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rozdelenie vykazu vymer podla SO\LKM TT_RP_vykaz vymer_SO-01 Drevena pevna lavka\"/>
    </mc:Choice>
  </mc:AlternateContent>
  <bookViews>
    <workbookView xWindow="135" yWindow="585" windowWidth="22710" windowHeight="8670" activeTab="1"/>
  </bookViews>
  <sheets>
    <sheet name="Rekapitulácia stavby" sheetId="1" r:id="rId1"/>
    <sheet name="03a - SO 01 Drevená pevná lávka" sheetId="2" r:id="rId2"/>
  </sheets>
  <definedNames>
    <definedName name="_xlnm._FilterDatabase" localSheetId="1" hidden="1">'03a - SO 01 Drevená pevná lávka'!$C$129:$K$310</definedName>
    <definedName name="_xlnm.Print_Titles" localSheetId="1">'03a - SO 01 Drevená pevná lávka'!$129:$129</definedName>
    <definedName name="_xlnm.Print_Titles" localSheetId="0">'Rekapitulácia stavby'!$92:$92</definedName>
    <definedName name="_xlnm.Print_Area" localSheetId="1">'03a - SO 01 Drevená pevná lávka'!$C$4:$J$76,'03a - SO 01 Drevená pevná lávka'!$C$82:$J$111,'03a - SO 01 Drevená pevná lávka'!$C$117:$J$310</definedName>
    <definedName name="_xlnm.Print_Area" localSheetId="0">'Rekapitulácia stavby'!$D$4:$AO$76,'Rekapitulácia stavby'!$C$82:$AQ$99</definedName>
  </definedNames>
  <calcPr calcId="152511"/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 s="1"/>
  <c r="BI304" i="2"/>
  <c r="BH304" i="2"/>
  <c r="BG304" i="2"/>
  <c r="BE304" i="2"/>
  <c r="T304" i="2"/>
  <c r="T303" i="2" s="1"/>
  <c r="R304" i="2"/>
  <c r="R303" i="2"/>
  <c r="P304" i="2"/>
  <c r="P303" i="2" s="1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4" i="2"/>
  <c r="BH294" i="2"/>
  <c r="BG294" i="2"/>
  <c r="BE294" i="2"/>
  <c r="T294" i="2"/>
  <c r="R294" i="2"/>
  <c r="P294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5" i="2"/>
  <c r="BH285" i="2"/>
  <c r="BG285" i="2"/>
  <c r="BE285" i="2"/>
  <c r="T285" i="2"/>
  <c r="R285" i="2"/>
  <c r="P285" i="2"/>
  <c r="BI282" i="2"/>
  <c r="BH282" i="2"/>
  <c r="BG282" i="2"/>
  <c r="BE282" i="2"/>
  <c r="T282" i="2"/>
  <c r="R282" i="2"/>
  <c r="P282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R268" i="2"/>
  <c r="P268" i="2"/>
  <c r="BI263" i="2"/>
  <c r="BH263" i="2"/>
  <c r="BG263" i="2"/>
  <c r="BE263" i="2"/>
  <c r="T263" i="2"/>
  <c r="R263" i="2"/>
  <c r="P263" i="2"/>
  <c r="BI260" i="2"/>
  <c r="BH260" i="2"/>
  <c r="BG260" i="2"/>
  <c r="BE260" i="2"/>
  <c r="T260" i="2"/>
  <c r="R260" i="2"/>
  <c r="P260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R245" i="2"/>
  <c r="P245" i="2"/>
  <c r="BI242" i="2"/>
  <c r="BH242" i="2"/>
  <c r="BG242" i="2"/>
  <c r="BE242" i="2"/>
  <c r="T242" i="2"/>
  <c r="R242" i="2"/>
  <c r="P242" i="2"/>
  <c r="BI238" i="2"/>
  <c r="BH238" i="2"/>
  <c r="BG238" i="2"/>
  <c r="BE238" i="2"/>
  <c r="T238" i="2"/>
  <c r="R238" i="2"/>
  <c r="P238" i="2"/>
  <c r="BI232" i="2"/>
  <c r="BH232" i="2"/>
  <c r="BG232" i="2"/>
  <c r="BE232" i="2"/>
  <c r="T232" i="2"/>
  <c r="R232" i="2"/>
  <c r="P232" i="2"/>
  <c r="BI228" i="2"/>
  <c r="BH228" i="2"/>
  <c r="BG228" i="2"/>
  <c r="BE228" i="2"/>
  <c r="T228" i="2"/>
  <c r="R228" i="2"/>
  <c r="P228" i="2"/>
  <c r="BI225" i="2"/>
  <c r="BH225" i="2"/>
  <c r="BG225" i="2"/>
  <c r="BE225" i="2"/>
  <c r="T225" i="2"/>
  <c r="R225" i="2"/>
  <c r="P225" i="2"/>
  <c r="BI222" i="2"/>
  <c r="BH222" i="2"/>
  <c r="BG222" i="2"/>
  <c r="BE222" i="2"/>
  <c r="T222" i="2"/>
  <c r="R222" i="2"/>
  <c r="P222" i="2"/>
  <c r="BI219" i="2"/>
  <c r="BH219" i="2"/>
  <c r="BG219" i="2"/>
  <c r="BE219" i="2"/>
  <c r="T219" i="2"/>
  <c r="R219" i="2"/>
  <c r="P219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T198" i="2"/>
  <c r="R199" i="2"/>
  <c r="R198" i="2" s="1"/>
  <c r="P199" i="2"/>
  <c r="P198" i="2" s="1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86" i="2"/>
  <c r="BH186" i="2"/>
  <c r="BG186" i="2"/>
  <c r="BE186" i="2"/>
  <c r="T186" i="2"/>
  <c r="R186" i="2"/>
  <c r="P186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2" i="2"/>
  <c r="BH162" i="2"/>
  <c r="BG162" i="2"/>
  <c r="BE162" i="2"/>
  <c r="T162" i="2"/>
  <c r="R162" i="2"/>
  <c r="P162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36" i="2"/>
  <c r="BH136" i="2"/>
  <c r="BG136" i="2"/>
  <c r="BE136" i="2"/>
  <c r="T136" i="2"/>
  <c r="R136" i="2"/>
  <c r="P136" i="2"/>
  <c r="BI133" i="2"/>
  <c r="BH133" i="2"/>
  <c r="BG133" i="2"/>
  <c r="BE133" i="2"/>
  <c r="T133" i="2"/>
  <c r="R133" i="2"/>
  <c r="P133" i="2"/>
  <c r="J126" i="2"/>
  <c r="F126" i="2"/>
  <c r="F124" i="2"/>
  <c r="E122" i="2"/>
  <c r="J31" i="2"/>
  <c r="J91" i="2"/>
  <c r="F91" i="2"/>
  <c r="F89" i="2"/>
  <c r="E87" i="2"/>
  <c r="J24" i="2"/>
  <c r="E24" i="2"/>
  <c r="J92" i="2" s="1"/>
  <c r="J23" i="2"/>
  <c r="J18" i="2"/>
  <c r="E18" i="2"/>
  <c r="F127" i="2" s="1"/>
  <c r="J17" i="2"/>
  <c r="J12" i="2"/>
  <c r="J89" i="2" s="1"/>
  <c r="E7" i="2"/>
  <c r="E120" i="2" s="1"/>
  <c r="L90" i="1"/>
  <c r="AM90" i="1"/>
  <c r="AM89" i="1"/>
  <c r="L89" i="1"/>
  <c r="AM87" i="1"/>
  <c r="L87" i="1"/>
  <c r="L85" i="1"/>
  <c r="L84" i="1"/>
  <c r="J225" i="2"/>
  <c r="BK199" i="2"/>
  <c r="J154" i="2"/>
  <c r="BK282" i="2"/>
  <c r="BK271" i="2"/>
  <c r="BK256" i="2"/>
  <c r="BK251" i="2"/>
  <c r="J242" i="2"/>
  <c r="J213" i="2"/>
  <c r="J199" i="2"/>
  <c r="BK154" i="2"/>
  <c r="J232" i="2"/>
  <c r="J206" i="2"/>
  <c r="J158" i="2"/>
  <c r="J291" i="2"/>
  <c r="BK232" i="2"/>
  <c r="J203" i="2"/>
  <c r="J155" i="2"/>
  <c r="BK297" i="2"/>
  <c r="J299" i="2"/>
  <c r="J277" i="2"/>
  <c r="BK263" i="2"/>
  <c r="BK254" i="2"/>
  <c r="J251" i="2"/>
  <c r="BK238" i="2"/>
  <c r="BK212" i="2"/>
  <c r="J196" i="2"/>
  <c r="BK155" i="2"/>
  <c r="J136" i="2"/>
  <c r="BK225" i="2"/>
  <c r="BK196" i="2"/>
  <c r="J148" i="2"/>
  <c r="BK298" i="2"/>
  <c r="BK288" i="2"/>
  <c r="BK206" i="2"/>
  <c r="BK158" i="2"/>
  <c r="J294" i="2"/>
  <c r="BK299" i="2"/>
  <c r="BK274" i="2"/>
  <c r="J268" i="2"/>
  <c r="J256" i="2"/>
  <c r="J248" i="2"/>
  <c r="J228" i="2"/>
  <c r="BK211" i="2"/>
  <c r="J186" i="2"/>
  <c r="BK162" i="2"/>
  <c r="J288" i="2"/>
  <c r="BK205" i="2"/>
  <c r="J146" i="2"/>
  <c r="J297" i="2"/>
  <c r="BK209" i="2"/>
  <c r="BK186" i="2"/>
  <c r="BK136" i="2"/>
  <c r="BK291" i="2"/>
  <c r="J285" i="2"/>
  <c r="J274" i="2"/>
  <c r="J263" i="2"/>
  <c r="BK253" i="2"/>
  <c r="BK242" i="2"/>
  <c r="BK219" i="2"/>
  <c r="J209" i="2"/>
  <c r="BK195" i="2"/>
  <c r="J156" i="2"/>
  <c r="J145" i="2"/>
  <c r="BK222" i="2"/>
  <c r="J195" i="2"/>
  <c r="BK151" i="2"/>
  <c r="BK304" i="2"/>
  <c r="BK148" i="2"/>
  <c r="BK214" i="2"/>
  <c r="BK177" i="2"/>
  <c r="BK145" i="2"/>
  <c r="BK156" i="2"/>
  <c r="AK27" i="1"/>
  <c r="BK213" i="2"/>
  <c r="BK171" i="2"/>
  <c r="J151" i="2"/>
  <c r="BK294" i="2"/>
  <c r="J304" i="2"/>
  <c r="BK285" i="2"/>
  <c r="BK277" i="2"/>
  <c r="J271" i="2"/>
  <c r="BK260" i="2"/>
  <c r="J254" i="2"/>
  <c r="BK248" i="2"/>
  <c r="BK245" i="2"/>
  <c r="J238" i="2"/>
  <c r="J214" i="2"/>
  <c r="J205" i="2"/>
  <c r="J177" i="2"/>
  <c r="J171" i="2"/>
  <c r="BK146" i="2"/>
  <c r="BK228" i="2"/>
  <c r="J211" i="2"/>
  <c r="BK174" i="2"/>
  <c r="J219" i="2"/>
  <c r="J162" i="2"/>
  <c r="J298" i="2"/>
  <c r="AS94" i="1"/>
  <c r="J282" i="2"/>
  <c r="BK268" i="2"/>
  <c r="J260" i="2"/>
  <c r="J253" i="2"/>
  <c r="J245" i="2"/>
  <c r="J222" i="2"/>
  <c r="BK203" i="2"/>
  <c r="J174" i="2"/>
  <c r="J152" i="2"/>
  <c r="J133" i="2"/>
  <c r="J212" i="2"/>
  <c r="BK152" i="2"/>
  <c r="BK133" i="2"/>
  <c r="R161" i="2" l="1"/>
  <c r="BK218" i="2"/>
  <c r="BK132" i="2"/>
  <c r="R202" i="2"/>
  <c r="P255" i="2"/>
  <c r="P132" i="2"/>
  <c r="R210" i="2"/>
  <c r="R131" i="2" s="1"/>
  <c r="T255" i="2"/>
  <c r="BK161" i="2"/>
  <c r="J161" i="2"/>
  <c r="J99" i="2"/>
  <c r="T202" i="2"/>
  <c r="R255" i="2"/>
  <c r="P161" i="2"/>
  <c r="T210" i="2"/>
  <c r="P218" i="2"/>
  <c r="P217" i="2" s="1"/>
  <c r="R132" i="2"/>
  <c r="BK202" i="2"/>
  <c r="J202" i="2"/>
  <c r="J101" i="2" s="1"/>
  <c r="P210" i="2"/>
  <c r="T218" i="2"/>
  <c r="T161" i="2"/>
  <c r="T131" i="2" s="1"/>
  <c r="P202" i="2"/>
  <c r="BK255" i="2"/>
  <c r="J255" i="2" s="1"/>
  <c r="J105" i="2" s="1"/>
  <c r="T132" i="2"/>
  <c r="BK210" i="2"/>
  <c r="J210" i="2"/>
  <c r="J102" i="2" s="1"/>
  <c r="R218" i="2"/>
  <c r="R217" i="2" s="1"/>
  <c r="BK198" i="2"/>
  <c r="J198" i="2" s="1"/>
  <c r="J100" i="2" s="1"/>
  <c r="BK303" i="2"/>
  <c r="J303" i="2"/>
  <c r="J106" i="2" s="1"/>
  <c r="BF294" i="2"/>
  <c r="BF297" i="2"/>
  <c r="BF288" i="2"/>
  <c r="J124" i="2"/>
  <c r="J127" i="2"/>
  <c r="BF133" i="2"/>
  <c r="BF152" i="2"/>
  <c r="BF162" i="2"/>
  <c r="BF171" i="2"/>
  <c r="BF196" i="2"/>
  <c r="BF199" i="2"/>
  <c r="BF206" i="2"/>
  <c r="BF212" i="2"/>
  <c r="E85" i="2"/>
  <c r="F92" i="2"/>
  <c r="BF148" i="2"/>
  <c r="BF154" i="2"/>
  <c r="BF156" i="2"/>
  <c r="BF158" i="2"/>
  <c r="BF177" i="2"/>
  <c r="BF205" i="2"/>
  <c r="BF209" i="2"/>
  <c r="BF214" i="2"/>
  <c r="BF222" i="2"/>
  <c r="BF228" i="2"/>
  <c r="BF238" i="2"/>
  <c r="BF242" i="2"/>
  <c r="BF245" i="2"/>
  <c r="BF248" i="2"/>
  <c r="BF251" i="2"/>
  <c r="BF253" i="2"/>
  <c r="BF254" i="2"/>
  <c r="BF256" i="2"/>
  <c r="BF260" i="2"/>
  <c r="BF263" i="2"/>
  <c r="BF268" i="2"/>
  <c r="BF271" i="2"/>
  <c r="BF274" i="2"/>
  <c r="BF277" i="2"/>
  <c r="BF282" i="2"/>
  <c r="BF285" i="2"/>
  <c r="BF304" i="2"/>
  <c r="BF291" i="2"/>
  <c r="BF298" i="2"/>
  <c r="BF299" i="2"/>
  <c r="BF136" i="2"/>
  <c r="BF145" i="2"/>
  <c r="BF146" i="2"/>
  <c r="BF151" i="2"/>
  <c r="BF155" i="2"/>
  <c r="BF174" i="2"/>
  <c r="BF186" i="2"/>
  <c r="BF195" i="2"/>
  <c r="BF203" i="2"/>
  <c r="BF211" i="2"/>
  <c r="BF213" i="2"/>
  <c r="BF219" i="2"/>
  <c r="BF225" i="2"/>
  <c r="BF232" i="2"/>
  <c r="F37" i="2"/>
  <c r="BB95" i="1" s="1"/>
  <c r="BB94" i="1" s="1"/>
  <c r="W34" i="1" s="1"/>
  <c r="F35" i="2"/>
  <c r="AZ95" i="1" s="1"/>
  <c r="AZ94" i="1" s="1"/>
  <c r="W32" i="1" s="1"/>
  <c r="F39" i="2"/>
  <c r="BD95" i="1" s="1"/>
  <c r="BD94" i="1" s="1"/>
  <c r="W36" i="1" s="1"/>
  <c r="F38" i="2"/>
  <c r="BC95" i="1" s="1"/>
  <c r="BC94" i="1" s="1"/>
  <c r="W35" i="1" s="1"/>
  <c r="J35" i="2"/>
  <c r="AV95" i="1" s="1"/>
  <c r="T217" i="2" l="1"/>
  <c r="T130" i="2"/>
  <c r="BK217" i="2"/>
  <c r="J217" i="2"/>
  <c r="J103" i="2"/>
  <c r="BK131" i="2"/>
  <c r="BK130" i="2"/>
  <c r="J130" i="2"/>
  <c r="J96" i="2" s="1"/>
  <c r="J111" i="2" s="1"/>
  <c r="P131" i="2"/>
  <c r="P130" i="2"/>
  <c r="AU95" i="1"/>
  <c r="AU94" i="1" s="1"/>
  <c r="R130" i="2"/>
  <c r="J218" i="2"/>
  <c r="J104" i="2"/>
  <c r="J132" i="2"/>
  <c r="J98" i="2" s="1"/>
  <c r="AV94" i="1"/>
  <c r="AK32" i="1" s="1"/>
  <c r="AX94" i="1"/>
  <c r="AY94" i="1"/>
  <c r="J36" i="2"/>
  <c r="AW95" i="1" s="1"/>
  <c r="AT95" i="1" s="1"/>
  <c r="F36" i="2"/>
  <c r="BA95" i="1" s="1"/>
  <c r="BA94" i="1" s="1"/>
  <c r="AW94" i="1" s="1"/>
  <c r="AK33" i="1" s="1"/>
  <c r="J30" i="2" l="1"/>
  <c r="J32" i="2" s="1"/>
  <c r="AG95" i="1" s="1"/>
  <c r="AG94" i="1" s="1"/>
  <c r="J131" i="2"/>
  <c r="J97" i="2" s="1"/>
  <c r="W33" i="1"/>
  <c r="AT94" i="1"/>
  <c r="AG99" i="1" l="1"/>
  <c r="AN94" i="1"/>
  <c r="AN99" i="1" s="1"/>
  <c r="J41" i="2"/>
  <c r="AN95" i="1"/>
  <c r="AK26" i="1"/>
  <c r="AK29" i="1" s="1"/>
  <c r="AK38" i="1" s="1"/>
</calcChain>
</file>

<file path=xl/sharedStrings.xml><?xml version="1.0" encoding="utf-8"?>
<sst xmlns="http://schemas.openxmlformats.org/spreadsheetml/2006/main" count="2152" uniqueCount="427">
  <si>
    <t>Export Komplet</t>
  </si>
  <si>
    <t/>
  </si>
  <si>
    <t>2.0</t>
  </si>
  <si>
    <t>False</t>
  </si>
  <si>
    <t>{acfb8278-e035-4fd5-9666-d2f53f22aa45}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</si>
  <si>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</si>
  <si>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</si>
  <si>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</si>
  <si>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</si>
  <si>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</si>
  <si>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</si>
  <si>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</si>
  <si>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2021-8</t>
  </si>
  <si>
    <t>Stavba:</t>
  </si>
  <si>
    <t>Umiestnenie lávky v priestore Horného rybníka v lokalite Kamenný mlyn v Trnave_dub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</si>
  <si>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</si>
  <si>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</si>
  <si>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</si>
  <si>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</si>
  <si>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</si>
  <si>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</si>
  <si>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</si>
  <si>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Trnava č.1 917 71 Trnava</t>
  </si>
  <si>
    <t>IČ DPH:</t>
  </si>
  <si>
    <t>Zhotoviteľ:</t>
  </si>
  <si>
    <t>Projektant:</t>
  </si>
  <si>
    <t>Šercel Švec, s.r.o.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</si>
  <si>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</si>
  <si>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</si>
  <si>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</si>
  <si>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</si>
  <si>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</si>
  <si>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</si>
  <si>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</si>
  <si>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</si>
  <si>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</si>
  <si>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</si>
  <si>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</si>
  <si>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</si>
  <si>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</si>
  <si>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</si>
  <si>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</si>
  <si>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</si>
  <si>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</si>
  <si>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</si>
  <si>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</si>
  <si>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</si>
  <si>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</si>
  <si>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</si>
  <si>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</si>
  <si>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</si>
  <si>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</si>
  <si>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</si>
  <si>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</si>
  <si>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</si>
  <si>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</si>
  <si>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</si>
  <si>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</si>
  <si>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</si>
  <si>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</si>
  <si>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</si>
  <si>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</si>
  <si>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</si>
  <si>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</si>
  <si>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</si>
  <si>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</si>
  <si>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</si>
  <si>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</si>
  <si>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</si>
  <si>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</si>
  <si>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</si>
  <si>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</si>
  <si>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</si>
  <si>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</si>
  <si>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</si>
  <si>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</si>
  <si>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</si>
  <si>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03a</t>
  </si>
  <si>
    <t>STA</t>
  </si>
  <si>
    <t>1</t>
  </si>
  <si>
    <t>{3b9a5c31-5049-4d1f-ad52-c3c3147b6c87}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</si>
  <si>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</si>
  <si>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</si>
  <si>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</si>
  <si>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</si>
  <si>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</si>
  <si>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</si>
  <si>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Mesto Trnava č.1, 917 71 Trnava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</si>
  <si>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</si>
  <si>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</si>
  <si>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</si>
  <si>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</si>
  <si>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</si>
  <si>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</si>
  <si>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</si>
  <si>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</si>
  <si>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</si>
  <si>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</si>
  <si>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</si>
  <si>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</si>
  <si>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</si>
  <si>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</si>
  <si>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</si>
  <si>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767 - Konštrukcie doplnkové kovové</t>
  </si>
  <si>
    <t xml:space="preserve">    783 - Dokončovacie práce - nátery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</si>
  <si>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</si>
  <si>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</si>
  <si>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</si>
  <si>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</si>
  <si>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</si>
  <si>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</si>
  <si>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</si>
  <si>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</si>
  <si>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</si>
  <si>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</si>
  <si>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</si>
  <si>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</si>
  <si>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</si>
  <si>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</si>
  <si>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</si>
  <si>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</si>
  <si>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</si>
  <si>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59</t>
  </si>
  <si>
    <t>K</t>
  </si>
  <si>
    <t>121101002</t>
  </si>
  <si>
    <t>Vyrovnanie terénu na zrovnávaciu rovinu</t>
  </si>
  <si>
    <t>m3</t>
  </si>
  <si>
    <t>4</t>
  </si>
  <si>
    <t>2</t>
  </si>
  <si>
    <t>VV</t>
  </si>
  <si>
    <t>1204,08*0,15*1,05</t>
  </si>
  <si>
    <t>Súčet</t>
  </si>
  <si>
    <t>8</t>
  </si>
  <si>
    <t>132201201</t>
  </si>
  <si>
    <t>Výkop ryhy šírky 600-2000mm horn.3 nad 100m3</t>
  </si>
  <si>
    <t>výkop pre základové konštrukcie</t>
  </si>
  <si>
    <t>(1,4*1,4*0,8)*70*1,1</t>
  </si>
  <si>
    <t>(1,6*1,6*0,8)*67*1,1</t>
  </si>
  <si>
    <t>(1,6*2,4*0,8)*6*1,1</t>
  </si>
  <si>
    <t>(1,6*2,15*0,8)*4*1,1</t>
  </si>
  <si>
    <t>(1,6*1,9*0,8)*2*1,1</t>
  </si>
  <si>
    <t>(0,48*0,48*0,8)*15*1,1</t>
  </si>
  <si>
    <t>13</t>
  </si>
  <si>
    <t>132201209</t>
  </si>
  <si>
    <t>Príplatok k cenám za lepivosť pri hĺbení rýh š. nad 600 do 2 000 mm zapažených i nezapažených, s urovnaním dna v hornine 3</t>
  </si>
  <si>
    <t>6</t>
  </si>
  <si>
    <t>75</t>
  </si>
  <si>
    <t>162301142.S</t>
  </si>
  <si>
    <t>Vodorovné premiestnenie výkopku po spevnenej ceste z horniny tr.1-4, nad 1000 do 10000 m3 na vzdialenosť do 1000 m</t>
  </si>
  <si>
    <t>-1489240109</t>
  </si>
  <si>
    <t>(189,643+312,449)-17,931</t>
  </si>
  <si>
    <t>76</t>
  </si>
  <si>
    <t>162501143.S</t>
  </si>
  <si>
    <t>Vodorovné premiestnenie výkopku po spevnenej ceste z horniny tr.1-4, nad 1000 do 10000 m3, príplatok k cene za každých ďalšich a začatých 1000 m</t>
  </si>
  <si>
    <t>573250350</t>
  </si>
  <si>
    <t>Kamenný mlyn - FCC Zavarská cesta (6,4 km)</t>
  </si>
  <si>
    <t>(484,161*(6,4-1))</t>
  </si>
  <si>
    <t>67</t>
  </si>
  <si>
    <t>167101102.S</t>
  </si>
  <si>
    <t>Nakladanie neuľahnutého výkopku z hornín tr.1-4 nad 100 do 1000 m3</t>
  </si>
  <si>
    <t>-749936442</t>
  </si>
  <si>
    <t>57</t>
  </si>
  <si>
    <t>171101101</t>
  </si>
  <si>
    <t>Uloženie sypaniny do násypu súdržnej horniny s mierou zhutnenia podľa Proctor-Standard na 95 %</t>
  </si>
  <si>
    <t>10</t>
  </si>
  <si>
    <t>(340,226)-(96,623+225,672)</t>
  </si>
  <si>
    <t>72</t>
  </si>
  <si>
    <t>171201202.S</t>
  </si>
  <si>
    <t>Uloženie sypaniny na skládky nad 100 do 1000 m3</t>
  </si>
  <si>
    <t>-2020470078</t>
  </si>
  <si>
    <t>74</t>
  </si>
  <si>
    <t>171209002.R</t>
  </si>
  <si>
    <t>t</t>
  </si>
  <si>
    <t>-46313049</t>
  </si>
  <si>
    <t>73</t>
  </si>
  <si>
    <t>171209002.S</t>
  </si>
  <si>
    <t>Poplatok za skladovanie - zemina a kamenivo (17 05) ostatné</t>
  </si>
  <si>
    <t>-1980524314</t>
  </si>
  <si>
    <t>484,161*1,6</t>
  </si>
  <si>
    <t>66</t>
  </si>
  <si>
    <t>182101101.S</t>
  </si>
  <si>
    <t>Svahovanie trvalých svahov v zárezoch v hornine triedy 1-4 - spresniť pri realizácii</t>
  </si>
  <si>
    <t>m2</t>
  </si>
  <si>
    <t>421930886</t>
  </si>
  <si>
    <t>svahovanie urovnaní dna a napojením na terén</t>
  </si>
  <si>
    <t>(2463,0-1643,2)*1,25</t>
  </si>
  <si>
    <t>Zakladanie</t>
  </si>
  <si>
    <t>7</t>
  </si>
  <si>
    <t>215901101</t>
  </si>
  <si>
    <t>Zhutnenie podložia z rastlej horniny 1 až 4 pod násypy, z hornina súdržných do 92 % PS a nesúdržných</t>
  </si>
  <si>
    <t>14</t>
  </si>
  <si>
    <t>pod základové konštrukcie</t>
  </si>
  <si>
    <t>(1,4*1,4*70)*1,1</t>
  </si>
  <si>
    <t>1,6*1,6*67*1,1</t>
  </si>
  <si>
    <t>1,6*2,4*6*1,1</t>
  </si>
  <si>
    <t>1,6*2,15*4*1,1</t>
  </si>
  <si>
    <t>1,6*1,9*2*1,1</t>
  </si>
  <si>
    <t>0,48*0,48*15*1,1</t>
  </si>
  <si>
    <t>9</t>
  </si>
  <si>
    <t>271521111</t>
  </si>
  <si>
    <t>Vankúše zhutnené pod základy z kameniva hrubého drveného, frakcie 64 mm</t>
  </si>
  <si>
    <t>16</t>
  </si>
  <si>
    <t>399,476*0,2*1,15+20,625*0,2*1,15</t>
  </si>
  <si>
    <t>12</t>
  </si>
  <si>
    <t>274122021</t>
  </si>
  <si>
    <t>Montáž základových pätiek zo železobetónu, hmotnosti : nad 1,5 do 5 t l=9 m</t>
  </si>
  <si>
    <t>ks</t>
  </si>
  <si>
    <t>18</t>
  </si>
  <si>
    <t>(70+67+6+4+2+15)</t>
  </si>
  <si>
    <t>275321312</t>
  </si>
  <si>
    <t>Betón základových pätiek, železový (bez výstuže), tr.podľa PD statik  - výroba prefabrikátov mimo staveniska</t>
  </si>
  <si>
    <t>(1,0*1,0*0,5)*70*1,05</t>
  </si>
  <si>
    <t>(1,2*1,2*0,5)*67*1,05</t>
  </si>
  <si>
    <t>1,2*2,0*0,5*6*1,05</t>
  </si>
  <si>
    <t>1,2*1,75*0,5*4*1,05</t>
  </si>
  <si>
    <t>1,2*1,5*0,5*2*1,05</t>
  </si>
  <si>
    <t>0,08*0,08*0,5*15*1,05</t>
  </si>
  <si>
    <t>(0,723*0,5*1,1*15)</t>
  </si>
  <si>
    <t>54</t>
  </si>
  <si>
    <t>275351215</t>
  </si>
  <si>
    <t>Debnenie základových pätiek, zhotovenie-dielce - výroba prefabrikátov mimo staveniska</t>
  </si>
  <si>
    <t>22</t>
  </si>
  <si>
    <t>výkaz ŽB  prefabrikovaných prvkov</t>
  </si>
  <si>
    <t>(1,0*4)*0,5*70*1,1</t>
  </si>
  <si>
    <t>(1,2*4)*0,5*67*1,1</t>
  </si>
  <si>
    <t>(1,2*2+2,0*2)*0,5*6*1,1</t>
  </si>
  <si>
    <t>(1,2*2+1,75*2)*0,5*4*1,1</t>
  </si>
  <si>
    <t>(1,2*2+1,5*2)*0,5*2*1,1</t>
  </si>
  <si>
    <t>(0,08*4)*0,5*15*1,1</t>
  </si>
  <si>
    <t>55</t>
  </si>
  <si>
    <t>275351216</t>
  </si>
  <si>
    <t>Debnenie základovýcb pätiek, odstránenie-dielce - výroba prefabrikátov mimo staveniska</t>
  </si>
  <si>
    <t>24</t>
  </si>
  <si>
    <t>11</t>
  </si>
  <si>
    <t>275361821</t>
  </si>
  <si>
    <t>Výstuž základových pätiek z ocele 10505 - výroba prefabrikátov mimo staveniska</t>
  </si>
  <si>
    <t>26</t>
  </si>
  <si>
    <t>(4965,87/1000)*1,15</t>
  </si>
  <si>
    <t>5</t>
  </si>
  <si>
    <t>Komunikácie</t>
  </si>
  <si>
    <t>69</t>
  </si>
  <si>
    <t>564731111.S</t>
  </si>
  <si>
    <t>Podklad alebo kryt z kameniva hrubého drveného veľ.32-63 mm podľa PD s rozprestretím a zhutnením hr. 100 mm - horná časť</t>
  </si>
  <si>
    <t>-1259994746</t>
  </si>
  <si>
    <t>štrkový zásyp hr. 100mm, vrátane rezervy</t>
  </si>
  <si>
    <t>Ostatné konštrukcie a práce-búranie</t>
  </si>
  <si>
    <t>15</t>
  </si>
  <si>
    <t>953942421R</t>
  </si>
  <si>
    <t>Osadenie oceľového kotviaceho prvku do prefa pätky pri betonáži (bez dodávky) atyp</t>
  </si>
  <si>
    <t>30</t>
  </si>
  <si>
    <t>M</t>
  </si>
  <si>
    <t>1321031400R</t>
  </si>
  <si>
    <t>Oceľový kotviaci prvok kotvený do prefa pätky, hmotnosť do 50kg, povrh. úprava - žiarovo pozink. ponorom - atyp</t>
  </si>
  <si>
    <t>32</t>
  </si>
  <si>
    <t>82</t>
  </si>
  <si>
    <t>311720001200.S</t>
  </si>
  <si>
    <t>Tyč závitová -podľa PD</t>
  </si>
  <si>
    <t>1319500147</t>
  </si>
  <si>
    <t>164*6*0,3*1,1</t>
  </si>
  <si>
    <t>324,72*1,08 'Prepočítané koeficientom množstva</t>
  </si>
  <si>
    <t>65</t>
  </si>
  <si>
    <t>9539425R</t>
  </si>
  <si>
    <t>Výrobná dokumentácia PD</t>
  </si>
  <si>
    <t>36</t>
  </si>
  <si>
    <t>99</t>
  </si>
  <si>
    <t>Presun hmôt HSV</t>
  </si>
  <si>
    <t>50</t>
  </si>
  <si>
    <t>998011001</t>
  </si>
  <si>
    <t>Presun hmôt  JKSO 801, 803,812,zvislá konštr ,z kovu výšky do 6 m</t>
  </si>
  <si>
    <t>38</t>
  </si>
  <si>
    <t>998144471</t>
  </si>
  <si>
    <t>Presun hmôt pre prefabrikované bet. konštrukcie základov</t>
  </si>
  <si>
    <t>40</t>
  </si>
  <si>
    <t>70</t>
  </si>
  <si>
    <t>998144475.S</t>
  </si>
  <si>
    <t>Príplatok za zväčšený presun (8141,8142,8143) zvislá nosná konštr.i zakrytie mont.betón. nad vymedzenú najväčšiu dopravnú vzdialenosť do 5000 m (presun prefabrikátov)</t>
  </si>
  <si>
    <t>1165399518</t>
  </si>
  <si>
    <t>77</t>
  </si>
  <si>
    <t>998144476.S</t>
  </si>
  <si>
    <t>Príplatok (8141,8142,8143) zvislá nosná konštr.i zakrytie mont.betón. za každých ďalších aj začatých 5000 m nad 5000 m max do 25km</t>
  </si>
  <si>
    <t>1411852497</t>
  </si>
  <si>
    <t>vzdialenosť od staveniska max 25 km</t>
  </si>
  <si>
    <t>443,95*(20/5)</t>
  </si>
  <si>
    <t>PSV</t>
  </si>
  <si>
    <t>Práce a dodávky PSV</t>
  </si>
  <si>
    <t>762</t>
  </si>
  <si>
    <t>Konštrukcie tesárske</t>
  </si>
  <si>
    <t>762731130.S1 R</t>
  </si>
  <si>
    <t>Montáž kolonády drevených prvkov, osovej vzdialenosti stĺpikov do 1500 mm, vrátane zárezov spojovacími kolíkmi - viď detail podlaha P1</t>
  </si>
  <si>
    <t>m</t>
  </si>
  <si>
    <t>42</t>
  </si>
  <si>
    <t>(0,125*2100+2,625*144+2,125*156)</t>
  </si>
  <si>
    <t>41</t>
  </si>
  <si>
    <t>6051010200-2R</t>
  </si>
  <si>
    <t>Rezivo Dub - guľatina do priemeru 47 a 60mm dĺžka do 3,0m, EN338-D35 viď PD výkaz reziva</t>
  </si>
  <si>
    <t>44</t>
  </si>
  <si>
    <t>(0,455+1,067+0,937)*1,15</t>
  </si>
  <si>
    <t>33</t>
  </si>
  <si>
    <t>762521104</t>
  </si>
  <si>
    <t>Položenie podláh lávky lata PROF 50x125x3000mm</t>
  </si>
  <si>
    <t>46</t>
  </si>
  <si>
    <t>(627,269+154,5)*1,1</t>
  </si>
  <si>
    <t>34</t>
  </si>
  <si>
    <t>6051010200-1R</t>
  </si>
  <si>
    <t>Rezivo Dub - podlaha lávky lata 50x125x3000mm - viď výpis</t>
  </si>
  <si>
    <t>48</t>
  </si>
  <si>
    <t>výkaz reziva podlahy vrátane rezervy</t>
  </si>
  <si>
    <t>47,25+8,88</t>
  </si>
  <si>
    <t>762712120</t>
  </si>
  <si>
    <t>Montáž priestorových viazaných konštrukcií z reziva hraneného prierezovej plochy 120-224 cm2</t>
  </si>
  <si>
    <t>výkaz konštrukčného dreva</t>
  </si>
  <si>
    <t>(60*2,65+60*2,62+60*2,565+60*2,52+60*2,47+60*2,43+12*2,39+48*2,39+42*2,355+34*2,305+26*2,25+14*2,2+48*2,2+120*1,65+120*1,65)*1,15</t>
  </si>
  <si>
    <t>výkaz reziva</t>
  </si>
  <si>
    <t>(100+176+118+2*0,23+120*0,18+120*0,165+120*0,275)*1,15</t>
  </si>
  <si>
    <t>21</t>
  </si>
  <si>
    <t>6051056800R</t>
  </si>
  <si>
    <t>Hranené rezivo Dub konštrukčné drevo EN 338-D35</t>
  </si>
  <si>
    <t>56</t>
  </si>
  <si>
    <t>výkaz konštrukčného dreva vrátane rezervy</t>
  </si>
  <si>
    <t>48,08*1,15-7,376</t>
  </si>
  <si>
    <t>6051010200R</t>
  </si>
  <si>
    <t>Drevo rezivo Dub na konštrukciu podláh lávky podľa výkazu reziva</t>
  </si>
  <si>
    <t>52</t>
  </si>
  <si>
    <t>(5,088)*1,15</t>
  </si>
  <si>
    <t>762731120</t>
  </si>
  <si>
    <t>Montáž priestorových viazaných konštrukcií z guľatiny prierezovej plochy 120-224 cm2</t>
  </si>
  <si>
    <t>58</t>
  </si>
  <si>
    <t>1,175*161*1,15</t>
  </si>
  <si>
    <t>19</t>
  </si>
  <si>
    <t>0521710800R</t>
  </si>
  <si>
    <t>Guľatina D200mm rezivo Dub, prvok S-1.1, konštrukčné drevo EN 338-D35</t>
  </si>
  <si>
    <t>60</t>
  </si>
  <si>
    <t>6,83*1,08 "Přepočítané koeficientom množstva</t>
  </si>
  <si>
    <t>762795000R</t>
  </si>
  <si>
    <t>Spojovacie prostriedky pre priestorové viazané konštrukcie -,svorky, oceľové zašlicové plechy, typizov oceľ. plechy, oceľ kolíky, - materiál Nerez</t>
  </si>
  <si>
    <t>62</t>
  </si>
  <si>
    <t>(2,828+56,130+47,916+3,023+7,376)</t>
  </si>
  <si>
    <t>998762102</t>
  </si>
  <si>
    <t>Presun hmôt pre konštrukcie tesárske v objektoch výšky do 12 m</t>
  </si>
  <si>
    <t>64</t>
  </si>
  <si>
    <t>43</t>
  </si>
  <si>
    <t>998762194</t>
  </si>
  <si>
    <t>Konštrukcie tesárske, prípl.za presun nad vymedzenú najväčšiu dopr. vzdial. do 1000m</t>
  </si>
  <si>
    <t>767</t>
  </si>
  <si>
    <t>Konštrukcie doplnkové kovové</t>
  </si>
  <si>
    <t>27</t>
  </si>
  <si>
    <t>767137512R</t>
  </si>
  <si>
    <t>Výroba a montáž Kolonáda - Obloženie po obvode plechom na hornej hrane trámu hr 8mm  prichytený k trámu pomocou svorníkov priemeru 16mm oceľ  S355, vrátane zvarovania  + celkové zinkovania + spojovací materiál</t>
  </si>
  <si>
    <t>68</t>
  </si>
  <si>
    <t>0,2*143,7*1,15</t>
  </si>
  <si>
    <t>0,2*175,9*1,15</t>
  </si>
  <si>
    <t>28</t>
  </si>
  <si>
    <t>1361042400R</t>
  </si>
  <si>
    <t>Plech oceľový hrubý ozn. STN 10 004.0 podľa EN S185 hr. 8mm, povrchová úprava žiarové pozinkovanie ponorom, vrátane svorníkov a pomocného materiálu</t>
  </si>
  <si>
    <t>73,508*64/1000*1,15</t>
  </si>
  <si>
    <t>29</t>
  </si>
  <si>
    <t>767137513R</t>
  </si>
  <si>
    <t xml:space="preserve">Výroba a montáž Kolonáda Obloženie plechom -oceľových platní hr.2x 8mm zosílenie bokov obvod trámpv spájané pomocu troch svornikov priemeru 16mm a navarené k hornému plechu, vrátane zvarovania a celkového zinkovania + spojovací materiál - atyp, </t>
  </si>
  <si>
    <t>atyp - spresniť pri realizácii</t>
  </si>
  <si>
    <t>0,25*147,968*2*1,15</t>
  </si>
  <si>
    <t>0,25*173,26*2*1,15</t>
  </si>
  <si>
    <t>1361042400-1R</t>
  </si>
  <si>
    <t>Plech oceľový hrubý ozn. STN 10 004.0 podľa EN S185  hr. 8mm, povrchová úprava žiarové pozinkovanie ponorom, vrátane svorníkov a pomocného materiálu</t>
  </si>
  <si>
    <t>184,707*64/1000*1,1</t>
  </si>
  <si>
    <t>767995102R</t>
  </si>
  <si>
    <t>Výroba a montáž horizontálny stužujúci prvok kolonády, oceľ prvok tvaru L , hr.5mm povrchová úprava pozink, vrátane zvarovania a celkového zinkovania + spojovací materiál - atyp</t>
  </si>
  <si>
    <t>kg</t>
  </si>
  <si>
    <t>(0,85*1+1,42*15+1,275*1+1,705*21+1,56*3+1,845+1,29*24+1,305*24+1,55*16+1,57*16+1,42*2+1,44*2)*4,318*1,15</t>
  </si>
  <si>
    <t>39</t>
  </si>
  <si>
    <t>1322738000R</t>
  </si>
  <si>
    <t>Tyč oceľová jemná plochá oceľ ozn. STN 10 000, podľa EN alebo EN ISO S185 š.50xhr.  5 mm, povrch úprava-žiarové pozink. ponorom, vrátane pomocného materiálu</t>
  </si>
  <si>
    <t>78</t>
  </si>
  <si>
    <t>912,075/1000</t>
  </si>
  <si>
    <t>35</t>
  </si>
  <si>
    <t>767995103</t>
  </si>
  <si>
    <t>Montáž vertikálnych stužujúcich prvkov (a-c) kolonády, oceľ prvok PROF 10x60mm, povrch. úprava pozink, + spojovacie prostriedky</t>
  </si>
  <si>
    <t>80</t>
  </si>
  <si>
    <t>144*1,45*4,71*1,15</t>
  </si>
  <si>
    <t>156*1,45*4,71*1,15</t>
  </si>
  <si>
    <t>2100*0,125*2,967*1,15</t>
  </si>
  <si>
    <t>1351092000R</t>
  </si>
  <si>
    <t>Oceľ vertikálny stužujúci prvok 10x60mm (prvok A-C) , povrch úprava-žiarovo pozink.ponorom, vrátane pomocného materiálu</t>
  </si>
  <si>
    <t>3251,84/1000</t>
  </si>
  <si>
    <t>23</t>
  </si>
  <si>
    <t>767995104</t>
  </si>
  <si>
    <t>Montáž ostatných atypických kovových stavebných doplnkových konštrukcií nad 20 do 50 kg + spojovací materiál</t>
  </si>
  <si>
    <t>84</t>
  </si>
  <si>
    <t>4928,82+(2,698*10,598*2+2,567*10,598*2+2,52*10,598*2+2,345*10,598*2+2,339*10,598*2+2,359*10,598*2)*1,1</t>
  </si>
  <si>
    <t>1541696000</t>
  </si>
  <si>
    <t>Oceľový prvok - RO 63.5x5 konštrukčná oceľ EN 1005-S235 J2, povrch.úprava-žiarovo pozink. ponorom</t>
  </si>
  <si>
    <t>86</t>
  </si>
  <si>
    <t>(1731,50+3111,05)/1000*1,15</t>
  </si>
  <si>
    <t>25</t>
  </si>
  <si>
    <t>1541696500</t>
  </si>
  <si>
    <t>Oceľový prvok - P 6x60mm, konštručná oceľ EN 1005-2 - S255 J2, povrch. úprava -žiarovo pozink. ponorom</t>
  </si>
  <si>
    <t>88</t>
  </si>
  <si>
    <t>86,27/1000</t>
  </si>
  <si>
    <t>37</t>
  </si>
  <si>
    <t>1541697000R</t>
  </si>
  <si>
    <t>Profil oceľový tenkostenný P5 - S355 prvok D1-D6 kotvený pomocou svorníkov M16, povrch.úprava- žiarovo pozink ponorom, vrátane svorníkov a pomocného materiálu</t>
  </si>
  <si>
    <t>90</t>
  </si>
  <si>
    <t>345,724/1000</t>
  </si>
  <si>
    <t>998767101</t>
  </si>
  <si>
    <t>Presun hmôt pre kovové stavebné doplnkové konštrukcie v objektoch výšky do 6 m</t>
  </si>
  <si>
    <t>92</t>
  </si>
  <si>
    <t>63</t>
  </si>
  <si>
    <t>998767194</t>
  </si>
  <si>
    <t>Kovové stav.dopln.konštr., prípl.za presun nad najväčšiu dopr. vzdial. do 1000 m</t>
  </si>
  <si>
    <t>94</t>
  </si>
  <si>
    <t>998767199</t>
  </si>
  <si>
    <t>Kovové stav.dopln.konštr., prípl.za presun za k. ď. i začatých 1000 m nad 1000 m do 25 km</t>
  </si>
  <si>
    <t>96</t>
  </si>
  <si>
    <t>presun do vzdialenosti 25 km</t>
  </si>
  <si>
    <t>28,557*25</t>
  </si>
  <si>
    <t>783</t>
  </si>
  <si>
    <t>Dokončovacie práce - nátery</t>
  </si>
  <si>
    <t>71</t>
  </si>
  <si>
    <t>783782404.S</t>
  </si>
  <si>
    <t>Nátery tesárskych konštrukcií, povrchová impregnácia proti drevokaznému hmyzu, hubám a plesniam,dvojnásobný podľa STN EN 351-4 alebo STN EN 460</t>
  </si>
  <si>
    <t>-1514628757</t>
  </si>
  <si>
    <t>859,946*2*1,15*2</t>
  </si>
  <si>
    <t>0,24*353,43*1,15*2</t>
  </si>
  <si>
    <t>0,6*1979,472*1,15*2</t>
  </si>
  <si>
    <t>0,8*166,204*1,15*2</t>
  </si>
  <si>
    <t xml:space="preserve"> SO 01 Drevená pevná lávka</t>
  </si>
  <si>
    <t>SO 01 Drevená pevná lávka</t>
  </si>
  <si>
    <t xml:space="preserve">Zákonný poplatok obci - výkopová zemina NEPODLIEHA ZDANENIU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</si>
</sst>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25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0" fillId="0" borderId="0" xfId="0" applyProtection="1"/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5" fillId="4" borderId="0" xfId="0" applyNumberFormat="1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46" workbookViewId="0">
      <selection activeCell="J96" sqref="J9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6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232" t="s">
        <v>12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233" t="s">
        <v>14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198">
        <v>44782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20</v>
      </c>
      <c r="AK10" s="26" t="s">
        <v>21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22</v>
      </c>
      <c r="AK11" s="26" t="s">
        <v>23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24</v>
      </c>
      <c r="AK13" s="26" t="s">
        <v>21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18</v>
      </c>
      <c r="AK14" s="26" t="s">
        <v>23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25</v>
      </c>
      <c r="AK16" s="26" t="s">
        <v>21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26</v>
      </c>
      <c r="AK17" s="26" t="s">
        <v>23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21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18</v>
      </c>
      <c r="AK20" s="26" t="s">
        <v>23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234" t="s">
        <v>1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1" customFormat="1" ht="14.45" customHeight="1">
      <c r="B26" s="20"/>
      <c r="D26" s="29" t="s">
        <v>30</v>
      </c>
      <c r="AK26" s="235">
        <f>ROUND(AG94,2)</f>
        <v>0</v>
      </c>
      <c r="AL26" s="227"/>
      <c r="AM26" s="227"/>
      <c r="AN26" s="227"/>
      <c r="AO26" s="227"/>
      <c r="AR26" s="20"/>
    </row>
    <row r="27" spans="1:71" s="1" customFormat="1" ht="14.45" customHeight="1">
      <c r="B27" s="20"/>
      <c r="D27" s="29" t="s">
        <v>31</v>
      </c>
      <c r="AK27" s="235">
        <f>ROUND(AG97, 2)</f>
        <v>0</v>
      </c>
      <c r="AL27" s="235"/>
      <c r="AM27" s="235"/>
      <c r="AN27" s="235"/>
      <c r="AO27" s="235"/>
      <c r="AR27" s="20"/>
    </row>
    <row r="28" spans="1:7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31"/>
    </row>
    <row r="29" spans="1:71" s="2" customFormat="1" ht="25.9" customHeight="1">
      <c r="A29" s="31"/>
      <c r="B29" s="32"/>
      <c r="C29" s="31"/>
      <c r="D29" s="33" t="s">
        <v>32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30">
        <f>ROUND(AK26 + AK27, 2)</f>
        <v>0</v>
      </c>
      <c r="AL29" s="231"/>
      <c r="AM29" s="231"/>
      <c r="AN29" s="231"/>
      <c r="AO29" s="231"/>
      <c r="AP29" s="31"/>
      <c r="AQ29" s="31"/>
      <c r="AR29" s="32"/>
      <c r="BE29" s="31"/>
    </row>
    <row r="30" spans="1:7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31"/>
    </row>
    <row r="31" spans="1:71" s="2" customFormat="1" ht="12.75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199" t="s">
        <v>33</v>
      </c>
      <c r="M31" s="199"/>
      <c r="N31" s="199"/>
      <c r="O31" s="199"/>
      <c r="P31" s="199"/>
      <c r="Q31" s="31"/>
      <c r="R31" s="31"/>
      <c r="S31" s="31"/>
      <c r="T31" s="31"/>
      <c r="U31" s="31"/>
      <c r="V31" s="31"/>
      <c r="W31" s="199" t="s">
        <v>34</v>
      </c>
      <c r="X31" s="199"/>
      <c r="Y31" s="199"/>
      <c r="Z31" s="199"/>
      <c r="AA31" s="199"/>
      <c r="AB31" s="199"/>
      <c r="AC31" s="199"/>
      <c r="AD31" s="199"/>
      <c r="AE31" s="199"/>
      <c r="AF31" s="31"/>
      <c r="AG31" s="31"/>
      <c r="AH31" s="31"/>
      <c r="AI31" s="31"/>
      <c r="AJ31" s="31"/>
      <c r="AK31" s="199" t="s">
        <v>35</v>
      </c>
      <c r="AL31" s="199"/>
      <c r="AM31" s="199"/>
      <c r="AN31" s="199"/>
      <c r="AO31" s="199"/>
      <c r="AP31" s="31"/>
      <c r="AQ31" s="31"/>
      <c r="AR31" s="32"/>
      <c r="BE31" s="31"/>
    </row>
    <row r="32" spans="1:71" s="3" customFormat="1" ht="14.45" customHeight="1">
      <c r="B32" s="36"/>
      <c r="D32" s="26" t="s">
        <v>36</v>
      </c>
      <c r="F32" s="37" t="s">
        <v>37</v>
      </c>
      <c r="L32" s="202">
        <v>0.2</v>
      </c>
      <c r="M32" s="201"/>
      <c r="N32" s="201"/>
      <c r="O32" s="201"/>
      <c r="P32" s="201"/>
      <c r="Q32" s="38"/>
      <c r="R32" s="38"/>
      <c r="S32" s="38"/>
      <c r="T32" s="38"/>
      <c r="U32" s="38"/>
      <c r="V32" s="38"/>
      <c r="W32" s="200">
        <f>ROUND(AZ94 + SUM(CD97), 2)</f>
        <v>0</v>
      </c>
      <c r="X32" s="201"/>
      <c r="Y32" s="201"/>
      <c r="Z32" s="201"/>
      <c r="AA32" s="201"/>
      <c r="AB32" s="201"/>
      <c r="AC32" s="201"/>
      <c r="AD32" s="201"/>
      <c r="AE32" s="201"/>
      <c r="AF32" s="38"/>
      <c r="AG32" s="38"/>
      <c r="AH32" s="38"/>
      <c r="AI32" s="38"/>
      <c r="AJ32" s="38"/>
      <c r="AK32" s="200">
        <f>ROUND(AV94 + SUM(BY97), 2)</f>
        <v>0</v>
      </c>
      <c r="AL32" s="201"/>
      <c r="AM32" s="201"/>
      <c r="AN32" s="201"/>
      <c r="AO32" s="201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</row>
    <row r="33" spans="1:57" s="3" customFormat="1" ht="14.45" customHeight="1">
      <c r="B33" s="36"/>
      <c r="F33" s="37" t="s">
        <v>38</v>
      </c>
      <c r="L33" s="205">
        <v>0.2</v>
      </c>
      <c r="M33" s="204"/>
      <c r="N33" s="204"/>
      <c r="O33" s="204"/>
      <c r="P33" s="204"/>
      <c r="W33" s="203">
        <f>ROUND(BA94 + SUM(CE97),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f>ROUND(AW94 + SUM(BZ97), 2)</f>
        <v>0</v>
      </c>
      <c r="AL33" s="204"/>
      <c r="AM33" s="204"/>
      <c r="AN33" s="204"/>
      <c r="AO33" s="204"/>
      <c r="AR33" s="36"/>
    </row>
    <row r="34" spans="1:57" s="3" customFormat="1" ht="14.45" hidden="1" customHeight="1">
      <c r="B34" s="36"/>
      <c r="F34" s="26" t="s">
        <v>39</v>
      </c>
      <c r="L34" s="205">
        <v>0.2</v>
      </c>
      <c r="M34" s="204"/>
      <c r="N34" s="204"/>
      <c r="O34" s="204"/>
      <c r="P34" s="204"/>
      <c r="W34" s="203">
        <f>ROUND(BB94 + SUM(CF97), 2)</f>
        <v>0</v>
      </c>
      <c r="X34" s="204"/>
      <c r="Y34" s="204"/>
      <c r="Z34" s="204"/>
      <c r="AA34" s="204"/>
      <c r="AB34" s="204"/>
      <c r="AC34" s="204"/>
      <c r="AD34" s="204"/>
      <c r="AE34" s="204"/>
      <c r="AK34" s="203">
        <v>0</v>
      </c>
      <c r="AL34" s="204"/>
      <c r="AM34" s="204"/>
      <c r="AN34" s="204"/>
      <c r="AO34" s="204"/>
      <c r="AR34" s="36"/>
    </row>
    <row r="35" spans="1:57" s="3" customFormat="1" ht="14.45" hidden="1" customHeight="1">
      <c r="B35" s="36"/>
      <c r="F35" s="26" t="s">
        <v>40</v>
      </c>
      <c r="L35" s="205">
        <v>0.2</v>
      </c>
      <c r="M35" s="204"/>
      <c r="N35" s="204"/>
      <c r="O35" s="204"/>
      <c r="P35" s="204"/>
      <c r="W35" s="203">
        <f>ROUND(BC94 + SUM(CG97), 2)</f>
        <v>0</v>
      </c>
      <c r="X35" s="204"/>
      <c r="Y35" s="204"/>
      <c r="Z35" s="204"/>
      <c r="AA35" s="204"/>
      <c r="AB35" s="204"/>
      <c r="AC35" s="204"/>
      <c r="AD35" s="204"/>
      <c r="AE35" s="204"/>
      <c r="AK35" s="203">
        <v>0</v>
      </c>
      <c r="AL35" s="204"/>
      <c r="AM35" s="204"/>
      <c r="AN35" s="204"/>
      <c r="AO35" s="204"/>
      <c r="AR35" s="36"/>
    </row>
    <row r="36" spans="1:57" s="3" customFormat="1" ht="14.45" hidden="1" customHeight="1">
      <c r="B36" s="36"/>
      <c r="F36" s="37" t="s">
        <v>41</v>
      </c>
      <c r="L36" s="202">
        <v>0</v>
      </c>
      <c r="M36" s="201"/>
      <c r="N36" s="201"/>
      <c r="O36" s="201"/>
      <c r="P36" s="201"/>
      <c r="Q36" s="38"/>
      <c r="R36" s="38"/>
      <c r="S36" s="38"/>
      <c r="T36" s="38"/>
      <c r="U36" s="38"/>
      <c r="V36" s="38"/>
      <c r="W36" s="200">
        <f>ROUND(BD94 + SUM(CH97), 2)</f>
        <v>0</v>
      </c>
      <c r="X36" s="201"/>
      <c r="Y36" s="201"/>
      <c r="Z36" s="201"/>
      <c r="AA36" s="201"/>
      <c r="AB36" s="201"/>
      <c r="AC36" s="201"/>
      <c r="AD36" s="201"/>
      <c r="AE36" s="201"/>
      <c r="AF36" s="38"/>
      <c r="AG36" s="38"/>
      <c r="AH36" s="38"/>
      <c r="AI36" s="38"/>
      <c r="AJ36" s="38"/>
      <c r="AK36" s="200">
        <v>0</v>
      </c>
      <c r="AL36" s="201"/>
      <c r="AM36" s="201"/>
      <c r="AN36" s="201"/>
      <c r="AO36" s="201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1:57" s="2" customFormat="1" ht="6.9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" customHeight="1">
      <c r="A38" s="31"/>
      <c r="B38" s="32"/>
      <c r="C38" s="40"/>
      <c r="D38" s="41" t="s">
        <v>42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43</v>
      </c>
      <c r="U38" s="42"/>
      <c r="V38" s="42"/>
      <c r="W38" s="42"/>
      <c r="X38" s="206" t="s">
        <v>44</v>
      </c>
      <c r="Y38" s="207"/>
      <c r="Z38" s="207"/>
      <c r="AA38" s="207"/>
      <c r="AB38" s="207"/>
      <c r="AC38" s="42"/>
      <c r="AD38" s="42"/>
      <c r="AE38" s="42"/>
      <c r="AF38" s="42"/>
      <c r="AG38" s="42"/>
      <c r="AH38" s="42"/>
      <c r="AI38" s="42"/>
      <c r="AJ38" s="42"/>
      <c r="AK38" s="208">
        <f>SUM(AK29:AK36)</f>
        <v>0</v>
      </c>
      <c r="AL38" s="207"/>
      <c r="AM38" s="207"/>
      <c r="AN38" s="207"/>
      <c r="AO38" s="209"/>
      <c r="AP38" s="40"/>
      <c r="AQ38" s="40"/>
      <c r="AR38" s="32"/>
      <c r="BE38" s="31"/>
    </row>
    <row r="39" spans="1:57" s="2" customFormat="1" ht="6.95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4"/>
      <c r="D49" s="45" t="s">
        <v>45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46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1"/>
      <c r="B60" s="32"/>
      <c r="C60" s="31"/>
      <c r="D60" s="47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7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7" t="s">
        <v>47</v>
      </c>
      <c r="AI60" s="34"/>
      <c r="AJ60" s="34"/>
      <c r="AK60" s="34"/>
      <c r="AL60" s="34"/>
      <c r="AM60" s="47" t="s">
        <v>48</v>
      </c>
      <c r="AN60" s="34"/>
      <c r="AO60" s="34"/>
      <c r="AP60" s="31"/>
      <c r="AQ60" s="31"/>
      <c r="AR60" s="32"/>
      <c r="BE60" s="31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1"/>
      <c r="B64" s="32"/>
      <c r="C64" s="31"/>
      <c r="D64" s="45" t="s">
        <v>49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50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2"/>
      <c r="BE64" s="31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1"/>
      <c r="B75" s="32"/>
      <c r="C75" s="31"/>
      <c r="D75" s="47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7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7" t="s">
        <v>47</v>
      </c>
      <c r="AI75" s="34"/>
      <c r="AJ75" s="34"/>
      <c r="AK75" s="34"/>
      <c r="AL75" s="34"/>
      <c r="AM75" s="47" t="s">
        <v>48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2"/>
      <c r="BE77" s="31"/>
    </row>
    <row r="81" spans="1:91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2"/>
      <c r="BE81" s="31"/>
    </row>
    <row r="82" spans="1:91" s="2" customFormat="1" ht="24.95" customHeight="1">
      <c r="A82" s="31"/>
      <c r="B82" s="32"/>
      <c r="C82" s="21" t="s">
        <v>51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3"/>
      <c r="C84" s="26" t="s">
        <v>11</v>
      </c>
      <c r="L84" s="4" t="str">
        <f>K5</f>
        <v>2021-8</v>
      </c>
      <c r="AR84" s="53"/>
    </row>
    <row r="85" spans="1:91" s="5" customFormat="1" ht="36.950000000000003" customHeight="1">
      <c r="B85" s="54"/>
      <c r="C85" s="55" t="s">
        <v>13</v>
      </c>
      <c r="L85" s="210" t="str">
        <f>K6</f>
        <v>Umiestnenie lávky v priestore Horného rybníka v lokalite Kamenný mlyn v Trnave_dub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4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212">
        <f>IF(AN8= "","",AN8)</f>
        <v>44782</v>
      </c>
      <c r="AN87" s="212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20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Mesto Trnava č.1 917 71 Trnava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25</v>
      </c>
      <c r="AJ89" s="31"/>
      <c r="AK89" s="31"/>
      <c r="AL89" s="31"/>
      <c r="AM89" s="213" t="str">
        <f>IF(E17="","",E17)</f>
        <v>Šercel Švec, s.r.o.</v>
      </c>
      <c r="AN89" s="214"/>
      <c r="AO89" s="214"/>
      <c r="AP89" s="214"/>
      <c r="AQ89" s="31"/>
      <c r="AR89" s="32"/>
      <c r="AS89" s="216" t="s">
        <v>52</v>
      </c>
      <c r="AT89" s="21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1"/>
    </row>
    <row r="90" spans="1:91" s="2" customFormat="1" ht="15.2" customHeight="1">
      <c r="A90" s="31"/>
      <c r="B90" s="32"/>
      <c r="C90" s="26" t="s">
        <v>24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213" t="str">
        <f>IF(E20="","",E20)</f>
        <v xml:space="preserve"> </v>
      </c>
      <c r="AN90" s="214"/>
      <c r="AO90" s="214"/>
      <c r="AP90" s="214"/>
      <c r="AQ90" s="31"/>
      <c r="AR90" s="32"/>
      <c r="AS90" s="218"/>
      <c r="AT90" s="219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8"/>
      <c r="AT91" s="219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1"/>
    </row>
    <row r="92" spans="1:91" s="2" customFormat="1" ht="29.25" customHeight="1">
      <c r="A92" s="31"/>
      <c r="B92" s="32"/>
      <c r="C92" s="220" t="s">
        <v>53</v>
      </c>
      <c r="D92" s="221"/>
      <c r="E92" s="221"/>
      <c r="F92" s="221"/>
      <c r="G92" s="221"/>
      <c r="H92" s="62"/>
      <c r="I92" s="222" t="s">
        <v>54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3" t="s">
        <v>55</v>
      </c>
      <c r="AH92" s="221"/>
      <c r="AI92" s="221"/>
      <c r="AJ92" s="221"/>
      <c r="AK92" s="221"/>
      <c r="AL92" s="221"/>
      <c r="AM92" s="221"/>
      <c r="AN92" s="222" t="s">
        <v>56</v>
      </c>
      <c r="AO92" s="221"/>
      <c r="AP92" s="224"/>
      <c r="AQ92" s="63" t="s">
        <v>57</v>
      </c>
      <c r="AR92" s="32"/>
      <c r="AS92" s="64" t="s">
        <v>58</v>
      </c>
      <c r="AT92" s="65" t="s">
        <v>59</v>
      </c>
      <c r="AU92" s="65" t="s">
        <v>60</v>
      </c>
      <c r="AV92" s="65" t="s">
        <v>61</v>
      </c>
      <c r="AW92" s="65" t="s">
        <v>62</v>
      </c>
      <c r="AX92" s="65" t="s">
        <v>63</v>
      </c>
      <c r="AY92" s="65" t="s">
        <v>64</v>
      </c>
      <c r="AZ92" s="65" t="s">
        <v>65</v>
      </c>
      <c r="BA92" s="65" t="s">
        <v>66</v>
      </c>
      <c r="BB92" s="65" t="s">
        <v>67</v>
      </c>
      <c r="BC92" s="65" t="s">
        <v>68</v>
      </c>
      <c r="BD92" s="66" t="s">
        <v>69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1"/>
    </row>
    <row r="94" spans="1:91" s="6" customFormat="1" ht="32.450000000000003" customHeight="1">
      <c r="B94" s="70"/>
      <c r="C94" s="71" t="s">
        <v>70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37">
        <f>ROUND(AG95,2)</f>
        <v>0</v>
      </c>
      <c r="AH94" s="237"/>
      <c r="AI94" s="237"/>
      <c r="AJ94" s="237"/>
      <c r="AK94" s="237"/>
      <c r="AL94" s="237"/>
      <c r="AM94" s="237"/>
      <c r="AN94" s="215">
        <f>SUM(AG94,AT94)</f>
        <v>0</v>
      </c>
      <c r="AO94" s="215"/>
      <c r="AP94" s="215"/>
      <c r="AQ94" s="74" t="s">
        <v>1</v>
      </c>
      <c r="AR94" s="70"/>
      <c r="AS94" s="75">
        <f>ROUND(AS95,2)</f>
        <v>0</v>
      </c>
      <c r="AT94" s="76">
        <f>ROUND(SUM(AV94:AW94),2)</f>
        <v>0</v>
      </c>
      <c r="AU94" s="77">
        <f>ROUND(AU95,5)</f>
        <v>2444.6834699999999</v>
      </c>
      <c r="AV94" s="76">
        <f>ROUND(AZ94*L32,2)</f>
        <v>0</v>
      </c>
      <c r="AW94" s="76">
        <f>ROUND(BA94*L33,2)</f>
        <v>0</v>
      </c>
      <c r="AX94" s="76">
        <f>ROUND(BB94*L32,2)</f>
        <v>0</v>
      </c>
      <c r="AY94" s="76">
        <f>ROUND(BC94*L33,2)</f>
        <v>0</v>
      </c>
      <c r="AZ94" s="76">
        <f>ROUND(AZ95,2)</f>
        <v>0</v>
      </c>
      <c r="BA94" s="76">
        <f>ROUND(BA95,2)</f>
        <v>0</v>
      </c>
      <c r="BB94" s="76">
        <f>ROUND(BB95,2)</f>
        <v>0</v>
      </c>
      <c r="BC94" s="76">
        <f>ROUND(BC95,2)</f>
        <v>0</v>
      </c>
      <c r="BD94" s="78">
        <f>ROUND(BD95,2)</f>
        <v>0</v>
      </c>
      <c r="BS94" s="79" t="s">
        <v>71</v>
      </c>
      <c r="BT94" s="79" t="s">
        <v>72</v>
      </c>
      <c r="BU94" s="80" t="s">
        <v>73</v>
      </c>
      <c r="BV94" s="79" t="s">
        <v>74</v>
      </c>
      <c r="BW94" s="79" t="s">
        <v>4</v>
      </c>
      <c r="BX94" s="79" t="s">
        <v>75</v>
      </c>
      <c r="CL94" s="79" t="s">
        <v>1</v>
      </c>
    </row>
    <row r="95" spans="1:91" s="7" customFormat="1" ht="37.5" customHeight="1">
      <c r="A95" s="81" t="s">
        <v>76</v>
      </c>
      <c r="B95" s="82"/>
      <c r="C95" s="83"/>
      <c r="D95" s="236" t="s">
        <v>77</v>
      </c>
      <c r="E95" s="236"/>
      <c r="F95" s="236"/>
      <c r="G95" s="236"/>
      <c r="H95" s="236"/>
      <c r="I95" s="84"/>
      <c r="J95" s="236" t="s">
        <v>425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28">
        <f>'03a - SO 01 Drevená pevná lávka'!J32</f>
        <v>0</v>
      </c>
      <c r="AH95" s="229"/>
      <c r="AI95" s="229"/>
      <c r="AJ95" s="229"/>
      <c r="AK95" s="229"/>
      <c r="AL95" s="229"/>
      <c r="AM95" s="229"/>
      <c r="AN95" s="228">
        <f>SUM(AG95,AT95)</f>
        <v>0</v>
      </c>
      <c r="AO95" s="229"/>
      <c r="AP95" s="229"/>
      <c r="AQ95" s="85" t="s">
        <v>78</v>
      </c>
      <c r="AR95" s="82"/>
      <c r="AS95" s="86">
        <v>0</v>
      </c>
      <c r="AT95" s="87">
        <f>ROUND(SUM(AV95:AW95),2)</f>
        <v>0</v>
      </c>
      <c r="AU95" s="88">
        <f>'03a - SO 01 Drevená pevná lávka'!P130</f>
        <v>2444.6834720000002</v>
      </c>
      <c r="AV95" s="87">
        <f>'03a - SO 01 Drevená pevná lávka'!J35</f>
        <v>0</v>
      </c>
      <c r="AW95" s="87">
        <f>'03a - SO 01 Drevená pevná lávka'!J36</f>
        <v>0</v>
      </c>
      <c r="AX95" s="87">
        <f>'03a - SO 01 Drevená pevná lávka'!J37</f>
        <v>0</v>
      </c>
      <c r="AY95" s="87">
        <f>'03a - SO 01 Drevená pevná lávka'!J38</f>
        <v>0</v>
      </c>
      <c r="AZ95" s="87">
        <f>'03a - SO 01 Drevená pevná lávka'!F35</f>
        <v>0</v>
      </c>
      <c r="BA95" s="87">
        <f>'03a - SO 01 Drevená pevná lávka'!F36</f>
        <v>0</v>
      </c>
      <c r="BB95" s="87">
        <f>'03a - SO 01 Drevená pevná lávka'!F37</f>
        <v>0</v>
      </c>
      <c r="BC95" s="87">
        <f>'03a - SO 01 Drevená pevná lávka'!F38</f>
        <v>0</v>
      </c>
      <c r="BD95" s="89">
        <f>'03a - SO 01 Drevená pevná lávka'!F39</f>
        <v>0</v>
      </c>
      <c r="BT95" s="90" t="s">
        <v>79</v>
      </c>
      <c r="BV95" s="90" t="s">
        <v>74</v>
      </c>
      <c r="BW95" s="90" t="s">
        <v>80</v>
      </c>
      <c r="BX95" s="90" t="s">
        <v>4</v>
      </c>
      <c r="CL95" s="90" t="s">
        <v>1</v>
      </c>
      <c r="CM95" s="90" t="s">
        <v>72</v>
      </c>
    </row>
    <row r="96" spans="1:91">
      <c r="B96" s="20"/>
      <c r="AR96" s="20"/>
    </row>
    <row r="97" spans="1:57" s="2" customFormat="1" ht="30" customHeight="1">
      <c r="A97" s="31"/>
      <c r="B97" s="32"/>
      <c r="C97" s="71" t="s">
        <v>81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215">
        <v>0</v>
      </c>
      <c r="AH97" s="215"/>
      <c r="AI97" s="215"/>
      <c r="AJ97" s="215"/>
      <c r="AK97" s="215"/>
      <c r="AL97" s="215"/>
      <c r="AM97" s="215"/>
      <c r="AN97" s="215">
        <v>0</v>
      </c>
      <c r="AO97" s="215"/>
      <c r="AP97" s="215"/>
      <c r="AQ97" s="91"/>
      <c r="AR97" s="32"/>
      <c r="AS97" s="64" t="s">
        <v>82</v>
      </c>
      <c r="AT97" s="65" t="s">
        <v>83</v>
      </c>
      <c r="AU97" s="65" t="s">
        <v>36</v>
      </c>
      <c r="AV97" s="66" t="s">
        <v>59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10.9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57" s="2" customFormat="1" ht="30" customHeight="1">
      <c r="A99" s="31"/>
      <c r="B99" s="32"/>
      <c r="C99" s="92" t="s">
        <v>84</v>
      </c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225">
        <f>ROUND(AG94 + AG97, 2)</f>
        <v>0</v>
      </c>
      <c r="AH99" s="225"/>
      <c r="AI99" s="225"/>
      <c r="AJ99" s="225"/>
      <c r="AK99" s="225"/>
      <c r="AL99" s="225"/>
      <c r="AM99" s="225"/>
      <c r="AN99" s="225">
        <f>ROUND(AN94 + AN97, 2)</f>
        <v>0</v>
      </c>
      <c r="AO99" s="225"/>
      <c r="AP99" s="225"/>
      <c r="AQ99" s="93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57" s="2" customFormat="1" ht="6.95" customHeight="1">
      <c r="A100" s="31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mergeCells count="46">
    <mergeCell ref="AG97:AM97"/>
    <mergeCell ref="AN97:AP97"/>
    <mergeCell ref="AG99:AM99"/>
    <mergeCell ref="AN99:AP99"/>
    <mergeCell ref="AR2:BE2"/>
    <mergeCell ref="AN95:AP95"/>
    <mergeCell ref="AG95:AM95"/>
    <mergeCell ref="AK29:AO29"/>
    <mergeCell ref="K5:AO5"/>
    <mergeCell ref="K6:AO6"/>
    <mergeCell ref="E23:AN23"/>
    <mergeCell ref="AK26:AO26"/>
    <mergeCell ref="AK27:AO27"/>
    <mergeCell ref="D95:H95"/>
    <mergeCell ref="J95:AF95"/>
    <mergeCell ref="AG94:AM94"/>
    <mergeCell ref="AN94:AP94"/>
    <mergeCell ref="AS89:AT91"/>
    <mergeCell ref="AM90:AP90"/>
    <mergeCell ref="C92:G92"/>
    <mergeCell ref="I92:AF92"/>
    <mergeCell ref="AG92:AM92"/>
    <mergeCell ref="AN92:AP92"/>
    <mergeCell ref="X38:AB38"/>
    <mergeCell ref="AK38:AO38"/>
    <mergeCell ref="L85:AO85"/>
    <mergeCell ref="AM87:AN87"/>
    <mergeCell ref="AM89:AP89"/>
    <mergeCell ref="W35:AE35"/>
    <mergeCell ref="AK35:AO35"/>
    <mergeCell ref="L35:P35"/>
    <mergeCell ref="W36:AE36"/>
    <mergeCell ref="AK36:AO36"/>
    <mergeCell ref="L36:P36"/>
    <mergeCell ref="W33:AE33"/>
    <mergeCell ref="AK33:AO33"/>
    <mergeCell ref="L33:P33"/>
    <mergeCell ref="W34:AE34"/>
    <mergeCell ref="AK34:AO34"/>
    <mergeCell ref="L34:P34"/>
    <mergeCell ref="L31:P31"/>
    <mergeCell ref="W31:AE31"/>
    <mergeCell ref="AK31:AO31"/>
    <mergeCell ref="W32:AE32"/>
    <mergeCell ref="AK32:AO32"/>
    <mergeCell ref="L32:P32"/>
  </mergeCells>
  <hyperlinks>
    <hyperlink ref="A95" location="'03a - SO 01 Umiestnenie 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11"/>
  <sheetViews>
    <sheetView showGridLines="0" tabSelected="1" topLeftCell="A131" workbookViewId="0">
      <selection activeCell="AA148" sqref="AA14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72</v>
      </c>
    </row>
    <row r="4" spans="1:46" s="1" customFormat="1" ht="24.95" customHeight="1">
      <c r="B4" s="20"/>
      <c r="D4" s="21" t="s">
        <v>85</v>
      </c>
      <c r="L4" s="20"/>
      <c r="M4" s="96" t="s">
        <v>9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26.25" customHeight="1">
      <c r="B7" s="20"/>
      <c r="E7" s="239" t="str">
        <f>'Rekapitulácia stavby'!K6</f>
        <v>Umiestnenie lávky v priestore Horného rybníka v lokalite Kamenný mlyn v Trnave_dub</v>
      </c>
      <c r="F7" s="240"/>
      <c r="G7" s="240"/>
      <c r="H7" s="240"/>
      <c r="L7" s="20"/>
    </row>
    <row r="8" spans="1:46" s="2" customFormat="1" ht="12" customHeight="1">
      <c r="A8" s="31"/>
      <c r="B8" s="32"/>
      <c r="C8" s="31"/>
      <c r="D8" s="26" t="s">
        <v>86</v>
      </c>
      <c r="E8" s="31"/>
      <c r="F8" s="31"/>
      <c r="G8" s="31"/>
      <c r="H8" s="31"/>
      <c r="I8" s="31"/>
      <c r="J8" s="31"/>
      <c r="K8" s="31"/>
      <c r="L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2"/>
      <c r="C9" s="31"/>
      <c r="D9" s="31"/>
      <c r="E9" s="210" t="s">
        <v>424</v>
      </c>
      <c r="F9" s="238"/>
      <c r="G9" s="238"/>
      <c r="H9" s="238"/>
      <c r="I9" s="31"/>
      <c r="J9" s="31"/>
      <c r="K9" s="31"/>
      <c r="L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15</v>
      </c>
      <c r="E11" s="31"/>
      <c r="F11" s="24" t="s">
        <v>1</v>
      </c>
      <c r="G11" s="31"/>
      <c r="H11" s="31"/>
      <c r="I11" s="26" t="s">
        <v>16</v>
      </c>
      <c r="J11" s="24" t="s">
        <v>1</v>
      </c>
      <c r="K11" s="31"/>
      <c r="L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17</v>
      </c>
      <c r="E12" s="31"/>
      <c r="F12" s="24" t="s">
        <v>18</v>
      </c>
      <c r="G12" s="31"/>
      <c r="H12" s="31"/>
      <c r="I12" s="26" t="s">
        <v>19</v>
      </c>
      <c r="J12" s="57">
        <f>'Rekapitulácia stavby'!AN8</f>
        <v>44782</v>
      </c>
      <c r="K12" s="31"/>
      <c r="L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31"/>
      <c r="G14" s="31"/>
      <c r="H14" s="31"/>
      <c r="I14" s="26" t="s">
        <v>21</v>
      </c>
      <c r="J14" s="24" t="s">
        <v>1</v>
      </c>
      <c r="K14" s="31"/>
      <c r="L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87</v>
      </c>
      <c r="F15" s="31"/>
      <c r="G15" s="31"/>
      <c r="H15" s="31"/>
      <c r="I15" s="26" t="s">
        <v>23</v>
      </c>
      <c r="J15" s="24" t="s">
        <v>1</v>
      </c>
      <c r="K15" s="31"/>
      <c r="L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24</v>
      </c>
      <c r="E17" s="31"/>
      <c r="F17" s="31"/>
      <c r="G17" s="31"/>
      <c r="H17" s="31"/>
      <c r="I17" s="26" t="s">
        <v>21</v>
      </c>
      <c r="J17" s="24" t="str">
        <f>'Rekapitulácia stavby'!AN13</f>
        <v/>
      </c>
      <c r="K17" s="31"/>
      <c r="L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2" t="str">
        <f>'Rekapitulácia stavby'!E14</f>
        <v xml:space="preserve"> </v>
      </c>
      <c r="F18" s="232"/>
      <c r="G18" s="232"/>
      <c r="H18" s="232"/>
      <c r="I18" s="26" t="s">
        <v>23</v>
      </c>
      <c r="J18" s="24" t="str">
        <f>'Rekapitulácia stavby'!AN14</f>
        <v/>
      </c>
      <c r="K18" s="31"/>
      <c r="L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25</v>
      </c>
      <c r="E20" s="31"/>
      <c r="F20" s="31"/>
      <c r="G20" s="31"/>
      <c r="H20" s="31"/>
      <c r="I20" s="26" t="s">
        <v>21</v>
      </c>
      <c r="J20" s="24" t="s">
        <v>1</v>
      </c>
      <c r="K20" s="31"/>
      <c r="L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26</v>
      </c>
      <c r="F21" s="31"/>
      <c r="G21" s="31"/>
      <c r="H21" s="31"/>
      <c r="I21" s="26" t="s">
        <v>23</v>
      </c>
      <c r="J21" s="24" t="s">
        <v>1</v>
      </c>
      <c r="K21" s="31"/>
      <c r="L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28</v>
      </c>
      <c r="E23" s="31"/>
      <c r="F23" s="31"/>
      <c r="G23" s="31"/>
      <c r="H23" s="31"/>
      <c r="I23" s="26" t="s">
        <v>21</v>
      </c>
      <c r="J23" s="24" t="str">
        <f>IF('Rekapitulácia stavby'!AN19="","",'Rekapitulácia stavby'!AN19)</f>
        <v/>
      </c>
      <c r="K23" s="31"/>
      <c r="L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IF('Rekapitulácia stavby'!E20="","",'Rekapitulácia stavby'!E20)</f>
        <v xml:space="preserve"> </v>
      </c>
      <c r="F24" s="31"/>
      <c r="G24" s="31"/>
      <c r="H24" s="31"/>
      <c r="I24" s="26" t="s">
        <v>23</v>
      </c>
      <c r="J24" s="24" t="str">
        <f>IF('Rekapitulácia stavby'!AN20="","",'Rekapitulácia stavby'!AN20)</f>
        <v/>
      </c>
      <c r="K24" s="31"/>
      <c r="L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29</v>
      </c>
      <c r="E26" s="31"/>
      <c r="F26" s="31"/>
      <c r="G26" s="31"/>
      <c r="H26" s="31"/>
      <c r="I26" s="31"/>
      <c r="J26" s="31"/>
      <c r="K26" s="31"/>
      <c r="L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34" t="s">
        <v>1</v>
      </c>
      <c r="F27" s="234"/>
      <c r="G27" s="234"/>
      <c r="H27" s="234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4" t="s">
        <v>88</v>
      </c>
      <c r="E30" s="31"/>
      <c r="F30" s="31"/>
      <c r="G30" s="31"/>
      <c r="H30" s="31"/>
      <c r="I30" s="31"/>
      <c r="J30" s="30">
        <f>J96</f>
        <v>0</v>
      </c>
      <c r="K30" s="31"/>
      <c r="L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29" t="s">
        <v>89</v>
      </c>
      <c r="E31" s="31"/>
      <c r="F31" s="31"/>
      <c r="G31" s="31"/>
      <c r="H31" s="31"/>
      <c r="I31" s="31"/>
      <c r="J31" s="30">
        <f>J109</f>
        <v>0</v>
      </c>
      <c r="K31" s="31"/>
      <c r="L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0" t="s">
        <v>32</v>
      </c>
      <c r="E32" s="31"/>
      <c r="F32" s="31"/>
      <c r="G32" s="31"/>
      <c r="H32" s="31"/>
      <c r="I32" s="31"/>
      <c r="J32" s="73">
        <f>ROUND(J30 + J31, 2)</f>
        <v>0</v>
      </c>
      <c r="K32" s="31"/>
      <c r="L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8"/>
      <c r="E33" s="68"/>
      <c r="F33" s="68"/>
      <c r="G33" s="68"/>
      <c r="H33" s="68"/>
      <c r="I33" s="68"/>
      <c r="J33" s="68"/>
      <c r="K33" s="68"/>
      <c r="L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34</v>
      </c>
      <c r="G34" s="31"/>
      <c r="H34" s="31"/>
      <c r="I34" s="35" t="s">
        <v>33</v>
      </c>
      <c r="J34" s="35" t="s">
        <v>35</v>
      </c>
      <c r="K34" s="31"/>
      <c r="L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1" t="s">
        <v>36</v>
      </c>
      <c r="E35" s="37" t="s">
        <v>37</v>
      </c>
      <c r="F35" s="102">
        <f>ROUND((SUM(BE109:BE110) + SUM(BE130:BE310)),  2)</f>
        <v>0</v>
      </c>
      <c r="G35" s="103"/>
      <c r="H35" s="103"/>
      <c r="I35" s="104">
        <v>0.2</v>
      </c>
      <c r="J35" s="102">
        <f>ROUND(((SUM(BE109:BE110) + SUM(BE130:BE310))*I35),  2)</f>
        <v>0</v>
      </c>
      <c r="K35" s="31"/>
      <c r="L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7" t="s">
        <v>38</v>
      </c>
      <c r="F36" s="105">
        <f>ROUND((SUM(BF109:BF110) + SUM(BF130:BF310)),  2)</f>
        <v>0</v>
      </c>
      <c r="G36" s="31"/>
      <c r="H36" s="31"/>
      <c r="I36" s="106">
        <v>0.2</v>
      </c>
      <c r="J36" s="105">
        <f>ROUND(((SUM(BF109:BF110) + SUM(BF130:BF310))*I36),  2)</f>
        <v>0</v>
      </c>
      <c r="K36" s="31"/>
      <c r="L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39</v>
      </c>
      <c r="F37" s="105">
        <f>ROUND((SUM(BG109:BG110) + SUM(BG130:BG310)),  2)</f>
        <v>0</v>
      </c>
      <c r="G37" s="31"/>
      <c r="H37" s="31"/>
      <c r="I37" s="106">
        <v>0.2</v>
      </c>
      <c r="J37" s="105">
        <f>0</f>
        <v>0</v>
      </c>
      <c r="K37" s="31"/>
      <c r="L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40</v>
      </c>
      <c r="F38" s="105">
        <f>ROUND((SUM(BH109:BH110) + SUM(BH130:BH310)),  2)</f>
        <v>0</v>
      </c>
      <c r="G38" s="31"/>
      <c r="H38" s="31"/>
      <c r="I38" s="106">
        <v>0.2</v>
      </c>
      <c r="J38" s="105">
        <f>0</f>
        <v>0</v>
      </c>
      <c r="K38" s="31"/>
      <c r="L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37" t="s">
        <v>41</v>
      </c>
      <c r="F39" s="102">
        <f>ROUND((SUM(BI109:BI110) + SUM(BI130:BI310)),  2)</f>
        <v>0</v>
      </c>
      <c r="G39" s="103"/>
      <c r="H39" s="103"/>
      <c r="I39" s="104">
        <v>0</v>
      </c>
      <c r="J39" s="102">
        <f>0</f>
        <v>0</v>
      </c>
      <c r="K39" s="31"/>
      <c r="L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93"/>
      <c r="D41" s="107" t="s">
        <v>42</v>
      </c>
      <c r="E41" s="62"/>
      <c r="F41" s="62"/>
      <c r="G41" s="108" t="s">
        <v>43</v>
      </c>
      <c r="H41" s="109" t="s">
        <v>44</v>
      </c>
      <c r="I41" s="62"/>
      <c r="J41" s="110">
        <f>SUM(J32:J39)</f>
        <v>0</v>
      </c>
      <c r="K41" s="111"/>
      <c r="L41" s="4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45</v>
      </c>
      <c r="E50" s="46"/>
      <c r="F50" s="46"/>
      <c r="G50" s="45" t="s">
        <v>46</v>
      </c>
      <c r="H50" s="46"/>
      <c r="I50" s="46"/>
      <c r="J50" s="46"/>
      <c r="K50" s="46"/>
      <c r="L50" s="44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2"/>
      <c r="C61" s="31"/>
      <c r="D61" s="47" t="s">
        <v>47</v>
      </c>
      <c r="E61" s="34"/>
      <c r="F61" s="112" t="s">
        <v>48</v>
      </c>
      <c r="G61" s="47" t="s">
        <v>47</v>
      </c>
      <c r="H61" s="34"/>
      <c r="I61" s="34"/>
      <c r="J61" s="113" t="s">
        <v>48</v>
      </c>
      <c r="K61" s="34"/>
      <c r="L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2"/>
      <c r="C65" s="31"/>
      <c r="D65" s="45" t="s">
        <v>49</v>
      </c>
      <c r="E65" s="48"/>
      <c r="F65" s="48"/>
      <c r="G65" s="45" t="s">
        <v>50</v>
      </c>
      <c r="H65" s="48"/>
      <c r="I65" s="48"/>
      <c r="J65" s="48"/>
      <c r="K65" s="48"/>
      <c r="L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2"/>
      <c r="C76" s="31"/>
      <c r="D76" s="47" t="s">
        <v>47</v>
      </c>
      <c r="E76" s="34"/>
      <c r="F76" s="112" t="s">
        <v>48</v>
      </c>
      <c r="G76" s="47" t="s">
        <v>47</v>
      </c>
      <c r="H76" s="34"/>
      <c r="I76" s="34"/>
      <c r="J76" s="113" t="s">
        <v>48</v>
      </c>
      <c r="K76" s="34"/>
      <c r="L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90</v>
      </c>
      <c r="D82" s="31"/>
      <c r="E82" s="31"/>
      <c r="F82" s="31"/>
      <c r="G82" s="31"/>
      <c r="H82" s="31"/>
      <c r="I82" s="31"/>
      <c r="J82" s="31"/>
      <c r="K82" s="31"/>
      <c r="L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39" t="str">
        <f>E7</f>
        <v>Umiestnenie lávky v priestore Horného rybníka v lokalite Kamenný mlyn v Trnave_dub</v>
      </c>
      <c r="F85" s="240"/>
      <c r="G85" s="240"/>
      <c r="H85" s="240"/>
      <c r="I85" s="31"/>
      <c r="J85" s="31"/>
      <c r="K85" s="31"/>
      <c r="L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86</v>
      </c>
      <c r="D86" s="31"/>
      <c r="E86" s="31"/>
      <c r="F86" s="31"/>
      <c r="G86" s="31"/>
      <c r="H86" s="31"/>
      <c r="I86" s="31"/>
      <c r="J86" s="31"/>
      <c r="K86" s="31"/>
      <c r="L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1"/>
      <c r="D87" s="31"/>
      <c r="E87" s="210" t="str">
        <f>E9</f>
        <v xml:space="preserve"> SO 01 Drevená pevná lávka</v>
      </c>
      <c r="F87" s="238"/>
      <c r="G87" s="238"/>
      <c r="H87" s="238"/>
      <c r="I87" s="31"/>
      <c r="J87" s="31"/>
      <c r="K87" s="31"/>
      <c r="L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17</v>
      </c>
      <c r="D89" s="31"/>
      <c r="E89" s="31"/>
      <c r="F89" s="24" t="str">
        <f>F12</f>
        <v xml:space="preserve"> </v>
      </c>
      <c r="G89" s="31"/>
      <c r="H89" s="31"/>
      <c r="I89" s="26" t="s">
        <v>19</v>
      </c>
      <c r="J89" s="57">
        <f>IF(J12="","",J12)</f>
        <v>44782</v>
      </c>
      <c r="K89" s="31"/>
      <c r="L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20</v>
      </c>
      <c r="D91" s="31"/>
      <c r="E91" s="31"/>
      <c r="F91" s="24" t="str">
        <f>E15</f>
        <v>Mesto Trnava č.1, 917 71 Trnava</v>
      </c>
      <c r="G91" s="31"/>
      <c r="H91" s="31"/>
      <c r="I91" s="26" t="s">
        <v>25</v>
      </c>
      <c r="J91" s="27" t="str">
        <f>E21</f>
        <v>Šercel Švec, s.r.o.</v>
      </c>
      <c r="K91" s="31"/>
      <c r="L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24</v>
      </c>
      <c r="D92" s="31"/>
      <c r="E92" s="31"/>
      <c r="F92" s="24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4" t="s">
        <v>91</v>
      </c>
      <c r="D94" s="93"/>
      <c r="E94" s="93"/>
      <c r="F94" s="93"/>
      <c r="G94" s="93"/>
      <c r="H94" s="93"/>
      <c r="I94" s="93"/>
      <c r="J94" s="115" t="s">
        <v>92</v>
      </c>
      <c r="K94" s="93"/>
      <c r="L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6" t="s">
        <v>93</v>
      </c>
      <c r="D96" s="31"/>
      <c r="E96" s="31"/>
      <c r="F96" s="31"/>
      <c r="G96" s="31"/>
      <c r="H96" s="31"/>
      <c r="I96" s="31"/>
      <c r="J96" s="73">
        <f>J130</f>
        <v>0</v>
      </c>
      <c r="K96" s="31"/>
      <c r="L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94</v>
      </c>
    </row>
    <row r="97" spans="1:31" s="9" customFormat="1" ht="24.95" customHeight="1">
      <c r="B97" s="117"/>
      <c r="D97" s="118" t="s">
        <v>95</v>
      </c>
      <c r="E97" s="119"/>
      <c r="F97" s="119"/>
      <c r="G97" s="119"/>
      <c r="H97" s="119"/>
      <c r="I97" s="119"/>
      <c r="J97" s="120">
        <f>J131</f>
        <v>0</v>
      </c>
      <c r="L97" s="117"/>
    </row>
    <row r="98" spans="1:31" s="10" customFormat="1" ht="19.899999999999999" customHeight="1">
      <c r="B98" s="121"/>
      <c r="D98" s="122" t="s">
        <v>96</v>
      </c>
      <c r="E98" s="123"/>
      <c r="F98" s="123"/>
      <c r="G98" s="123"/>
      <c r="H98" s="123"/>
      <c r="I98" s="123"/>
      <c r="J98" s="124">
        <f>J132</f>
        <v>0</v>
      </c>
      <c r="L98" s="121"/>
    </row>
    <row r="99" spans="1:31" s="10" customFormat="1" ht="19.899999999999999" customHeight="1">
      <c r="B99" s="121"/>
      <c r="D99" s="122" t="s">
        <v>97</v>
      </c>
      <c r="E99" s="123"/>
      <c r="F99" s="123"/>
      <c r="G99" s="123"/>
      <c r="H99" s="123"/>
      <c r="I99" s="123"/>
      <c r="J99" s="124">
        <f>J161</f>
        <v>0</v>
      </c>
      <c r="L99" s="121"/>
    </row>
    <row r="100" spans="1:31" s="10" customFormat="1" ht="19.899999999999999" customHeight="1">
      <c r="B100" s="121"/>
      <c r="D100" s="122" t="s">
        <v>98</v>
      </c>
      <c r="E100" s="123"/>
      <c r="F100" s="123"/>
      <c r="G100" s="123"/>
      <c r="H100" s="123"/>
      <c r="I100" s="123"/>
      <c r="J100" s="124">
        <f>J198</f>
        <v>0</v>
      </c>
      <c r="L100" s="121"/>
    </row>
    <row r="101" spans="1:31" s="10" customFormat="1" ht="19.899999999999999" customHeight="1">
      <c r="B101" s="121"/>
      <c r="D101" s="122" t="s">
        <v>99</v>
      </c>
      <c r="E101" s="123"/>
      <c r="F101" s="123"/>
      <c r="G101" s="123"/>
      <c r="H101" s="123"/>
      <c r="I101" s="123"/>
      <c r="J101" s="124">
        <f>J202</f>
        <v>0</v>
      </c>
      <c r="L101" s="121"/>
    </row>
    <row r="102" spans="1:31" s="10" customFormat="1" ht="19.899999999999999" customHeight="1">
      <c r="B102" s="121"/>
      <c r="D102" s="122" t="s">
        <v>100</v>
      </c>
      <c r="E102" s="123"/>
      <c r="F102" s="123"/>
      <c r="G102" s="123"/>
      <c r="H102" s="123"/>
      <c r="I102" s="123"/>
      <c r="J102" s="124">
        <f>J210</f>
        <v>0</v>
      </c>
      <c r="L102" s="121"/>
    </row>
    <row r="103" spans="1:31" s="9" customFormat="1" ht="24.95" customHeight="1">
      <c r="B103" s="117"/>
      <c r="D103" s="118" t="s">
        <v>101</v>
      </c>
      <c r="E103" s="119"/>
      <c r="F103" s="119"/>
      <c r="G103" s="119"/>
      <c r="H103" s="119"/>
      <c r="I103" s="119"/>
      <c r="J103" s="120">
        <f>J217</f>
        <v>0</v>
      </c>
      <c r="L103" s="117"/>
    </row>
    <row r="104" spans="1:31" s="10" customFormat="1" ht="19.899999999999999" customHeight="1">
      <c r="B104" s="121"/>
      <c r="D104" s="122" t="s">
        <v>102</v>
      </c>
      <c r="E104" s="123"/>
      <c r="F104" s="123"/>
      <c r="G104" s="123"/>
      <c r="H104" s="123"/>
      <c r="I104" s="123"/>
      <c r="J104" s="124">
        <f>J218</f>
        <v>0</v>
      </c>
      <c r="L104" s="121"/>
    </row>
    <row r="105" spans="1:31" s="10" customFormat="1" ht="19.899999999999999" customHeight="1">
      <c r="B105" s="121"/>
      <c r="D105" s="122" t="s">
        <v>103</v>
      </c>
      <c r="E105" s="123"/>
      <c r="F105" s="123"/>
      <c r="G105" s="123"/>
      <c r="H105" s="123"/>
      <c r="I105" s="123"/>
      <c r="J105" s="124">
        <f>J255</f>
        <v>0</v>
      </c>
      <c r="L105" s="121"/>
    </row>
    <row r="106" spans="1:31" s="10" customFormat="1" ht="19.899999999999999" customHeight="1">
      <c r="B106" s="121"/>
      <c r="D106" s="122" t="s">
        <v>104</v>
      </c>
      <c r="E106" s="123"/>
      <c r="F106" s="123"/>
      <c r="G106" s="123"/>
      <c r="H106" s="123"/>
      <c r="I106" s="123"/>
      <c r="J106" s="124">
        <f>J303</f>
        <v>0</v>
      </c>
      <c r="L106" s="121"/>
    </row>
    <row r="107" spans="1:31" s="2" customFormat="1" ht="21.7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4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4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9.25" customHeight="1">
      <c r="A109" s="31"/>
      <c r="B109" s="32"/>
      <c r="C109" s="116" t="s">
        <v>105</v>
      </c>
      <c r="D109" s="31"/>
      <c r="E109" s="31"/>
      <c r="F109" s="31"/>
      <c r="G109" s="31"/>
      <c r="H109" s="31"/>
      <c r="I109" s="31"/>
      <c r="J109" s="125">
        <v>0</v>
      </c>
      <c r="K109" s="31"/>
      <c r="L109" s="44"/>
      <c r="N109" s="126" t="s">
        <v>36</v>
      </c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8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4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9.25" customHeight="1">
      <c r="A111" s="31"/>
      <c r="B111" s="32"/>
      <c r="C111" s="92" t="s">
        <v>84</v>
      </c>
      <c r="D111" s="93"/>
      <c r="E111" s="93"/>
      <c r="F111" s="93"/>
      <c r="G111" s="93"/>
      <c r="H111" s="93"/>
      <c r="I111" s="93"/>
      <c r="J111" s="94">
        <f>ROUND(J96+J109,2)</f>
        <v>0</v>
      </c>
      <c r="K111" s="93"/>
      <c r="L111" s="44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4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6" spans="1:31" s="2" customFormat="1" ht="6.95" customHeight="1">
      <c r="A116" s="31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4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24.95" customHeight="1">
      <c r="A117" s="31"/>
      <c r="B117" s="32"/>
      <c r="C117" s="21" t="s">
        <v>106</v>
      </c>
      <c r="D117" s="31"/>
      <c r="E117" s="31"/>
      <c r="F117" s="31"/>
      <c r="G117" s="31"/>
      <c r="H117" s="31"/>
      <c r="I117" s="31"/>
      <c r="J117" s="31"/>
      <c r="K117" s="31"/>
      <c r="L117" s="4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2" customHeight="1">
      <c r="A119" s="31"/>
      <c r="B119" s="32"/>
      <c r="C119" s="26" t="s">
        <v>13</v>
      </c>
      <c r="D119" s="31"/>
      <c r="E119" s="31"/>
      <c r="F119" s="31"/>
      <c r="G119" s="31"/>
      <c r="H119" s="31"/>
      <c r="I119" s="31"/>
      <c r="J119" s="31"/>
      <c r="K119" s="31"/>
      <c r="L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6.25" customHeight="1">
      <c r="A120" s="31"/>
      <c r="B120" s="32"/>
      <c r="C120" s="31"/>
      <c r="D120" s="31"/>
      <c r="E120" s="239" t="str">
        <f>E7</f>
        <v>Umiestnenie lávky v priestore Horného rybníka v lokalite Kamenný mlyn v Trnave_dub</v>
      </c>
      <c r="F120" s="240"/>
      <c r="G120" s="240"/>
      <c r="H120" s="240"/>
      <c r="I120" s="31"/>
      <c r="J120" s="31"/>
      <c r="K120" s="31"/>
      <c r="L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86</v>
      </c>
      <c r="D121" s="31"/>
      <c r="E121" s="31"/>
      <c r="F121" s="31"/>
      <c r="G121" s="31"/>
      <c r="H121" s="31"/>
      <c r="I121" s="31"/>
      <c r="J121" s="31"/>
      <c r="K121" s="31"/>
      <c r="L121" s="44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30" customHeight="1">
      <c r="A122" s="31"/>
      <c r="B122" s="32"/>
      <c r="C122" s="31"/>
      <c r="D122" s="31"/>
      <c r="E122" s="210" t="str">
        <f>E9</f>
        <v xml:space="preserve"> SO 01 Drevená pevná lávka</v>
      </c>
      <c r="F122" s="238"/>
      <c r="G122" s="238"/>
      <c r="H122" s="238"/>
      <c r="I122" s="31"/>
      <c r="J122" s="31"/>
      <c r="K122" s="31"/>
      <c r="L122" s="44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4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17</v>
      </c>
      <c r="D124" s="31"/>
      <c r="E124" s="31"/>
      <c r="F124" s="24" t="str">
        <f>F12</f>
        <v xml:space="preserve"> </v>
      </c>
      <c r="G124" s="31"/>
      <c r="H124" s="31"/>
      <c r="I124" s="26" t="s">
        <v>19</v>
      </c>
      <c r="J124" s="57">
        <f>IF(J12="","",J12)</f>
        <v>44782</v>
      </c>
      <c r="K124" s="31"/>
      <c r="L124" s="44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4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20</v>
      </c>
      <c r="D126" s="31"/>
      <c r="E126" s="31"/>
      <c r="F126" s="24" t="str">
        <f>E15</f>
        <v>Mesto Trnava č.1, 917 71 Trnava</v>
      </c>
      <c r="G126" s="31"/>
      <c r="H126" s="31"/>
      <c r="I126" s="26" t="s">
        <v>25</v>
      </c>
      <c r="J126" s="27" t="str">
        <f>E21</f>
        <v>Šercel Švec, s.r.o.</v>
      </c>
      <c r="K126" s="31"/>
      <c r="L126" s="44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2" customHeight="1">
      <c r="A127" s="31"/>
      <c r="B127" s="32"/>
      <c r="C127" s="26" t="s">
        <v>24</v>
      </c>
      <c r="D127" s="31"/>
      <c r="E127" s="31"/>
      <c r="F127" s="24" t="str">
        <f>IF(E18="","",E18)</f>
        <v xml:space="preserve"> </v>
      </c>
      <c r="G127" s="31"/>
      <c r="H127" s="31"/>
      <c r="I127" s="26" t="s">
        <v>28</v>
      </c>
      <c r="J127" s="27" t="str">
        <f>E24</f>
        <v xml:space="preserve"> </v>
      </c>
      <c r="K127" s="31"/>
      <c r="L127" s="44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0.35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4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11" customFormat="1" ht="29.25" customHeight="1">
      <c r="A129" s="127"/>
      <c r="B129" s="128"/>
      <c r="C129" s="129" t="s">
        <v>107</v>
      </c>
      <c r="D129" s="130" t="s">
        <v>57</v>
      </c>
      <c r="E129" s="130" t="s">
        <v>53</v>
      </c>
      <c r="F129" s="130" t="s">
        <v>54</v>
      </c>
      <c r="G129" s="130" t="s">
        <v>108</v>
      </c>
      <c r="H129" s="130" t="s">
        <v>109</v>
      </c>
      <c r="I129" s="130" t="s">
        <v>110</v>
      </c>
      <c r="J129" s="131" t="s">
        <v>92</v>
      </c>
      <c r="K129" s="132" t="s">
        <v>111</v>
      </c>
      <c r="L129" s="133"/>
      <c r="M129" s="64" t="s">
        <v>1</v>
      </c>
      <c r="N129" s="65" t="s">
        <v>36</v>
      </c>
      <c r="O129" s="65" t="s">
        <v>112</v>
      </c>
      <c r="P129" s="65" t="s">
        <v>113</v>
      </c>
      <c r="Q129" s="65" t="s">
        <v>114</v>
      </c>
      <c r="R129" s="65" t="s">
        <v>115</v>
      </c>
      <c r="S129" s="65" t="s">
        <v>116</v>
      </c>
      <c r="T129" s="66" t="s">
        <v>117</v>
      </c>
      <c r="U129" s="127"/>
      <c r="V129" s="127"/>
      <c r="W129" s="127"/>
      <c r="X129" s="127"/>
      <c r="Y129" s="127"/>
      <c r="Z129" s="127"/>
      <c r="AA129" s="127"/>
      <c r="AB129" s="127"/>
      <c r="AC129" s="127"/>
      <c r="AD129" s="127"/>
      <c r="AE129" s="127"/>
    </row>
    <row r="130" spans="1:65" s="2" customFormat="1" ht="22.9" customHeight="1">
      <c r="A130" s="31"/>
      <c r="B130" s="32"/>
      <c r="C130" s="71" t="s">
        <v>88</v>
      </c>
      <c r="D130" s="31"/>
      <c r="E130" s="31"/>
      <c r="F130" s="31"/>
      <c r="G130" s="31"/>
      <c r="H130" s="31"/>
      <c r="I130" s="31"/>
      <c r="J130" s="134">
        <f>BK130</f>
        <v>0</v>
      </c>
      <c r="K130" s="31"/>
      <c r="L130" s="32"/>
      <c r="M130" s="67"/>
      <c r="N130" s="58"/>
      <c r="O130" s="68"/>
      <c r="P130" s="135">
        <f>P131+P217</f>
        <v>2444.6834720000002</v>
      </c>
      <c r="Q130" s="68"/>
      <c r="R130" s="135">
        <f>R131+R217</f>
        <v>202.7417762</v>
      </c>
      <c r="S130" s="68"/>
      <c r="T130" s="136">
        <f>T131+T217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7" t="s">
        <v>71</v>
      </c>
      <c r="AU130" s="17" t="s">
        <v>94</v>
      </c>
      <c r="BK130" s="137">
        <f>BK131+BK217</f>
        <v>0</v>
      </c>
    </row>
    <row r="131" spans="1:65" s="12" customFormat="1" ht="25.9" customHeight="1">
      <c r="B131" s="138"/>
      <c r="D131" s="139" t="s">
        <v>71</v>
      </c>
      <c r="E131" s="140" t="s">
        <v>118</v>
      </c>
      <c r="F131" s="140" t="s">
        <v>119</v>
      </c>
      <c r="J131" s="141">
        <f>BK131</f>
        <v>0</v>
      </c>
      <c r="L131" s="138"/>
      <c r="M131" s="142"/>
      <c r="N131" s="143"/>
      <c r="O131" s="143"/>
      <c r="P131" s="144">
        <f>P132+P161+P198+P202+P210</f>
        <v>427.60444900000005</v>
      </c>
      <c r="Q131" s="143"/>
      <c r="R131" s="144">
        <f>R132+R161+R198+R202+R210</f>
        <v>202.51889453999999</v>
      </c>
      <c r="S131" s="143"/>
      <c r="T131" s="145">
        <f>T132+T161+T198+T202+T210</f>
        <v>0</v>
      </c>
      <c r="AR131" s="139" t="s">
        <v>79</v>
      </c>
      <c r="AT131" s="146" t="s">
        <v>71</v>
      </c>
      <c r="AU131" s="146" t="s">
        <v>72</v>
      </c>
      <c r="AY131" s="139" t="s">
        <v>120</v>
      </c>
      <c r="BK131" s="147">
        <f>BK132+BK161+BK198+BK202+BK210</f>
        <v>0</v>
      </c>
    </row>
    <row r="132" spans="1:65" s="12" customFormat="1" ht="22.9" customHeight="1">
      <c r="B132" s="138"/>
      <c r="D132" s="139" t="s">
        <v>71</v>
      </c>
      <c r="E132" s="148" t="s">
        <v>79</v>
      </c>
      <c r="F132" s="148" t="s">
        <v>121</v>
      </c>
      <c r="J132" s="149">
        <f>BK132</f>
        <v>0</v>
      </c>
      <c r="L132" s="138"/>
      <c r="M132" s="142"/>
      <c r="N132" s="143"/>
      <c r="O132" s="143"/>
      <c r="P132" s="144">
        <f>SUM(P133:P160)</f>
        <v>186.80679900000001</v>
      </c>
      <c r="Q132" s="143"/>
      <c r="R132" s="144">
        <f>SUM(R133:R160)</f>
        <v>0</v>
      </c>
      <c r="S132" s="143"/>
      <c r="T132" s="145">
        <f>SUM(T133:T160)</f>
        <v>0</v>
      </c>
      <c r="AR132" s="139" t="s">
        <v>79</v>
      </c>
      <c r="AT132" s="146" t="s">
        <v>71</v>
      </c>
      <c r="AU132" s="146" t="s">
        <v>79</v>
      </c>
      <c r="AY132" s="139" t="s">
        <v>120</v>
      </c>
      <c r="BK132" s="147">
        <f>SUM(BK133:BK160)</f>
        <v>0</v>
      </c>
    </row>
    <row r="133" spans="1:65" s="2" customFormat="1" ht="16.5" customHeight="1">
      <c r="A133" s="31"/>
      <c r="B133" s="150"/>
      <c r="C133" s="151" t="s">
        <v>122</v>
      </c>
      <c r="D133" s="151" t="s">
        <v>123</v>
      </c>
      <c r="E133" s="152" t="s">
        <v>124</v>
      </c>
      <c r="F133" s="153" t="s">
        <v>125</v>
      </c>
      <c r="G133" s="154" t="s">
        <v>126</v>
      </c>
      <c r="H133" s="155">
        <v>189.643</v>
      </c>
      <c r="I133" s="156"/>
      <c r="J133" s="156">
        <f>ROUND(I133*H133,2)</f>
        <v>0</v>
      </c>
      <c r="K133" s="157"/>
      <c r="L133" s="32"/>
      <c r="M133" s="158" t="s">
        <v>1</v>
      </c>
      <c r="N133" s="159" t="s">
        <v>38</v>
      </c>
      <c r="O133" s="160">
        <v>0</v>
      </c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2" t="s">
        <v>127</v>
      </c>
      <c r="AT133" s="162" t="s">
        <v>123</v>
      </c>
      <c r="AU133" s="162" t="s">
        <v>128</v>
      </c>
      <c r="AY133" s="17" t="s">
        <v>120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7" t="s">
        <v>128</v>
      </c>
      <c r="BK133" s="163">
        <f>ROUND(I133*H133,2)</f>
        <v>0</v>
      </c>
      <c r="BL133" s="17" t="s">
        <v>127</v>
      </c>
      <c r="BM133" s="162" t="s">
        <v>128</v>
      </c>
    </row>
    <row r="134" spans="1:65" s="13" customFormat="1">
      <c r="B134" s="164"/>
      <c r="D134" s="165" t="s">
        <v>129</v>
      </c>
      <c r="E134" s="166" t="s">
        <v>1</v>
      </c>
      <c r="F134" s="167" t="s">
        <v>130</v>
      </c>
      <c r="H134" s="168">
        <v>189.643</v>
      </c>
      <c r="L134" s="164"/>
      <c r="M134" s="169"/>
      <c r="N134" s="170"/>
      <c r="O134" s="170"/>
      <c r="P134" s="170"/>
      <c r="Q134" s="170"/>
      <c r="R134" s="170"/>
      <c r="S134" s="170"/>
      <c r="T134" s="171"/>
      <c r="AT134" s="166" t="s">
        <v>129</v>
      </c>
      <c r="AU134" s="166" t="s">
        <v>128</v>
      </c>
      <c r="AV134" s="13" t="s">
        <v>128</v>
      </c>
      <c r="AW134" s="13" t="s">
        <v>27</v>
      </c>
      <c r="AX134" s="13" t="s">
        <v>72</v>
      </c>
      <c r="AY134" s="166" t="s">
        <v>120</v>
      </c>
    </row>
    <row r="135" spans="1:65" s="14" customFormat="1">
      <c r="B135" s="172"/>
      <c r="D135" s="165" t="s">
        <v>129</v>
      </c>
      <c r="E135" s="173" t="s">
        <v>1</v>
      </c>
      <c r="F135" s="174" t="s">
        <v>131</v>
      </c>
      <c r="H135" s="175">
        <v>189.643</v>
      </c>
      <c r="L135" s="172"/>
      <c r="M135" s="176"/>
      <c r="N135" s="177"/>
      <c r="O135" s="177"/>
      <c r="P135" s="177"/>
      <c r="Q135" s="177"/>
      <c r="R135" s="177"/>
      <c r="S135" s="177"/>
      <c r="T135" s="178"/>
      <c r="AT135" s="173" t="s">
        <v>129</v>
      </c>
      <c r="AU135" s="173" t="s">
        <v>128</v>
      </c>
      <c r="AV135" s="14" t="s">
        <v>127</v>
      </c>
      <c r="AW135" s="14" t="s">
        <v>27</v>
      </c>
      <c r="AX135" s="14" t="s">
        <v>79</v>
      </c>
      <c r="AY135" s="173" t="s">
        <v>120</v>
      </c>
    </row>
    <row r="136" spans="1:65" s="2" customFormat="1" ht="21.75" customHeight="1">
      <c r="A136" s="31"/>
      <c r="B136" s="150"/>
      <c r="C136" s="151" t="s">
        <v>132</v>
      </c>
      <c r="D136" s="151" t="s">
        <v>123</v>
      </c>
      <c r="E136" s="152" t="s">
        <v>133</v>
      </c>
      <c r="F136" s="153" t="s">
        <v>134</v>
      </c>
      <c r="G136" s="154" t="s">
        <v>126</v>
      </c>
      <c r="H136" s="155">
        <v>312.44900000000001</v>
      </c>
      <c r="I136" s="156"/>
      <c r="J136" s="156">
        <f>ROUND(I136*H136,2)</f>
        <v>0</v>
      </c>
      <c r="K136" s="157"/>
      <c r="L136" s="32"/>
      <c r="M136" s="158" t="s">
        <v>1</v>
      </c>
      <c r="N136" s="159" t="s">
        <v>38</v>
      </c>
      <c r="O136" s="160">
        <v>0</v>
      </c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62" t="s">
        <v>127</v>
      </c>
      <c r="AT136" s="162" t="s">
        <v>123</v>
      </c>
      <c r="AU136" s="162" t="s">
        <v>128</v>
      </c>
      <c r="AY136" s="17" t="s">
        <v>120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7" t="s">
        <v>128</v>
      </c>
      <c r="BK136" s="163">
        <f>ROUND(I136*H136,2)</f>
        <v>0</v>
      </c>
      <c r="BL136" s="17" t="s">
        <v>127</v>
      </c>
      <c r="BM136" s="162" t="s">
        <v>127</v>
      </c>
    </row>
    <row r="137" spans="1:65" s="15" customFormat="1">
      <c r="B137" s="179"/>
      <c r="D137" s="165" t="s">
        <v>129</v>
      </c>
      <c r="E137" s="180" t="s">
        <v>1</v>
      </c>
      <c r="F137" s="181" t="s">
        <v>135</v>
      </c>
      <c r="H137" s="180" t="s">
        <v>1</v>
      </c>
      <c r="L137" s="179"/>
      <c r="M137" s="182"/>
      <c r="N137" s="183"/>
      <c r="O137" s="183"/>
      <c r="P137" s="183"/>
      <c r="Q137" s="183"/>
      <c r="R137" s="183"/>
      <c r="S137" s="183"/>
      <c r="T137" s="184"/>
      <c r="AT137" s="180" t="s">
        <v>129</v>
      </c>
      <c r="AU137" s="180" t="s">
        <v>128</v>
      </c>
      <c r="AV137" s="15" t="s">
        <v>79</v>
      </c>
      <c r="AW137" s="15" t="s">
        <v>27</v>
      </c>
      <c r="AX137" s="15" t="s">
        <v>72</v>
      </c>
      <c r="AY137" s="180" t="s">
        <v>120</v>
      </c>
    </row>
    <row r="138" spans="1:65" s="13" customFormat="1">
      <c r="B138" s="164"/>
      <c r="D138" s="165" t="s">
        <v>129</v>
      </c>
      <c r="E138" s="166" t="s">
        <v>1</v>
      </c>
      <c r="F138" s="167" t="s">
        <v>136</v>
      </c>
      <c r="H138" s="168">
        <v>120.736</v>
      </c>
      <c r="L138" s="164"/>
      <c r="M138" s="169"/>
      <c r="N138" s="170"/>
      <c r="O138" s="170"/>
      <c r="P138" s="170"/>
      <c r="Q138" s="170"/>
      <c r="R138" s="170"/>
      <c r="S138" s="170"/>
      <c r="T138" s="171"/>
      <c r="AT138" s="166" t="s">
        <v>129</v>
      </c>
      <c r="AU138" s="166" t="s">
        <v>128</v>
      </c>
      <c r="AV138" s="13" t="s">
        <v>128</v>
      </c>
      <c r="AW138" s="13" t="s">
        <v>27</v>
      </c>
      <c r="AX138" s="13" t="s">
        <v>72</v>
      </c>
      <c r="AY138" s="166" t="s">
        <v>120</v>
      </c>
    </row>
    <row r="139" spans="1:65" s="13" customFormat="1">
      <c r="B139" s="164"/>
      <c r="D139" s="165" t="s">
        <v>129</v>
      </c>
      <c r="E139" s="166" t="s">
        <v>1</v>
      </c>
      <c r="F139" s="167" t="s">
        <v>137</v>
      </c>
      <c r="H139" s="168">
        <v>150.93799999999999</v>
      </c>
      <c r="L139" s="164"/>
      <c r="M139" s="169"/>
      <c r="N139" s="170"/>
      <c r="O139" s="170"/>
      <c r="P139" s="170"/>
      <c r="Q139" s="170"/>
      <c r="R139" s="170"/>
      <c r="S139" s="170"/>
      <c r="T139" s="171"/>
      <c r="AT139" s="166" t="s">
        <v>129</v>
      </c>
      <c r="AU139" s="166" t="s">
        <v>128</v>
      </c>
      <c r="AV139" s="13" t="s">
        <v>128</v>
      </c>
      <c r="AW139" s="13" t="s">
        <v>27</v>
      </c>
      <c r="AX139" s="13" t="s">
        <v>72</v>
      </c>
      <c r="AY139" s="166" t="s">
        <v>120</v>
      </c>
    </row>
    <row r="140" spans="1:65" s="13" customFormat="1">
      <c r="B140" s="164"/>
      <c r="D140" s="165" t="s">
        <v>129</v>
      </c>
      <c r="E140" s="166" t="s">
        <v>1</v>
      </c>
      <c r="F140" s="167" t="s">
        <v>138</v>
      </c>
      <c r="H140" s="168">
        <v>20.274999999999999</v>
      </c>
      <c r="L140" s="164"/>
      <c r="M140" s="169"/>
      <c r="N140" s="170"/>
      <c r="O140" s="170"/>
      <c r="P140" s="170"/>
      <c r="Q140" s="170"/>
      <c r="R140" s="170"/>
      <c r="S140" s="170"/>
      <c r="T140" s="171"/>
      <c r="AT140" s="166" t="s">
        <v>129</v>
      </c>
      <c r="AU140" s="166" t="s">
        <v>128</v>
      </c>
      <c r="AV140" s="13" t="s">
        <v>128</v>
      </c>
      <c r="AW140" s="13" t="s">
        <v>27</v>
      </c>
      <c r="AX140" s="13" t="s">
        <v>72</v>
      </c>
      <c r="AY140" s="166" t="s">
        <v>120</v>
      </c>
    </row>
    <row r="141" spans="1:65" s="13" customFormat="1">
      <c r="B141" s="164"/>
      <c r="D141" s="165" t="s">
        <v>129</v>
      </c>
      <c r="E141" s="166" t="s">
        <v>1</v>
      </c>
      <c r="F141" s="167" t="s">
        <v>139</v>
      </c>
      <c r="H141" s="168">
        <v>12.109</v>
      </c>
      <c r="L141" s="164"/>
      <c r="M141" s="169"/>
      <c r="N141" s="170"/>
      <c r="O141" s="170"/>
      <c r="P141" s="170"/>
      <c r="Q141" s="170"/>
      <c r="R141" s="170"/>
      <c r="S141" s="170"/>
      <c r="T141" s="171"/>
      <c r="AT141" s="166" t="s">
        <v>129</v>
      </c>
      <c r="AU141" s="166" t="s">
        <v>128</v>
      </c>
      <c r="AV141" s="13" t="s">
        <v>128</v>
      </c>
      <c r="AW141" s="13" t="s">
        <v>27</v>
      </c>
      <c r="AX141" s="13" t="s">
        <v>72</v>
      </c>
      <c r="AY141" s="166" t="s">
        <v>120</v>
      </c>
    </row>
    <row r="142" spans="1:65" s="13" customFormat="1">
      <c r="B142" s="164"/>
      <c r="D142" s="165" t="s">
        <v>129</v>
      </c>
      <c r="E142" s="166" t="s">
        <v>1</v>
      </c>
      <c r="F142" s="167" t="s">
        <v>140</v>
      </c>
      <c r="H142" s="168">
        <v>5.35</v>
      </c>
      <c r="L142" s="164"/>
      <c r="M142" s="169"/>
      <c r="N142" s="170"/>
      <c r="O142" s="170"/>
      <c r="P142" s="170"/>
      <c r="Q142" s="170"/>
      <c r="R142" s="170"/>
      <c r="S142" s="170"/>
      <c r="T142" s="171"/>
      <c r="AT142" s="166" t="s">
        <v>129</v>
      </c>
      <c r="AU142" s="166" t="s">
        <v>128</v>
      </c>
      <c r="AV142" s="13" t="s">
        <v>128</v>
      </c>
      <c r="AW142" s="13" t="s">
        <v>27</v>
      </c>
      <c r="AX142" s="13" t="s">
        <v>72</v>
      </c>
      <c r="AY142" s="166" t="s">
        <v>120</v>
      </c>
    </row>
    <row r="143" spans="1:65" s="13" customFormat="1">
      <c r="B143" s="164"/>
      <c r="D143" s="165" t="s">
        <v>129</v>
      </c>
      <c r="E143" s="166" t="s">
        <v>1</v>
      </c>
      <c r="F143" s="167" t="s">
        <v>141</v>
      </c>
      <c r="H143" s="168">
        <v>3.0409999999999999</v>
      </c>
      <c r="L143" s="164"/>
      <c r="M143" s="169"/>
      <c r="N143" s="170"/>
      <c r="O143" s="170"/>
      <c r="P143" s="170"/>
      <c r="Q143" s="170"/>
      <c r="R143" s="170"/>
      <c r="S143" s="170"/>
      <c r="T143" s="171"/>
      <c r="AT143" s="166" t="s">
        <v>129</v>
      </c>
      <c r="AU143" s="166" t="s">
        <v>128</v>
      </c>
      <c r="AV143" s="13" t="s">
        <v>128</v>
      </c>
      <c r="AW143" s="13" t="s">
        <v>27</v>
      </c>
      <c r="AX143" s="13" t="s">
        <v>72</v>
      </c>
      <c r="AY143" s="166" t="s">
        <v>120</v>
      </c>
    </row>
    <row r="144" spans="1:65" s="14" customFormat="1">
      <c r="B144" s="172"/>
      <c r="D144" s="165" t="s">
        <v>129</v>
      </c>
      <c r="E144" s="173" t="s">
        <v>1</v>
      </c>
      <c r="F144" s="174" t="s">
        <v>131</v>
      </c>
      <c r="H144" s="175">
        <v>312.44899999999996</v>
      </c>
      <c r="L144" s="172"/>
      <c r="M144" s="176"/>
      <c r="N144" s="177"/>
      <c r="O144" s="177"/>
      <c r="P144" s="177"/>
      <c r="Q144" s="177"/>
      <c r="R144" s="177"/>
      <c r="S144" s="177"/>
      <c r="T144" s="178"/>
      <c r="AT144" s="173" t="s">
        <v>129</v>
      </c>
      <c r="AU144" s="173" t="s">
        <v>128</v>
      </c>
      <c r="AV144" s="14" t="s">
        <v>127</v>
      </c>
      <c r="AW144" s="14" t="s">
        <v>27</v>
      </c>
      <c r="AX144" s="14" t="s">
        <v>79</v>
      </c>
      <c r="AY144" s="173" t="s">
        <v>120</v>
      </c>
    </row>
    <row r="145" spans="1:65" s="2" customFormat="1" ht="37.9" customHeight="1">
      <c r="A145" s="31"/>
      <c r="B145" s="150"/>
      <c r="C145" s="151" t="s">
        <v>142</v>
      </c>
      <c r="D145" s="151" t="s">
        <v>123</v>
      </c>
      <c r="E145" s="152" t="s">
        <v>143</v>
      </c>
      <c r="F145" s="153" t="s">
        <v>144</v>
      </c>
      <c r="G145" s="154" t="s">
        <v>126</v>
      </c>
      <c r="H145" s="155">
        <v>312.44900000000001</v>
      </c>
      <c r="I145" s="156"/>
      <c r="J145" s="156">
        <f>ROUND(I145*H145,2)</f>
        <v>0</v>
      </c>
      <c r="K145" s="157"/>
      <c r="L145" s="32"/>
      <c r="M145" s="158" t="s">
        <v>1</v>
      </c>
      <c r="N145" s="159" t="s">
        <v>38</v>
      </c>
      <c r="O145" s="160">
        <v>0</v>
      </c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2" t="s">
        <v>127</v>
      </c>
      <c r="AT145" s="162" t="s">
        <v>123</v>
      </c>
      <c r="AU145" s="162" t="s">
        <v>128</v>
      </c>
      <c r="AY145" s="17" t="s">
        <v>120</v>
      </c>
      <c r="BE145" s="163">
        <f>IF(N145="základná",J145,0)</f>
        <v>0</v>
      </c>
      <c r="BF145" s="163">
        <f>IF(N145="znížená",J145,0)</f>
        <v>0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7" t="s">
        <v>128</v>
      </c>
      <c r="BK145" s="163">
        <f>ROUND(I145*H145,2)</f>
        <v>0</v>
      </c>
      <c r="BL145" s="17" t="s">
        <v>127</v>
      </c>
      <c r="BM145" s="162" t="s">
        <v>145</v>
      </c>
    </row>
    <row r="146" spans="1:65" s="2" customFormat="1" ht="37.9" customHeight="1">
      <c r="A146" s="31"/>
      <c r="B146" s="150"/>
      <c r="C146" s="151" t="s">
        <v>146</v>
      </c>
      <c r="D146" s="151" t="s">
        <v>123</v>
      </c>
      <c r="E146" s="152" t="s">
        <v>147</v>
      </c>
      <c r="F146" s="153" t="s">
        <v>148</v>
      </c>
      <c r="G146" s="154" t="s">
        <v>126</v>
      </c>
      <c r="H146" s="155">
        <v>484.161</v>
      </c>
      <c r="I146" s="156"/>
      <c r="J146" s="156">
        <f>ROUND(I146*H146,2)</f>
        <v>0</v>
      </c>
      <c r="K146" s="157"/>
      <c r="L146" s="32"/>
      <c r="M146" s="158" t="s">
        <v>1</v>
      </c>
      <c r="N146" s="159" t="s">
        <v>38</v>
      </c>
      <c r="O146" s="160">
        <v>2.7E-2</v>
      </c>
      <c r="P146" s="160">
        <f>O146*H146</f>
        <v>13.072347000000001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62" t="s">
        <v>127</v>
      </c>
      <c r="AT146" s="162" t="s">
        <v>123</v>
      </c>
      <c r="AU146" s="162" t="s">
        <v>128</v>
      </c>
      <c r="AY146" s="17" t="s">
        <v>120</v>
      </c>
      <c r="BE146" s="163">
        <f>IF(N146="základná",J146,0)</f>
        <v>0</v>
      </c>
      <c r="BF146" s="163">
        <f>IF(N146="znížená",J146,0)</f>
        <v>0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7" t="s">
        <v>128</v>
      </c>
      <c r="BK146" s="163">
        <f>ROUND(I146*H146,2)</f>
        <v>0</v>
      </c>
      <c r="BL146" s="17" t="s">
        <v>127</v>
      </c>
      <c r="BM146" s="162" t="s">
        <v>149</v>
      </c>
    </row>
    <row r="147" spans="1:65" s="13" customFormat="1">
      <c r="B147" s="164"/>
      <c r="D147" s="165" t="s">
        <v>129</v>
      </c>
      <c r="E147" s="166" t="s">
        <v>1</v>
      </c>
      <c r="F147" s="167" t="s">
        <v>150</v>
      </c>
      <c r="H147" s="168">
        <v>484.161</v>
      </c>
      <c r="L147" s="164"/>
      <c r="M147" s="169"/>
      <c r="N147" s="170"/>
      <c r="O147" s="170"/>
      <c r="P147" s="170"/>
      <c r="Q147" s="170"/>
      <c r="R147" s="170"/>
      <c r="S147" s="170"/>
      <c r="T147" s="171"/>
      <c r="AT147" s="166" t="s">
        <v>129</v>
      </c>
      <c r="AU147" s="166" t="s">
        <v>128</v>
      </c>
      <c r="AV147" s="13" t="s">
        <v>128</v>
      </c>
      <c r="AW147" s="13" t="s">
        <v>27</v>
      </c>
      <c r="AX147" s="13" t="s">
        <v>79</v>
      </c>
      <c r="AY147" s="166" t="s">
        <v>120</v>
      </c>
    </row>
    <row r="148" spans="1:65" s="2" customFormat="1" ht="44.25" customHeight="1">
      <c r="A148" s="31"/>
      <c r="B148" s="150"/>
      <c r="C148" s="151" t="s">
        <v>151</v>
      </c>
      <c r="D148" s="151" t="s">
        <v>123</v>
      </c>
      <c r="E148" s="152" t="s">
        <v>152</v>
      </c>
      <c r="F148" s="153" t="s">
        <v>153</v>
      </c>
      <c r="G148" s="154" t="s">
        <v>126</v>
      </c>
      <c r="H148" s="155">
        <v>2614.4690000000001</v>
      </c>
      <c r="I148" s="156"/>
      <c r="J148" s="156">
        <f>ROUND(I148*H148,2)</f>
        <v>0</v>
      </c>
      <c r="K148" s="157"/>
      <c r="L148" s="32"/>
      <c r="M148" s="158" t="s">
        <v>1</v>
      </c>
      <c r="N148" s="159" t="s">
        <v>38</v>
      </c>
      <c r="O148" s="160">
        <v>3.0000000000000001E-3</v>
      </c>
      <c r="P148" s="160">
        <f>O148*H148</f>
        <v>7.843407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62" t="s">
        <v>127</v>
      </c>
      <c r="AT148" s="162" t="s">
        <v>123</v>
      </c>
      <c r="AU148" s="162" t="s">
        <v>128</v>
      </c>
      <c r="AY148" s="17" t="s">
        <v>120</v>
      </c>
      <c r="BE148" s="163">
        <f>IF(N148="základná",J148,0)</f>
        <v>0</v>
      </c>
      <c r="BF148" s="163">
        <f>IF(N148="znížená",J148,0)</f>
        <v>0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7" t="s">
        <v>128</v>
      </c>
      <c r="BK148" s="163">
        <f>ROUND(I148*H148,2)</f>
        <v>0</v>
      </c>
      <c r="BL148" s="17" t="s">
        <v>127</v>
      </c>
      <c r="BM148" s="162" t="s">
        <v>154</v>
      </c>
    </row>
    <row r="149" spans="1:65" s="15" customFormat="1">
      <c r="B149" s="179"/>
      <c r="D149" s="165" t="s">
        <v>129</v>
      </c>
      <c r="E149" s="180" t="s">
        <v>1</v>
      </c>
      <c r="F149" s="181" t="s">
        <v>155</v>
      </c>
      <c r="H149" s="180" t="s">
        <v>1</v>
      </c>
      <c r="L149" s="179"/>
      <c r="M149" s="182"/>
      <c r="N149" s="183"/>
      <c r="O149" s="183"/>
      <c r="P149" s="183"/>
      <c r="Q149" s="183"/>
      <c r="R149" s="183"/>
      <c r="S149" s="183"/>
      <c r="T149" s="184"/>
      <c r="AT149" s="180" t="s">
        <v>129</v>
      </c>
      <c r="AU149" s="180" t="s">
        <v>128</v>
      </c>
      <c r="AV149" s="15" t="s">
        <v>79</v>
      </c>
      <c r="AW149" s="15" t="s">
        <v>27</v>
      </c>
      <c r="AX149" s="15" t="s">
        <v>72</v>
      </c>
      <c r="AY149" s="180" t="s">
        <v>120</v>
      </c>
    </row>
    <row r="150" spans="1:65" s="13" customFormat="1">
      <c r="B150" s="164"/>
      <c r="D150" s="165" t="s">
        <v>129</v>
      </c>
      <c r="E150" s="166" t="s">
        <v>1</v>
      </c>
      <c r="F150" s="167" t="s">
        <v>156</v>
      </c>
      <c r="H150" s="168">
        <v>2614.4690000000001</v>
      </c>
      <c r="L150" s="164"/>
      <c r="M150" s="169"/>
      <c r="N150" s="170"/>
      <c r="O150" s="170"/>
      <c r="P150" s="170"/>
      <c r="Q150" s="170"/>
      <c r="R150" s="170"/>
      <c r="S150" s="170"/>
      <c r="T150" s="171"/>
      <c r="AT150" s="166" t="s">
        <v>129</v>
      </c>
      <c r="AU150" s="166" t="s">
        <v>128</v>
      </c>
      <c r="AV150" s="13" t="s">
        <v>128</v>
      </c>
      <c r="AW150" s="13" t="s">
        <v>27</v>
      </c>
      <c r="AX150" s="13" t="s">
        <v>79</v>
      </c>
      <c r="AY150" s="166" t="s">
        <v>120</v>
      </c>
    </row>
    <row r="151" spans="1:65" s="2" customFormat="1" ht="24.2" customHeight="1">
      <c r="A151" s="31"/>
      <c r="B151" s="150"/>
      <c r="C151" s="151" t="s">
        <v>157</v>
      </c>
      <c r="D151" s="151" t="s">
        <v>123</v>
      </c>
      <c r="E151" s="152" t="s">
        <v>158</v>
      </c>
      <c r="F151" s="153" t="s">
        <v>159</v>
      </c>
      <c r="G151" s="154" t="s">
        <v>126</v>
      </c>
      <c r="H151" s="155">
        <v>484.161</v>
      </c>
      <c r="I151" s="156"/>
      <c r="J151" s="156">
        <f>ROUND(I151*H151,2)</f>
        <v>0</v>
      </c>
      <c r="K151" s="157"/>
      <c r="L151" s="32"/>
      <c r="M151" s="158" t="s">
        <v>1</v>
      </c>
      <c r="N151" s="159" t="s">
        <v>38</v>
      </c>
      <c r="O151" s="160">
        <v>8.6999999999999994E-2</v>
      </c>
      <c r="P151" s="160">
        <f>O151*H151</f>
        <v>42.122006999999996</v>
      </c>
      <c r="Q151" s="160">
        <v>0</v>
      </c>
      <c r="R151" s="160">
        <f>Q151*H151</f>
        <v>0</v>
      </c>
      <c r="S151" s="160">
        <v>0</v>
      </c>
      <c r="T151" s="16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2" t="s">
        <v>127</v>
      </c>
      <c r="AT151" s="162" t="s">
        <v>123</v>
      </c>
      <c r="AU151" s="162" t="s">
        <v>128</v>
      </c>
      <c r="AY151" s="17" t="s">
        <v>120</v>
      </c>
      <c r="BE151" s="163">
        <f>IF(N151="základná",J151,0)</f>
        <v>0</v>
      </c>
      <c r="BF151" s="163">
        <f>IF(N151="znížená",J151,0)</f>
        <v>0</v>
      </c>
      <c r="BG151" s="163">
        <f>IF(N151="zákl. prenesená",J151,0)</f>
        <v>0</v>
      </c>
      <c r="BH151" s="163">
        <f>IF(N151="zníž. prenesená",J151,0)</f>
        <v>0</v>
      </c>
      <c r="BI151" s="163">
        <f>IF(N151="nulová",J151,0)</f>
        <v>0</v>
      </c>
      <c r="BJ151" s="17" t="s">
        <v>128</v>
      </c>
      <c r="BK151" s="163">
        <f>ROUND(I151*H151,2)</f>
        <v>0</v>
      </c>
      <c r="BL151" s="17" t="s">
        <v>127</v>
      </c>
      <c r="BM151" s="162" t="s">
        <v>160</v>
      </c>
    </row>
    <row r="152" spans="1:65" s="2" customFormat="1" ht="33" customHeight="1">
      <c r="A152" s="31"/>
      <c r="B152" s="150"/>
      <c r="C152" s="151" t="s">
        <v>161</v>
      </c>
      <c r="D152" s="151" t="s">
        <v>123</v>
      </c>
      <c r="E152" s="152" t="s">
        <v>162</v>
      </c>
      <c r="F152" s="153" t="s">
        <v>163</v>
      </c>
      <c r="G152" s="154" t="s">
        <v>126</v>
      </c>
      <c r="H152" s="155">
        <v>17.931000000000001</v>
      </c>
      <c r="I152" s="156"/>
      <c r="J152" s="156">
        <f>ROUND(I152*H152,2)</f>
        <v>0</v>
      </c>
      <c r="K152" s="157"/>
      <c r="L152" s="32"/>
      <c r="M152" s="158" t="s">
        <v>1</v>
      </c>
      <c r="N152" s="159" t="s">
        <v>38</v>
      </c>
      <c r="O152" s="160">
        <v>0</v>
      </c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62" t="s">
        <v>127</v>
      </c>
      <c r="AT152" s="162" t="s">
        <v>123</v>
      </c>
      <c r="AU152" s="162" t="s">
        <v>128</v>
      </c>
      <c r="AY152" s="17" t="s">
        <v>120</v>
      </c>
      <c r="BE152" s="163">
        <f>IF(N152="základná",J152,0)</f>
        <v>0</v>
      </c>
      <c r="BF152" s="163">
        <f>IF(N152="znížená",J152,0)</f>
        <v>0</v>
      </c>
      <c r="BG152" s="163">
        <f>IF(N152="zákl. prenesená",J152,0)</f>
        <v>0</v>
      </c>
      <c r="BH152" s="163">
        <f>IF(N152="zníž. prenesená",J152,0)</f>
        <v>0</v>
      </c>
      <c r="BI152" s="163">
        <f>IF(N152="nulová",J152,0)</f>
        <v>0</v>
      </c>
      <c r="BJ152" s="17" t="s">
        <v>128</v>
      </c>
      <c r="BK152" s="163">
        <f>ROUND(I152*H152,2)</f>
        <v>0</v>
      </c>
      <c r="BL152" s="17" t="s">
        <v>127</v>
      </c>
      <c r="BM152" s="162" t="s">
        <v>164</v>
      </c>
    </row>
    <row r="153" spans="1:65" s="13" customFormat="1">
      <c r="B153" s="164"/>
      <c r="D153" s="165" t="s">
        <v>129</v>
      </c>
      <c r="E153" s="166" t="s">
        <v>1</v>
      </c>
      <c r="F153" s="167" t="s">
        <v>165</v>
      </c>
      <c r="H153" s="168">
        <v>17.931000000000001</v>
      </c>
      <c r="L153" s="164"/>
      <c r="M153" s="169"/>
      <c r="N153" s="170"/>
      <c r="O153" s="170"/>
      <c r="P153" s="170"/>
      <c r="Q153" s="170"/>
      <c r="R153" s="170"/>
      <c r="S153" s="170"/>
      <c r="T153" s="171"/>
      <c r="AT153" s="166" t="s">
        <v>129</v>
      </c>
      <c r="AU153" s="166" t="s">
        <v>128</v>
      </c>
      <c r="AV153" s="13" t="s">
        <v>128</v>
      </c>
      <c r="AW153" s="13" t="s">
        <v>27</v>
      </c>
      <c r="AX153" s="13" t="s">
        <v>79</v>
      </c>
      <c r="AY153" s="166" t="s">
        <v>120</v>
      </c>
    </row>
    <row r="154" spans="1:65" s="2" customFormat="1" ht="21.75" customHeight="1">
      <c r="A154" s="31"/>
      <c r="B154" s="150"/>
      <c r="C154" s="151" t="s">
        <v>166</v>
      </c>
      <c r="D154" s="151" t="s">
        <v>123</v>
      </c>
      <c r="E154" s="152" t="s">
        <v>167</v>
      </c>
      <c r="F154" s="153" t="s">
        <v>168</v>
      </c>
      <c r="G154" s="154" t="s">
        <v>126</v>
      </c>
      <c r="H154" s="155">
        <v>484.161</v>
      </c>
      <c r="I154" s="156"/>
      <c r="J154" s="156">
        <f>ROUND(I154*H154,2)</f>
        <v>0</v>
      </c>
      <c r="K154" s="157"/>
      <c r="L154" s="32"/>
      <c r="M154" s="158" t="s">
        <v>1</v>
      </c>
      <c r="N154" s="159" t="s">
        <v>38</v>
      </c>
      <c r="O154" s="160">
        <v>8.0000000000000002E-3</v>
      </c>
      <c r="P154" s="160">
        <f>O154*H154</f>
        <v>3.8732880000000001</v>
      </c>
      <c r="Q154" s="160">
        <v>0</v>
      </c>
      <c r="R154" s="160">
        <f>Q154*H154</f>
        <v>0</v>
      </c>
      <c r="S154" s="160">
        <v>0</v>
      </c>
      <c r="T154" s="16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62" t="s">
        <v>127</v>
      </c>
      <c r="AT154" s="162" t="s">
        <v>123</v>
      </c>
      <c r="AU154" s="162" t="s">
        <v>128</v>
      </c>
      <c r="AY154" s="17" t="s">
        <v>120</v>
      </c>
      <c r="BE154" s="163">
        <f>IF(N154="základná",J154,0)</f>
        <v>0</v>
      </c>
      <c r="BF154" s="163">
        <f>IF(N154="znížená",J154,0)</f>
        <v>0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7" t="s">
        <v>128</v>
      </c>
      <c r="BK154" s="163">
        <f>ROUND(I154*H154,2)</f>
        <v>0</v>
      </c>
      <c r="BL154" s="17" t="s">
        <v>127</v>
      </c>
      <c r="BM154" s="162" t="s">
        <v>169</v>
      </c>
    </row>
    <row r="155" spans="1:65" s="2" customFormat="1" ht="27" customHeight="1">
      <c r="A155" s="31"/>
      <c r="B155" s="150"/>
      <c r="C155" s="151" t="s">
        <v>170</v>
      </c>
      <c r="D155" s="151" t="s">
        <v>123</v>
      </c>
      <c r="E155" s="152" t="s">
        <v>171</v>
      </c>
      <c r="F155" s="153" t="s">
        <v>426</v>
      </c>
      <c r="G155" s="154" t="s">
        <v>172</v>
      </c>
      <c r="H155" s="155">
        <v>774.65800000000002</v>
      </c>
      <c r="I155" s="156"/>
      <c r="J155" s="156">
        <f>ROUND(I155*H155,2)</f>
        <v>0</v>
      </c>
      <c r="K155" s="157"/>
      <c r="L155" s="32"/>
      <c r="M155" s="158" t="s">
        <v>1</v>
      </c>
      <c r="N155" s="159" t="s">
        <v>38</v>
      </c>
      <c r="O155" s="160">
        <v>0</v>
      </c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2" t="s">
        <v>127</v>
      </c>
      <c r="AT155" s="162" t="s">
        <v>123</v>
      </c>
      <c r="AU155" s="162" t="s">
        <v>128</v>
      </c>
      <c r="AY155" s="17" t="s">
        <v>120</v>
      </c>
      <c r="BE155" s="163">
        <f>IF(N155="základná",J155,0)</f>
        <v>0</v>
      </c>
      <c r="BF155" s="163">
        <f>IF(N155="znížená",J155,0)</f>
        <v>0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7" t="s">
        <v>128</v>
      </c>
      <c r="BK155" s="163">
        <f>ROUND(I155*H155,2)</f>
        <v>0</v>
      </c>
      <c r="BL155" s="17" t="s">
        <v>127</v>
      </c>
      <c r="BM155" s="162" t="s">
        <v>173</v>
      </c>
    </row>
    <row r="156" spans="1:65" s="2" customFormat="1" ht="24.2" customHeight="1">
      <c r="A156" s="31"/>
      <c r="B156" s="150"/>
      <c r="C156" s="151" t="s">
        <v>174</v>
      </c>
      <c r="D156" s="151" t="s">
        <v>123</v>
      </c>
      <c r="E156" s="152" t="s">
        <v>175</v>
      </c>
      <c r="F156" s="153" t="s">
        <v>176</v>
      </c>
      <c r="G156" s="154" t="s">
        <v>172</v>
      </c>
      <c r="H156" s="155">
        <v>774.65800000000002</v>
      </c>
      <c r="I156" s="156"/>
      <c r="J156" s="156">
        <f>ROUND(I156*H156,2)</f>
        <v>0</v>
      </c>
      <c r="K156" s="157"/>
      <c r="L156" s="32"/>
      <c r="M156" s="158" t="s">
        <v>1</v>
      </c>
      <c r="N156" s="159" t="s">
        <v>38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62" t="s">
        <v>127</v>
      </c>
      <c r="AT156" s="162" t="s">
        <v>123</v>
      </c>
      <c r="AU156" s="162" t="s">
        <v>128</v>
      </c>
      <c r="AY156" s="17" t="s">
        <v>120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7" t="s">
        <v>128</v>
      </c>
      <c r="BK156" s="163">
        <f>ROUND(I156*H156,2)</f>
        <v>0</v>
      </c>
      <c r="BL156" s="17" t="s">
        <v>127</v>
      </c>
      <c r="BM156" s="162" t="s">
        <v>177</v>
      </c>
    </row>
    <row r="157" spans="1:65" s="13" customFormat="1">
      <c r="B157" s="164"/>
      <c r="D157" s="165" t="s">
        <v>129</v>
      </c>
      <c r="E157" s="166" t="s">
        <v>1</v>
      </c>
      <c r="F157" s="167" t="s">
        <v>178</v>
      </c>
      <c r="H157" s="168">
        <v>774.65800000000002</v>
      </c>
      <c r="L157" s="164"/>
      <c r="M157" s="169"/>
      <c r="N157" s="170"/>
      <c r="O157" s="170"/>
      <c r="P157" s="170"/>
      <c r="Q157" s="170"/>
      <c r="R157" s="170"/>
      <c r="S157" s="170"/>
      <c r="T157" s="171"/>
      <c r="AT157" s="166" t="s">
        <v>129</v>
      </c>
      <c r="AU157" s="166" t="s">
        <v>128</v>
      </c>
      <c r="AV157" s="13" t="s">
        <v>128</v>
      </c>
      <c r="AW157" s="13" t="s">
        <v>27</v>
      </c>
      <c r="AX157" s="13" t="s">
        <v>79</v>
      </c>
      <c r="AY157" s="166" t="s">
        <v>120</v>
      </c>
    </row>
    <row r="158" spans="1:65" s="2" customFormat="1" ht="24.2" customHeight="1">
      <c r="A158" s="31"/>
      <c r="B158" s="150"/>
      <c r="C158" s="151" t="s">
        <v>179</v>
      </c>
      <c r="D158" s="151" t="s">
        <v>123</v>
      </c>
      <c r="E158" s="152" t="s">
        <v>180</v>
      </c>
      <c r="F158" s="153" t="s">
        <v>181</v>
      </c>
      <c r="G158" s="154" t="s">
        <v>182</v>
      </c>
      <c r="H158" s="155">
        <v>1024.75</v>
      </c>
      <c r="I158" s="156"/>
      <c r="J158" s="156">
        <f>ROUND(I158*H158,2)</f>
        <v>0</v>
      </c>
      <c r="K158" s="157"/>
      <c r="L158" s="32"/>
      <c r="M158" s="158" t="s">
        <v>1</v>
      </c>
      <c r="N158" s="159" t="s">
        <v>38</v>
      </c>
      <c r="O158" s="160">
        <v>0.11700000000000001</v>
      </c>
      <c r="P158" s="160">
        <f>O158*H158</f>
        <v>119.89575000000001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62" t="s">
        <v>127</v>
      </c>
      <c r="AT158" s="162" t="s">
        <v>123</v>
      </c>
      <c r="AU158" s="162" t="s">
        <v>128</v>
      </c>
      <c r="AY158" s="17" t="s">
        <v>120</v>
      </c>
      <c r="BE158" s="163">
        <f>IF(N158="základná",J158,0)</f>
        <v>0</v>
      </c>
      <c r="BF158" s="163">
        <f>IF(N158="znížená",J158,0)</f>
        <v>0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7" t="s">
        <v>128</v>
      </c>
      <c r="BK158" s="163">
        <f>ROUND(I158*H158,2)</f>
        <v>0</v>
      </c>
      <c r="BL158" s="17" t="s">
        <v>127</v>
      </c>
      <c r="BM158" s="162" t="s">
        <v>183</v>
      </c>
    </row>
    <row r="159" spans="1:65" s="15" customFormat="1">
      <c r="B159" s="179"/>
      <c r="D159" s="165" t="s">
        <v>129</v>
      </c>
      <c r="E159" s="180" t="s">
        <v>1</v>
      </c>
      <c r="F159" s="181" t="s">
        <v>184</v>
      </c>
      <c r="H159" s="180" t="s">
        <v>1</v>
      </c>
      <c r="L159" s="179"/>
      <c r="M159" s="182"/>
      <c r="N159" s="183"/>
      <c r="O159" s="183"/>
      <c r="P159" s="183"/>
      <c r="Q159" s="183"/>
      <c r="R159" s="183"/>
      <c r="S159" s="183"/>
      <c r="T159" s="184"/>
      <c r="AT159" s="180" t="s">
        <v>129</v>
      </c>
      <c r="AU159" s="180" t="s">
        <v>128</v>
      </c>
      <c r="AV159" s="15" t="s">
        <v>79</v>
      </c>
      <c r="AW159" s="15" t="s">
        <v>27</v>
      </c>
      <c r="AX159" s="15" t="s">
        <v>72</v>
      </c>
      <c r="AY159" s="180" t="s">
        <v>120</v>
      </c>
    </row>
    <row r="160" spans="1:65" s="13" customFormat="1">
      <c r="B160" s="164"/>
      <c r="D160" s="165" t="s">
        <v>129</v>
      </c>
      <c r="E160" s="166" t="s">
        <v>1</v>
      </c>
      <c r="F160" s="167" t="s">
        <v>185</v>
      </c>
      <c r="H160" s="168">
        <v>1024.75</v>
      </c>
      <c r="L160" s="164"/>
      <c r="M160" s="169"/>
      <c r="N160" s="170"/>
      <c r="O160" s="170"/>
      <c r="P160" s="170"/>
      <c r="Q160" s="170"/>
      <c r="R160" s="170"/>
      <c r="S160" s="170"/>
      <c r="T160" s="171"/>
      <c r="AT160" s="166" t="s">
        <v>129</v>
      </c>
      <c r="AU160" s="166" t="s">
        <v>128</v>
      </c>
      <c r="AV160" s="13" t="s">
        <v>128</v>
      </c>
      <c r="AW160" s="13" t="s">
        <v>27</v>
      </c>
      <c r="AX160" s="13" t="s">
        <v>79</v>
      </c>
      <c r="AY160" s="166" t="s">
        <v>120</v>
      </c>
    </row>
    <row r="161" spans="1:65" s="12" customFormat="1" ht="22.9" customHeight="1">
      <c r="B161" s="138"/>
      <c r="D161" s="139" t="s">
        <v>71</v>
      </c>
      <c r="E161" s="148" t="s">
        <v>128</v>
      </c>
      <c r="F161" s="148" t="s">
        <v>186</v>
      </c>
      <c r="J161" s="149">
        <f>BK161</f>
        <v>0</v>
      </c>
      <c r="L161" s="138"/>
      <c r="M161" s="142"/>
      <c r="N161" s="143"/>
      <c r="O161" s="143"/>
      <c r="P161" s="144">
        <f>SUM(P162:P197)</f>
        <v>0</v>
      </c>
      <c r="Q161" s="143"/>
      <c r="R161" s="144">
        <f>SUM(R162:R197)</f>
        <v>0</v>
      </c>
      <c r="S161" s="143"/>
      <c r="T161" s="145">
        <f>SUM(T162:T197)</f>
        <v>0</v>
      </c>
      <c r="AR161" s="139" t="s">
        <v>79</v>
      </c>
      <c r="AT161" s="146" t="s">
        <v>71</v>
      </c>
      <c r="AU161" s="146" t="s">
        <v>79</v>
      </c>
      <c r="AY161" s="139" t="s">
        <v>120</v>
      </c>
      <c r="BK161" s="147">
        <f>SUM(BK162:BK197)</f>
        <v>0</v>
      </c>
    </row>
    <row r="162" spans="1:65" s="2" customFormat="1" ht="33" customHeight="1">
      <c r="A162" s="31"/>
      <c r="B162" s="150"/>
      <c r="C162" s="151" t="s">
        <v>187</v>
      </c>
      <c r="D162" s="151" t="s">
        <v>123</v>
      </c>
      <c r="E162" s="152" t="s">
        <v>188</v>
      </c>
      <c r="F162" s="153" t="s">
        <v>189</v>
      </c>
      <c r="G162" s="154" t="s">
        <v>182</v>
      </c>
      <c r="H162" s="155">
        <v>390.56200000000001</v>
      </c>
      <c r="I162" s="156"/>
      <c r="J162" s="156">
        <f>ROUND(I162*H162,2)</f>
        <v>0</v>
      </c>
      <c r="K162" s="157"/>
      <c r="L162" s="32"/>
      <c r="M162" s="158" t="s">
        <v>1</v>
      </c>
      <c r="N162" s="159" t="s">
        <v>38</v>
      </c>
      <c r="O162" s="160">
        <v>0</v>
      </c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2" t="s">
        <v>127</v>
      </c>
      <c r="AT162" s="162" t="s">
        <v>123</v>
      </c>
      <c r="AU162" s="162" t="s">
        <v>128</v>
      </c>
      <c r="AY162" s="17" t="s">
        <v>120</v>
      </c>
      <c r="BE162" s="163">
        <f>IF(N162="základná",J162,0)</f>
        <v>0</v>
      </c>
      <c r="BF162" s="163">
        <f>IF(N162="znížená",J162,0)</f>
        <v>0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7" t="s">
        <v>128</v>
      </c>
      <c r="BK162" s="163">
        <f>ROUND(I162*H162,2)</f>
        <v>0</v>
      </c>
      <c r="BL162" s="17" t="s">
        <v>127</v>
      </c>
      <c r="BM162" s="162" t="s">
        <v>190</v>
      </c>
    </row>
    <row r="163" spans="1:65" s="15" customFormat="1">
      <c r="B163" s="179"/>
      <c r="D163" s="165" t="s">
        <v>129</v>
      </c>
      <c r="E163" s="180" t="s">
        <v>1</v>
      </c>
      <c r="F163" s="181" t="s">
        <v>191</v>
      </c>
      <c r="H163" s="180" t="s">
        <v>1</v>
      </c>
      <c r="L163" s="179"/>
      <c r="M163" s="182"/>
      <c r="N163" s="183"/>
      <c r="O163" s="183"/>
      <c r="P163" s="183"/>
      <c r="Q163" s="183"/>
      <c r="R163" s="183"/>
      <c r="S163" s="183"/>
      <c r="T163" s="184"/>
      <c r="AT163" s="180" t="s">
        <v>129</v>
      </c>
      <c r="AU163" s="180" t="s">
        <v>128</v>
      </c>
      <c r="AV163" s="15" t="s">
        <v>79</v>
      </c>
      <c r="AW163" s="15" t="s">
        <v>27</v>
      </c>
      <c r="AX163" s="15" t="s">
        <v>72</v>
      </c>
      <c r="AY163" s="180" t="s">
        <v>120</v>
      </c>
    </row>
    <row r="164" spans="1:65" s="13" customFormat="1">
      <c r="B164" s="164"/>
      <c r="D164" s="165" t="s">
        <v>129</v>
      </c>
      <c r="E164" s="166" t="s">
        <v>1</v>
      </c>
      <c r="F164" s="167" t="s">
        <v>192</v>
      </c>
      <c r="H164" s="168">
        <v>150.91999999999999</v>
      </c>
      <c r="L164" s="164"/>
      <c r="M164" s="169"/>
      <c r="N164" s="170"/>
      <c r="O164" s="170"/>
      <c r="P164" s="170"/>
      <c r="Q164" s="170"/>
      <c r="R164" s="170"/>
      <c r="S164" s="170"/>
      <c r="T164" s="171"/>
      <c r="AT164" s="166" t="s">
        <v>129</v>
      </c>
      <c r="AU164" s="166" t="s">
        <v>128</v>
      </c>
      <c r="AV164" s="13" t="s">
        <v>128</v>
      </c>
      <c r="AW164" s="13" t="s">
        <v>27</v>
      </c>
      <c r="AX164" s="13" t="s">
        <v>72</v>
      </c>
      <c r="AY164" s="166" t="s">
        <v>120</v>
      </c>
    </row>
    <row r="165" spans="1:65" s="13" customFormat="1">
      <c r="B165" s="164"/>
      <c r="D165" s="165" t="s">
        <v>129</v>
      </c>
      <c r="E165" s="166" t="s">
        <v>1</v>
      </c>
      <c r="F165" s="167" t="s">
        <v>193</v>
      </c>
      <c r="H165" s="168">
        <v>188.672</v>
      </c>
      <c r="L165" s="164"/>
      <c r="M165" s="169"/>
      <c r="N165" s="170"/>
      <c r="O165" s="170"/>
      <c r="P165" s="170"/>
      <c r="Q165" s="170"/>
      <c r="R165" s="170"/>
      <c r="S165" s="170"/>
      <c r="T165" s="171"/>
      <c r="AT165" s="166" t="s">
        <v>129</v>
      </c>
      <c r="AU165" s="166" t="s">
        <v>128</v>
      </c>
      <c r="AV165" s="13" t="s">
        <v>128</v>
      </c>
      <c r="AW165" s="13" t="s">
        <v>27</v>
      </c>
      <c r="AX165" s="13" t="s">
        <v>72</v>
      </c>
      <c r="AY165" s="166" t="s">
        <v>120</v>
      </c>
    </row>
    <row r="166" spans="1:65" s="13" customFormat="1">
      <c r="B166" s="164"/>
      <c r="D166" s="165" t="s">
        <v>129</v>
      </c>
      <c r="E166" s="166" t="s">
        <v>1</v>
      </c>
      <c r="F166" s="167" t="s">
        <v>194</v>
      </c>
      <c r="H166" s="168">
        <v>25.344000000000001</v>
      </c>
      <c r="L166" s="164"/>
      <c r="M166" s="169"/>
      <c r="N166" s="170"/>
      <c r="O166" s="170"/>
      <c r="P166" s="170"/>
      <c r="Q166" s="170"/>
      <c r="R166" s="170"/>
      <c r="S166" s="170"/>
      <c r="T166" s="171"/>
      <c r="AT166" s="166" t="s">
        <v>129</v>
      </c>
      <c r="AU166" s="166" t="s">
        <v>128</v>
      </c>
      <c r="AV166" s="13" t="s">
        <v>128</v>
      </c>
      <c r="AW166" s="13" t="s">
        <v>27</v>
      </c>
      <c r="AX166" s="13" t="s">
        <v>72</v>
      </c>
      <c r="AY166" s="166" t="s">
        <v>120</v>
      </c>
    </row>
    <row r="167" spans="1:65" s="13" customFormat="1">
      <c r="B167" s="164"/>
      <c r="D167" s="165" t="s">
        <v>129</v>
      </c>
      <c r="E167" s="166" t="s">
        <v>1</v>
      </c>
      <c r="F167" s="167" t="s">
        <v>195</v>
      </c>
      <c r="H167" s="168">
        <v>15.135999999999999</v>
      </c>
      <c r="L167" s="164"/>
      <c r="M167" s="169"/>
      <c r="N167" s="170"/>
      <c r="O167" s="170"/>
      <c r="P167" s="170"/>
      <c r="Q167" s="170"/>
      <c r="R167" s="170"/>
      <c r="S167" s="170"/>
      <c r="T167" s="171"/>
      <c r="AT167" s="166" t="s">
        <v>129</v>
      </c>
      <c r="AU167" s="166" t="s">
        <v>128</v>
      </c>
      <c r="AV167" s="13" t="s">
        <v>128</v>
      </c>
      <c r="AW167" s="13" t="s">
        <v>27</v>
      </c>
      <c r="AX167" s="13" t="s">
        <v>72</v>
      </c>
      <c r="AY167" s="166" t="s">
        <v>120</v>
      </c>
    </row>
    <row r="168" spans="1:65" s="13" customFormat="1">
      <c r="B168" s="164"/>
      <c r="D168" s="165" t="s">
        <v>129</v>
      </c>
      <c r="E168" s="166" t="s">
        <v>1</v>
      </c>
      <c r="F168" s="167" t="s">
        <v>196</v>
      </c>
      <c r="H168" s="168">
        <v>6.6879999999999997</v>
      </c>
      <c r="L168" s="164"/>
      <c r="M168" s="169"/>
      <c r="N168" s="170"/>
      <c r="O168" s="170"/>
      <c r="P168" s="170"/>
      <c r="Q168" s="170"/>
      <c r="R168" s="170"/>
      <c r="S168" s="170"/>
      <c r="T168" s="171"/>
      <c r="AT168" s="166" t="s">
        <v>129</v>
      </c>
      <c r="AU168" s="166" t="s">
        <v>128</v>
      </c>
      <c r="AV168" s="13" t="s">
        <v>128</v>
      </c>
      <c r="AW168" s="13" t="s">
        <v>27</v>
      </c>
      <c r="AX168" s="13" t="s">
        <v>72</v>
      </c>
      <c r="AY168" s="166" t="s">
        <v>120</v>
      </c>
    </row>
    <row r="169" spans="1:65" s="13" customFormat="1">
      <c r="B169" s="164"/>
      <c r="D169" s="165" t="s">
        <v>129</v>
      </c>
      <c r="E169" s="166" t="s">
        <v>1</v>
      </c>
      <c r="F169" s="167" t="s">
        <v>197</v>
      </c>
      <c r="H169" s="168">
        <v>3.802</v>
      </c>
      <c r="L169" s="164"/>
      <c r="M169" s="169"/>
      <c r="N169" s="170"/>
      <c r="O169" s="170"/>
      <c r="P169" s="170"/>
      <c r="Q169" s="170"/>
      <c r="R169" s="170"/>
      <c r="S169" s="170"/>
      <c r="T169" s="171"/>
      <c r="AT169" s="166" t="s">
        <v>129</v>
      </c>
      <c r="AU169" s="166" t="s">
        <v>128</v>
      </c>
      <c r="AV169" s="13" t="s">
        <v>128</v>
      </c>
      <c r="AW169" s="13" t="s">
        <v>27</v>
      </c>
      <c r="AX169" s="13" t="s">
        <v>72</v>
      </c>
      <c r="AY169" s="166" t="s">
        <v>120</v>
      </c>
    </row>
    <row r="170" spans="1:65" s="14" customFormat="1">
      <c r="B170" s="172"/>
      <c r="D170" s="165" t="s">
        <v>129</v>
      </c>
      <c r="E170" s="173" t="s">
        <v>1</v>
      </c>
      <c r="F170" s="174" t="s">
        <v>131</v>
      </c>
      <c r="H170" s="175">
        <v>390.56200000000001</v>
      </c>
      <c r="L170" s="172"/>
      <c r="M170" s="176"/>
      <c r="N170" s="177"/>
      <c r="O170" s="177"/>
      <c r="P170" s="177"/>
      <c r="Q170" s="177"/>
      <c r="R170" s="177"/>
      <c r="S170" s="177"/>
      <c r="T170" s="178"/>
      <c r="AT170" s="173" t="s">
        <v>129</v>
      </c>
      <c r="AU170" s="173" t="s">
        <v>128</v>
      </c>
      <c r="AV170" s="14" t="s">
        <v>127</v>
      </c>
      <c r="AW170" s="14" t="s">
        <v>27</v>
      </c>
      <c r="AX170" s="14" t="s">
        <v>79</v>
      </c>
      <c r="AY170" s="173" t="s">
        <v>120</v>
      </c>
    </row>
    <row r="171" spans="1:65" s="2" customFormat="1" ht="24.2" customHeight="1">
      <c r="A171" s="31"/>
      <c r="B171" s="150"/>
      <c r="C171" s="151" t="s">
        <v>198</v>
      </c>
      <c r="D171" s="151" t="s">
        <v>123</v>
      </c>
      <c r="E171" s="152" t="s">
        <v>199</v>
      </c>
      <c r="F171" s="153" t="s">
        <v>200</v>
      </c>
      <c r="G171" s="154" t="s">
        <v>126</v>
      </c>
      <c r="H171" s="155">
        <v>96.623000000000005</v>
      </c>
      <c r="I171" s="156"/>
      <c r="J171" s="156">
        <f>ROUND(I171*H171,2)</f>
        <v>0</v>
      </c>
      <c r="K171" s="157"/>
      <c r="L171" s="32"/>
      <c r="M171" s="158" t="s">
        <v>1</v>
      </c>
      <c r="N171" s="159" t="s">
        <v>38</v>
      </c>
      <c r="O171" s="160">
        <v>0</v>
      </c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62" t="s">
        <v>127</v>
      </c>
      <c r="AT171" s="162" t="s">
        <v>123</v>
      </c>
      <c r="AU171" s="162" t="s">
        <v>128</v>
      </c>
      <c r="AY171" s="17" t="s">
        <v>120</v>
      </c>
      <c r="BE171" s="163">
        <f>IF(N171="základná",J171,0)</f>
        <v>0</v>
      </c>
      <c r="BF171" s="163">
        <f>IF(N171="znížená",J171,0)</f>
        <v>0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7" t="s">
        <v>128</v>
      </c>
      <c r="BK171" s="163">
        <f>ROUND(I171*H171,2)</f>
        <v>0</v>
      </c>
      <c r="BL171" s="17" t="s">
        <v>127</v>
      </c>
      <c r="BM171" s="162" t="s">
        <v>201</v>
      </c>
    </row>
    <row r="172" spans="1:65" s="13" customFormat="1">
      <c r="B172" s="164"/>
      <c r="D172" s="165" t="s">
        <v>129</v>
      </c>
      <c r="E172" s="166" t="s">
        <v>1</v>
      </c>
      <c r="F172" s="167" t="s">
        <v>202</v>
      </c>
      <c r="H172" s="168">
        <v>96.623000000000005</v>
      </c>
      <c r="L172" s="164"/>
      <c r="M172" s="169"/>
      <c r="N172" s="170"/>
      <c r="O172" s="170"/>
      <c r="P172" s="170"/>
      <c r="Q172" s="170"/>
      <c r="R172" s="170"/>
      <c r="S172" s="170"/>
      <c r="T172" s="171"/>
      <c r="AT172" s="166" t="s">
        <v>129</v>
      </c>
      <c r="AU172" s="166" t="s">
        <v>128</v>
      </c>
      <c r="AV172" s="13" t="s">
        <v>128</v>
      </c>
      <c r="AW172" s="13" t="s">
        <v>27</v>
      </c>
      <c r="AX172" s="13" t="s">
        <v>72</v>
      </c>
      <c r="AY172" s="166" t="s">
        <v>120</v>
      </c>
    </row>
    <row r="173" spans="1:65" s="14" customFormat="1">
      <c r="B173" s="172"/>
      <c r="D173" s="165" t="s">
        <v>129</v>
      </c>
      <c r="E173" s="173" t="s">
        <v>1</v>
      </c>
      <c r="F173" s="174" t="s">
        <v>131</v>
      </c>
      <c r="H173" s="175">
        <v>96.623000000000005</v>
      </c>
      <c r="L173" s="172"/>
      <c r="M173" s="176"/>
      <c r="N173" s="177"/>
      <c r="O173" s="177"/>
      <c r="P173" s="177"/>
      <c r="Q173" s="177"/>
      <c r="R173" s="177"/>
      <c r="S173" s="177"/>
      <c r="T173" s="178"/>
      <c r="AT173" s="173" t="s">
        <v>129</v>
      </c>
      <c r="AU173" s="173" t="s">
        <v>128</v>
      </c>
      <c r="AV173" s="14" t="s">
        <v>127</v>
      </c>
      <c r="AW173" s="14" t="s">
        <v>27</v>
      </c>
      <c r="AX173" s="14" t="s">
        <v>79</v>
      </c>
      <c r="AY173" s="173" t="s">
        <v>120</v>
      </c>
    </row>
    <row r="174" spans="1:65" s="2" customFormat="1" ht="24.2" customHeight="1">
      <c r="A174" s="31"/>
      <c r="B174" s="150"/>
      <c r="C174" s="151" t="s">
        <v>203</v>
      </c>
      <c r="D174" s="151" t="s">
        <v>123</v>
      </c>
      <c r="E174" s="152" t="s">
        <v>204</v>
      </c>
      <c r="F174" s="153" t="s">
        <v>205</v>
      </c>
      <c r="G174" s="154" t="s">
        <v>206</v>
      </c>
      <c r="H174" s="155">
        <v>164</v>
      </c>
      <c r="I174" s="156"/>
      <c r="J174" s="156">
        <f>ROUND(I174*H174,2)</f>
        <v>0</v>
      </c>
      <c r="K174" s="157"/>
      <c r="L174" s="32"/>
      <c r="M174" s="158" t="s">
        <v>1</v>
      </c>
      <c r="N174" s="159" t="s">
        <v>38</v>
      </c>
      <c r="O174" s="160">
        <v>0</v>
      </c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62" t="s">
        <v>127</v>
      </c>
      <c r="AT174" s="162" t="s">
        <v>123</v>
      </c>
      <c r="AU174" s="162" t="s">
        <v>128</v>
      </c>
      <c r="AY174" s="17" t="s">
        <v>120</v>
      </c>
      <c r="BE174" s="163">
        <f>IF(N174="základná",J174,0)</f>
        <v>0</v>
      </c>
      <c r="BF174" s="163">
        <f>IF(N174="znížená",J174,0)</f>
        <v>0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7" t="s">
        <v>128</v>
      </c>
      <c r="BK174" s="163">
        <f>ROUND(I174*H174,2)</f>
        <v>0</v>
      </c>
      <c r="BL174" s="17" t="s">
        <v>127</v>
      </c>
      <c r="BM174" s="162" t="s">
        <v>207</v>
      </c>
    </row>
    <row r="175" spans="1:65" s="13" customFormat="1">
      <c r="B175" s="164"/>
      <c r="D175" s="165" t="s">
        <v>129</v>
      </c>
      <c r="E175" s="166" t="s">
        <v>1</v>
      </c>
      <c r="F175" s="167" t="s">
        <v>208</v>
      </c>
      <c r="H175" s="168">
        <v>164</v>
      </c>
      <c r="L175" s="164"/>
      <c r="M175" s="169"/>
      <c r="N175" s="170"/>
      <c r="O175" s="170"/>
      <c r="P175" s="170"/>
      <c r="Q175" s="170"/>
      <c r="R175" s="170"/>
      <c r="S175" s="170"/>
      <c r="T175" s="171"/>
      <c r="AT175" s="166" t="s">
        <v>129</v>
      </c>
      <c r="AU175" s="166" t="s">
        <v>128</v>
      </c>
      <c r="AV175" s="13" t="s">
        <v>128</v>
      </c>
      <c r="AW175" s="13" t="s">
        <v>27</v>
      </c>
      <c r="AX175" s="13" t="s">
        <v>72</v>
      </c>
      <c r="AY175" s="166" t="s">
        <v>120</v>
      </c>
    </row>
    <row r="176" spans="1:65" s="14" customFormat="1">
      <c r="B176" s="172"/>
      <c r="D176" s="165" t="s">
        <v>129</v>
      </c>
      <c r="E176" s="173" t="s">
        <v>1</v>
      </c>
      <c r="F176" s="174" t="s">
        <v>131</v>
      </c>
      <c r="H176" s="175">
        <v>164</v>
      </c>
      <c r="L176" s="172"/>
      <c r="M176" s="176"/>
      <c r="N176" s="177"/>
      <c r="O176" s="177"/>
      <c r="P176" s="177"/>
      <c r="Q176" s="177"/>
      <c r="R176" s="177"/>
      <c r="S176" s="177"/>
      <c r="T176" s="178"/>
      <c r="AT176" s="173" t="s">
        <v>129</v>
      </c>
      <c r="AU176" s="173" t="s">
        <v>128</v>
      </c>
      <c r="AV176" s="14" t="s">
        <v>127</v>
      </c>
      <c r="AW176" s="14" t="s">
        <v>27</v>
      </c>
      <c r="AX176" s="14" t="s">
        <v>79</v>
      </c>
      <c r="AY176" s="173" t="s">
        <v>120</v>
      </c>
    </row>
    <row r="177" spans="1:65" s="2" customFormat="1" ht="37.9" customHeight="1">
      <c r="A177" s="31"/>
      <c r="B177" s="150"/>
      <c r="C177" s="151" t="s">
        <v>164</v>
      </c>
      <c r="D177" s="151" t="s">
        <v>123</v>
      </c>
      <c r="E177" s="152" t="s">
        <v>209</v>
      </c>
      <c r="F177" s="153" t="s">
        <v>210</v>
      </c>
      <c r="G177" s="154" t="s">
        <v>126</v>
      </c>
      <c r="H177" s="155">
        <v>107.277</v>
      </c>
      <c r="I177" s="156"/>
      <c r="J177" s="156">
        <f>ROUND(I177*H177,2)</f>
        <v>0</v>
      </c>
      <c r="K177" s="157"/>
      <c r="L177" s="32"/>
      <c r="M177" s="158" t="s">
        <v>1</v>
      </c>
      <c r="N177" s="159" t="s">
        <v>38</v>
      </c>
      <c r="O177" s="160">
        <v>0</v>
      </c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62" t="s">
        <v>127</v>
      </c>
      <c r="AT177" s="162" t="s">
        <v>123</v>
      </c>
      <c r="AU177" s="162" t="s">
        <v>128</v>
      </c>
      <c r="AY177" s="17" t="s">
        <v>120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7" t="s">
        <v>128</v>
      </c>
      <c r="BK177" s="163">
        <f>ROUND(I177*H177,2)</f>
        <v>0</v>
      </c>
      <c r="BL177" s="17" t="s">
        <v>127</v>
      </c>
      <c r="BM177" s="162" t="s">
        <v>7</v>
      </c>
    </row>
    <row r="178" spans="1:65" s="13" customFormat="1">
      <c r="B178" s="164"/>
      <c r="D178" s="165" t="s">
        <v>129</v>
      </c>
      <c r="E178" s="166" t="s">
        <v>1</v>
      </c>
      <c r="F178" s="167" t="s">
        <v>211</v>
      </c>
      <c r="H178" s="168">
        <v>36.75</v>
      </c>
      <c r="L178" s="164"/>
      <c r="M178" s="169"/>
      <c r="N178" s="170"/>
      <c r="O178" s="170"/>
      <c r="P178" s="170"/>
      <c r="Q178" s="170"/>
      <c r="R178" s="170"/>
      <c r="S178" s="170"/>
      <c r="T178" s="171"/>
      <c r="AT178" s="166" t="s">
        <v>129</v>
      </c>
      <c r="AU178" s="166" t="s">
        <v>128</v>
      </c>
      <c r="AV178" s="13" t="s">
        <v>128</v>
      </c>
      <c r="AW178" s="13" t="s">
        <v>27</v>
      </c>
      <c r="AX178" s="13" t="s">
        <v>72</v>
      </c>
      <c r="AY178" s="166" t="s">
        <v>120</v>
      </c>
    </row>
    <row r="179" spans="1:65" s="13" customFormat="1">
      <c r="B179" s="164"/>
      <c r="D179" s="165" t="s">
        <v>129</v>
      </c>
      <c r="E179" s="166" t="s">
        <v>1</v>
      </c>
      <c r="F179" s="167" t="s">
        <v>212</v>
      </c>
      <c r="H179" s="168">
        <v>50.652000000000001</v>
      </c>
      <c r="L179" s="164"/>
      <c r="M179" s="169"/>
      <c r="N179" s="170"/>
      <c r="O179" s="170"/>
      <c r="P179" s="170"/>
      <c r="Q179" s="170"/>
      <c r="R179" s="170"/>
      <c r="S179" s="170"/>
      <c r="T179" s="171"/>
      <c r="AT179" s="166" t="s">
        <v>129</v>
      </c>
      <c r="AU179" s="166" t="s">
        <v>128</v>
      </c>
      <c r="AV179" s="13" t="s">
        <v>128</v>
      </c>
      <c r="AW179" s="13" t="s">
        <v>27</v>
      </c>
      <c r="AX179" s="13" t="s">
        <v>72</v>
      </c>
      <c r="AY179" s="166" t="s">
        <v>120</v>
      </c>
    </row>
    <row r="180" spans="1:65" s="13" customFormat="1">
      <c r="B180" s="164"/>
      <c r="D180" s="165" t="s">
        <v>129</v>
      </c>
      <c r="E180" s="166" t="s">
        <v>1</v>
      </c>
      <c r="F180" s="167" t="s">
        <v>213</v>
      </c>
      <c r="H180" s="168">
        <v>7.56</v>
      </c>
      <c r="L180" s="164"/>
      <c r="M180" s="169"/>
      <c r="N180" s="170"/>
      <c r="O180" s="170"/>
      <c r="P180" s="170"/>
      <c r="Q180" s="170"/>
      <c r="R180" s="170"/>
      <c r="S180" s="170"/>
      <c r="T180" s="171"/>
      <c r="AT180" s="166" t="s">
        <v>129</v>
      </c>
      <c r="AU180" s="166" t="s">
        <v>128</v>
      </c>
      <c r="AV180" s="13" t="s">
        <v>128</v>
      </c>
      <c r="AW180" s="13" t="s">
        <v>27</v>
      </c>
      <c r="AX180" s="13" t="s">
        <v>72</v>
      </c>
      <c r="AY180" s="166" t="s">
        <v>120</v>
      </c>
    </row>
    <row r="181" spans="1:65" s="13" customFormat="1">
      <c r="B181" s="164"/>
      <c r="D181" s="165" t="s">
        <v>129</v>
      </c>
      <c r="E181" s="166" t="s">
        <v>1</v>
      </c>
      <c r="F181" s="167" t="s">
        <v>214</v>
      </c>
      <c r="H181" s="168">
        <v>4.41</v>
      </c>
      <c r="L181" s="164"/>
      <c r="M181" s="169"/>
      <c r="N181" s="170"/>
      <c r="O181" s="170"/>
      <c r="P181" s="170"/>
      <c r="Q181" s="170"/>
      <c r="R181" s="170"/>
      <c r="S181" s="170"/>
      <c r="T181" s="171"/>
      <c r="AT181" s="166" t="s">
        <v>129</v>
      </c>
      <c r="AU181" s="166" t="s">
        <v>128</v>
      </c>
      <c r="AV181" s="13" t="s">
        <v>128</v>
      </c>
      <c r="AW181" s="13" t="s">
        <v>27</v>
      </c>
      <c r="AX181" s="13" t="s">
        <v>72</v>
      </c>
      <c r="AY181" s="166" t="s">
        <v>120</v>
      </c>
    </row>
    <row r="182" spans="1:65" s="13" customFormat="1">
      <c r="B182" s="164"/>
      <c r="D182" s="165" t="s">
        <v>129</v>
      </c>
      <c r="E182" s="166" t="s">
        <v>1</v>
      </c>
      <c r="F182" s="167" t="s">
        <v>215</v>
      </c>
      <c r="H182" s="168">
        <v>1.89</v>
      </c>
      <c r="L182" s="164"/>
      <c r="M182" s="169"/>
      <c r="N182" s="170"/>
      <c r="O182" s="170"/>
      <c r="P182" s="170"/>
      <c r="Q182" s="170"/>
      <c r="R182" s="170"/>
      <c r="S182" s="170"/>
      <c r="T182" s="171"/>
      <c r="AT182" s="166" t="s">
        <v>129</v>
      </c>
      <c r="AU182" s="166" t="s">
        <v>128</v>
      </c>
      <c r="AV182" s="13" t="s">
        <v>128</v>
      </c>
      <c r="AW182" s="13" t="s">
        <v>27</v>
      </c>
      <c r="AX182" s="13" t="s">
        <v>72</v>
      </c>
      <c r="AY182" s="166" t="s">
        <v>120</v>
      </c>
    </row>
    <row r="183" spans="1:65" s="13" customFormat="1">
      <c r="B183" s="164"/>
      <c r="D183" s="165" t="s">
        <v>129</v>
      </c>
      <c r="E183" s="166" t="s">
        <v>1</v>
      </c>
      <c r="F183" s="167" t="s">
        <v>216</v>
      </c>
      <c r="H183" s="168">
        <v>0.05</v>
      </c>
      <c r="L183" s="164"/>
      <c r="M183" s="169"/>
      <c r="N183" s="170"/>
      <c r="O183" s="170"/>
      <c r="P183" s="170"/>
      <c r="Q183" s="170"/>
      <c r="R183" s="170"/>
      <c r="S183" s="170"/>
      <c r="T183" s="171"/>
      <c r="AT183" s="166" t="s">
        <v>129</v>
      </c>
      <c r="AU183" s="166" t="s">
        <v>128</v>
      </c>
      <c r="AV183" s="13" t="s">
        <v>128</v>
      </c>
      <c r="AW183" s="13" t="s">
        <v>27</v>
      </c>
      <c r="AX183" s="13" t="s">
        <v>72</v>
      </c>
      <c r="AY183" s="166" t="s">
        <v>120</v>
      </c>
    </row>
    <row r="184" spans="1:65" s="13" customFormat="1">
      <c r="B184" s="164"/>
      <c r="D184" s="165" t="s">
        <v>129</v>
      </c>
      <c r="E184" s="166" t="s">
        <v>1</v>
      </c>
      <c r="F184" s="167" t="s">
        <v>217</v>
      </c>
      <c r="H184" s="168">
        <v>5.9649999999999999</v>
      </c>
      <c r="L184" s="164"/>
      <c r="M184" s="169"/>
      <c r="N184" s="170"/>
      <c r="O184" s="170"/>
      <c r="P184" s="170"/>
      <c r="Q184" s="170"/>
      <c r="R184" s="170"/>
      <c r="S184" s="170"/>
      <c r="T184" s="171"/>
      <c r="AT184" s="166" t="s">
        <v>129</v>
      </c>
      <c r="AU184" s="166" t="s">
        <v>128</v>
      </c>
      <c r="AV184" s="13" t="s">
        <v>128</v>
      </c>
      <c r="AW184" s="13" t="s">
        <v>27</v>
      </c>
      <c r="AX184" s="13" t="s">
        <v>72</v>
      </c>
      <c r="AY184" s="166" t="s">
        <v>120</v>
      </c>
    </row>
    <row r="185" spans="1:65" s="14" customFormat="1">
      <c r="B185" s="172"/>
      <c r="D185" s="165" t="s">
        <v>129</v>
      </c>
      <c r="E185" s="173" t="s">
        <v>1</v>
      </c>
      <c r="F185" s="174" t="s">
        <v>131</v>
      </c>
      <c r="H185" s="175">
        <v>107.277</v>
      </c>
      <c r="L185" s="172"/>
      <c r="M185" s="176"/>
      <c r="N185" s="177"/>
      <c r="O185" s="177"/>
      <c r="P185" s="177"/>
      <c r="Q185" s="177"/>
      <c r="R185" s="177"/>
      <c r="S185" s="177"/>
      <c r="T185" s="178"/>
      <c r="AT185" s="173" t="s">
        <v>129</v>
      </c>
      <c r="AU185" s="173" t="s">
        <v>128</v>
      </c>
      <c r="AV185" s="14" t="s">
        <v>127</v>
      </c>
      <c r="AW185" s="14" t="s">
        <v>27</v>
      </c>
      <c r="AX185" s="14" t="s">
        <v>79</v>
      </c>
      <c r="AY185" s="173" t="s">
        <v>120</v>
      </c>
    </row>
    <row r="186" spans="1:65" s="2" customFormat="1" ht="24.2" customHeight="1">
      <c r="A186" s="31"/>
      <c r="B186" s="150"/>
      <c r="C186" s="151" t="s">
        <v>218</v>
      </c>
      <c r="D186" s="151" t="s">
        <v>123</v>
      </c>
      <c r="E186" s="152" t="s">
        <v>219</v>
      </c>
      <c r="F186" s="153" t="s">
        <v>220</v>
      </c>
      <c r="G186" s="154" t="s">
        <v>182</v>
      </c>
      <c r="H186" s="155">
        <v>373.56</v>
      </c>
      <c r="I186" s="156"/>
      <c r="J186" s="156">
        <f>ROUND(I186*H186,2)</f>
        <v>0</v>
      </c>
      <c r="K186" s="157"/>
      <c r="L186" s="32"/>
      <c r="M186" s="158" t="s">
        <v>1</v>
      </c>
      <c r="N186" s="159" t="s">
        <v>38</v>
      </c>
      <c r="O186" s="160">
        <v>0</v>
      </c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62" t="s">
        <v>127</v>
      </c>
      <c r="AT186" s="162" t="s">
        <v>123</v>
      </c>
      <c r="AU186" s="162" t="s">
        <v>128</v>
      </c>
      <c r="AY186" s="17" t="s">
        <v>120</v>
      </c>
      <c r="BE186" s="163">
        <f>IF(N186="základná",J186,0)</f>
        <v>0</v>
      </c>
      <c r="BF186" s="163">
        <f>IF(N186="znížená",J186,0)</f>
        <v>0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7" t="s">
        <v>128</v>
      </c>
      <c r="BK186" s="163">
        <f>ROUND(I186*H186,2)</f>
        <v>0</v>
      </c>
      <c r="BL186" s="17" t="s">
        <v>127</v>
      </c>
      <c r="BM186" s="162" t="s">
        <v>221</v>
      </c>
    </row>
    <row r="187" spans="1:65" s="15" customFormat="1">
      <c r="B187" s="179"/>
      <c r="D187" s="165" t="s">
        <v>129</v>
      </c>
      <c r="E187" s="180" t="s">
        <v>1</v>
      </c>
      <c r="F187" s="181" t="s">
        <v>222</v>
      </c>
      <c r="H187" s="180" t="s">
        <v>1</v>
      </c>
      <c r="L187" s="179"/>
      <c r="M187" s="182"/>
      <c r="N187" s="183"/>
      <c r="O187" s="183"/>
      <c r="P187" s="183"/>
      <c r="Q187" s="183"/>
      <c r="R187" s="183"/>
      <c r="S187" s="183"/>
      <c r="T187" s="184"/>
      <c r="AT187" s="180" t="s">
        <v>129</v>
      </c>
      <c r="AU187" s="180" t="s">
        <v>128</v>
      </c>
      <c r="AV187" s="15" t="s">
        <v>79</v>
      </c>
      <c r="AW187" s="15" t="s">
        <v>27</v>
      </c>
      <c r="AX187" s="15" t="s">
        <v>72</v>
      </c>
      <c r="AY187" s="180" t="s">
        <v>120</v>
      </c>
    </row>
    <row r="188" spans="1:65" s="13" customFormat="1">
      <c r="B188" s="164"/>
      <c r="D188" s="165" t="s">
        <v>129</v>
      </c>
      <c r="E188" s="166" t="s">
        <v>1</v>
      </c>
      <c r="F188" s="167" t="s">
        <v>223</v>
      </c>
      <c r="H188" s="168">
        <v>154</v>
      </c>
      <c r="L188" s="164"/>
      <c r="M188" s="169"/>
      <c r="N188" s="170"/>
      <c r="O188" s="170"/>
      <c r="P188" s="170"/>
      <c r="Q188" s="170"/>
      <c r="R188" s="170"/>
      <c r="S188" s="170"/>
      <c r="T188" s="171"/>
      <c r="AT188" s="166" t="s">
        <v>129</v>
      </c>
      <c r="AU188" s="166" t="s">
        <v>128</v>
      </c>
      <c r="AV188" s="13" t="s">
        <v>128</v>
      </c>
      <c r="AW188" s="13" t="s">
        <v>27</v>
      </c>
      <c r="AX188" s="13" t="s">
        <v>72</v>
      </c>
      <c r="AY188" s="166" t="s">
        <v>120</v>
      </c>
    </row>
    <row r="189" spans="1:65" s="13" customFormat="1">
      <c r="B189" s="164"/>
      <c r="D189" s="165" t="s">
        <v>129</v>
      </c>
      <c r="E189" s="166" t="s">
        <v>1</v>
      </c>
      <c r="F189" s="167" t="s">
        <v>224</v>
      </c>
      <c r="H189" s="168">
        <v>176.88</v>
      </c>
      <c r="L189" s="164"/>
      <c r="M189" s="169"/>
      <c r="N189" s="170"/>
      <c r="O189" s="170"/>
      <c r="P189" s="170"/>
      <c r="Q189" s="170"/>
      <c r="R189" s="170"/>
      <c r="S189" s="170"/>
      <c r="T189" s="171"/>
      <c r="AT189" s="166" t="s">
        <v>129</v>
      </c>
      <c r="AU189" s="166" t="s">
        <v>128</v>
      </c>
      <c r="AV189" s="13" t="s">
        <v>128</v>
      </c>
      <c r="AW189" s="13" t="s">
        <v>27</v>
      </c>
      <c r="AX189" s="13" t="s">
        <v>72</v>
      </c>
      <c r="AY189" s="166" t="s">
        <v>120</v>
      </c>
    </row>
    <row r="190" spans="1:65" s="13" customFormat="1">
      <c r="B190" s="164"/>
      <c r="D190" s="165" t="s">
        <v>129</v>
      </c>
      <c r="E190" s="166" t="s">
        <v>1</v>
      </c>
      <c r="F190" s="167" t="s">
        <v>225</v>
      </c>
      <c r="H190" s="168">
        <v>21.12</v>
      </c>
      <c r="L190" s="164"/>
      <c r="M190" s="169"/>
      <c r="N190" s="170"/>
      <c r="O190" s="170"/>
      <c r="P190" s="170"/>
      <c r="Q190" s="170"/>
      <c r="R190" s="170"/>
      <c r="S190" s="170"/>
      <c r="T190" s="171"/>
      <c r="AT190" s="166" t="s">
        <v>129</v>
      </c>
      <c r="AU190" s="166" t="s">
        <v>128</v>
      </c>
      <c r="AV190" s="13" t="s">
        <v>128</v>
      </c>
      <c r="AW190" s="13" t="s">
        <v>27</v>
      </c>
      <c r="AX190" s="13" t="s">
        <v>72</v>
      </c>
      <c r="AY190" s="166" t="s">
        <v>120</v>
      </c>
    </row>
    <row r="191" spans="1:65" s="13" customFormat="1">
      <c r="B191" s="164"/>
      <c r="D191" s="165" t="s">
        <v>129</v>
      </c>
      <c r="E191" s="166" t="s">
        <v>1</v>
      </c>
      <c r="F191" s="167" t="s">
        <v>226</v>
      </c>
      <c r="H191" s="168">
        <v>12.98</v>
      </c>
      <c r="L191" s="164"/>
      <c r="M191" s="169"/>
      <c r="N191" s="170"/>
      <c r="O191" s="170"/>
      <c r="P191" s="170"/>
      <c r="Q191" s="170"/>
      <c r="R191" s="170"/>
      <c r="S191" s="170"/>
      <c r="T191" s="171"/>
      <c r="AT191" s="166" t="s">
        <v>129</v>
      </c>
      <c r="AU191" s="166" t="s">
        <v>128</v>
      </c>
      <c r="AV191" s="13" t="s">
        <v>128</v>
      </c>
      <c r="AW191" s="13" t="s">
        <v>27</v>
      </c>
      <c r="AX191" s="13" t="s">
        <v>72</v>
      </c>
      <c r="AY191" s="166" t="s">
        <v>120</v>
      </c>
    </row>
    <row r="192" spans="1:65" s="13" customFormat="1">
      <c r="B192" s="164"/>
      <c r="D192" s="165" t="s">
        <v>129</v>
      </c>
      <c r="E192" s="166" t="s">
        <v>1</v>
      </c>
      <c r="F192" s="167" t="s">
        <v>227</v>
      </c>
      <c r="H192" s="168">
        <v>5.94</v>
      </c>
      <c r="L192" s="164"/>
      <c r="M192" s="169"/>
      <c r="N192" s="170"/>
      <c r="O192" s="170"/>
      <c r="P192" s="170"/>
      <c r="Q192" s="170"/>
      <c r="R192" s="170"/>
      <c r="S192" s="170"/>
      <c r="T192" s="171"/>
      <c r="AT192" s="166" t="s">
        <v>129</v>
      </c>
      <c r="AU192" s="166" t="s">
        <v>128</v>
      </c>
      <c r="AV192" s="13" t="s">
        <v>128</v>
      </c>
      <c r="AW192" s="13" t="s">
        <v>27</v>
      </c>
      <c r="AX192" s="13" t="s">
        <v>72</v>
      </c>
      <c r="AY192" s="166" t="s">
        <v>120</v>
      </c>
    </row>
    <row r="193" spans="1:65" s="13" customFormat="1">
      <c r="B193" s="164"/>
      <c r="D193" s="165" t="s">
        <v>129</v>
      </c>
      <c r="E193" s="166" t="s">
        <v>1</v>
      </c>
      <c r="F193" s="167" t="s">
        <v>228</v>
      </c>
      <c r="H193" s="168">
        <v>2.64</v>
      </c>
      <c r="L193" s="164"/>
      <c r="M193" s="169"/>
      <c r="N193" s="170"/>
      <c r="O193" s="170"/>
      <c r="P193" s="170"/>
      <c r="Q193" s="170"/>
      <c r="R193" s="170"/>
      <c r="S193" s="170"/>
      <c r="T193" s="171"/>
      <c r="AT193" s="166" t="s">
        <v>129</v>
      </c>
      <c r="AU193" s="166" t="s">
        <v>128</v>
      </c>
      <c r="AV193" s="13" t="s">
        <v>128</v>
      </c>
      <c r="AW193" s="13" t="s">
        <v>27</v>
      </c>
      <c r="AX193" s="13" t="s">
        <v>72</v>
      </c>
      <c r="AY193" s="166" t="s">
        <v>120</v>
      </c>
    </row>
    <row r="194" spans="1:65" s="14" customFormat="1">
      <c r="B194" s="172"/>
      <c r="D194" s="165" t="s">
        <v>129</v>
      </c>
      <c r="E194" s="173" t="s">
        <v>1</v>
      </c>
      <c r="F194" s="174" t="s">
        <v>131</v>
      </c>
      <c r="H194" s="175">
        <v>373.56</v>
      </c>
      <c r="L194" s="172"/>
      <c r="M194" s="176"/>
      <c r="N194" s="177"/>
      <c r="O194" s="177"/>
      <c r="P194" s="177"/>
      <c r="Q194" s="177"/>
      <c r="R194" s="177"/>
      <c r="S194" s="177"/>
      <c r="T194" s="178"/>
      <c r="AT194" s="173" t="s">
        <v>129</v>
      </c>
      <c r="AU194" s="173" t="s">
        <v>128</v>
      </c>
      <c r="AV194" s="14" t="s">
        <v>127</v>
      </c>
      <c r="AW194" s="14" t="s">
        <v>27</v>
      </c>
      <c r="AX194" s="14" t="s">
        <v>79</v>
      </c>
      <c r="AY194" s="173" t="s">
        <v>120</v>
      </c>
    </row>
    <row r="195" spans="1:65" s="2" customFormat="1" ht="24.2" customHeight="1">
      <c r="A195" s="31"/>
      <c r="B195" s="150"/>
      <c r="C195" s="151" t="s">
        <v>229</v>
      </c>
      <c r="D195" s="151" t="s">
        <v>123</v>
      </c>
      <c r="E195" s="152" t="s">
        <v>230</v>
      </c>
      <c r="F195" s="153" t="s">
        <v>231</v>
      </c>
      <c r="G195" s="154" t="s">
        <v>182</v>
      </c>
      <c r="H195" s="155">
        <v>373.56</v>
      </c>
      <c r="I195" s="156"/>
      <c r="J195" s="156">
        <f>ROUND(I195*H195,2)</f>
        <v>0</v>
      </c>
      <c r="K195" s="157"/>
      <c r="L195" s="32"/>
      <c r="M195" s="158" t="s">
        <v>1</v>
      </c>
      <c r="N195" s="159" t="s">
        <v>38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62" t="s">
        <v>127</v>
      </c>
      <c r="AT195" s="162" t="s">
        <v>123</v>
      </c>
      <c r="AU195" s="162" t="s">
        <v>128</v>
      </c>
      <c r="AY195" s="17" t="s">
        <v>120</v>
      </c>
      <c r="BE195" s="163">
        <f>IF(N195="základná",J195,0)</f>
        <v>0</v>
      </c>
      <c r="BF195" s="163">
        <f>IF(N195="znížená",J195,0)</f>
        <v>0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7" t="s">
        <v>128</v>
      </c>
      <c r="BK195" s="163">
        <f>ROUND(I195*H195,2)</f>
        <v>0</v>
      </c>
      <c r="BL195" s="17" t="s">
        <v>127</v>
      </c>
      <c r="BM195" s="162" t="s">
        <v>232</v>
      </c>
    </row>
    <row r="196" spans="1:65" s="2" customFormat="1" ht="24.2" customHeight="1">
      <c r="A196" s="31"/>
      <c r="B196" s="150"/>
      <c r="C196" s="151" t="s">
        <v>233</v>
      </c>
      <c r="D196" s="151" t="s">
        <v>123</v>
      </c>
      <c r="E196" s="152" t="s">
        <v>234</v>
      </c>
      <c r="F196" s="153" t="s">
        <v>235</v>
      </c>
      <c r="G196" s="154" t="s">
        <v>172</v>
      </c>
      <c r="H196" s="155">
        <v>5.7110000000000003</v>
      </c>
      <c r="I196" s="156"/>
      <c r="J196" s="156">
        <f>ROUND(I196*H196,2)</f>
        <v>0</v>
      </c>
      <c r="K196" s="157"/>
      <c r="L196" s="32"/>
      <c r="M196" s="158" t="s">
        <v>1</v>
      </c>
      <c r="N196" s="159" t="s">
        <v>38</v>
      </c>
      <c r="O196" s="160">
        <v>0</v>
      </c>
      <c r="P196" s="160">
        <f>O196*H196</f>
        <v>0</v>
      </c>
      <c r="Q196" s="160">
        <v>0</v>
      </c>
      <c r="R196" s="160">
        <f>Q196*H196</f>
        <v>0</v>
      </c>
      <c r="S196" s="160">
        <v>0</v>
      </c>
      <c r="T196" s="16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62" t="s">
        <v>127</v>
      </c>
      <c r="AT196" s="162" t="s">
        <v>123</v>
      </c>
      <c r="AU196" s="162" t="s">
        <v>128</v>
      </c>
      <c r="AY196" s="17" t="s">
        <v>120</v>
      </c>
      <c r="BE196" s="163">
        <f>IF(N196="základná",J196,0)</f>
        <v>0</v>
      </c>
      <c r="BF196" s="163">
        <f>IF(N196="znížená",J196,0)</f>
        <v>0</v>
      </c>
      <c r="BG196" s="163">
        <f>IF(N196="zákl. prenesená",J196,0)</f>
        <v>0</v>
      </c>
      <c r="BH196" s="163">
        <f>IF(N196="zníž. prenesená",J196,0)</f>
        <v>0</v>
      </c>
      <c r="BI196" s="163">
        <f>IF(N196="nulová",J196,0)</f>
        <v>0</v>
      </c>
      <c r="BJ196" s="17" t="s">
        <v>128</v>
      </c>
      <c r="BK196" s="163">
        <f>ROUND(I196*H196,2)</f>
        <v>0</v>
      </c>
      <c r="BL196" s="17" t="s">
        <v>127</v>
      </c>
      <c r="BM196" s="162" t="s">
        <v>236</v>
      </c>
    </row>
    <row r="197" spans="1:65" s="13" customFormat="1">
      <c r="B197" s="164"/>
      <c r="D197" s="165" t="s">
        <v>129</v>
      </c>
      <c r="E197" s="166" t="s">
        <v>1</v>
      </c>
      <c r="F197" s="167" t="s">
        <v>237</v>
      </c>
      <c r="H197" s="168">
        <v>5.7110000000000003</v>
      </c>
      <c r="L197" s="164"/>
      <c r="M197" s="169"/>
      <c r="N197" s="170"/>
      <c r="O197" s="170"/>
      <c r="P197" s="170"/>
      <c r="Q197" s="170"/>
      <c r="R197" s="170"/>
      <c r="S197" s="170"/>
      <c r="T197" s="171"/>
      <c r="AT197" s="166" t="s">
        <v>129</v>
      </c>
      <c r="AU197" s="166" t="s">
        <v>128</v>
      </c>
      <c r="AV197" s="13" t="s">
        <v>128</v>
      </c>
      <c r="AW197" s="13" t="s">
        <v>27</v>
      </c>
      <c r="AX197" s="13" t="s">
        <v>79</v>
      </c>
      <c r="AY197" s="166" t="s">
        <v>120</v>
      </c>
    </row>
    <row r="198" spans="1:65" s="12" customFormat="1" ht="22.9" customHeight="1">
      <c r="B198" s="138"/>
      <c r="D198" s="139" t="s">
        <v>71</v>
      </c>
      <c r="E198" s="148" t="s">
        <v>238</v>
      </c>
      <c r="F198" s="148" t="s">
        <v>239</v>
      </c>
      <c r="J198" s="149">
        <f>BK198</f>
        <v>0</v>
      </c>
      <c r="L198" s="138"/>
      <c r="M198" s="142"/>
      <c r="N198" s="143"/>
      <c r="O198" s="143"/>
      <c r="P198" s="144">
        <f>SUM(P199:P201)</f>
        <v>24.594000000000001</v>
      </c>
      <c r="Q198" s="143"/>
      <c r="R198" s="144">
        <f>SUM(R199:R201)</f>
        <v>201.8245125</v>
      </c>
      <c r="S198" s="143"/>
      <c r="T198" s="145">
        <f>SUM(T199:T201)</f>
        <v>0</v>
      </c>
      <c r="AR198" s="139" t="s">
        <v>79</v>
      </c>
      <c r="AT198" s="146" t="s">
        <v>71</v>
      </c>
      <c r="AU198" s="146" t="s">
        <v>79</v>
      </c>
      <c r="AY198" s="139" t="s">
        <v>120</v>
      </c>
      <c r="BK198" s="147">
        <f>SUM(BK199:BK201)</f>
        <v>0</v>
      </c>
    </row>
    <row r="199" spans="1:65" s="2" customFormat="1" ht="44.25" customHeight="1">
      <c r="A199" s="31"/>
      <c r="B199" s="150"/>
      <c r="C199" s="151" t="s">
        <v>240</v>
      </c>
      <c r="D199" s="151" t="s">
        <v>123</v>
      </c>
      <c r="E199" s="152" t="s">
        <v>241</v>
      </c>
      <c r="F199" s="153" t="s">
        <v>242</v>
      </c>
      <c r="G199" s="154" t="s">
        <v>182</v>
      </c>
      <c r="H199" s="155">
        <v>1024.75</v>
      </c>
      <c r="I199" s="156"/>
      <c r="J199" s="156">
        <f>ROUND(I199*H199,2)</f>
        <v>0</v>
      </c>
      <c r="K199" s="157"/>
      <c r="L199" s="32"/>
      <c r="M199" s="158" t="s">
        <v>1</v>
      </c>
      <c r="N199" s="159" t="s">
        <v>38</v>
      </c>
      <c r="O199" s="160">
        <v>2.4E-2</v>
      </c>
      <c r="P199" s="160">
        <f>O199*H199</f>
        <v>24.594000000000001</v>
      </c>
      <c r="Q199" s="160">
        <v>0.19694999999999999</v>
      </c>
      <c r="R199" s="160">
        <f>Q199*H199</f>
        <v>201.8245125</v>
      </c>
      <c r="S199" s="160">
        <v>0</v>
      </c>
      <c r="T199" s="16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62" t="s">
        <v>127</v>
      </c>
      <c r="AT199" s="162" t="s">
        <v>123</v>
      </c>
      <c r="AU199" s="162" t="s">
        <v>128</v>
      </c>
      <c r="AY199" s="17" t="s">
        <v>120</v>
      </c>
      <c r="BE199" s="163">
        <f>IF(N199="základná",J199,0)</f>
        <v>0</v>
      </c>
      <c r="BF199" s="163">
        <f>IF(N199="znížená",J199,0)</f>
        <v>0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7" t="s">
        <v>128</v>
      </c>
      <c r="BK199" s="163">
        <f>ROUND(I199*H199,2)</f>
        <v>0</v>
      </c>
      <c r="BL199" s="17" t="s">
        <v>127</v>
      </c>
      <c r="BM199" s="162" t="s">
        <v>243</v>
      </c>
    </row>
    <row r="200" spans="1:65" s="15" customFormat="1">
      <c r="B200" s="179"/>
      <c r="D200" s="165" t="s">
        <v>129</v>
      </c>
      <c r="E200" s="180" t="s">
        <v>1</v>
      </c>
      <c r="F200" s="181" t="s">
        <v>244</v>
      </c>
      <c r="H200" s="180" t="s">
        <v>1</v>
      </c>
      <c r="L200" s="179"/>
      <c r="M200" s="182"/>
      <c r="N200" s="183"/>
      <c r="O200" s="183"/>
      <c r="P200" s="183"/>
      <c r="Q200" s="183"/>
      <c r="R200" s="183"/>
      <c r="S200" s="183"/>
      <c r="T200" s="184"/>
      <c r="AT200" s="180" t="s">
        <v>129</v>
      </c>
      <c r="AU200" s="180" t="s">
        <v>128</v>
      </c>
      <c r="AV200" s="15" t="s">
        <v>79</v>
      </c>
      <c r="AW200" s="15" t="s">
        <v>27</v>
      </c>
      <c r="AX200" s="15" t="s">
        <v>72</v>
      </c>
      <c r="AY200" s="180" t="s">
        <v>120</v>
      </c>
    </row>
    <row r="201" spans="1:65" s="13" customFormat="1">
      <c r="B201" s="164"/>
      <c r="D201" s="165" t="s">
        <v>129</v>
      </c>
      <c r="E201" s="166" t="s">
        <v>1</v>
      </c>
      <c r="F201" s="167" t="s">
        <v>185</v>
      </c>
      <c r="H201" s="168">
        <v>1024.75</v>
      </c>
      <c r="L201" s="164"/>
      <c r="M201" s="169"/>
      <c r="N201" s="170"/>
      <c r="O201" s="170"/>
      <c r="P201" s="170"/>
      <c r="Q201" s="170"/>
      <c r="R201" s="170"/>
      <c r="S201" s="170"/>
      <c r="T201" s="171"/>
      <c r="AT201" s="166" t="s">
        <v>129</v>
      </c>
      <c r="AU201" s="166" t="s">
        <v>128</v>
      </c>
      <c r="AV201" s="13" t="s">
        <v>128</v>
      </c>
      <c r="AW201" s="13" t="s">
        <v>27</v>
      </c>
      <c r="AX201" s="13" t="s">
        <v>79</v>
      </c>
      <c r="AY201" s="166" t="s">
        <v>120</v>
      </c>
    </row>
    <row r="202" spans="1:65" s="12" customFormat="1" ht="22.9" customHeight="1">
      <c r="B202" s="138"/>
      <c r="D202" s="139" t="s">
        <v>71</v>
      </c>
      <c r="E202" s="148" t="s">
        <v>198</v>
      </c>
      <c r="F202" s="148" t="s">
        <v>245</v>
      </c>
      <c r="J202" s="149">
        <f>BK202</f>
        <v>0</v>
      </c>
      <c r="L202" s="138"/>
      <c r="M202" s="142"/>
      <c r="N202" s="143"/>
      <c r="O202" s="143"/>
      <c r="P202" s="144">
        <f>SUM(P203:P209)</f>
        <v>0</v>
      </c>
      <c r="Q202" s="143"/>
      <c r="R202" s="144">
        <f>SUM(R203:R209)</f>
        <v>0.69438203999999992</v>
      </c>
      <c r="S202" s="143"/>
      <c r="T202" s="145">
        <f>SUM(T203:T209)</f>
        <v>0</v>
      </c>
      <c r="AR202" s="139" t="s">
        <v>79</v>
      </c>
      <c r="AT202" s="146" t="s">
        <v>71</v>
      </c>
      <c r="AU202" s="146" t="s">
        <v>79</v>
      </c>
      <c r="AY202" s="139" t="s">
        <v>120</v>
      </c>
      <c r="BK202" s="147">
        <f>SUM(BK203:BK209)</f>
        <v>0</v>
      </c>
    </row>
    <row r="203" spans="1:65" s="2" customFormat="1" ht="24.2" customHeight="1">
      <c r="A203" s="31"/>
      <c r="B203" s="150"/>
      <c r="C203" s="151" t="s">
        <v>246</v>
      </c>
      <c r="D203" s="151" t="s">
        <v>123</v>
      </c>
      <c r="E203" s="152" t="s">
        <v>247</v>
      </c>
      <c r="F203" s="153" t="s">
        <v>248</v>
      </c>
      <c r="G203" s="154" t="s">
        <v>206</v>
      </c>
      <c r="H203" s="155">
        <v>164</v>
      </c>
      <c r="I203" s="156"/>
      <c r="J203" s="156">
        <f>ROUND(I203*H203,2)</f>
        <v>0</v>
      </c>
      <c r="K203" s="157"/>
      <c r="L203" s="32"/>
      <c r="M203" s="158" t="s">
        <v>1</v>
      </c>
      <c r="N203" s="159" t="s">
        <v>38</v>
      </c>
      <c r="O203" s="160">
        <v>0</v>
      </c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1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62" t="s">
        <v>127</v>
      </c>
      <c r="AT203" s="162" t="s">
        <v>123</v>
      </c>
      <c r="AU203" s="162" t="s">
        <v>128</v>
      </c>
      <c r="AY203" s="17" t="s">
        <v>120</v>
      </c>
      <c r="BE203" s="163">
        <f>IF(N203="základná",J203,0)</f>
        <v>0</v>
      </c>
      <c r="BF203" s="163">
        <f>IF(N203="znížená",J203,0)</f>
        <v>0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7" t="s">
        <v>128</v>
      </c>
      <c r="BK203" s="163">
        <f>ROUND(I203*H203,2)</f>
        <v>0</v>
      </c>
      <c r="BL203" s="17" t="s">
        <v>127</v>
      </c>
      <c r="BM203" s="162" t="s">
        <v>249</v>
      </c>
    </row>
    <row r="204" spans="1:65" s="13" customFormat="1">
      <c r="B204" s="164"/>
      <c r="D204" s="165" t="s">
        <v>129</v>
      </c>
      <c r="E204" s="166" t="s">
        <v>1</v>
      </c>
      <c r="F204" s="167" t="s">
        <v>208</v>
      </c>
      <c r="H204" s="168">
        <v>164</v>
      </c>
      <c r="L204" s="164"/>
      <c r="M204" s="169"/>
      <c r="N204" s="170"/>
      <c r="O204" s="170"/>
      <c r="P204" s="170"/>
      <c r="Q204" s="170"/>
      <c r="R204" s="170"/>
      <c r="S204" s="170"/>
      <c r="T204" s="171"/>
      <c r="AT204" s="166" t="s">
        <v>129</v>
      </c>
      <c r="AU204" s="166" t="s">
        <v>128</v>
      </c>
      <c r="AV204" s="13" t="s">
        <v>128</v>
      </c>
      <c r="AW204" s="13" t="s">
        <v>27</v>
      </c>
      <c r="AX204" s="13" t="s">
        <v>79</v>
      </c>
      <c r="AY204" s="166" t="s">
        <v>120</v>
      </c>
    </row>
    <row r="205" spans="1:65" s="2" customFormat="1" ht="33" customHeight="1">
      <c r="A205" s="31"/>
      <c r="B205" s="150"/>
      <c r="C205" s="185" t="s">
        <v>201</v>
      </c>
      <c r="D205" s="185" t="s">
        <v>250</v>
      </c>
      <c r="E205" s="186" t="s">
        <v>251</v>
      </c>
      <c r="F205" s="187" t="s">
        <v>252</v>
      </c>
      <c r="G205" s="188" t="s">
        <v>206</v>
      </c>
      <c r="H205" s="189">
        <v>164</v>
      </c>
      <c r="I205" s="190"/>
      <c r="J205" s="190">
        <f>ROUND(I205*H205,2)</f>
        <v>0</v>
      </c>
      <c r="K205" s="191"/>
      <c r="L205" s="192"/>
      <c r="M205" s="193" t="s">
        <v>1</v>
      </c>
      <c r="N205" s="194" t="s">
        <v>38</v>
      </c>
      <c r="O205" s="160">
        <v>0</v>
      </c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62" t="s">
        <v>132</v>
      </c>
      <c r="AT205" s="162" t="s">
        <v>250</v>
      </c>
      <c r="AU205" s="162" t="s">
        <v>128</v>
      </c>
      <c r="AY205" s="17" t="s">
        <v>120</v>
      </c>
      <c r="BE205" s="163">
        <f>IF(N205="základná",J205,0)</f>
        <v>0</v>
      </c>
      <c r="BF205" s="163">
        <f>IF(N205="znížená",J205,0)</f>
        <v>0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7" t="s">
        <v>128</v>
      </c>
      <c r="BK205" s="163">
        <f>ROUND(I205*H205,2)</f>
        <v>0</v>
      </c>
      <c r="BL205" s="17" t="s">
        <v>127</v>
      </c>
      <c r="BM205" s="162" t="s">
        <v>253</v>
      </c>
    </row>
    <row r="206" spans="1:65" s="2" customFormat="1" ht="16.5" customHeight="1">
      <c r="A206" s="31"/>
      <c r="B206" s="150"/>
      <c r="C206" s="185" t="s">
        <v>254</v>
      </c>
      <c r="D206" s="185" t="s">
        <v>250</v>
      </c>
      <c r="E206" s="186" t="s">
        <v>255</v>
      </c>
      <c r="F206" s="187" t="s">
        <v>256</v>
      </c>
      <c r="G206" s="188" t="s">
        <v>206</v>
      </c>
      <c r="H206" s="189">
        <v>350.69799999999998</v>
      </c>
      <c r="I206" s="190"/>
      <c r="J206" s="190">
        <f>ROUND(I206*H206,2)</f>
        <v>0</v>
      </c>
      <c r="K206" s="191"/>
      <c r="L206" s="192"/>
      <c r="M206" s="193" t="s">
        <v>1</v>
      </c>
      <c r="N206" s="194" t="s">
        <v>38</v>
      </c>
      <c r="O206" s="160">
        <v>0</v>
      </c>
      <c r="P206" s="160">
        <f>O206*H206</f>
        <v>0</v>
      </c>
      <c r="Q206" s="160">
        <v>1.98E-3</v>
      </c>
      <c r="R206" s="160">
        <f>Q206*H206</f>
        <v>0.69438203999999992</v>
      </c>
      <c r="S206" s="160">
        <v>0</v>
      </c>
      <c r="T206" s="161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62" t="s">
        <v>132</v>
      </c>
      <c r="AT206" s="162" t="s">
        <v>250</v>
      </c>
      <c r="AU206" s="162" t="s">
        <v>128</v>
      </c>
      <c r="AY206" s="17" t="s">
        <v>120</v>
      </c>
      <c r="BE206" s="163">
        <f>IF(N206="základná",J206,0)</f>
        <v>0</v>
      </c>
      <c r="BF206" s="163">
        <f>IF(N206="znížená",J206,0)</f>
        <v>0</v>
      </c>
      <c r="BG206" s="163">
        <f>IF(N206="zákl. prenesená",J206,0)</f>
        <v>0</v>
      </c>
      <c r="BH206" s="163">
        <f>IF(N206="zníž. prenesená",J206,0)</f>
        <v>0</v>
      </c>
      <c r="BI206" s="163">
        <f>IF(N206="nulová",J206,0)</f>
        <v>0</v>
      </c>
      <c r="BJ206" s="17" t="s">
        <v>128</v>
      </c>
      <c r="BK206" s="163">
        <f>ROUND(I206*H206,2)</f>
        <v>0</v>
      </c>
      <c r="BL206" s="17" t="s">
        <v>127</v>
      </c>
      <c r="BM206" s="162" t="s">
        <v>257</v>
      </c>
    </row>
    <row r="207" spans="1:65" s="13" customFormat="1">
      <c r="B207" s="164"/>
      <c r="D207" s="165" t="s">
        <v>129</v>
      </c>
      <c r="E207" s="166" t="s">
        <v>1</v>
      </c>
      <c r="F207" s="167" t="s">
        <v>258</v>
      </c>
      <c r="H207" s="168">
        <v>324.72000000000003</v>
      </c>
      <c r="L207" s="164"/>
      <c r="M207" s="169"/>
      <c r="N207" s="170"/>
      <c r="O207" s="170"/>
      <c r="P207" s="170"/>
      <c r="Q207" s="170"/>
      <c r="R207" s="170"/>
      <c r="S207" s="170"/>
      <c r="T207" s="171"/>
      <c r="AT207" s="166" t="s">
        <v>129</v>
      </c>
      <c r="AU207" s="166" t="s">
        <v>128</v>
      </c>
      <c r="AV207" s="13" t="s">
        <v>128</v>
      </c>
      <c r="AW207" s="13" t="s">
        <v>27</v>
      </c>
      <c r="AX207" s="13" t="s">
        <v>79</v>
      </c>
      <c r="AY207" s="166" t="s">
        <v>120</v>
      </c>
    </row>
    <row r="208" spans="1:65" s="13" customFormat="1">
      <c r="B208" s="164"/>
      <c r="D208" s="165" t="s">
        <v>129</v>
      </c>
      <c r="F208" s="167" t="s">
        <v>259</v>
      </c>
      <c r="H208" s="168">
        <v>350.69799999999998</v>
      </c>
      <c r="L208" s="164"/>
      <c r="M208" s="169"/>
      <c r="N208" s="170"/>
      <c r="O208" s="170"/>
      <c r="P208" s="170"/>
      <c r="Q208" s="170"/>
      <c r="R208" s="170"/>
      <c r="S208" s="170"/>
      <c r="T208" s="171"/>
      <c r="AT208" s="166" t="s">
        <v>129</v>
      </c>
      <c r="AU208" s="166" t="s">
        <v>128</v>
      </c>
      <c r="AV208" s="13" t="s">
        <v>128</v>
      </c>
      <c r="AW208" s="13" t="s">
        <v>3</v>
      </c>
      <c r="AX208" s="13" t="s">
        <v>79</v>
      </c>
      <c r="AY208" s="166" t="s">
        <v>120</v>
      </c>
    </row>
    <row r="209" spans="1:65" s="2" customFormat="1" ht="16.5" customHeight="1">
      <c r="A209" s="31"/>
      <c r="B209" s="150"/>
      <c r="C209" s="151" t="s">
        <v>260</v>
      </c>
      <c r="D209" s="151" t="s">
        <v>123</v>
      </c>
      <c r="E209" s="152" t="s">
        <v>261</v>
      </c>
      <c r="F209" s="153" t="s">
        <v>262</v>
      </c>
      <c r="G209" s="154" t="s">
        <v>206</v>
      </c>
      <c r="H209" s="155">
        <v>1</v>
      </c>
      <c r="I209" s="156"/>
      <c r="J209" s="156">
        <f>ROUND(I209*H209,2)</f>
        <v>0</v>
      </c>
      <c r="K209" s="157"/>
      <c r="L209" s="32"/>
      <c r="M209" s="158" t="s">
        <v>1</v>
      </c>
      <c r="N209" s="159" t="s">
        <v>38</v>
      </c>
      <c r="O209" s="160">
        <v>0</v>
      </c>
      <c r="P209" s="160">
        <f>O209*H209</f>
        <v>0</v>
      </c>
      <c r="Q209" s="160">
        <v>0</v>
      </c>
      <c r="R209" s="160">
        <f>Q209*H209</f>
        <v>0</v>
      </c>
      <c r="S209" s="160">
        <v>0</v>
      </c>
      <c r="T209" s="161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62" t="s">
        <v>127</v>
      </c>
      <c r="AT209" s="162" t="s">
        <v>123</v>
      </c>
      <c r="AU209" s="162" t="s">
        <v>128</v>
      </c>
      <c r="AY209" s="17" t="s">
        <v>120</v>
      </c>
      <c r="BE209" s="163">
        <f>IF(N209="základná",J209,0)</f>
        <v>0</v>
      </c>
      <c r="BF209" s="163">
        <f>IF(N209="znížená",J209,0)</f>
        <v>0</v>
      </c>
      <c r="BG209" s="163">
        <f>IF(N209="zákl. prenesená",J209,0)</f>
        <v>0</v>
      </c>
      <c r="BH209" s="163">
        <f>IF(N209="zníž. prenesená",J209,0)</f>
        <v>0</v>
      </c>
      <c r="BI209" s="163">
        <f>IF(N209="nulová",J209,0)</f>
        <v>0</v>
      </c>
      <c r="BJ209" s="17" t="s">
        <v>128</v>
      </c>
      <c r="BK209" s="163">
        <f>ROUND(I209*H209,2)</f>
        <v>0</v>
      </c>
      <c r="BL209" s="17" t="s">
        <v>127</v>
      </c>
      <c r="BM209" s="162" t="s">
        <v>263</v>
      </c>
    </row>
    <row r="210" spans="1:65" s="12" customFormat="1" ht="22.9" customHeight="1">
      <c r="B210" s="138"/>
      <c r="D210" s="139" t="s">
        <v>71</v>
      </c>
      <c r="E210" s="148" t="s">
        <v>264</v>
      </c>
      <c r="F210" s="148" t="s">
        <v>265</v>
      </c>
      <c r="J210" s="149">
        <f>BK210</f>
        <v>0</v>
      </c>
      <c r="L210" s="138"/>
      <c r="M210" s="142"/>
      <c r="N210" s="143"/>
      <c r="O210" s="143"/>
      <c r="P210" s="144">
        <f>SUM(P211:P216)</f>
        <v>216.20365000000001</v>
      </c>
      <c r="Q210" s="143"/>
      <c r="R210" s="144">
        <f>SUM(R211:R216)</f>
        <v>0</v>
      </c>
      <c r="S210" s="143"/>
      <c r="T210" s="145">
        <f>SUM(T211:T216)</f>
        <v>0</v>
      </c>
      <c r="AR210" s="139" t="s">
        <v>79</v>
      </c>
      <c r="AT210" s="146" t="s">
        <v>71</v>
      </c>
      <c r="AU210" s="146" t="s">
        <v>79</v>
      </c>
      <c r="AY210" s="139" t="s">
        <v>120</v>
      </c>
      <c r="BK210" s="147">
        <f>SUM(BK211:BK216)</f>
        <v>0</v>
      </c>
    </row>
    <row r="211" spans="1:65" s="2" customFormat="1" ht="24.2" customHeight="1">
      <c r="A211" s="31"/>
      <c r="B211" s="150"/>
      <c r="C211" s="151" t="s">
        <v>266</v>
      </c>
      <c r="D211" s="151" t="s">
        <v>123</v>
      </c>
      <c r="E211" s="152" t="s">
        <v>267</v>
      </c>
      <c r="F211" s="153" t="s">
        <v>268</v>
      </c>
      <c r="G211" s="154" t="s">
        <v>172</v>
      </c>
      <c r="H211" s="155">
        <v>681.95399999999995</v>
      </c>
      <c r="I211" s="156"/>
      <c r="J211" s="156">
        <f>ROUND(I211*H211,2)</f>
        <v>0</v>
      </c>
      <c r="K211" s="157"/>
      <c r="L211" s="32"/>
      <c r="M211" s="158" t="s">
        <v>1</v>
      </c>
      <c r="N211" s="159" t="s">
        <v>38</v>
      </c>
      <c r="O211" s="160">
        <v>0</v>
      </c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1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62" t="s">
        <v>127</v>
      </c>
      <c r="AT211" s="162" t="s">
        <v>123</v>
      </c>
      <c r="AU211" s="162" t="s">
        <v>128</v>
      </c>
      <c r="AY211" s="17" t="s">
        <v>120</v>
      </c>
      <c r="BE211" s="163">
        <f>IF(N211="základná",J211,0)</f>
        <v>0</v>
      </c>
      <c r="BF211" s="163">
        <f>IF(N211="znížená",J211,0)</f>
        <v>0</v>
      </c>
      <c r="BG211" s="163">
        <f>IF(N211="zákl. prenesená",J211,0)</f>
        <v>0</v>
      </c>
      <c r="BH211" s="163">
        <f>IF(N211="zníž. prenesená",J211,0)</f>
        <v>0</v>
      </c>
      <c r="BI211" s="163">
        <f>IF(N211="nulová",J211,0)</f>
        <v>0</v>
      </c>
      <c r="BJ211" s="17" t="s">
        <v>128</v>
      </c>
      <c r="BK211" s="163">
        <f>ROUND(I211*H211,2)</f>
        <v>0</v>
      </c>
      <c r="BL211" s="17" t="s">
        <v>127</v>
      </c>
      <c r="BM211" s="162" t="s">
        <v>269</v>
      </c>
    </row>
    <row r="212" spans="1:65" s="2" customFormat="1" ht="24.2" customHeight="1">
      <c r="A212" s="31"/>
      <c r="B212" s="150"/>
      <c r="C212" s="151" t="s">
        <v>190</v>
      </c>
      <c r="D212" s="151" t="s">
        <v>123</v>
      </c>
      <c r="E212" s="152" t="s">
        <v>270</v>
      </c>
      <c r="F212" s="153" t="s">
        <v>271</v>
      </c>
      <c r="G212" s="154" t="s">
        <v>172</v>
      </c>
      <c r="H212" s="155">
        <v>443.95</v>
      </c>
      <c r="I212" s="156"/>
      <c r="J212" s="156">
        <f>ROUND(I212*H212,2)</f>
        <v>0</v>
      </c>
      <c r="K212" s="157"/>
      <c r="L212" s="32"/>
      <c r="M212" s="158" t="s">
        <v>1</v>
      </c>
      <c r="N212" s="159" t="s">
        <v>38</v>
      </c>
      <c r="O212" s="160">
        <v>0</v>
      </c>
      <c r="P212" s="160">
        <f>O212*H212</f>
        <v>0</v>
      </c>
      <c r="Q212" s="160">
        <v>0</v>
      </c>
      <c r="R212" s="160">
        <f>Q212*H212</f>
        <v>0</v>
      </c>
      <c r="S212" s="160">
        <v>0</v>
      </c>
      <c r="T212" s="161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62" t="s">
        <v>127</v>
      </c>
      <c r="AT212" s="162" t="s">
        <v>123</v>
      </c>
      <c r="AU212" s="162" t="s">
        <v>128</v>
      </c>
      <c r="AY212" s="17" t="s">
        <v>120</v>
      </c>
      <c r="BE212" s="163">
        <f>IF(N212="základná",J212,0)</f>
        <v>0</v>
      </c>
      <c r="BF212" s="163">
        <f>IF(N212="znížená",J212,0)</f>
        <v>0</v>
      </c>
      <c r="BG212" s="163">
        <f>IF(N212="zákl. prenesená",J212,0)</f>
        <v>0</v>
      </c>
      <c r="BH212" s="163">
        <f>IF(N212="zníž. prenesená",J212,0)</f>
        <v>0</v>
      </c>
      <c r="BI212" s="163">
        <f>IF(N212="nulová",J212,0)</f>
        <v>0</v>
      </c>
      <c r="BJ212" s="17" t="s">
        <v>128</v>
      </c>
      <c r="BK212" s="163">
        <f>ROUND(I212*H212,2)</f>
        <v>0</v>
      </c>
      <c r="BL212" s="17" t="s">
        <v>127</v>
      </c>
      <c r="BM212" s="162" t="s">
        <v>272</v>
      </c>
    </row>
    <row r="213" spans="1:65" s="2" customFormat="1" ht="49.15" customHeight="1">
      <c r="A213" s="31"/>
      <c r="B213" s="150"/>
      <c r="C213" s="151" t="s">
        <v>273</v>
      </c>
      <c r="D213" s="151" t="s">
        <v>123</v>
      </c>
      <c r="E213" s="152" t="s">
        <v>274</v>
      </c>
      <c r="F213" s="153" t="s">
        <v>275</v>
      </c>
      <c r="G213" s="154" t="s">
        <v>172</v>
      </c>
      <c r="H213" s="155">
        <v>443.95</v>
      </c>
      <c r="I213" s="156"/>
      <c r="J213" s="156">
        <f>ROUND(I213*H213,2)</f>
        <v>0</v>
      </c>
      <c r="K213" s="157"/>
      <c r="L213" s="32"/>
      <c r="M213" s="158" t="s">
        <v>1</v>
      </c>
      <c r="N213" s="159" t="s">
        <v>38</v>
      </c>
      <c r="O213" s="160">
        <v>0.255</v>
      </c>
      <c r="P213" s="160">
        <f>O213*H213</f>
        <v>113.20725</v>
      </c>
      <c r="Q213" s="160">
        <v>0</v>
      </c>
      <c r="R213" s="160">
        <f>Q213*H213</f>
        <v>0</v>
      </c>
      <c r="S213" s="160">
        <v>0</v>
      </c>
      <c r="T213" s="161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62" t="s">
        <v>127</v>
      </c>
      <c r="AT213" s="162" t="s">
        <v>123</v>
      </c>
      <c r="AU213" s="162" t="s">
        <v>128</v>
      </c>
      <c r="AY213" s="17" t="s">
        <v>120</v>
      </c>
      <c r="BE213" s="163">
        <f>IF(N213="základná",J213,0)</f>
        <v>0</v>
      </c>
      <c r="BF213" s="163">
        <f>IF(N213="znížená",J213,0)</f>
        <v>0</v>
      </c>
      <c r="BG213" s="163">
        <f>IF(N213="zákl. prenesená",J213,0)</f>
        <v>0</v>
      </c>
      <c r="BH213" s="163">
        <f>IF(N213="zníž. prenesená",J213,0)</f>
        <v>0</v>
      </c>
      <c r="BI213" s="163">
        <f>IF(N213="nulová",J213,0)</f>
        <v>0</v>
      </c>
      <c r="BJ213" s="17" t="s">
        <v>128</v>
      </c>
      <c r="BK213" s="163">
        <f>ROUND(I213*H213,2)</f>
        <v>0</v>
      </c>
      <c r="BL213" s="17" t="s">
        <v>127</v>
      </c>
      <c r="BM213" s="162" t="s">
        <v>276</v>
      </c>
    </row>
    <row r="214" spans="1:65" s="2" customFormat="1" ht="37.9" customHeight="1">
      <c r="A214" s="31"/>
      <c r="B214" s="150"/>
      <c r="C214" s="151" t="s">
        <v>277</v>
      </c>
      <c r="D214" s="151" t="s">
        <v>123</v>
      </c>
      <c r="E214" s="152" t="s">
        <v>278</v>
      </c>
      <c r="F214" s="153" t="s">
        <v>279</v>
      </c>
      <c r="G214" s="154" t="s">
        <v>172</v>
      </c>
      <c r="H214" s="155">
        <v>1775.8</v>
      </c>
      <c r="I214" s="156"/>
      <c r="J214" s="156">
        <f>ROUND(I214*H214,2)</f>
        <v>0</v>
      </c>
      <c r="K214" s="157"/>
      <c r="L214" s="32"/>
      <c r="M214" s="158" t="s">
        <v>1</v>
      </c>
      <c r="N214" s="159" t="s">
        <v>38</v>
      </c>
      <c r="O214" s="160">
        <v>5.8000000000000003E-2</v>
      </c>
      <c r="P214" s="160">
        <f>O214*H214</f>
        <v>102.99640000000001</v>
      </c>
      <c r="Q214" s="160">
        <v>0</v>
      </c>
      <c r="R214" s="160">
        <f>Q214*H214</f>
        <v>0</v>
      </c>
      <c r="S214" s="160">
        <v>0</v>
      </c>
      <c r="T214" s="161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62" t="s">
        <v>127</v>
      </c>
      <c r="AT214" s="162" t="s">
        <v>123</v>
      </c>
      <c r="AU214" s="162" t="s">
        <v>128</v>
      </c>
      <c r="AY214" s="17" t="s">
        <v>120</v>
      </c>
      <c r="BE214" s="163">
        <f>IF(N214="základná",J214,0)</f>
        <v>0</v>
      </c>
      <c r="BF214" s="163">
        <f>IF(N214="znížená",J214,0)</f>
        <v>0</v>
      </c>
      <c r="BG214" s="163">
        <f>IF(N214="zákl. prenesená",J214,0)</f>
        <v>0</v>
      </c>
      <c r="BH214" s="163">
        <f>IF(N214="zníž. prenesená",J214,0)</f>
        <v>0</v>
      </c>
      <c r="BI214" s="163">
        <f>IF(N214="nulová",J214,0)</f>
        <v>0</v>
      </c>
      <c r="BJ214" s="17" t="s">
        <v>128</v>
      </c>
      <c r="BK214" s="163">
        <f>ROUND(I214*H214,2)</f>
        <v>0</v>
      </c>
      <c r="BL214" s="17" t="s">
        <v>127</v>
      </c>
      <c r="BM214" s="162" t="s">
        <v>280</v>
      </c>
    </row>
    <row r="215" spans="1:65" s="15" customFormat="1">
      <c r="B215" s="179"/>
      <c r="D215" s="165" t="s">
        <v>129</v>
      </c>
      <c r="E215" s="180" t="s">
        <v>1</v>
      </c>
      <c r="F215" s="181" t="s">
        <v>281</v>
      </c>
      <c r="H215" s="180" t="s">
        <v>1</v>
      </c>
      <c r="L215" s="179"/>
      <c r="M215" s="182"/>
      <c r="N215" s="183"/>
      <c r="O215" s="183"/>
      <c r="P215" s="183"/>
      <c r="Q215" s="183"/>
      <c r="R215" s="183"/>
      <c r="S215" s="183"/>
      <c r="T215" s="184"/>
      <c r="AT215" s="180" t="s">
        <v>129</v>
      </c>
      <c r="AU215" s="180" t="s">
        <v>128</v>
      </c>
      <c r="AV215" s="15" t="s">
        <v>79</v>
      </c>
      <c r="AW215" s="15" t="s">
        <v>27</v>
      </c>
      <c r="AX215" s="15" t="s">
        <v>72</v>
      </c>
      <c r="AY215" s="180" t="s">
        <v>120</v>
      </c>
    </row>
    <row r="216" spans="1:65" s="13" customFormat="1">
      <c r="B216" s="164"/>
      <c r="D216" s="165" t="s">
        <v>129</v>
      </c>
      <c r="E216" s="166" t="s">
        <v>1</v>
      </c>
      <c r="F216" s="167" t="s">
        <v>282</v>
      </c>
      <c r="H216" s="168">
        <v>1775.8</v>
      </c>
      <c r="L216" s="164"/>
      <c r="M216" s="169"/>
      <c r="N216" s="170"/>
      <c r="O216" s="170"/>
      <c r="P216" s="170"/>
      <c r="Q216" s="170"/>
      <c r="R216" s="170"/>
      <c r="S216" s="170"/>
      <c r="T216" s="171"/>
      <c r="AT216" s="166" t="s">
        <v>129</v>
      </c>
      <c r="AU216" s="166" t="s">
        <v>128</v>
      </c>
      <c r="AV216" s="13" t="s">
        <v>128</v>
      </c>
      <c r="AW216" s="13" t="s">
        <v>27</v>
      </c>
      <c r="AX216" s="13" t="s">
        <v>79</v>
      </c>
      <c r="AY216" s="166" t="s">
        <v>120</v>
      </c>
    </row>
    <row r="217" spans="1:65" s="12" customFormat="1" ht="25.9" customHeight="1">
      <c r="B217" s="138"/>
      <c r="D217" s="139" t="s">
        <v>71</v>
      </c>
      <c r="E217" s="140" t="s">
        <v>283</v>
      </c>
      <c r="F217" s="140" t="s">
        <v>284</v>
      </c>
      <c r="J217" s="141">
        <f>BK217</f>
        <v>0</v>
      </c>
      <c r="L217" s="138"/>
      <c r="M217" s="142"/>
      <c r="N217" s="143"/>
      <c r="O217" s="143"/>
      <c r="P217" s="144">
        <f>P218+P255+P303</f>
        <v>2017.079023</v>
      </c>
      <c r="Q217" s="143"/>
      <c r="R217" s="144">
        <f>R218+R255+R303</f>
        <v>0.22288166000000004</v>
      </c>
      <c r="S217" s="143"/>
      <c r="T217" s="145">
        <f>T218+T255+T303</f>
        <v>0</v>
      </c>
      <c r="AR217" s="139" t="s">
        <v>128</v>
      </c>
      <c r="AT217" s="146" t="s">
        <v>71</v>
      </c>
      <c r="AU217" s="146" t="s">
        <v>72</v>
      </c>
      <c r="AY217" s="139" t="s">
        <v>120</v>
      </c>
      <c r="BK217" s="147">
        <f>BK218+BK255+BK303</f>
        <v>0</v>
      </c>
    </row>
    <row r="218" spans="1:65" s="12" customFormat="1" ht="22.9" customHeight="1">
      <c r="B218" s="138"/>
      <c r="D218" s="139" t="s">
        <v>71</v>
      </c>
      <c r="E218" s="148" t="s">
        <v>285</v>
      </c>
      <c r="F218" s="148" t="s">
        <v>286</v>
      </c>
      <c r="J218" s="149">
        <f>BK218</f>
        <v>0</v>
      </c>
      <c r="L218" s="138"/>
      <c r="M218" s="142"/>
      <c r="N218" s="143"/>
      <c r="O218" s="143"/>
      <c r="P218" s="144">
        <f>SUM(P219:P254)</f>
        <v>0</v>
      </c>
      <c r="Q218" s="143"/>
      <c r="R218" s="144">
        <f>SUM(R219:R254)</f>
        <v>0</v>
      </c>
      <c r="S218" s="143"/>
      <c r="T218" s="145">
        <f>SUM(T219:T254)</f>
        <v>0</v>
      </c>
      <c r="AR218" s="139" t="s">
        <v>128</v>
      </c>
      <c r="AT218" s="146" t="s">
        <v>71</v>
      </c>
      <c r="AU218" s="146" t="s">
        <v>79</v>
      </c>
      <c r="AY218" s="139" t="s">
        <v>120</v>
      </c>
      <c r="BK218" s="147">
        <f>SUM(BK219:BK254)</f>
        <v>0</v>
      </c>
    </row>
    <row r="219" spans="1:65" s="2" customFormat="1" ht="44.25" customHeight="1">
      <c r="A219" s="31"/>
      <c r="B219" s="150"/>
      <c r="C219" s="151" t="s">
        <v>272</v>
      </c>
      <c r="D219" s="151" t="s">
        <v>123</v>
      </c>
      <c r="E219" s="152" t="s">
        <v>287</v>
      </c>
      <c r="F219" s="153" t="s">
        <v>288</v>
      </c>
      <c r="G219" s="154" t="s">
        <v>289</v>
      </c>
      <c r="H219" s="155">
        <v>972</v>
      </c>
      <c r="I219" s="156"/>
      <c r="J219" s="156">
        <f>ROUND(I219*H219,2)</f>
        <v>0</v>
      </c>
      <c r="K219" s="157"/>
      <c r="L219" s="32"/>
      <c r="M219" s="158" t="s">
        <v>1</v>
      </c>
      <c r="N219" s="159" t="s">
        <v>38</v>
      </c>
      <c r="O219" s="160">
        <v>0</v>
      </c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62" t="s">
        <v>201</v>
      </c>
      <c r="AT219" s="162" t="s">
        <v>123</v>
      </c>
      <c r="AU219" s="162" t="s">
        <v>128</v>
      </c>
      <c r="AY219" s="17" t="s">
        <v>120</v>
      </c>
      <c r="BE219" s="163">
        <f>IF(N219="základná",J219,0)</f>
        <v>0</v>
      </c>
      <c r="BF219" s="163">
        <f>IF(N219="znížená",J219,0)</f>
        <v>0</v>
      </c>
      <c r="BG219" s="163">
        <f>IF(N219="zákl. prenesená",J219,0)</f>
        <v>0</v>
      </c>
      <c r="BH219" s="163">
        <f>IF(N219="zníž. prenesená",J219,0)</f>
        <v>0</v>
      </c>
      <c r="BI219" s="163">
        <f>IF(N219="nulová",J219,0)</f>
        <v>0</v>
      </c>
      <c r="BJ219" s="17" t="s">
        <v>128</v>
      </c>
      <c r="BK219" s="163">
        <f>ROUND(I219*H219,2)</f>
        <v>0</v>
      </c>
      <c r="BL219" s="17" t="s">
        <v>201</v>
      </c>
      <c r="BM219" s="162" t="s">
        <v>290</v>
      </c>
    </row>
    <row r="220" spans="1:65" s="13" customFormat="1">
      <c r="B220" s="164"/>
      <c r="D220" s="165" t="s">
        <v>129</v>
      </c>
      <c r="E220" s="166" t="s">
        <v>1</v>
      </c>
      <c r="F220" s="167" t="s">
        <v>291</v>
      </c>
      <c r="H220" s="168">
        <v>972</v>
      </c>
      <c r="L220" s="164"/>
      <c r="M220" s="169"/>
      <c r="N220" s="170"/>
      <c r="O220" s="170"/>
      <c r="P220" s="170"/>
      <c r="Q220" s="170"/>
      <c r="R220" s="170"/>
      <c r="S220" s="170"/>
      <c r="T220" s="171"/>
      <c r="AT220" s="166" t="s">
        <v>129</v>
      </c>
      <c r="AU220" s="166" t="s">
        <v>128</v>
      </c>
      <c r="AV220" s="13" t="s">
        <v>128</v>
      </c>
      <c r="AW220" s="13" t="s">
        <v>27</v>
      </c>
      <c r="AX220" s="13" t="s">
        <v>72</v>
      </c>
      <c r="AY220" s="166" t="s">
        <v>120</v>
      </c>
    </row>
    <row r="221" spans="1:65" s="14" customFormat="1">
      <c r="B221" s="172"/>
      <c r="D221" s="165" t="s">
        <v>129</v>
      </c>
      <c r="E221" s="173" t="s">
        <v>1</v>
      </c>
      <c r="F221" s="174" t="s">
        <v>131</v>
      </c>
      <c r="H221" s="175">
        <v>972</v>
      </c>
      <c r="L221" s="172"/>
      <c r="M221" s="176"/>
      <c r="N221" s="177"/>
      <c r="O221" s="177"/>
      <c r="P221" s="177"/>
      <c r="Q221" s="177"/>
      <c r="R221" s="177"/>
      <c r="S221" s="177"/>
      <c r="T221" s="178"/>
      <c r="AT221" s="173" t="s">
        <v>129</v>
      </c>
      <c r="AU221" s="173" t="s">
        <v>128</v>
      </c>
      <c r="AV221" s="14" t="s">
        <v>127</v>
      </c>
      <c r="AW221" s="14" t="s">
        <v>27</v>
      </c>
      <c r="AX221" s="14" t="s">
        <v>79</v>
      </c>
      <c r="AY221" s="173" t="s">
        <v>120</v>
      </c>
    </row>
    <row r="222" spans="1:65" s="2" customFormat="1" ht="33" customHeight="1">
      <c r="A222" s="31"/>
      <c r="B222" s="150"/>
      <c r="C222" s="185" t="s">
        <v>292</v>
      </c>
      <c r="D222" s="185" t="s">
        <v>250</v>
      </c>
      <c r="E222" s="186" t="s">
        <v>293</v>
      </c>
      <c r="F222" s="187" t="s">
        <v>294</v>
      </c>
      <c r="G222" s="188" t="s">
        <v>126</v>
      </c>
      <c r="H222" s="189">
        <v>2.8279999999999998</v>
      </c>
      <c r="I222" s="190"/>
      <c r="J222" s="190">
        <f>ROUND(I222*H222,2)</f>
        <v>0</v>
      </c>
      <c r="K222" s="191"/>
      <c r="L222" s="192"/>
      <c r="M222" s="193" t="s">
        <v>1</v>
      </c>
      <c r="N222" s="194" t="s">
        <v>38</v>
      </c>
      <c r="O222" s="160">
        <v>0</v>
      </c>
      <c r="P222" s="160">
        <f>O222*H222</f>
        <v>0</v>
      </c>
      <c r="Q222" s="160">
        <v>0</v>
      </c>
      <c r="R222" s="160">
        <f>Q222*H222</f>
        <v>0</v>
      </c>
      <c r="S222" s="160">
        <v>0</v>
      </c>
      <c r="T222" s="161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62" t="s">
        <v>253</v>
      </c>
      <c r="AT222" s="162" t="s">
        <v>250</v>
      </c>
      <c r="AU222" s="162" t="s">
        <v>128</v>
      </c>
      <c r="AY222" s="17" t="s">
        <v>120</v>
      </c>
      <c r="BE222" s="163">
        <f>IF(N222="základná",J222,0)</f>
        <v>0</v>
      </c>
      <c r="BF222" s="163">
        <f>IF(N222="znížená",J222,0)</f>
        <v>0</v>
      </c>
      <c r="BG222" s="163">
        <f>IF(N222="zákl. prenesená",J222,0)</f>
        <v>0</v>
      </c>
      <c r="BH222" s="163">
        <f>IF(N222="zníž. prenesená",J222,0)</f>
        <v>0</v>
      </c>
      <c r="BI222" s="163">
        <f>IF(N222="nulová",J222,0)</f>
        <v>0</v>
      </c>
      <c r="BJ222" s="17" t="s">
        <v>128</v>
      </c>
      <c r="BK222" s="163">
        <f>ROUND(I222*H222,2)</f>
        <v>0</v>
      </c>
      <c r="BL222" s="17" t="s">
        <v>201</v>
      </c>
      <c r="BM222" s="162" t="s">
        <v>295</v>
      </c>
    </row>
    <row r="223" spans="1:65" s="13" customFormat="1">
      <c r="B223" s="164"/>
      <c r="D223" s="165" t="s">
        <v>129</v>
      </c>
      <c r="E223" s="166" t="s">
        <v>1</v>
      </c>
      <c r="F223" s="167" t="s">
        <v>296</v>
      </c>
      <c r="H223" s="168">
        <v>2.8279999999999998</v>
      </c>
      <c r="L223" s="164"/>
      <c r="M223" s="169"/>
      <c r="N223" s="170"/>
      <c r="O223" s="170"/>
      <c r="P223" s="170"/>
      <c r="Q223" s="170"/>
      <c r="R223" s="170"/>
      <c r="S223" s="170"/>
      <c r="T223" s="171"/>
      <c r="AT223" s="166" t="s">
        <v>129</v>
      </c>
      <c r="AU223" s="166" t="s">
        <v>128</v>
      </c>
      <c r="AV223" s="13" t="s">
        <v>128</v>
      </c>
      <c r="AW223" s="13" t="s">
        <v>27</v>
      </c>
      <c r="AX223" s="13" t="s">
        <v>72</v>
      </c>
      <c r="AY223" s="166" t="s">
        <v>120</v>
      </c>
    </row>
    <row r="224" spans="1:65" s="14" customFormat="1">
      <c r="B224" s="172"/>
      <c r="D224" s="165" t="s">
        <v>129</v>
      </c>
      <c r="E224" s="173" t="s">
        <v>1</v>
      </c>
      <c r="F224" s="174" t="s">
        <v>131</v>
      </c>
      <c r="H224" s="175">
        <v>2.8279999999999998</v>
      </c>
      <c r="L224" s="172"/>
      <c r="M224" s="176"/>
      <c r="N224" s="177"/>
      <c r="O224" s="177"/>
      <c r="P224" s="177"/>
      <c r="Q224" s="177"/>
      <c r="R224" s="177"/>
      <c r="S224" s="177"/>
      <c r="T224" s="178"/>
      <c r="AT224" s="173" t="s">
        <v>129</v>
      </c>
      <c r="AU224" s="173" t="s">
        <v>128</v>
      </c>
      <c r="AV224" s="14" t="s">
        <v>127</v>
      </c>
      <c r="AW224" s="14" t="s">
        <v>27</v>
      </c>
      <c r="AX224" s="14" t="s">
        <v>79</v>
      </c>
      <c r="AY224" s="173" t="s">
        <v>120</v>
      </c>
    </row>
    <row r="225" spans="1:65" s="2" customFormat="1" ht="21.75" customHeight="1">
      <c r="A225" s="31"/>
      <c r="B225" s="150"/>
      <c r="C225" s="151" t="s">
        <v>297</v>
      </c>
      <c r="D225" s="151" t="s">
        <v>123</v>
      </c>
      <c r="E225" s="152" t="s">
        <v>298</v>
      </c>
      <c r="F225" s="153" t="s">
        <v>299</v>
      </c>
      <c r="G225" s="154" t="s">
        <v>182</v>
      </c>
      <c r="H225" s="155">
        <v>859.94600000000003</v>
      </c>
      <c r="I225" s="156"/>
      <c r="J225" s="156">
        <f>ROUND(I225*H225,2)</f>
        <v>0</v>
      </c>
      <c r="K225" s="157"/>
      <c r="L225" s="32"/>
      <c r="M225" s="158" t="s">
        <v>1</v>
      </c>
      <c r="N225" s="159" t="s">
        <v>38</v>
      </c>
      <c r="O225" s="160">
        <v>0</v>
      </c>
      <c r="P225" s="160">
        <f>O225*H225</f>
        <v>0</v>
      </c>
      <c r="Q225" s="160">
        <v>0</v>
      </c>
      <c r="R225" s="160">
        <f>Q225*H225</f>
        <v>0</v>
      </c>
      <c r="S225" s="160">
        <v>0</v>
      </c>
      <c r="T225" s="16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62" t="s">
        <v>201</v>
      </c>
      <c r="AT225" s="162" t="s">
        <v>123</v>
      </c>
      <c r="AU225" s="162" t="s">
        <v>128</v>
      </c>
      <c r="AY225" s="17" t="s">
        <v>120</v>
      </c>
      <c r="BE225" s="163">
        <f>IF(N225="základná",J225,0)</f>
        <v>0</v>
      </c>
      <c r="BF225" s="163">
        <f>IF(N225="znížená",J225,0)</f>
        <v>0</v>
      </c>
      <c r="BG225" s="163">
        <f>IF(N225="zákl. prenesená",J225,0)</f>
        <v>0</v>
      </c>
      <c r="BH225" s="163">
        <f>IF(N225="zníž. prenesená",J225,0)</f>
        <v>0</v>
      </c>
      <c r="BI225" s="163">
        <f>IF(N225="nulová",J225,0)</f>
        <v>0</v>
      </c>
      <c r="BJ225" s="17" t="s">
        <v>128</v>
      </c>
      <c r="BK225" s="163">
        <f>ROUND(I225*H225,2)</f>
        <v>0</v>
      </c>
      <c r="BL225" s="17" t="s">
        <v>201</v>
      </c>
      <c r="BM225" s="162" t="s">
        <v>300</v>
      </c>
    </row>
    <row r="226" spans="1:65" s="13" customFormat="1">
      <c r="B226" s="164"/>
      <c r="D226" s="165" t="s">
        <v>129</v>
      </c>
      <c r="E226" s="166" t="s">
        <v>1</v>
      </c>
      <c r="F226" s="167" t="s">
        <v>301</v>
      </c>
      <c r="H226" s="168">
        <v>859.94600000000003</v>
      </c>
      <c r="L226" s="164"/>
      <c r="M226" s="169"/>
      <c r="N226" s="170"/>
      <c r="O226" s="170"/>
      <c r="P226" s="170"/>
      <c r="Q226" s="170"/>
      <c r="R226" s="170"/>
      <c r="S226" s="170"/>
      <c r="T226" s="171"/>
      <c r="AT226" s="166" t="s">
        <v>129</v>
      </c>
      <c r="AU226" s="166" t="s">
        <v>128</v>
      </c>
      <c r="AV226" s="13" t="s">
        <v>128</v>
      </c>
      <c r="AW226" s="13" t="s">
        <v>27</v>
      </c>
      <c r="AX226" s="13" t="s">
        <v>72</v>
      </c>
      <c r="AY226" s="166" t="s">
        <v>120</v>
      </c>
    </row>
    <row r="227" spans="1:65" s="14" customFormat="1">
      <c r="B227" s="172"/>
      <c r="D227" s="165" t="s">
        <v>129</v>
      </c>
      <c r="E227" s="173" t="s">
        <v>1</v>
      </c>
      <c r="F227" s="174" t="s">
        <v>131</v>
      </c>
      <c r="H227" s="175">
        <v>859.94600000000003</v>
      </c>
      <c r="L227" s="172"/>
      <c r="M227" s="176"/>
      <c r="N227" s="177"/>
      <c r="O227" s="177"/>
      <c r="P227" s="177"/>
      <c r="Q227" s="177"/>
      <c r="R227" s="177"/>
      <c r="S227" s="177"/>
      <c r="T227" s="178"/>
      <c r="AT227" s="173" t="s">
        <v>129</v>
      </c>
      <c r="AU227" s="173" t="s">
        <v>128</v>
      </c>
      <c r="AV227" s="14" t="s">
        <v>127</v>
      </c>
      <c r="AW227" s="14" t="s">
        <v>27</v>
      </c>
      <c r="AX227" s="14" t="s">
        <v>79</v>
      </c>
      <c r="AY227" s="173" t="s">
        <v>120</v>
      </c>
    </row>
    <row r="228" spans="1:65" s="2" customFormat="1" ht="24.2" customHeight="1">
      <c r="A228" s="31"/>
      <c r="B228" s="150"/>
      <c r="C228" s="185" t="s">
        <v>302</v>
      </c>
      <c r="D228" s="185" t="s">
        <v>250</v>
      </c>
      <c r="E228" s="186" t="s">
        <v>303</v>
      </c>
      <c r="F228" s="187" t="s">
        <v>304</v>
      </c>
      <c r="G228" s="188" t="s">
        <v>126</v>
      </c>
      <c r="H228" s="189">
        <v>56.13</v>
      </c>
      <c r="I228" s="190"/>
      <c r="J228" s="190">
        <f>ROUND(I228*H228,2)</f>
        <v>0</v>
      </c>
      <c r="K228" s="191"/>
      <c r="L228" s="192"/>
      <c r="M228" s="193" t="s">
        <v>1</v>
      </c>
      <c r="N228" s="194" t="s">
        <v>38</v>
      </c>
      <c r="O228" s="160">
        <v>0</v>
      </c>
      <c r="P228" s="160">
        <f>O228*H228</f>
        <v>0</v>
      </c>
      <c r="Q228" s="160">
        <v>0</v>
      </c>
      <c r="R228" s="160">
        <f>Q228*H228</f>
        <v>0</v>
      </c>
      <c r="S228" s="160">
        <v>0</v>
      </c>
      <c r="T228" s="161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62" t="s">
        <v>253</v>
      </c>
      <c r="AT228" s="162" t="s">
        <v>250</v>
      </c>
      <c r="AU228" s="162" t="s">
        <v>128</v>
      </c>
      <c r="AY228" s="17" t="s">
        <v>120</v>
      </c>
      <c r="BE228" s="163">
        <f>IF(N228="základná",J228,0)</f>
        <v>0</v>
      </c>
      <c r="BF228" s="163">
        <f>IF(N228="znížená",J228,0)</f>
        <v>0</v>
      </c>
      <c r="BG228" s="163">
        <f>IF(N228="zákl. prenesená",J228,0)</f>
        <v>0</v>
      </c>
      <c r="BH228" s="163">
        <f>IF(N228="zníž. prenesená",J228,0)</f>
        <v>0</v>
      </c>
      <c r="BI228" s="163">
        <f>IF(N228="nulová",J228,0)</f>
        <v>0</v>
      </c>
      <c r="BJ228" s="17" t="s">
        <v>128</v>
      </c>
      <c r="BK228" s="163">
        <f>ROUND(I228*H228,2)</f>
        <v>0</v>
      </c>
      <c r="BL228" s="17" t="s">
        <v>201</v>
      </c>
      <c r="BM228" s="162" t="s">
        <v>305</v>
      </c>
    </row>
    <row r="229" spans="1:65" s="15" customFormat="1">
      <c r="B229" s="179"/>
      <c r="D229" s="165" t="s">
        <v>129</v>
      </c>
      <c r="E229" s="180" t="s">
        <v>1</v>
      </c>
      <c r="F229" s="181" t="s">
        <v>306</v>
      </c>
      <c r="H229" s="180" t="s">
        <v>1</v>
      </c>
      <c r="L229" s="179"/>
      <c r="M229" s="182"/>
      <c r="N229" s="183"/>
      <c r="O229" s="183"/>
      <c r="P229" s="183"/>
      <c r="Q229" s="183"/>
      <c r="R229" s="183"/>
      <c r="S229" s="183"/>
      <c r="T229" s="184"/>
      <c r="AT229" s="180" t="s">
        <v>129</v>
      </c>
      <c r="AU229" s="180" t="s">
        <v>128</v>
      </c>
      <c r="AV229" s="15" t="s">
        <v>79</v>
      </c>
      <c r="AW229" s="15" t="s">
        <v>27</v>
      </c>
      <c r="AX229" s="15" t="s">
        <v>72</v>
      </c>
      <c r="AY229" s="180" t="s">
        <v>120</v>
      </c>
    </row>
    <row r="230" spans="1:65" s="13" customFormat="1">
      <c r="B230" s="164"/>
      <c r="D230" s="165" t="s">
        <v>129</v>
      </c>
      <c r="E230" s="166" t="s">
        <v>1</v>
      </c>
      <c r="F230" s="167" t="s">
        <v>307</v>
      </c>
      <c r="H230" s="168">
        <v>56.13</v>
      </c>
      <c r="L230" s="164"/>
      <c r="M230" s="169"/>
      <c r="N230" s="170"/>
      <c r="O230" s="170"/>
      <c r="P230" s="170"/>
      <c r="Q230" s="170"/>
      <c r="R230" s="170"/>
      <c r="S230" s="170"/>
      <c r="T230" s="171"/>
      <c r="AT230" s="166" t="s">
        <v>129</v>
      </c>
      <c r="AU230" s="166" t="s">
        <v>128</v>
      </c>
      <c r="AV230" s="13" t="s">
        <v>128</v>
      </c>
      <c r="AW230" s="13" t="s">
        <v>27</v>
      </c>
      <c r="AX230" s="13" t="s">
        <v>72</v>
      </c>
      <c r="AY230" s="166" t="s">
        <v>120</v>
      </c>
    </row>
    <row r="231" spans="1:65" s="14" customFormat="1">
      <c r="B231" s="172"/>
      <c r="D231" s="165" t="s">
        <v>129</v>
      </c>
      <c r="E231" s="173" t="s">
        <v>1</v>
      </c>
      <c r="F231" s="174" t="s">
        <v>131</v>
      </c>
      <c r="H231" s="175">
        <v>56.13</v>
      </c>
      <c r="L231" s="172"/>
      <c r="M231" s="176"/>
      <c r="N231" s="177"/>
      <c r="O231" s="177"/>
      <c r="P231" s="177"/>
      <c r="Q231" s="177"/>
      <c r="R231" s="177"/>
      <c r="S231" s="177"/>
      <c r="T231" s="178"/>
      <c r="AT231" s="173" t="s">
        <v>129</v>
      </c>
      <c r="AU231" s="173" t="s">
        <v>128</v>
      </c>
      <c r="AV231" s="14" t="s">
        <v>127</v>
      </c>
      <c r="AW231" s="14" t="s">
        <v>27</v>
      </c>
      <c r="AX231" s="14" t="s">
        <v>79</v>
      </c>
      <c r="AY231" s="173" t="s">
        <v>120</v>
      </c>
    </row>
    <row r="232" spans="1:65" s="2" customFormat="1" ht="33" customHeight="1">
      <c r="A232" s="31"/>
      <c r="B232" s="150"/>
      <c r="C232" s="151" t="s">
        <v>7</v>
      </c>
      <c r="D232" s="151" t="s">
        <v>123</v>
      </c>
      <c r="E232" s="152" t="s">
        <v>308</v>
      </c>
      <c r="F232" s="153" t="s">
        <v>309</v>
      </c>
      <c r="G232" s="154" t="s">
        <v>289</v>
      </c>
      <c r="H232" s="155">
        <v>2640.1010000000001</v>
      </c>
      <c r="I232" s="156"/>
      <c r="J232" s="156">
        <f>ROUND(I232*H232,2)</f>
        <v>0</v>
      </c>
      <c r="K232" s="157"/>
      <c r="L232" s="32"/>
      <c r="M232" s="158" t="s">
        <v>1</v>
      </c>
      <c r="N232" s="159" t="s">
        <v>38</v>
      </c>
      <c r="O232" s="160">
        <v>0</v>
      </c>
      <c r="P232" s="160">
        <f>O232*H232</f>
        <v>0</v>
      </c>
      <c r="Q232" s="160">
        <v>0</v>
      </c>
      <c r="R232" s="160">
        <f>Q232*H232</f>
        <v>0</v>
      </c>
      <c r="S232" s="160">
        <v>0</v>
      </c>
      <c r="T232" s="161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62" t="s">
        <v>201</v>
      </c>
      <c r="AT232" s="162" t="s">
        <v>123</v>
      </c>
      <c r="AU232" s="162" t="s">
        <v>128</v>
      </c>
      <c r="AY232" s="17" t="s">
        <v>120</v>
      </c>
      <c r="BE232" s="163">
        <f>IF(N232="základná",J232,0)</f>
        <v>0</v>
      </c>
      <c r="BF232" s="163">
        <f>IF(N232="znížená",J232,0)</f>
        <v>0</v>
      </c>
      <c r="BG232" s="163">
        <f>IF(N232="zákl. prenesená",J232,0)</f>
        <v>0</v>
      </c>
      <c r="BH232" s="163">
        <f>IF(N232="zníž. prenesená",J232,0)</f>
        <v>0</v>
      </c>
      <c r="BI232" s="163">
        <f>IF(N232="nulová",J232,0)</f>
        <v>0</v>
      </c>
      <c r="BJ232" s="17" t="s">
        <v>128</v>
      </c>
      <c r="BK232" s="163">
        <f>ROUND(I232*H232,2)</f>
        <v>0</v>
      </c>
      <c r="BL232" s="17" t="s">
        <v>201</v>
      </c>
      <c r="BM232" s="162" t="s">
        <v>218</v>
      </c>
    </row>
    <row r="233" spans="1:65" s="15" customFormat="1">
      <c r="B233" s="179"/>
      <c r="D233" s="165" t="s">
        <v>129</v>
      </c>
      <c r="E233" s="180" t="s">
        <v>1</v>
      </c>
      <c r="F233" s="181" t="s">
        <v>310</v>
      </c>
      <c r="H233" s="180" t="s">
        <v>1</v>
      </c>
      <c r="L233" s="179"/>
      <c r="M233" s="182"/>
      <c r="N233" s="183"/>
      <c r="O233" s="183"/>
      <c r="P233" s="183"/>
      <c r="Q233" s="183"/>
      <c r="R233" s="183"/>
      <c r="S233" s="183"/>
      <c r="T233" s="184"/>
      <c r="AT233" s="180" t="s">
        <v>129</v>
      </c>
      <c r="AU233" s="180" t="s">
        <v>128</v>
      </c>
      <c r="AV233" s="15" t="s">
        <v>79</v>
      </c>
      <c r="AW233" s="15" t="s">
        <v>27</v>
      </c>
      <c r="AX233" s="15" t="s">
        <v>72</v>
      </c>
      <c r="AY233" s="180" t="s">
        <v>120</v>
      </c>
    </row>
    <row r="234" spans="1:65" s="13" customFormat="1" ht="33.75">
      <c r="B234" s="164"/>
      <c r="D234" s="165" t="s">
        <v>129</v>
      </c>
      <c r="E234" s="166" t="s">
        <v>1</v>
      </c>
      <c r="F234" s="167" t="s">
        <v>311</v>
      </c>
      <c r="H234" s="168">
        <v>2100.9119999999998</v>
      </c>
      <c r="L234" s="164"/>
      <c r="M234" s="169"/>
      <c r="N234" s="170"/>
      <c r="O234" s="170"/>
      <c r="P234" s="170"/>
      <c r="Q234" s="170"/>
      <c r="R234" s="170"/>
      <c r="S234" s="170"/>
      <c r="T234" s="171"/>
      <c r="AT234" s="166" t="s">
        <v>129</v>
      </c>
      <c r="AU234" s="166" t="s">
        <v>128</v>
      </c>
      <c r="AV234" s="13" t="s">
        <v>128</v>
      </c>
      <c r="AW234" s="13" t="s">
        <v>27</v>
      </c>
      <c r="AX234" s="13" t="s">
        <v>72</v>
      </c>
      <c r="AY234" s="166" t="s">
        <v>120</v>
      </c>
    </row>
    <row r="235" spans="1:65" s="15" customFormat="1">
      <c r="B235" s="179"/>
      <c r="D235" s="165" t="s">
        <v>129</v>
      </c>
      <c r="E235" s="180" t="s">
        <v>1</v>
      </c>
      <c r="F235" s="181" t="s">
        <v>312</v>
      </c>
      <c r="H235" s="180" t="s">
        <v>1</v>
      </c>
      <c r="L235" s="179"/>
      <c r="M235" s="182"/>
      <c r="N235" s="183"/>
      <c r="O235" s="183"/>
      <c r="P235" s="183"/>
      <c r="Q235" s="183"/>
      <c r="R235" s="183"/>
      <c r="S235" s="183"/>
      <c r="T235" s="184"/>
      <c r="AT235" s="180" t="s">
        <v>129</v>
      </c>
      <c r="AU235" s="180" t="s">
        <v>128</v>
      </c>
      <c r="AV235" s="15" t="s">
        <v>79</v>
      </c>
      <c r="AW235" s="15" t="s">
        <v>27</v>
      </c>
      <c r="AX235" s="15" t="s">
        <v>72</v>
      </c>
      <c r="AY235" s="180" t="s">
        <v>120</v>
      </c>
    </row>
    <row r="236" spans="1:65" s="13" customFormat="1" ht="22.5">
      <c r="B236" s="164"/>
      <c r="D236" s="165" t="s">
        <v>129</v>
      </c>
      <c r="E236" s="166" t="s">
        <v>1</v>
      </c>
      <c r="F236" s="167" t="s">
        <v>313</v>
      </c>
      <c r="H236" s="168">
        <v>539.18899999999996</v>
      </c>
      <c r="L236" s="164"/>
      <c r="M236" s="169"/>
      <c r="N236" s="170"/>
      <c r="O236" s="170"/>
      <c r="P236" s="170"/>
      <c r="Q236" s="170"/>
      <c r="R236" s="170"/>
      <c r="S236" s="170"/>
      <c r="T236" s="171"/>
      <c r="AT236" s="166" t="s">
        <v>129</v>
      </c>
      <c r="AU236" s="166" t="s">
        <v>128</v>
      </c>
      <c r="AV236" s="13" t="s">
        <v>128</v>
      </c>
      <c r="AW236" s="13" t="s">
        <v>27</v>
      </c>
      <c r="AX236" s="13" t="s">
        <v>72</v>
      </c>
      <c r="AY236" s="166" t="s">
        <v>120</v>
      </c>
    </row>
    <row r="237" spans="1:65" s="14" customFormat="1">
      <c r="B237" s="172"/>
      <c r="D237" s="165" t="s">
        <v>129</v>
      </c>
      <c r="E237" s="173" t="s">
        <v>1</v>
      </c>
      <c r="F237" s="174" t="s">
        <v>131</v>
      </c>
      <c r="H237" s="175">
        <v>2640.1009999999997</v>
      </c>
      <c r="L237" s="172"/>
      <c r="M237" s="176"/>
      <c r="N237" s="177"/>
      <c r="O237" s="177"/>
      <c r="P237" s="177"/>
      <c r="Q237" s="177"/>
      <c r="R237" s="177"/>
      <c r="S237" s="177"/>
      <c r="T237" s="178"/>
      <c r="AT237" s="173" t="s">
        <v>129</v>
      </c>
      <c r="AU237" s="173" t="s">
        <v>128</v>
      </c>
      <c r="AV237" s="14" t="s">
        <v>127</v>
      </c>
      <c r="AW237" s="14" t="s">
        <v>27</v>
      </c>
      <c r="AX237" s="14" t="s">
        <v>79</v>
      </c>
      <c r="AY237" s="173" t="s">
        <v>120</v>
      </c>
    </row>
    <row r="238" spans="1:65" s="2" customFormat="1" ht="21.75" customHeight="1">
      <c r="A238" s="31"/>
      <c r="B238" s="150"/>
      <c r="C238" s="185" t="s">
        <v>314</v>
      </c>
      <c r="D238" s="185" t="s">
        <v>250</v>
      </c>
      <c r="E238" s="186" t="s">
        <v>315</v>
      </c>
      <c r="F238" s="187" t="s">
        <v>316</v>
      </c>
      <c r="G238" s="188" t="s">
        <v>126</v>
      </c>
      <c r="H238" s="189">
        <v>47.915999999999997</v>
      </c>
      <c r="I238" s="190"/>
      <c r="J238" s="190">
        <f>ROUND(I238*H238,2)</f>
        <v>0</v>
      </c>
      <c r="K238" s="191"/>
      <c r="L238" s="192"/>
      <c r="M238" s="193" t="s">
        <v>1</v>
      </c>
      <c r="N238" s="194" t="s">
        <v>38</v>
      </c>
      <c r="O238" s="160">
        <v>0</v>
      </c>
      <c r="P238" s="160">
        <f>O238*H238</f>
        <v>0</v>
      </c>
      <c r="Q238" s="160">
        <v>0</v>
      </c>
      <c r="R238" s="160">
        <f>Q238*H238</f>
        <v>0</v>
      </c>
      <c r="S238" s="160">
        <v>0</v>
      </c>
      <c r="T238" s="161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62" t="s">
        <v>253</v>
      </c>
      <c r="AT238" s="162" t="s">
        <v>250</v>
      </c>
      <c r="AU238" s="162" t="s">
        <v>128</v>
      </c>
      <c r="AY238" s="17" t="s">
        <v>120</v>
      </c>
      <c r="BE238" s="163">
        <f>IF(N238="základná",J238,0)</f>
        <v>0</v>
      </c>
      <c r="BF238" s="163">
        <f>IF(N238="znížená",J238,0)</f>
        <v>0</v>
      </c>
      <c r="BG238" s="163">
        <f>IF(N238="zákl. prenesená",J238,0)</f>
        <v>0</v>
      </c>
      <c r="BH238" s="163">
        <f>IF(N238="zníž. prenesená",J238,0)</f>
        <v>0</v>
      </c>
      <c r="BI238" s="163">
        <f>IF(N238="nulová",J238,0)</f>
        <v>0</v>
      </c>
      <c r="BJ238" s="17" t="s">
        <v>128</v>
      </c>
      <c r="BK238" s="163">
        <f>ROUND(I238*H238,2)</f>
        <v>0</v>
      </c>
      <c r="BL238" s="17" t="s">
        <v>201</v>
      </c>
      <c r="BM238" s="162" t="s">
        <v>317</v>
      </c>
    </row>
    <row r="239" spans="1:65" s="15" customFormat="1">
      <c r="B239" s="179"/>
      <c r="D239" s="165" t="s">
        <v>129</v>
      </c>
      <c r="E239" s="180" t="s">
        <v>1</v>
      </c>
      <c r="F239" s="181" t="s">
        <v>318</v>
      </c>
      <c r="H239" s="180" t="s">
        <v>1</v>
      </c>
      <c r="L239" s="179"/>
      <c r="M239" s="182"/>
      <c r="N239" s="183"/>
      <c r="O239" s="183"/>
      <c r="P239" s="183"/>
      <c r="Q239" s="183"/>
      <c r="R239" s="183"/>
      <c r="S239" s="183"/>
      <c r="T239" s="184"/>
      <c r="AT239" s="180" t="s">
        <v>129</v>
      </c>
      <c r="AU239" s="180" t="s">
        <v>128</v>
      </c>
      <c r="AV239" s="15" t="s">
        <v>79</v>
      </c>
      <c r="AW239" s="15" t="s">
        <v>27</v>
      </c>
      <c r="AX239" s="15" t="s">
        <v>72</v>
      </c>
      <c r="AY239" s="180" t="s">
        <v>120</v>
      </c>
    </row>
    <row r="240" spans="1:65" s="13" customFormat="1">
      <c r="B240" s="164"/>
      <c r="D240" s="165" t="s">
        <v>129</v>
      </c>
      <c r="E240" s="166" t="s">
        <v>1</v>
      </c>
      <c r="F240" s="167" t="s">
        <v>319</v>
      </c>
      <c r="H240" s="168">
        <v>47.915999999999997</v>
      </c>
      <c r="L240" s="164"/>
      <c r="M240" s="169"/>
      <c r="N240" s="170"/>
      <c r="O240" s="170"/>
      <c r="P240" s="170"/>
      <c r="Q240" s="170"/>
      <c r="R240" s="170"/>
      <c r="S240" s="170"/>
      <c r="T240" s="171"/>
      <c r="AT240" s="166" t="s">
        <v>129</v>
      </c>
      <c r="AU240" s="166" t="s">
        <v>128</v>
      </c>
      <c r="AV240" s="13" t="s">
        <v>128</v>
      </c>
      <c r="AW240" s="13" t="s">
        <v>27</v>
      </c>
      <c r="AX240" s="13" t="s">
        <v>72</v>
      </c>
      <c r="AY240" s="166" t="s">
        <v>120</v>
      </c>
    </row>
    <row r="241" spans="1:65" s="14" customFormat="1">
      <c r="B241" s="172"/>
      <c r="D241" s="165" t="s">
        <v>129</v>
      </c>
      <c r="E241" s="173" t="s">
        <v>1</v>
      </c>
      <c r="F241" s="174" t="s">
        <v>131</v>
      </c>
      <c r="H241" s="175">
        <v>47.915999999999997</v>
      </c>
      <c r="L241" s="172"/>
      <c r="M241" s="176"/>
      <c r="N241" s="177"/>
      <c r="O241" s="177"/>
      <c r="P241" s="177"/>
      <c r="Q241" s="177"/>
      <c r="R241" s="177"/>
      <c r="S241" s="177"/>
      <c r="T241" s="178"/>
      <c r="AT241" s="173" t="s">
        <v>129</v>
      </c>
      <c r="AU241" s="173" t="s">
        <v>128</v>
      </c>
      <c r="AV241" s="14" t="s">
        <v>127</v>
      </c>
      <c r="AW241" s="14" t="s">
        <v>27</v>
      </c>
      <c r="AX241" s="14" t="s">
        <v>79</v>
      </c>
      <c r="AY241" s="173" t="s">
        <v>120</v>
      </c>
    </row>
    <row r="242" spans="1:65" s="2" customFormat="1" ht="24.2" customHeight="1">
      <c r="A242" s="31"/>
      <c r="B242" s="150"/>
      <c r="C242" s="185" t="s">
        <v>253</v>
      </c>
      <c r="D242" s="185" t="s">
        <v>250</v>
      </c>
      <c r="E242" s="186" t="s">
        <v>320</v>
      </c>
      <c r="F242" s="187" t="s">
        <v>321</v>
      </c>
      <c r="G242" s="188" t="s">
        <v>126</v>
      </c>
      <c r="H242" s="189">
        <v>5.851</v>
      </c>
      <c r="I242" s="190"/>
      <c r="J242" s="190">
        <f>ROUND(I242*H242,2)</f>
        <v>0</v>
      </c>
      <c r="K242" s="191"/>
      <c r="L242" s="192"/>
      <c r="M242" s="193" t="s">
        <v>1</v>
      </c>
      <c r="N242" s="194" t="s">
        <v>38</v>
      </c>
      <c r="O242" s="160">
        <v>0</v>
      </c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62" t="s">
        <v>253</v>
      </c>
      <c r="AT242" s="162" t="s">
        <v>250</v>
      </c>
      <c r="AU242" s="162" t="s">
        <v>128</v>
      </c>
      <c r="AY242" s="17" t="s">
        <v>120</v>
      </c>
      <c r="BE242" s="163">
        <f>IF(N242="základná",J242,0)</f>
        <v>0</v>
      </c>
      <c r="BF242" s="163">
        <f>IF(N242="znížená",J242,0)</f>
        <v>0</v>
      </c>
      <c r="BG242" s="163">
        <f>IF(N242="zákl. prenesená",J242,0)</f>
        <v>0</v>
      </c>
      <c r="BH242" s="163">
        <f>IF(N242="zníž. prenesená",J242,0)</f>
        <v>0</v>
      </c>
      <c r="BI242" s="163">
        <f>IF(N242="nulová",J242,0)</f>
        <v>0</v>
      </c>
      <c r="BJ242" s="17" t="s">
        <v>128</v>
      </c>
      <c r="BK242" s="163">
        <f>ROUND(I242*H242,2)</f>
        <v>0</v>
      </c>
      <c r="BL242" s="17" t="s">
        <v>201</v>
      </c>
      <c r="BM242" s="162" t="s">
        <v>322</v>
      </c>
    </row>
    <row r="243" spans="1:65" s="13" customFormat="1">
      <c r="B243" s="164"/>
      <c r="D243" s="165" t="s">
        <v>129</v>
      </c>
      <c r="E243" s="166" t="s">
        <v>1</v>
      </c>
      <c r="F243" s="167" t="s">
        <v>323</v>
      </c>
      <c r="H243" s="168">
        <v>5.851</v>
      </c>
      <c r="L243" s="164"/>
      <c r="M243" s="169"/>
      <c r="N243" s="170"/>
      <c r="O243" s="170"/>
      <c r="P243" s="170"/>
      <c r="Q243" s="170"/>
      <c r="R243" s="170"/>
      <c r="S243" s="170"/>
      <c r="T243" s="171"/>
      <c r="AT243" s="166" t="s">
        <v>129</v>
      </c>
      <c r="AU243" s="166" t="s">
        <v>128</v>
      </c>
      <c r="AV243" s="13" t="s">
        <v>128</v>
      </c>
      <c r="AW243" s="13" t="s">
        <v>27</v>
      </c>
      <c r="AX243" s="13" t="s">
        <v>72</v>
      </c>
      <c r="AY243" s="166" t="s">
        <v>120</v>
      </c>
    </row>
    <row r="244" spans="1:65" s="14" customFormat="1">
      <c r="B244" s="172"/>
      <c r="D244" s="165" t="s">
        <v>129</v>
      </c>
      <c r="E244" s="173" t="s">
        <v>1</v>
      </c>
      <c r="F244" s="174" t="s">
        <v>131</v>
      </c>
      <c r="H244" s="175">
        <v>5.851</v>
      </c>
      <c r="L244" s="172"/>
      <c r="M244" s="176"/>
      <c r="N244" s="177"/>
      <c r="O244" s="177"/>
      <c r="P244" s="177"/>
      <c r="Q244" s="177"/>
      <c r="R244" s="177"/>
      <c r="S244" s="177"/>
      <c r="T244" s="178"/>
      <c r="AT244" s="173" t="s">
        <v>129</v>
      </c>
      <c r="AU244" s="173" t="s">
        <v>128</v>
      </c>
      <c r="AV244" s="14" t="s">
        <v>127</v>
      </c>
      <c r="AW244" s="14" t="s">
        <v>27</v>
      </c>
      <c r="AX244" s="14" t="s">
        <v>79</v>
      </c>
      <c r="AY244" s="173" t="s">
        <v>120</v>
      </c>
    </row>
    <row r="245" spans="1:65" s="2" customFormat="1" ht="24.2" customHeight="1">
      <c r="A245" s="31"/>
      <c r="B245" s="150"/>
      <c r="C245" s="151" t="s">
        <v>207</v>
      </c>
      <c r="D245" s="151" t="s">
        <v>123</v>
      </c>
      <c r="E245" s="152" t="s">
        <v>324</v>
      </c>
      <c r="F245" s="153" t="s">
        <v>325</v>
      </c>
      <c r="G245" s="154" t="s">
        <v>289</v>
      </c>
      <c r="H245" s="155">
        <v>217.55099999999999</v>
      </c>
      <c r="I245" s="156"/>
      <c r="J245" s="156">
        <f>ROUND(I245*H245,2)</f>
        <v>0</v>
      </c>
      <c r="K245" s="157"/>
      <c r="L245" s="32"/>
      <c r="M245" s="158" t="s">
        <v>1</v>
      </c>
      <c r="N245" s="159" t="s">
        <v>38</v>
      </c>
      <c r="O245" s="160">
        <v>0</v>
      </c>
      <c r="P245" s="160">
        <f>O245*H245</f>
        <v>0</v>
      </c>
      <c r="Q245" s="160">
        <v>0</v>
      </c>
      <c r="R245" s="160">
        <f>Q245*H245</f>
        <v>0</v>
      </c>
      <c r="S245" s="160">
        <v>0</v>
      </c>
      <c r="T245" s="161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62" t="s">
        <v>201</v>
      </c>
      <c r="AT245" s="162" t="s">
        <v>123</v>
      </c>
      <c r="AU245" s="162" t="s">
        <v>128</v>
      </c>
      <c r="AY245" s="17" t="s">
        <v>120</v>
      </c>
      <c r="BE245" s="163">
        <f>IF(N245="základná",J245,0)</f>
        <v>0</v>
      </c>
      <c r="BF245" s="163">
        <f>IF(N245="znížená",J245,0)</f>
        <v>0</v>
      </c>
      <c r="BG245" s="163">
        <f>IF(N245="zákl. prenesená",J245,0)</f>
        <v>0</v>
      </c>
      <c r="BH245" s="163">
        <f>IF(N245="zníž. prenesená",J245,0)</f>
        <v>0</v>
      </c>
      <c r="BI245" s="163">
        <f>IF(N245="nulová",J245,0)</f>
        <v>0</v>
      </c>
      <c r="BJ245" s="17" t="s">
        <v>128</v>
      </c>
      <c r="BK245" s="163">
        <f>ROUND(I245*H245,2)</f>
        <v>0</v>
      </c>
      <c r="BL245" s="17" t="s">
        <v>201</v>
      </c>
      <c r="BM245" s="162" t="s">
        <v>326</v>
      </c>
    </row>
    <row r="246" spans="1:65" s="13" customFormat="1">
      <c r="B246" s="164"/>
      <c r="D246" s="165" t="s">
        <v>129</v>
      </c>
      <c r="E246" s="166" t="s">
        <v>1</v>
      </c>
      <c r="F246" s="167" t="s">
        <v>327</v>
      </c>
      <c r="H246" s="168">
        <v>217.55099999999999</v>
      </c>
      <c r="L246" s="164"/>
      <c r="M246" s="169"/>
      <c r="N246" s="170"/>
      <c r="O246" s="170"/>
      <c r="P246" s="170"/>
      <c r="Q246" s="170"/>
      <c r="R246" s="170"/>
      <c r="S246" s="170"/>
      <c r="T246" s="171"/>
      <c r="AT246" s="166" t="s">
        <v>129</v>
      </c>
      <c r="AU246" s="166" t="s">
        <v>128</v>
      </c>
      <c r="AV246" s="13" t="s">
        <v>128</v>
      </c>
      <c r="AW246" s="13" t="s">
        <v>27</v>
      </c>
      <c r="AX246" s="13" t="s">
        <v>72</v>
      </c>
      <c r="AY246" s="166" t="s">
        <v>120</v>
      </c>
    </row>
    <row r="247" spans="1:65" s="14" customFormat="1">
      <c r="B247" s="172"/>
      <c r="D247" s="165" t="s">
        <v>129</v>
      </c>
      <c r="E247" s="173" t="s">
        <v>1</v>
      </c>
      <c r="F247" s="174" t="s">
        <v>131</v>
      </c>
      <c r="H247" s="175">
        <v>217.55099999999999</v>
      </c>
      <c r="L247" s="172"/>
      <c r="M247" s="176"/>
      <c r="N247" s="177"/>
      <c r="O247" s="177"/>
      <c r="P247" s="177"/>
      <c r="Q247" s="177"/>
      <c r="R247" s="177"/>
      <c r="S247" s="177"/>
      <c r="T247" s="178"/>
      <c r="AT247" s="173" t="s">
        <v>129</v>
      </c>
      <c r="AU247" s="173" t="s">
        <v>128</v>
      </c>
      <c r="AV247" s="14" t="s">
        <v>127</v>
      </c>
      <c r="AW247" s="14" t="s">
        <v>27</v>
      </c>
      <c r="AX247" s="14" t="s">
        <v>79</v>
      </c>
      <c r="AY247" s="173" t="s">
        <v>120</v>
      </c>
    </row>
    <row r="248" spans="1:65" s="2" customFormat="1" ht="24.2" customHeight="1">
      <c r="A248" s="31"/>
      <c r="B248" s="150"/>
      <c r="C248" s="185" t="s">
        <v>328</v>
      </c>
      <c r="D248" s="185" t="s">
        <v>250</v>
      </c>
      <c r="E248" s="186" t="s">
        <v>329</v>
      </c>
      <c r="F248" s="187" t="s">
        <v>330</v>
      </c>
      <c r="G248" s="188" t="s">
        <v>126</v>
      </c>
      <c r="H248" s="189">
        <v>7.3760000000000003</v>
      </c>
      <c r="I248" s="190"/>
      <c r="J248" s="190">
        <f>ROUND(I248*H248,2)</f>
        <v>0</v>
      </c>
      <c r="K248" s="191"/>
      <c r="L248" s="192"/>
      <c r="M248" s="193" t="s">
        <v>1</v>
      </c>
      <c r="N248" s="194" t="s">
        <v>38</v>
      </c>
      <c r="O248" s="160">
        <v>0</v>
      </c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1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62" t="s">
        <v>253</v>
      </c>
      <c r="AT248" s="162" t="s">
        <v>250</v>
      </c>
      <c r="AU248" s="162" t="s">
        <v>128</v>
      </c>
      <c r="AY248" s="17" t="s">
        <v>120</v>
      </c>
      <c r="BE248" s="163">
        <f>IF(N248="základná",J248,0)</f>
        <v>0</v>
      </c>
      <c r="BF248" s="163">
        <f>IF(N248="znížená",J248,0)</f>
        <v>0</v>
      </c>
      <c r="BG248" s="163">
        <f>IF(N248="zákl. prenesená",J248,0)</f>
        <v>0</v>
      </c>
      <c r="BH248" s="163">
        <f>IF(N248="zníž. prenesená",J248,0)</f>
        <v>0</v>
      </c>
      <c r="BI248" s="163">
        <f>IF(N248="nulová",J248,0)</f>
        <v>0</v>
      </c>
      <c r="BJ248" s="17" t="s">
        <v>128</v>
      </c>
      <c r="BK248" s="163">
        <f>ROUND(I248*H248,2)</f>
        <v>0</v>
      </c>
      <c r="BL248" s="17" t="s">
        <v>201</v>
      </c>
      <c r="BM248" s="162" t="s">
        <v>331</v>
      </c>
    </row>
    <row r="249" spans="1:65" s="13" customFormat="1">
      <c r="B249" s="164"/>
      <c r="D249" s="165" t="s">
        <v>129</v>
      </c>
      <c r="E249" s="166" t="s">
        <v>1</v>
      </c>
      <c r="F249" s="167" t="s">
        <v>332</v>
      </c>
      <c r="H249" s="168">
        <v>7.3760000000000003</v>
      </c>
      <c r="L249" s="164"/>
      <c r="M249" s="169"/>
      <c r="N249" s="170"/>
      <c r="O249" s="170"/>
      <c r="P249" s="170"/>
      <c r="Q249" s="170"/>
      <c r="R249" s="170"/>
      <c r="S249" s="170"/>
      <c r="T249" s="171"/>
      <c r="AT249" s="166" t="s">
        <v>129</v>
      </c>
      <c r="AU249" s="166" t="s">
        <v>128</v>
      </c>
      <c r="AV249" s="13" t="s">
        <v>128</v>
      </c>
      <c r="AW249" s="13" t="s">
        <v>27</v>
      </c>
      <c r="AX249" s="13" t="s">
        <v>72</v>
      </c>
      <c r="AY249" s="166" t="s">
        <v>120</v>
      </c>
    </row>
    <row r="250" spans="1:65" s="14" customFormat="1">
      <c r="B250" s="172"/>
      <c r="D250" s="165" t="s">
        <v>129</v>
      </c>
      <c r="E250" s="173" t="s">
        <v>1</v>
      </c>
      <c r="F250" s="174" t="s">
        <v>131</v>
      </c>
      <c r="H250" s="175">
        <v>7.3760000000000003</v>
      </c>
      <c r="L250" s="172"/>
      <c r="M250" s="176"/>
      <c r="N250" s="177"/>
      <c r="O250" s="177"/>
      <c r="P250" s="177"/>
      <c r="Q250" s="177"/>
      <c r="R250" s="177"/>
      <c r="S250" s="177"/>
      <c r="T250" s="178"/>
      <c r="AT250" s="173" t="s">
        <v>129</v>
      </c>
      <c r="AU250" s="173" t="s">
        <v>128</v>
      </c>
      <c r="AV250" s="14" t="s">
        <v>127</v>
      </c>
      <c r="AW250" s="14" t="s">
        <v>27</v>
      </c>
      <c r="AX250" s="14" t="s">
        <v>79</v>
      </c>
      <c r="AY250" s="173" t="s">
        <v>120</v>
      </c>
    </row>
    <row r="251" spans="1:65" s="2" customFormat="1" ht="44.25" customHeight="1">
      <c r="A251" s="31"/>
      <c r="B251" s="150"/>
      <c r="C251" s="151" t="s">
        <v>221</v>
      </c>
      <c r="D251" s="151" t="s">
        <v>123</v>
      </c>
      <c r="E251" s="152" t="s">
        <v>333</v>
      </c>
      <c r="F251" s="153" t="s">
        <v>334</v>
      </c>
      <c r="G251" s="154" t="s">
        <v>126</v>
      </c>
      <c r="H251" s="155">
        <v>117.273</v>
      </c>
      <c r="I251" s="156"/>
      <c r="J251" s="156">
        <f>ROUND(I251*H251,2)</f>
        <v>0</v>
      </c>
      <c r="K251" s="157"/>
      <c r="L251" s="32"/>
      <c r="M251" s="158" t="s">
        <v>1</v>
      </c>
      <c r="N251" s="159" t="s">
        <v>38</v>
      </c>
      <c r="O251" s="160">
        <v>0</v>
      </c>
      <c r="P251" s="160">
        <f>O251*H251</f>
        <v>0</v>
      </c>
      <c r="Q251" s="160">
        <v>0</v>
      </c>
      <c r="R251" s="160">
        <f>Q251*H251</f>
        <v>0</v>
      </c>
      <c r="S251" s="160">
        <v>0</v>
      </c>
      <c r="T251" s="161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62" t="s">
        <v>201</v>
      </c>
      <c r="AT251" s="162" t="s">
        <v>123</v>
      </c>
      <c r="AU251" s="162" t="s">
        <v>128</v>
      </c>
      <c r="AY251" s="17" t="s">
        <v>120</v>
      </c>
      <c r="BE251" s="163">
        <f>IF(N251="základná",J251,0)</f>
        <v>0</v>
      </c>
      <c r="BF251" s="163">
        <f>IF(N251="znížená",J251,0)</f>
        <v>0</v>
      </c>
      <c r="BG251" s="163">
        <f>IF(N251="zákl. prenesená",J251,0)</f>
        <v>0</v>
      </c>
      <c r="BH251" s="163">
        <f>IF(N251="zníž. prenesená",J251,0)</f>
        <v>0</v>
      </c>
      <c r="BI251" s="163">
        <f>IF(N251="nulová",J251,0)</f>
        <v>0</v>
      </c>
      <c r="BJ251" s="17" t="s">
        <v>128</v>
      </c>
      <c r="BK251" s="163">
        <f>ROUND(I251*H251,2)</f>
        <v>0</v>
      </c>
      <c r="BL251" s="17" t="s">
        <v>201</v>
      </c>
      <c r="BM251" s="162" t="s">
        <v>335</v>
      </c>
    </row>
    <row r="252" spans="1:65" s="13" customFormat="1">
      <c r="B252" s="164"/>
      <c r="D252" s="165" t="s">
        <v>129</v>
      </c>
      <c r="E252" s="166" t="s">
        <v>1</v>
      </c>
      <c r="F252" s="167" t="s">
        <v>336</v>
      </c>
      <c r="H252" s="168">
        <v>117.273</v>
      </c>
      <c r="L252" s="164"/>
      <c r="M252" s="169"/>
      <c r="N252" s="170"/>
      <c r="O252" s="170"/>
      <c r="P252" s="170"/>
      <c r="Q252" s="170"/>
      <c r="R252" s="170"/>
      <c r="S252" s="170"/>
      <c r="T252" s="171"/>
      <c r="AT252" s="166" t="s">
        <v>129</v>
      </c>
      <c r="AU252" s="166" t="s">
        <v>128</v>
      </c>
      <c r="AV252" s="13" t="s">
        <v>128</v>
      </c>
      <c r="AW252" s="13" t="s">
        <v>27</v>
      </c>
      <c r="AX252" s="13" t="s">
        <v>79</v>
      </c>
      <c r="AY252" s="166" t="s">
        <v>120</v>
      </c>
    </row>
    <row r="253" spans="1:65" s="2" customFormat="1" ht="24.2" customHeight="1">
      <c r="A253" s="31"/>
      <c r="B253" s="150"/>
      <c r="C253" s="151" t="s">
        <v>290</v>
      </c>
      <c r="D253" s="151" t="s">
        <v>123</v>
      </c>
      <c r="E253" s="152" t="s">
        <v>337</v>
      </c>
      <c r="F253" s="153" t="s">
        <v>338</v>
      </c>
      <c r="G253" s="154" t="s">
        <v>172</v>
      </c>
      <c r="H253" s="155">
        <v>69.308999999999997</v>
      </c>
      <c r="I253" s="156"/>
      <c r="J253" s="156">
        <f>ROUND(I253*H253,2)</f>
        <v>0</v>
      </c>
      <c r="K253" s="157"/>
      <c r="L253" s="32"/>
      <c r="M253" s="158" t="s">
        <v>1</v>
      </c>
      <c r="N253" s="159" t="s">
        <v>38</v>
      </c>
      <c r="O253" s="160">
        <v>0</v>
      </c>
      <c r="P253" s="160">
        <f>O253*H253</f>
        <v>0</v>
      </c>
      <c r="Q253" s="160">
        <v>0</v>
      </c>
      <c r="R253" s="160">
        <f>Q253*H253</f>
        <v>0</v>
      </c>
      <c r="S253" s="160">
        <v>0</v>
      </c>
      <c r="T253" s="161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62" t="s">
        <v>201</v>
      </c>
      <c r="AT253" s="162" t="s">
        <v>123</v>
      </c>
      <c r="AU253" s="162" t="s">
        <v>128</v>
      </c>
      <c r="AY253" s="17" t="s">
        <v>120</v>
      </c>
      <c r="BE253" s="163">
        <f>IF(N253="základná",J253,0)</f>
        <v>0</v>
      </c>
      <c r="BF253" s="163">
        <f>IF(N253="znížená",J253,0)</f>
        <v>0</v>
      </c>
      <c r="BG253" s="163">
        <f>IF(N253="zákl. prenesená",J253,0)</f>
        <v>0</v>
      </c>
      <c r="BH253" s="163">
        <f>IF(N253="zníž. prenesená",J253,0)</f>
        <v>0</v>
      </c>
      <c r="BI253" s="163">
        <f>IF(N253="nulová",J253,0)</f>
        <v>0</v>
      </c>
      <c r="BJ253" s="17" t="s">
        <v>128</v>
      </c>
      <c r="BK253" s="163">
        <f>ROUND(I253*H253,2)</f>
        <v>0</v>
      </c>
      <c r="BL253" s="17" t="s">
        <v>201</v>
      </c>
      <c r="BM253" s="162" t="s">
        <v>339</v>
      </c>
    </row>
    <row r="254" spans="1:65" s="2" customFormat="1" ht="24.2" customHeight="1">
      <c r="A254" s="31"/>
      <c r="B254" s="150"/>
      <c r="C254" s="151" t="s">
        <v>340</v>
      </c>
      <c r="D254" s="151" t="s">
        <v>123</v>
      </c>
      <c r="E254" s="152" t="s">
        <v>341</v>
      </c>
      <c r="F254" s="153" t="s">
        <v>342</v>
      </c>
      <c r="G254" s="154" t="s">
        <v>172</v>
      </c>
      <c r="H254" s="155">
        <v>69.308999999999997</v>
      </c>
      <c r="I254" s="156"/>
      <c r="J254" s="156">
        <f>ROUND(I254*H254,2)</f>
        <v>0</v>
      </c>
      <c r="K254" s="157"/>
      <c r="L254" s="32"/>
      <c r="M254" s="158" t="s">
        <v>1</v>
      </c>
      <c r="N254" s="159" t="s">
        <v>38</v>
      </c>
      <c r="O254" s="160">
        <v>0</v>
      </c>
      <c r="P254" s="160">
        <f>O254*H254</f>
        <v>0</v>
      </c>
      <c r="Q254" s="160">
        <v>0</v>
      </c>
      <c r="R254" s="160">
        <f>Q254*H254</f>
        <v>0</v>
      </c>
      <c r="S254" s="160">
        <v>0</v>
      </c>
      <c r="T254" s="161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62" t="s">
        <v>201</v>
      </c>
      <c r="AT254" s="162" t="s">
        <v>123</v>
      </c>
      <c r="AU254" s="162" t="s">
        <v>128</v>
      </c>
      <c r="AY254" s="17" t="s">
        <v>120</v>
      </c>
      <c r="BE254" s="163">
        <f>IF(N254="základná",J254,0)</f>
        <v>0</v>
      </c>
      <c r="BF254" s="163">
        <f>IF(N254="znížená",J254,0)</f>
        <v>0</v>
      </c>
      <c r="BG254" s="163">
        <f>IF(N254="zákl. prenesená",J254,0)</f>
        <v>0</v>
      </c>
      <c r="BH254" s="163">
        <f>IF(N254="zníž. prenesená",J254,0)</f>
        <v>0</v>
      </c>
      <c r="BI254" s="163">
        <f>IF(N254="nulová",J254,0)</f>
        <v>0</v>
      </c>
      <c r="BJ254" s="17" t="s">
        <v>128</v>
      </c>
      <c r="BK254" s="163">
        <f>ROUND(I254*H254,2)</f>
        <v>0</v>
      </c>
      <c r="BL254" s="17" t="s">
        <v>201</v>
      </c>
      <c r="BM254" s="162" t="s">
        <v>179</v>
      </c>
    </row>
    <row r="255" spans="1:65" s="12" customFormat="1" ht="22.9" customHeight="1">
      <c r="B255" s="138"/>
      <c r="D255" s="139" t="s">
        <v>71</v>
      </c>
      <c r="E255" s="148" t="s">
        <v>343</v>
      </c>
      <c r="F255" s="148" t="s">
        <v>344</v>
      </c>
      <c r="J255" s="149">
        <f>BK255</f>
        <v>0</v>
      </c>
      <c r="L255" s="138"/>
      <c r="M255" s="142"/>
      <c r="N255" s="143"/>
      <c r="O255" s="143"/>
      <c r="P255" s="144">
        <f>SUM(P256:P302)</f>
        <v>0</v>
      </c>
      <c r="Q255" s="143"/>
      <c r="R255" s="144">
        <f>SUM(R256:R302)</f>
        <v>0</v>
      </c>
      <c r="S255" s="143"/>
      <c r="T255" s="145">
        <f>SUM(T256:T302)</f>
        <v>0</v>
      </c>
      <c r="AR255" s="139" t="s">
        <v>128</v>
      </c>
      <c r="AT255" s="146" t="s">
        <v>71</v>
      </c>
      <c r="AU255" s="146" t="s">
        <v>79</v>
      </c>
      <c r="AY255" s="139" t="s">
        <v>120</v>
      </c>
      <c r="BK255" s="147">
        <f>SUM(BK256:BK302)</f>
        <v>0</v>
      </c>
    </row>
    <row r="256" spans="1:65" s="2" customFormat="1" ht="62.65" customHeight="1">
      <c r="A256" s="31"/>
      <c r="B256" s="150"/>
      <c r="C256" s="151" t="s">
        <v>345</v>
      </c>
      <c r="D256" s="151" t="s">
        <v>123</v>
      </c>
      <c r="E256" s="152" t="s">
        <v>346</v>
      </c>
      <c r="F256" s="153" t="s">
        <v>347</v>
      </c>
      <c r="G256" s="154" t="s">
        <v>182</v>
      </c>
      <c r="H256" s="155">
        <v>73.507999999999996</v>
      </c>
      <c r="I256" s="156"/>
      <c r="J256" s="156">
        <f>ROUND(I256*H256,2)</f>
        <v>0</v>
      </c>
      <c r="K256" s="157"/>
      <c r="L256" s="32"/>
      <c r="M256" s="158" t="s">
        <v>1</v>
      </c>
      <c r="N256" s="159" t="s">
        <v>38</v>
      </c>
      <c r="O256" s="160">
        <v>0</v>
      </c>
      <c r="P256" s="160">
        <f>O256*H256</f>
        <v>0</v>
      </c>
      <c r="Q256" s="160">
        <v>0</v>
      </c>
      <c r="R256" s="160">
        <f>Q256*H256</f>
        <v>0</v>
      </c>
      <c r="S256" s="160">
        <v>0</v>
      </c>
      <c r="T256" s="161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62" t="s">
        <v>201</v>
      </c>
      <c r="AT256" s="162" t="s">
        <v>123</v>
      </c>
      <c r="AU256" s="162" t="s">
        <v>128</v>
      </c>
      <c r="AY256" s="17" t="s">
        <v>120</v>
      </c>
      <c r="BE256" s="163">
        <f>IF(N256="základná",J256,0)</f>
        <v>0</v>
      </c>
      <c r="BF256" s="163">
        <f>IF(N256="znížená",J256,0)</f>
        <v>0</v>
      </c>
      <c r="BG256" s="163">
        <f>IF(N256="zákl. prenesená",J256,0)</f>
        <v>0</v>
      </c>
      <c r="BH256" s="163">
        <f>IF(N256="zníž. prenesená",J256,0)</f>
        <v>0</v>
      </c>
      <c r="BI256" s="163">
        <f>IF(N256="nulová",J256,0)</f>
        <v>0</v>
      </c>
      <c r="BJ256" s="17" t="s">
        <v>128</v>
      </c>
      <c r="BK256" s="163">
        <f>ROUND(I256*H256,2)</f>
        <v>0</v>
      </c>
      <c r="BL256" s="17" t="s">
        <v>201</v>
      </c>
      <c r="BM256" s="162" t="s">
        <v>348</v>
      </c>
    </row>
    <row r="257" spans="1:65" s="13" customFormat="1">
      <c r="B257" s="164"/>
      <c r="D257" s="165" t="s">
        <v>129</v>
      </c>
      <c r="E257" s="166" t="s">
        <v>1</v>
      </c>
      <c r="F257" s="167" t="s">
        <v>349</v>
      </c>
      <c r="H257" s="168">
        <v>33.051000000000002</v>
      </c>
      <c r="L257" s="164"/>
      <c r="M257" s="169"/>
      <c r="N257" s="170"/>
      <c r="O257" s="170"/>
      <c r="P257" s="170"/>
      <c r="Q257" s="170"/>
      <c r="R257" s="170"/>
      <c r="S257" s="170"/>
      <c r="T257" s="171"/>
      <c r="AT257" s="166" t="s">
        <v>129</v>
      </c>
      <c r="AU257" s="166" t="s">
        <v>128</v>
      </c>
      <c r="AV257" s="13" t="s">
        <v>128</v>
      </c>
      <c r="AW257" s="13" t="s">
        <v>27</v>
      </c>
      <c r="AX257" s="13" t="s">
        <v>72</v>
      </c>
      <c r="AY257" s="166" t="s">
        <v>120</v>
      </c>
    </row>
    <row r="258" spans="1:65" s="13" customFormat="1">
      <c r="B258" s="164"/>
      <c r="D258" s="165" t="s">
        <v>129</v>
      </c>
      <c r="E258" s="166" t="s">
        <v>1</v>
      </c>
      <c r="F258" s="167" t="s">
        <v>350</v>
      </c>
      <c r="H258" s="168">
        <v>40.457000000000001</v>
      </c>
      <c r="L258" s="164"/>
      <c r="M258" s="169"/>
      <c r="N258" s="170"/>
      <c r="O258" s="170"/>
      <c r="P258" s="170"/>
      <c r="Q258" s="170"/>
      <c r="R258" s="170"/>
      <c r="S258" s="170"/>
      <c r="T258" s="171"/>
      <c r="AT258" s="166" t="s">
        <v>129</v>
      </c>
      <c r="AU258" s="166" t="s">
        <v>128</v>
      </c>
      <c r="AV258" s="13" t="s">
        <v>128</v>
      </c>
      <c r="AW258" s="13" t="s">
        <v>27</v>
      </c>
      <c r="AX258" s="13" t="s">
        <v>72</v>
      </c>
      <c r="AY258" s="166" t="s">
        <v>120</v>
      </c>
    </row>
    <row r="259" spans="1:65" s="14" customFormat="1">
      <c r="B259" s="172"/>
      <c r="D259" s="165" t="s">
        <v>129</v>
      </c>
      <c r="E259" s="173" t="s">
        <v>1</v>
      </c>
      <c r="F259" s="174" t="s">
        <v>131</v>
      </c>
      <c r="H259" s="175">
        <v>73.50800000000001</v>
      </c>
      <c r="L259" s="172"/>
      <c r="M259" s="176"/>
      <c r="N259" s="177"/>
      <c r="O259" s="177"/>
      <c r="P259" s="177"/>
      <c r="Q259" s="177"/>
      <c r="R259" s="177"/>
      <c r="S259" s="177"/>
      <c r="T259" s="178"/>
      <c r="AT259" s="173" t="s">
        <v>129</v>
      </c>
      <c r="AU259" s="173" t="s">
        <v>128</v>
      </c>
      <c r="AV259" s="14" t="s">
        <v>127</v>
      </c>
      <c r="AW259" s="14" t="s">
        <v>27</v>
      </c>
      <c r="AX259" s="14" t="s">
        <v>79</v>
      </c>
      <c r="AY259" s="173" t="s">
        <v>120</v>
      </c>
    </row>
    <row r="260" spans="1:65" s="2" customFormat="1" ht="44.25" customHeight="1">
      <c r="A260" s="31"/>
      <c r="B260" s="150"/>
      <c r="C260" s="185" t="s">
        <v>351</v>
      </c>
      <c r="D260" s="185" t="s">
        <v>250</v>
      </c>
      <c r="E260" s="186" t="s">
        <v>352</v>
      </c>
      <c r="F260" s="187" t="s">
        <v>353</v>
      </c>
      <c r="G260" s="188" t="s">
        <v>172</v>
      </c>
      <c r="H260" s="189">
        <v>5.41</v>
      </c>
      <c r="I260" s="190"/>
      <c r="J260" s="190">
        <f>ROUND(I260*H260,2)</f>
        <v>0</v>
      </c>
      <c r="K260" s="191"/>
      <c r="L260" s="192"/>
      <c r="M260" s="193" t="s">
        <v>1</v>
      </c>
      <c r="N260" s="194" t="s">
        <v>38</v>
      </c>
      <c r="O260" s="160">
        <v>0</v>
      </c>
      <c r="P260" s="160">
        <f>O260*H260</f>
        <v>0</v>
      </c>
      <c r="Q260" s="160">
        <v>0</v>
      </c>
      <c r="R260" s="160">
        <f>Q260*H260</f>
        <v>0</v>
      </c>
      <c r="S260" s="160">
        <v>0</v>
      </c>
      <c r="T260" s="161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62" t="s">
        <v>253</v>
      </c>
      <c r="AT260" s="162" t="s">
        <v>250</v>
      </c>
      <c r="AU260" s="162" t="s">
        <v>128</v>
      </c>
      <c r="AY260" s="17" t="s">
        <v>120</v>
      </c>
      <c r="BE260" s="163">
        <f>IF(N260="základná",J260,0)</f>
        <v>0</v>
      </c>
      <c r="BF260" s="163">
        <f>IF(N260="znížená",J260,0)</f>
        <v>0</v>
      </c>
      <c r="BG260" s="163">
        <f>IF(N260="zákl. prenesená",J260,0)</f>
        <v>0</v>
      </c>
      <c r="BH260" s="163">
        <f>IF(N260="zníž. prenesená",J260,0)</f>
        <v>0</v>
      </c>
      <c r="BI260" s="163">
        <f>IF(N260="nulová",J260,0)</f>
        <v>0</v>
      </c>
      <c r="BJ260" s="17" t="s">
        <v>128</v>
      </c>
      <c r="BK260" s="163">
        <f>ROUND(I260*H260,2)</f>
        <v>0</v>
      </c>
      <c r="BL260" s="17" t="s">
        <v>201</v>
      </c>
      <c r="BM260" s="162" t="s">
        <v>273</v>
      </c>
    </row>
    <row r="261" spans="1:65" s="13" customFormat="1">
      <c r="B261" s="164"/>
      <c r="D261" s="165" t="s">
        <v>129</v>
      </c>
      <c r="E261" s="166" t="s">
        <v>1</v>
      </c>
      <c r="F261" s="167" t="s">
        <v>354</v>
      </c>
      <c r="H261" s="168">
        <v>5.41</v>
      </c>
      <c r="L261" s="164"/>
      <c r="M261" s="169"/>
      <c r="N261" s="170"/>
      <c r="O261" s="170"/>
      <c r="P261" s="170"/>
      <c r="Q261" s="170"/>
      <c r="R261" s="170"/>
      <c r="S261" s="170"/>
      <c r="T261" s="171"/>
      <c r="AT261" s="166" t="s">
        <v>129</v>
      </c>
      <c r="AU261" s="166" t="s">
        <v>128</v>
      </c>
      <c r="AV261" s="13" t="s">
        <v>128</v>
      </c>
      <c r="AW261" s="13" t="s">
        <v>27</v>
      </c>
      <c r="AX261" s="13" t="s">
        <v>72</v>
      </c>
      <c r="AY261" s="166" t="s">
        <v>120</v>
      </c>
    </row>
    <row r="262" spans="1:65" s="14" customFormat="1">
      <c r="B262" s="172"/>
      <c r="D262" s="165" t="s">
        <v>129</v>
      </c>
      <c r="E262" s="173" t="s">
        <v>1</v>
      </c>
      <c r="F262" s="174" t="s">
        <v>131</v>
      </c>
      <c r="H262" s="175">
        <v>5.41</v>
      </c>
      <c r="L262" s="172"/>
      <c r="M262" s="176"/>
      <c r="N262" s="177"/>
      <c r="O262" s="177"/>
      <c r="P262" s="177"/>
      <c r="Q262" s="177"/>
      <c r="R262" s="177"/>
      <c r="S262" s="177"/>
      <c r="T262" s="178"/>
      <c r="AT262" s="173" t="s">
        <v>129</v>
      </c>
      <c r="AU262" s="173" t="s">
        <v>128</v>
      </c>
      <c r="AV262" s="14" t="s">
        <v>127</v>
      </c>
      <c r="AW262" s="14" t="s">
        <v>27</v>
      </c>
      <c r="AX262" s="14" t="s">
        <v>79</v>
      </c>
      <c r="AY262" s="173" t="s">
        <v>120</v>
      </c>
    </row>
    <row r="263" spans="1:65" s="2" customFormat="1" ht="76.349999999999994" customHeight="1">
      <c r="A263" s="31"/>
      <c r="B263" s="150"/>
      <c r="C263" s="151" t="s">
        <v>355</v>
      </c>
      <c r="D263" s="151" t="s">
        <v>123</v>
      </c>
      <c r="E263" s="152" t="s">
        <v>356</v>
      </c>
      <c r="F263" s="153" t="s">
        <v>357</v>
      </c>
      <c r="G263" s="154" t="s">
        <v>182</v>
      </c>
      <c r="H263" s="155">
        <v>184.70699999999999</v>
      </c>
      <c r="I263" s="156"/>
      <c r="J263" s="156">
        <f>ROUND(I263*H263,2)</f>
        <v>0</v>
      </c>
      <c r="K263" s="157"/>
      <c r="L263" s="32"/>
      <c r="M263" s="158" t="s">
        <v>1</v>
      </c>
      <c r="N263" s="159" t="s">
        <v>38</v>
      </c>
      <c r="O263" s="160">
        <v>0</v>
      </c>
      <c r="P263" s="160">
        <f>O263*H263</f>
        <v>0</v>
      </c>
      <c r="Q263" s="160">
        <v>0</v>
      </c>
      <c r="R263" s="160">
        <f>Q263*H263</f>
        <v>0</v>
      </c>
      <c r="S263" s="160">
        <v>0</v>
      </c>
      <c r="T263" s="161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62" t="s">
        <v>201</v>
      </c>
      <c r="AT263" s="162" t="s">
        <v>123</v>
      </c>
      <c r="AU263" s="162" t="s">
        <v>128</v>
      </c>
      <c r="AY263" s="17" t="s">
        <v>120</v>
      </c>
      <c r="BE263" s="163">
        <f>IF(N263="základná",J263,0)</f>
        <v>0</v>
      </c>
      <c r="BF263" s="163">
        <f>IF(N263="znížená",J263,0)</f>
        <v>0</v>
      </c>
      <c r="BG263" s="163">
        <f>IF(N263="zákl. prenesená",J263,0)</f>
        <v>0</v>
      </c>
      <c r="BH263" s="163">
        <f>IF(N263="zníž. prenesená",J263,0)</f>
        <v>0</v>
      </c>
      <c r="BI263" s="163">
        <f>IF(N263="nulová",J263,0)</f>
        <v>0</v>
      </c>
      <c r="BJ263" s="17" t="s">
        <v>128</v>
      </c>
      <c r="BK263" s="163">
        <f>ROUND(I263*H263,2)</f>
        <v>0</v>
      </c>
      <c r="BL263" s="17" t="s">
        <v>201</v>
      </c>
      <c r="BM263" s="162" t="s">
        <v>166</v>
      </c>
    </row>
    <row r="264" spans="1:65" s="15" customFormat="1">
      <c r="B264" s="179"/>
      <c r="D264" s="165" t="s">
        <v>129</v>
      </c>
      <c r="E264" s="180" t="s">
        <v>1</v>
      </c>
      <c r="F264" s="181" t="s">
        <v>358</v>
      </c>
      <c r="H264" s="180" t="s">
        <v>1</v>
      </c>
      <c r="L264" s="179"/>
      <c r="M264" s="182"/>
      <c r="N264" s="183"/>
      <c r="O264" s="183"/>
      <c r="P264" s="183"/>
      <c r="Q264" s="183"/>
      <c r="R264" s="183"/>
      <c r="S264" s="183"/>
      <c r="T264" s="184"/>
      <c r="AT264" s="180" t="s">
        <v>129</v>
      </c>
      <c r="AU264" s="180" t="s">
        <v>128</v>
      </c>
      <c r="AV264" s="15" t="s">
        <v>79</v>
      </c>
      <c r="AW264" s="15" t="s">
        <v>27</v>
      </c>
      <c r="AX264" s="15" t="s">
        <v>72</v>
      </c>
      <c r="AY264" s="180" t="s">
        <v>120</v>
      </c>
    </row>
    <row r="265" spans="1:65" s="13" customFormat="1">
      <c r="B265" s="164"/>
      <c r="D265" s="165" t="s">
        <v>129</v>
      </c>
      <c r="E265" s="166" t="s">
        <v>1</v>
      </c>
      <c r="F265" s="167" t="s">
        <v>359</v>
      </c>
      <c r="H265" s="168">
        <v>85.081999999999994</v>
      </c>
      <c r="L265" s="164"/>
      <c r="M265" s="169"/>
      <c r="N265" s="170"/>
      <c r="O265" s="170"/>
      <c r="P265" s="170"/>
      <c r="Q265" s="170"/>
      <c r="R265" s="170"/>
      <c r="S265" s="170"/>
      <c r="T265" s="171"/>
      <c r="AT265" s="166" t="s">
        <v>129</v>
      </c>
      <c r="AU265" s="166" t="s">
        <v>128</v>
      </c>
      <c r="AV265" s="13" t="s">
        <v>128</v>
      </c>
      <c r="AW265" s="13" t="s">
        <v>27</v>
      </c>
      <c r="AX265" s="13" t="s">
        <v>72</v>
      </c>
      <c r="AY265" s="166" t="s">
        <v>120</v>
      </c>
    </row>
    <row r="266" spans="1:65" s="13" customFormat="1">
      <c r="B266" s="164"/>
      <c r="D266" s="165" t="s">
        <v>129</v>
      </c>
      <c r="E266" s="166" t="s">
        <v>1</v>
      </c>
      <c r="F266" s="167" t="s">
        <v>360</v>
      </c>
      <c r="H266" s="168">
        <v>99.625</v>
      </c>
      <c r="L266" s="164"/>
      <c r="M266" s="169"/>
      <c r="N266" s="170"/>
      <c r="O266" s="170"/>
      <c r="P266" s="170"/>
      <c r="Q266" s="170"/>
      <c r="R266" s="170"/>
      <c r="S266" s="170"/>
      <c r="T266" s="171"/>
      <c r="AT266" s="166" t="s">
        <v>129</v>
      </c>
      <c r="AU266" s="166" t="s">
        <v>128</v>
      </c>
      <c r="AV266" s="13" t="s">
        <v>128</v>
      </c>
      <c r="AW266" s="13" t="s">
        <v>27</v>
      </c>
      <c r="AX266" s="13" t="s">
        <v>72</v>
      </c>
      <c r="AY266" s="166" t="s">
        <v>120</v>
      </c>
    </row>
    <row r="267" spans="1:65" s="14" customFormat="1">
      <c r="B267" s="172"/>
      <c r="D267" s="165" t="s">
        <v>129</v>
      </c>
      <c r="E267" s="173" t="s">
        <v>1</v>
      </c>
      <c r="F267" s="174" t="s">
        <v>131</v>
      </c>
      <c r="H267" s="175">
        <v>184.70699999999999</v>
      </c>
      <c r="L267" s="172"/>
      <c r="M267" s="176"/>
      <c r="N267" s="177"/>
      <c r="O267" s="177"/>
      <c r="P267" s="177"/>
      <c r="Q267" s="177"/>
      <c r="R267" s="177"/>
      <c r="S267" s="177"/>
      <c r="T267" s="178"/>
      <c r="AT267" s="173" t="s">
        <v>129</v>
      </c>
      <c r="AU267" s="173" t="s">
        <v>128</v>
      </c>
      <c r="AV267" s="14" t="s">
        <v>127</v>
      </c>
      <c r="AW267" s="14" t="s">
        <v>27</v>
      </c>
      <c r="AX267" s="14" t="s">
        <v>79</v>
      </c>
      <c r="AY267" s="173" t="s">
        <v>120</v>
      </c>
    </row>
    <row r="268" spans="1:65" s="2" customFormat="1" ht="44.25" customHeight="1">
      <c r="A268" s="31"/>
      <c r="B268" s="150"/>
      <c r="C268" s="185" t="s">
        <v>249</v>
      </c>
      <c r="D268" s="185" t="s">
        <v>250</v>
      </c>
      <c r="E268" s="186" t="s">
        <v>361</v>
      </c>
      <c r="F268" s="187" t="s">
        <v>362</v>
      </c>
      <c r="G268" s="188" t="s">
        <v>172</v>
      </c>
      <c r="H268" s="189">
        <v>13.003</v>
      </c>
      <c r="I268" s="190"/>
      <c r="J268" s="190">
        <f>ROUND(I268*H268,2)</f>
        <v>0</v>
      </c>
      <c r="K268" s="191"/>
      <c r="L268" s="192"/>
      <c r="M268" s="193" t="s">
        <v>1</v>
      </c>
      <c r="N268" s="194" t="s">
        <v>38</v>
      </c>
      <c r="O268" s="160">
        <v>0</v>
      </c>
      <c r="P268" s="160">
        <f>O268*H268</f>
        <v>0</v>
      </c>
      <c r="Q268" s="160">
        <v>0</v>
      </c>
      <c r="R268" s="160">
        <f>Q268*H268</f>
        <v>0</v>
      </c>
      <c r="S268" s="160">
        <v>0</v>
      </c>
      <c r="T268" s="161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62" t="s">
        <v>253</v>
      </c>
      <c r="AT268" s="162" t="s">
        <v>250</v>
      </c>
      <c r="AU268" s="162" t="s">
        <v>128</v>
      </c>
      <c r="AY268" s="17" t="s">
        <v>120</v>
      </c>
      <c r="BE268" s="163">
        <f>IF(N268="základná",J268,0)</f>
        <v>0</v>
      </c>
      <c r="BF268" s="163">
        <f>IF(N268="znížená",J268,0)</f>
        <v>0</v>
      </c>
      <c r="BG268" s="163">
        <f>IF(N268="zákl. prenesená",J268,0)</f>
        <v>0</v>
      </c>
      <c r="BH268" s="163">
        <f>IF(N268="zníž. prenesená",J268,0)</f>
        <v>0</v>
      </c>
      <c r="BI268" s="163">
        <f>IF(N268="nulová",J268,0)</f>
        <v>0</v>
      </c>
      <c r="BJ268" s="17" t="s">
        <v>128</v>
      </c>
      <c r="BK268" s="163">
        <f>ROUND(I268*H268,2)</f>
        <v>0</v>
      </c>
      <c r="BL268" s="17" t="s">
        <v>201</v>
      </c>
      <c r="BM268" s="162" t="s">
        <v>170</v>
      </c>
    </row>
    <row r="269" spans="1:65" s="13" customFormat="1">
      <c r="B269" s="164"/>
      <c r="D269" s="165" t="s">
        <v>129</v>
      </c>
      <c r="E269" s="166" t="s">
        <v>1</v>
      </c>
      <c r="F269" s="167" t="s">
        <v>363</v>
      </c>
      <c r="H269" s="168">
        <v>13.003</v>
      </c>
      <c r="L269" s="164"/>
      <c r="M269" s="169"/>
      <c r="N269" s="170"/>
      <c r="O269" s="170"/>
      <c r="P269" s="170"/>
      <c r="Q269" s="170"/>
      <c r="R269" s="170"/>
      <c r="S269" s="170"/>
      <c r="T269" s="171"/>
      <c r="AT269" s="166" t="s">
        <v>129</v>
      </c>
      <c r="AU269" s="166" t="s">
        <v>128</v>
      </c>
      <c r="AV269" s="13" t="s">
        <v>128</v>
      </c>
      <c r="AW269" s="13" t="s">
        <v>27</v>
      </c>
      <c r="AX269" s="13" t="s">
        <v>72</v>
      </c>
      <c r="AY269" s="166" t="s">
        <v>120</v>
      </c>
    </row>
    <row r="270" spans="1:65" s="14" customFormat="1">
      <c r="B270" s="172"/>
      <c r="D270" s="165" t="s">
        <v>129</v>
      </c>
      <c r="E270" s="173" t="s">
        <v>1</v>
      </c>
      <c r="F270" s="174" t="s">
        <v>131</v>
      </c>
      <c r="H270" s="175">
        <v>13.003</v>
      </c>
      <c r="L270" s="172"/>
      <c r="M270" s="176"/>
      <c r="N270" s="177"/>
      <c r="O270" s="177"/>
      <c r="P270" s="177"/>
      <c r="Q270" s="177"/>
      <c r="R270" s="177"/>
      <c r="S270" s="177"/>
      <c r="T270" s="178"/>
      <c r="AT270" s="173" t="s">
        <v>129</v>
      </c>
      <c r="AU270" s="173" t="s">
        <v>128</v>
      </c>
      <c r="AV270" s="14" t="s">
        <v>127</v>
      </c>
      <c r="AW270" s="14" t="s">
        <v>27</v>
      </c>
      <c r="AX270" s="14" t="s">
        <v>79</v>
      </c>
      <c r="AY270" s="173" t="s">
        <v>120</v>
      </c>
    </row>
    <row r="271" spans="1:65" s="2" customFormat="1" ht="49.15" customHeight="1">
      <c r="A271" s="31"/>
      <c r="B271" s="150"/>
      <c r="C271" s="151" t="s">
        <v>269</v>
      </c>
      <c r="D271" s="151" t="s">
        <v>123</v>
      </c>
      <c r="E271" s="152" t="s">
        <v>364</v>
      </c>
      <c r="F271" s="153" t="s">
        <v>365</v>
      </c>
      <c r="G271" s="154" t="s">
        <v>366</v>
      </c>
      <c r="H271" s="155">
        <v>912.07500000000005</v>
      </c>
      <c r="I271" s="156"/>
      <c r="J271" s="156">
        <f>ROUND(I271*H271,2)</f>
        <v>0</v>
      </c>
      <c r="K271" s="157"/>
      <c r="L271" s="32"/>
      <c r="M271" s="158" t="s">
        <v>1</v>
      </c>
      <c r="N271" s="159" t="s">
        <v>38</v>
      </c>
      <c r="O271" s="160">
        <v>0</v>
      </c>
      <c r="P271" s="160">
        <f>O271*H271</f>
        <v>0</v>
      </c>
      <c r="Q271" s="160">
        <v>0</v>
      </c>
      <c r="R271" s="160">
        <f>Q271*H271</f>
        <v>0</v>
      </c>
      <c r="S271" s="160">
        <v>0</v>
      </c>
      <c r="T271" s="161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62" t="s">
        <v>201</v>
      </c>
      <c r="AT271" s="162" t="s">
        <v>123</v>
      </c>
      <c r="AU271" s="162" t="s">
        <v>128</v>
      </c>
      <c r="AY271" s="17" t="s">
        <v>120</v>
      </c>
      <c r="BE271" s="163">
        <f>IF(N271="základná",J271,0)</f>
        <v>0</v>
      </c>
      <c r="BF271" s="163">
        <f>IF(N271="znížená",J271,0)</f>
        <v>0</v>
      </c>
      <c r="BG271" s="163">
        <f>IF(N271="zákl. prenesená",J271,0)</f>
        <v>0</v>
      </c>
      <c r="BH271" s="163">
        <f>IF(N271="zníž. prenesená",J271,0)</f>
        <v>0</v>
      </c>
      <c r="BI271" s="163">
        <f>IF(N271="nulová",J271,0)</f>
        <v>0</v>
      </c>
      <c r="BJ271" s="17" t="s">
        <v>128</v>
      </c>
      <c r="BK271" s="163">
        <f>ROUND(I271*H271,2)</f>
        <v>0</v>
      </c>
      <c r="BL271" s="17" t="s">
        <v>201</v>
      </c>
      <c r="BM271" s="162" t="s">
        <v>151</v>
      </c>
    </row>
    <row r="272" spans="1:65" s="13" customFormat="1" ht="22.5">
      <c r="B272" s="164"/>
      <c r="D272" s="165" t="s">
        <v>129</v>
      </c>
      <c r="E272" s="166" t="s">
        <v>1</v>
      </c>
      <c r="F272" s="167" t="s">
        <v>367</v>
      </c>
      <c r="H272" s="168">
        <v>912.07500000000005</v>
      </c>
      <c r="L272" s="164"/>
      <c r="M272" s="169"/>
      <c r="N272" s="170"/>
      <c r="O272" s="170"/>
      <c r="P272" s="170"/>
      <c r="Q272" s="170"/>
      <c r="R272" s="170"/>
      <c r="S272" s="170"/>
      <c r="T272" s="171"/>
      <c r="AT272" s="166" t="s">
        <v>129</v>
      </c>
      <c r="AU272" s="166" t="s">
        <v>128</v>
      </c>
      <c r="AV272" s="13" t="s">
        <v>128</v>
      </c>
      <c r="AW272" s="13" t="s">
        <v>27</v>
      </c>
      <c r="AX272" s="13" t="s">
        <v>72</v>
      </c>
      <c r="AY272" s="166" t="s">
        <v>120</v>
      </c>
    </row>
    <row r="273" spans="1:65" s="14" customFormat="1">
      <c r="B273" s="172"/>
      <c r="D273" s="165" t="s">
        <v>129</v>
      </c>
      <c r="E273" s="173" t="s">
        <v>1</v>
      </c>
      <c r="F273" s="174" t="s">
        <v>131</v>
      </c>
      <c r="H273" s="175">
        <v>912.07500000000005</v>
      </c>
      <c r="L273" s="172"/>
      <c r="M273" s="176"/>
      <c r="N273" s="177"/>
      <c r="O273" s="177"/>
      <c r="P273" s="177"/>
      <c r="Q273" s="177"/>
      <c r="R273" s="177"/>
      <c r="S273" s="177"/>
      <c r="T273" s="178"/>
      <c r="AT273" s="173" t="s">
        <v>129</v>
      </c>
      <c r="AU273" s="173" t="s">
        <v>128</v>
      </c>
      <c r="AV273" s="14" t="s">
        <v>127</v>
      </c>
      <c r="AW273" s="14" t="s">
        <v>27</v>
      </c>
      <c r="AX273" s="14" t="s">
        <v>79</v>
      </c>
      <c r="AY273" s="173" t="s">
        <v>120</v>
      </c>
    </row>
    <row r="274" spans="1:65" s="2" customFormat="1" ht="49.15" customHeight="1">
      <c r="A274" s="31"/>
      <c r="B274" s="150"/>
      <c r="C274" s="185" t="s">
        <v>368</v>
      </c>
      <c r="D274" s="185" t="s">
        <v>250</v>
      </c>
      <c r="E274" s="186" t="s">
        <v>369</v>
      </c>
      <c r="F274" s="187" t="s">
        <v>370</v>
      </c>
      <c r="G274" s="188" t="s">
        <v>172</v>
      </c>
      <c r="H274" s="189">
        <v>0.91200000000000003</v>
      </c>
      <c r="I274" s="190"/>
      <c r="J274" s="190">
        <f>ROUND(I274*H274,2)</f>
        <v>0</v>
      </c>
      <c r="K274" s="191"/>
      <c r="L274" s="192"/>
      <c r="M274" s="193" t="s">
        <v>1</v>
      </c>
      <c r="N274" s="194" t="s">
        <v>38</v>
      </c>
      <c r="O274" s="160">
        <v>0</v>
      </c>
      <c r="P274" s="160">
        <f>O274*H274</f>
        <v>0</v>
      </c>
      <c r="Q274" s="160">
        <v>0</v>
      </c>
      <c r="R274" s="160">
        <f>Q274*H274</f>
        <v>0</v>
      </c>
      <c r="S274" s="160">
        <v>0</v>
      </c>
      <c r="T274" s="161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62" t="s">
        <v>253</v>
      </c>
      <c r="AT274" s="162" t="s">
        <v>250</v>
      </c>
      <c r="AU274" s="162" t="s">
        <v>128</v>
      </c>
      <c r="AY274" s="17" t="s">
        <v>120</v>
      </c>
      <c r="BE274" s="163">
        <f>IF(N274="základná",J274,0)</f>
        <v>0</v>
      </c>
      <c r="BF274" s="163">
        <f>IF(N274="znížená",J274,0)</f>
        <v>0</v>
      </c>
      <c r="BG274" s="163">
        <f>IF(N274="zákl. prenesená",J274,0)</f>
        <v>0</v>
      </c>
      <c r="BH274" s="163">
        <f>IF(N274="zníž. prenesená",J274,0)</f>
        <v>0</v>
      </c>
      <c r="BI274" s="163">
        <f>IF(N274="nulová",J274,0)</f>
        <v>0</v>
      </c>
      <c r="BJ274" s="17" t="s">
        <v>128</v>
      </c>
      <c r="BK274" s="163">
        <f>ROUND(I274*H274,2)</f>
        <v>0</v>
      </c>
      <c r="BL274" s="17" t="s">
        <v>201</v>
      </c>
      <c r="BM274" s="162" t="s">
        <v>371</v>
      </c>
    </row>
    <row r="275" spans="1:65" s="13" customFormat="1">
      <c r="B275" s="164"/>
      <c r="D275" s="165" t="s">
        <v>129</v>
      </c>
      <c r="E275" s="166" t="s">
        <v>1</v>
      </c>
      <c r="F275" s="167" t="s">
        <v>372</v>
      </c>
      <c r="H275" s="168">
        <v>0.91200000000000003</v>
      </c>
      <c r="L275" s="164"/>
      <c r="M275" s="169"/>
      <c r="N275" s="170"/>
      <c r="O275" s="170"/>
      <c r="P275" s="170"/>
      <c r="Q275" s="170"/>
      <c r="R275" s="170"/>
      <c r="S275" s="170"/>
      <c r="T275" s="171"/>
      <c r="AT275" s="166" t="s">
        <v>129</v>
      </c>
      <c r="AU275" s="166" t="s">
        <v>128</v>
      </c>
      <c r="AV275" s="13" t="s">
        <v>128</v>
      </c>
      <c r="AW275" s="13" t="s">
        <v>27</v>
      </c>
      <c r="AX275" s="13" t="s">
        <v>72</v>
      </c>
      <c r="AY275" s="166" t="s">
        <v>120</v>
      </c>
    </row>
    <row r="276" spans="1:65" s="14" customFormat="1">
      <c r="B276" s="172"/>
      <c r="D276" s="165" t="s">
        <v>129</v>
      </c>
      <c r="E276" s="173" t="s">
        <v>1</v>
      </c>
      <c r="F276" s="174" t="s">
        <v>131</v>
      </c>
      <c r="H276" s="175">
        <v>0.91200000000000003</v>
      </c>
      <c r="L276" s="172"/>
      <c r="M276" s="176"/>
      <c r="N276" s="177"/>
      <c r="O276" s="177"/>
      <c r="P276" s="177"/>
      <c r="Q276" s="177"/>
      <c r="R276" s="177"/>
      <c r="S276" s="177"/>
      <c r="T276" s="178"/>
      <c r="AT276" s="173" t="s">
        <v>129</v>
      </c>
      <c r="AU276" s="173" t="s">
        <v>128</v>
      </c>
      <c r="AV276" s="14" t="s">
        <v>127</v>
      </c>
      <c r="AW276" s="14" t="s">
        <v>27</v>
      </c>
      <c r="AX276" s="14" t="s">
        <v>79</v>
      </c>
      <c r="AY276" s="173" t="s">
        <v>120</v>
      </c>
    </row>
    <row r="277" spans="1:65" s="2" customFormat="1" ht="37.9" customHeight="1">
      <c r="A277" s="31"/>
      <c r="B277" s="150"/>
      <c r="C277" s="151" t="s">
        <v>373</v>
      </c>
      <c r="D277" s="151" t="s">
        <v>123</v>
      </c>
      <c r="E277" s="152" t="s">
        <v>374</v>
      </c>
      <c r="F277" s="153" t="s">
        <v>375</v>
      </c>
      <c r="G277" s="154" t="s">
        <v>366</v>
      </c>
      <c r="H277" s="155">
        <v>3251.84</v>
      </c>
      <c r="I277" s="156"/>
      <c r="J277" s="156">
        <f>ROUND(I277*H277,2)</f>
        <v>0</v>
      </c>
      <c r="K277" s="157"/>
      <c r="L277" s="32"/>
      <c r="M277" s="158" t="s">
        <v>1</v>
      </c>
      <c r="N277" s="159" t="s">
        <v>38</v>
      </c>
      <c r="O277" s="160">
        <v>0</v>
      </c>
      <c r="P277" s="160">
        <f>O277*H277</f>
        <v>0</v>
      </c>
      <c r="Q277" s="160">
        <v>0</v>
      </c>
      <c r="R277" s="160">
        <f>Q277*H277</f>
        <v>0</v>
      </c>
      <c r="S277" s="160">
        <v>0</v>
      </c>
      <c r="T277" s="161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62" t="s">
        <v>201</v>
      </c>
      <c r="AT277" s="162" t="s">
        <v>123</v>
      </c>
      <c r="AU277" s="162" t="s">
        <v>128</v>
      </c>
      <c r="AY277" s="17" t="s">
        <v>120</v>
      </c>
      <c r="BE277" s="163">
        <f>IF(N277="základná",J277,0)</f>
        <v>0</v>
      </c>
      <c r="BF277" s="163">
        <f>IF(N277="znížená",J277,0)</f>
        <v>0</v>
      </c>
      <c r="BG277" s="163">
        <f>IF(N277="zákl. prenesená",J277,0)</f>
        <v>0</v>
      </c>
      <c r="BH277" s="163">
        <f>IF(N277="zníž. prenesená",J277,0)</f>
        <v>0</v>
      </c>
      <c r="BI277" s="163">
        <f>IF(N277="nulová",J277,0)</f>
        <v>0</v>
      </c>
      <c r="BJ277" s="17" t="s">
        <v>128</v>
      </c>
      <c r="BK277" s="163">
        <f>ROUND(I277*H277,2)</f>
        <v>0</v>
      </c>
      <c r="BL277" s="17" t="s">
        <v>201</v>
      </c>
      <c r="BM277" s="162" t="s">
        <v>376</v>
      </c>
    </row>
    <row r="278" spans="1:65" s="13" customFormat="1">
      <c r="B278" s="164"/>
      <c r="D278" s="165" t="s">
        <v>129</v>
      </c>
      <c r="E278" s="166" t="s">
        <v>1</v>
      </c>
      <c r="F278" s="167" t="s">
        <v>377</v>
      </c>
      <c r="H278" s="168">
        <v>1130.9649999999999</v>
      </c>
      <c r="L278" s="164"/>
      <c r="M278" s="169"/>
      <c r="N278" s="170"/>
      <c r="O278" s="170"/>
      <c r="P278" s="170"/>
      <c r="Q278" s="170"/>
      <c r="R278" s="170"/>
      <c r="S278" s="170"/>
      <c r="T278" s="171"/>
      <c r="AT278" s="166" t="s">
        <v>129</v>
      </c>
      <c r="AU278" s="166" t="s">
        <v>128</v>
      </c>
      <c r="AV278" s="13" t="s">
        <v>128</v>
      </c>
      <c r="AW278" s="13" t="s">
        <v>27</v>
      </c>
      <c r="AX278" s="13" t="s">
        <v>72</v>
      </c>
      <c r="AY278" s="166" t="s">
        <v>120</v>
      </c>
    </row>
    <row r="279" spans="1:65" s="13" customFormat="1">
      <c r="B279" s="164"/>
      <c r="D279" s="165" t="s">
        <v>129</v>
      </c>
      <c r="E279" s="166" t="s">
        <v>1</v>
      </c>
      <c r="F279" s="167" t="s">
        <v>378</v>
      </c>
      <c r="H279" s="168">
        <v>1225.212</v>
      </c>
      <c r="L279" s="164"/>
      <c r="M279" s="169"/>
      <c r="N279" s="170"/>
      <c r="O279" s="170"/>
      <c r="P279" s="170"/>
      <c r="Q279" s="170"/>
      <c r="R279" s="170"/>
      <c r="S279" s="170"/>
      <c r="T279" s="171"/>
      <c r="AT279" s="166" t="s">
        <v>129</v>
      </c>
      <c r="AU279" s="166" t="s">
        <v>128</v>
      </c>
      <c r="AV279" s="13" t="s">
        <v>128</v>
      </c>
      <c r="AW279" s="13" t="s">
        <v>27</v>
      </c>
      <c r="AX279" s="13" t="s">
        <v>72</v>
      </c>
      <c r="AY279" s="166" t="s">
        <v>120</v>
      </c>
    </row>
    <row r="280" spans="1:65" s="13" customFormat="1">
      <c r="B280" s="164"/>
      <c r="D280" s="165" t="s">
        <v>129</v>
      </c>
      <c r="E280" s="166" t="s">
        <v>1</v>
      </c>
      <c r="F280" s="167" t="s">
        <v>379</v>
      </c>
      <c r="H280" s="168">
        <v>895.66300000000001</v>
      </c>
      <c r="L280" s="164"/>
      <c r="M280" s="169"/>
      <c r="N280" s="170"/>
      <c r="O280" s="170"/>
      <c r="P280" s="170"/>
      <c r="Q280" s="170"/>
      <c r="R280" s="170"/>
      <c r="S280" s="170"/>
      <c r="T280" s="171"/>
      <c r="AT280" s="166" t="s">
        <v>129</v>
      </c>
      <c r="AU280" s="166" t="s">
        <v>128</v>
      </c>
      <c r="AV280" s="13" t="s">
        <v>128</v>
      </c>
      <c r="AW280" s="13" t="s">
        <v>27</v>
      </c>
      <c r="AX280" s="13" t="s">
        <v>72</v>
      </c>
      <c r="AY280" s="166" t="s">
        <v>120</v>
      </c>
    </row>
    <row r="281" spans="1:65" s="14" customFormat="1">
      <c r="B281" s="172"/>
      <c r="D281" s="165" t="s">
        <v>129</v>
      </c>
      <c r="E281" s="173" t="s">
        <v>1</v>
      </c>
      <c r="F281" s="174" t="s">
        <v>131</v>
      </c>
      <c r="H281" s="175">
        <v>3251.8399999999997</v>
      </c>
      <c r="L281" s="172"/>
      <c r="M281" s="176"/>
      <c r="N281" s="177"/>
      <c r="O281" s="177"/>
      <c r="P281" s="177"/>
      <c r="Q281" s="177"/>
      <c r="R281" s="177"/>
      <c r="S281" s="177"/>
      <c r="T281" s="178"/>
      <c r="AT281" s="173" t="s">
        <v>129</v>
      </c>
      <c r="AU281" s="173" t="s">
        <v>128</v>
      </c>
      <c r="AV281" s="14" t="s">
        <v>127</v>
      </c>
      <c r="AW281" s="14" t="s">
        <v>27</v>
      </c>
      <c r="AX281" s="14" t="s">
        <v>79</v>
      </c>
      <c r="AY281" s="173" t="s">
        <v>120</v>
      </c>
    </row>
    <row r="282" spans="1:65" s="2" customFormat="1" ht="37.9" customHeight="1">
      <c r="A282" s="31"/>
      <c r="B282" s="150"/>
      <c r="C282" s="185" t="s">
        <v>263</v>
      </c>
      <c r="D282" s="185" t="s">
        <v>250</v>
      </c>
      <c r="E282" s="186" t="s">
        <v>380</v>
      </c>
      <c r="F282" s="187" t="s">
        <v>381</v>
      </c>
      <c r="G282" s="188" t="s">
        <v>172</v>
      </c>
      <c r="H282" s="189">
        <v>3.2519999999999998</v>
      </c>
      <c r="I282" s="190"/>
      <c r="J282" s="190">
        <f>ROUND(I282*H282,2)</f>
        <v>0</v>
      </c>
      <c r="K282" s="191"/>
      <c r="L282" s="192"/>
      <c r="M282" s="193" t="s">
        <v>1</v>
      </c>
      <c r="N282" s="194" t="s">
        <v>38</v>
      </c>
      <c r="O282" s="160">
        <v>0</v>
      </c>
      <c r="P282" s="160">
        <f>O282*H282</f>
        <v>0</v>
      </c>
      <c r="Q282" s="160">
        <v>0</v>
      </c>
      <c r="R282" s="160">
        <f>Q282*H282</f>
        <v>0</v>
      </c>
      <c r="S282" s="160">
        <v>0</v>
      </c>
      <c r="T282" s="161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62" t="s">
        <v>253</v>
      </c>
      <c r="AT282" s="162" t="s">
        <v>250</v>
      </c>
      <c r="AU282" s="162" t="s">
        <v>128</v>
      </c>
      <c r="AY282" s="17" t="s">
        <v>120</v>
      </c>
      <c r="BE282" s="163">
        <f>IF(N282="základná",J282,0)</f>
        <v>0</v>
      </c>
      <c r="BF282" s="163">
        <f>IF(N282="znížená",J282,0)</f>
        <v>0</v>
      </c>
      <c r="BG282" s="163">
        <f>IF(N282="zákl. prenesená",J282,0)</f>
        <v>0</v>
      </c>
      <c r="BH282" s="163">
        <f>IF(N282="zníž. prenesená",J282,0)</f>
        <v>0</v>
      </c>
      <c r="BI282" s="163">
        <f>IF(N282="nulová",J282,0)</f>
        <v>0</v>
      </c>
      <c r="BJ282" s="17" t="s">
        <v>128</v>
      </c>
      <c r="BK282" s="163">
        <f>ROUND(I282*H282,2)</f>
        <v>0</v>
      </c>
      <c r="BL282" s="17" t="s">
        <v>201</v>
      </c>
      <c r="BM282" s="162" t="s">
        <v>254</v>
      </c>
    </row>
    <row r="283" spans="1:65" s="13" customFormat="1">
      <c r="B283" s="164"/>
      <c r="D283" s="165" t="s">
        <v>129</v>
      </c>
      <c r="E283" s="166" t="s">
        <v>1</v>
      </c>
      <c r="F283" s="167" t="s">
        <v>382</v>
      </c>
      <c r="H283" s="168">
        <v>3.2519999999999998</v>
      </c>
      <c r="L283" s="164"/>
      <c r="M283" s="169"/>
      <c r="N283" s="170"/>
      <c r="O283" s="170"/>
      <c r="P283" s="170"/>
      <c r="Q283" s="170"/>
      <c r="R283" s="170"/>
      <c r="S283" s="170"/>
      <c r="T283" s="171"/>
      <c r="AT283" s="166" t="s">
        <v>129</v>
      </c>
      <c r="AU283" s="166" t="s">
        <v>128</v>
      </c>
      <c r="AV283" s="13" t="s">
        <v>128</v>
      </c>
      <c r="AW283" s="13" t="s">
        <v>27</v>
      </c>
      <c r="AX283" s="13" t="s">
        <v>72</v>
      </c>
      <c r="AY283" s="166" t="s">
        <v>120</v>
      </c>
    </row>
    <row r="284" spans="1:65" s="14" customFormat="1">
      <c r="B284" s="172"/>
      <c r="D284" s="165" t="s">
        <v>129</v>
      </c>
      <c r="E284" s="173" t="s">
        <v>1</v>
      </c>
      <c r="F284" s="174" t="s">
        <v>131</v>
      </c>
      <c r="H284" s="175">
        <v>3.2519999999999998</v>
      </c>
      <c r="L284" s="172"/>
      <c r="M284" s="176"/>
      <c r="N284" s="177"/>
      <c r="O284" s="177"/>
      <c r="P284" s="177"/>
      <c r="Q284" s="177"/>
      <c r="R284" s="177"/>
      <c r="S284" s="177"/>
      <c r="T284" s="178"/>
      <c r="AT284" s="173" t="s">
        <v>129</v>
      </c>
      <c r="AU284" s="173" t="s">
        <v>128</v>
      </c>
      <c r="AV284" s="14" t="s">
        <v>127</v>
      </c>
      <c r="AW284" s="14" t="s">
        <v>27</v>
      </c>
      <c r="AX284" s="14" t="s">
        <v>79</v>
      </c>
      <c r="AY284" s="173" t="s">
        <v>120</v>
      </c>
    </row>
    <row r="285" spans="1:65" s="2" customFormat="1" ht="37.9" customHeight="1">
      <c r="A285" s="31"/>
      <c r="B285" s="150"/>
      <c r="C285" s="151" t="s">
        <v>383</v>
      </c>
      <c r="D285" s="151" t="s">
        <v>123</v>
      </c>
      <c r="E285" s="152" t="s">
        <v>384</v>
      </c>
      <c r="F285" s="153" t="s">
        <v>385</v>
      </c>
      <c r="G285" s="154" t="s">
        <v>366</v>
      </c>
      <c r="H285" s="155">
        <v>5274.5439999999999</v>
      </c>
      <c r="I285" s="156"/>
      <c r="J285" s="156">
        <f>ROUND(I285*H285,2)</f>
        <v>0</v>
      </c>
      <c r="K285" s="157"/>
      <c r="L285" s="32"/>
      <c r="M285" s="158" t="s">
        <v>1</v>
      </c>
      <c r="N285" s="159" t="s">
        <v>38</v>
      </c>
      <c r="O285" s="160">
        <v>0</v>
      </c>
      <c r="P285" s="160">
        <f>O285*H285</f>
        <v>0</v>
      </c>
      <c r="Q285" s="160">
        <v>0</v>
      </c>
      <c r="R285" s="160">
        <f>Q285*H285</f>
        <v>0</v>
      </c>
      <c r="S285" s="160">
        <v>0</v>
      </c>
      <c r="T285" s="161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62" t="s">
        <v>201</v>
      </c>
      <c r="AT285" s="162" t="s">
        <v>123</v>
      </c>
      <c r="AU285" s="162" t="s">
        <v>128</v>
      </c>
      <c r="AY285" s="17" t="s">
        <v>120</v>
      </c>
      <c r="BE285" s="163">
        <f>IF(N285="základná",J285,0)</f>
        <v>0</v>
      </c>
      <c r="BF285" s="163">
        <f>IF(N285="znížená",J285,0)</f>
        <v>0</v>
      </c>
      <c r="BG285" s="163">
        <f>IF(N285="zákl. prenesená",J285,0)</f>
        <v>0</v>
      </c>
      <c r="BH285" s="163">
        <f>IF(N285="zníž. prenesená",J285,0)</f>
        <v>0</v>
      </c>
      <c r="BI285" s="163">
        <f>IF(N285="nulová",J285,0)</f>
        <v>0</v>
      </c>
      <c r="BJ285" s="17" t="s">
        <v>128</v>
      </c>
      <c r="BK285" s="163">
        <f>ROUND(I285*H285,2)</f>
        <v>0</v>
      </c>
      <c r="BL285" s="17" t="s">
        <v>201</v>
      </c>
      <c r="BM285" s="162" t="s">
        <v>386</v>
      </c>
    </row>
    <row r="286" spans="1:65" s="13" customFormat="1" ht="22.5">
      <c r="B286" s="164"/>
      <c r="D286" s="165" t="s">
        <v>129</v>
      </c>
      <c r="E286" s="166" t="s">
        <v>1</v>
      </c>
      <c r="F286" s="167" t="s">
        <v>387</v>
      </c>
      <c r="H286" s="168">
        <v>5274.5439999999999</v>
      </c>
      <c r="L286" s="164"/>
      <c r="M286" s="169"/>
      <c r="N286" s="170"/>
      <c r="O286" s="170"/>
      <c r="P286" s="170"/>
      <c r="Q286" s="170"/>
      <c r="R286" s="170"/>
      <c r="S286" s="170"/>
      <c r="T286" s="171"/>
      <c r="AT286" s="166" t="s">
        <v>129</v>
      </c>
      <c r="AU286" s="166" t="s">
        <v>128</v>
      </c>
      <c r="AV286" s="13" t="s">
        <v>128</v>
      </c>
      <c r="AW286" s="13" t="s">
        <v>27</v>
      </c>
      <c r="AX286" s="13" t="s">
        <v>72</v>
      </c>
      <c r="AY286" s="166" t="s">
        <v>120</v>
      </c>
    </row>
    <row r="287" spans="1:65" s="14" customFormat="1">
      <c r="B287" s="172"/>
      <c r="D287" s="165" t="s">
        <v>129</v>
      </c>
      <c r="E287" s="173" t="s">
        <v>1</v>
      </c>
      <c r="F287" s="174" t="s">
        <v>131</v>
      </c>
      <c r="H287" s="175">
        <v>5274.5439999999999</v>
      </c>
      <c r="L287" s="172"/>
      <c r="M287" s="176"/>
      <c r="N287" s="177"/>
      <c r="O287" s="177"/>
      <c r="P287" s="177"/>
      <c r="Q287" s="177"/>
      <c r="R287" s="177"/>
      <c r="S287" s="177"/>
      <c r="T287" s="178"/>
      <c r="AT287" s="173" t="s">
        <v>129</v>
      </c>
      <c r="AU287" s="173" t="s">
        <v>128</v>
      </c>
      <c r="AV287" s="14" t="s">
        <v>127</v>
      </c>
      <c r="AW287" s="14" t="s">
        <v>27</v>
      </c>
      <c r="AX287" s="14" t="s">
        <v>79</v>
      </c>
      <c r="AY287" s="173" t="s">
        <v>120</v>
      </c>
    </row>
    <row r="288" spans="1:65" s="2" customFormat="1" ht="33" customHeight="1">
      <c r="A288" s="31"/>
      <c r="B288" s="150"/>
      <c r="C288" s="185" t="s">
        <v>232</v>
      </c>
      <c r="D288" s="185" t="s">
        <v>250</v>
      </c>
      <c r="E288" s="186" t="s">
        <v>388</v>
      </c>
      <c r="F288" s="187" t="s">
        <v>389</v>
      </c>
      <c r="G288" s="188" t="s">
        <v>172</v>
      </c>
      <c r="H288" s="189">
        <v>5.569</v>
      </c>
      <c r="I288" s="190"/>
      <c r="J288" s="190">
        <f>ROUND(I288*H288,2)</f>
        <v>0</v>
      </c>
      <c r="K288" s="191"/>
      <c r="L288" s="192"/>
      <c r="M288" s="193" t="s">
        <v>1</v>
      </c>
      <c r="N288" s="194" t="s">
        <v>38</v>
      </c>
      <c r="O288" s="160">
        <v>0</v>
      </c>
      <c r="P288" s="160">
        <f>O288*H288</f>
        <v>0</v>
      </c>
      <c r="Q288" s="160">
        <v>0</v>
      </c>
      <c r="R288" s="160">
        <f>Q288*H288</f>
        <v>0</v>
      </c>
      <c r="S288" s="160">
        <v>0</v>
      </c>
      <c r="T288" s="161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62" t="s">
        <v>253</v>
      </c>
      <c r="AT288" s="162" t="s">
        <v>250</v>
      </c>
      <c r="AU288" s="162" t="s">
        <v>128</v>
      </c>
      <c r="AY288" s="17" t="s">
        <v>120</v>
      </c>
      <c r="BE288" s="163">
        <f>IF(N288="základná",J288,0)</f>
        <v>0</v>
      </c>
      <c r="BF288" s="163">
        <f>IF(N288="znížená",J288,0)</f>
        <v>0</v>
      </c>
      <c r="BG288" s="163">
        <f>IF(N288="zákl. prenesená",J288,0)</f>
        <v>0</v>
      </c>
      <c r="BH288" s="163">
        <f>IF(N288="zníž. prenesená",J288,0)</f>
        <v>0</v>
      </c>
      <c r="BI288" s="163">
        <f>IF(N288="nulová",J288,0)</f>
        <v>0</v>
      </c>
      <c r="BJ288" s="17" t="s">
        <v>128</v>
      </c>
      <c r="BK288" s="163">
        <f>ROUND(I288*H288,2)</f>
        <v>0</v>
      </c>
      <c r="BL288" s="17" t="s">
        <v>201</v>
      </c>
      <c r="BM288" s="162" t="s">
        <v>390</v>
      </c>
    </row>
    <row r="289" spans="1:65" s="13" customFormat="1">
      <c r="B289" s="164"/>
      <c r="D289" s="165" t="s">
        <v>129</v>
      </c>
      <c r="E289" s="166" t="s">
        <v>1</v>
      </c>
      <c r="F289" s="167" t="s">
        <v>391</v>
      </c>
      <c r="H289" s="168">
        <v>5.569</v>
      </c>
      <c r="L289" s="164"/>
      <c r="M289" s="169"/>
      <c r="N289" s="170"/>
      <c r="O289" s="170"/>
      <c r="P289" s="170"/>
      <c r="Q289" s="170"/>
      <c r="R289" s="170"/>
      <c r="S289" s="170"/>
      <c r="T289" s="171"/>
      <c r="AT289" s="166" t="s">
        <v>129</v>
      </c>
      <c r="AU289" s="166" t="s">
        <v>128</v>
      </c>
      <c r="AV289" s="13" t="s">
        <v>128</v>
      </c>
      <c r="AW289" s="13" t="s">
        <v>27</v>
      </c>
      <c r="AX289" s="13" t="s">
        <v>72</v>
      </c>
      <c r="AY289" s="166" t="s">
        <v>120</v>
      </c>
    </row>
    <row r="290" spans="1:65" s="14" customFormat="1">
      <c r="B290" s="172"/>
      <c r="D290" s="165" t="s">
        <v>129</v>
      </c>
      <c r="E290" s="173" t="s">
        <v>1</v>
      </c>
      <c r="F290" s="174" t="s">
        <v>131</v>
      </c>
      <c r="H290" s="175">
        <v>5.569</v>
      </c>
      <c r="L290" s="172"/>
      <c r="M290" s="176"/>
      <c r="N290" s="177"/>
      <c r="O290" s="177"/>
      <c r="P290" s="177"/>
      <c r="Q290" s="177"/>
      <c r="R290" s="177"/>
      <c r="S290" s="177"/>
      <c r="T290" s="178"/>
      <c r="AT290" s="173" t="s">
        <v>129</v>
      </c>
      <c r="AU290" s="173" t="s">
        <v>128</v>
      </c>
      <c r="AV290" s="14" t="s">
        <v>127</v>
      </c>
      <c r="AW290" s="14" t="s">
        <v>27</v>
      </c>
      <c r="AX290" s="14" t="s">
        <v>79</v>
      </c>
      <c r="AY290" s="173" t="s">
        <v>120</v>
      </c>
    </row>
    <row r="291" spans="1:65" s="2" customFormat="1" ht="33" customHeight="1">
      <c r="A291" s="31"/>
      <c r="B291" s="150"/>
      <c r="C291" s="185" t="s">
        <v>392</v>
      </c>
      <c r="D291" s="185" t="s">
        <v>250</v>
      </c>
      <c r="E291" s="186" t="s">
        <v>393</v>
      </c>
      <c r="F291" s="187" t="s">
        <v>394</v>
      </c>
      <c r="G291" s="188" t="s">
        <v>172</v>
      </c>
      <c r="H291" s="189">
        <v>8.5999999999999993E-2</v>
      </c>
      <c r="I291" s="190"/>
      <c r="J291" s="190">
        <f>ROUND(I291*H291,2)</f>
        <v>0</v>
      </c>
      <c r="K291" s="191"/>
      <c r="L291" s="192"/>
      <c r="M291" s="193" t="s">
        <v>1</v>
      </c>
      <c r="N291" s="194" t="s">
        <v>38</v>
      </c>
      <c r="O291" s="160">
        <v>0</v>
      </c>
      <c r="P291" s="160">
        <f>O291*H291</f>
        <v>0</v>
      </c>
      <c r="Q291" s="160">
        <v>0</v>
      </c>
      <c r="R291" s="160">
        <f>Q291*H291</f>
        <v>0</v>
      </c>
      <c r="S291" s="160">
        <v>0</v>
      </c>
      <c r="T291" s="161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62" t="s">
        <v>253</v>
      </c>
      <c r="AT291" s="162" t="s">
        <v>250</v>
      </c>
      <c r="AU291" s="162" t="s">
        <v>128</v>
      </c>
      <c r="AY291" s="17" t="s">
        <v>120</v>
      </c>
      <c r="BE291" s="163">
        <f>IF(N291="základná",J291,0)</f>
        <v>0</v>
      </c>
      <c r="BF291" s="163">
        <f>IF(N291="znížená",J291,0)</f>
        <v>0</v>
      </c>
      <c r="BG291" s="163">
        <f>IF(N291="zákl. prenesená",J291,0)</f>
        <v>0</v>
      </c>
      <c r="BH291" s="163">
        <f>IF(N291="zníž. prenesená",J291,0)</f>
        <v>0</v>
      </c>
      <c r="BI291" s="163">
        <f>IF(N291="nulová",J291,0)</f>
        <v>0</v>
      </c>
      <c r="BJ291" s="17" t="s">
        <v>128</v>
      </c>
      <c r="BK291" s="163">
        <f>ROUND(I291*H291,2)</f>
        <v>0</v>
      </c>
      <c r="BL291" s="17" t="s">
        <v>201</v>
      </c>
      <c r="BM291" s="162" t="s">
        <v>395</v>
      </c>
    </row>
    <row r="292" spans="1:65" s="13" customFormat="1">
      <c r="B292" s="164"/>
      <c r="D292" s="165" t="s">
        <v>129</v>
      </c>
      <c r="E292" s="166" t="s">
        <v>1</v>
      </c>
      <c r="F292" s="167" t="s">
        <v>396</v>
      </c>
      <c r="H292" s="168">
        <v>8.5999999999999993E-2</v>
      </c>
      <c r="L292" s="164"/>
      <c r="M292" s="169"/>
      <c r="N292" s="170"/>
      <c r="O292" s="170"/>
      <c r="P292" s="170"/>
      <c r="Q292" s="170"/>
      <c r="R292" s="170"/>
      <c r="S292" s="170"/>
      <c r="T292" s="171"/>
      <c r="AT292" s="166" t="s">
        <v>129</v>
      </c>
      <c r="AU292" s="166" t="s">
        <v>128</v>
      </c>
      <c r="AV292" s="13" t="s">
        <v>128</v>
      </c>
      <c r="AW292" s="13" t="s">
        <v>27</v>
      </c>
      <c r="AX292" s="13" t="s">
        <v>72</v>
      </c>
      <c r="AY292" s="166" t="s">
        <v>120</v>
      </c>
    </row>
    <row r="293" spans="1:65" s="14" customFormat="1">
      <c r="B293" s="172"/>
      <c r="D293" s="165" t="s">
        <v>129</v>
      </c>
      <c r="E293" s="173" t="s">
        <v>1</v>
      </c>
      <c r="F293" s="174" t="s">
        <v>131</v>
      </c>
      <c r="H293" s="175">
        <v>8.5999999999999993E-2</v>
      </c>
      <c r="L293" s="172"/>
      <c r="M293" s="176"/>
      <c r="N293" s="177"/>
      <c r="O293" s="177"/>
      <c r="P293" s="177"/>
      <c r="Q293" s="177"/>
      <c r="R293" s="177"/>
      <c r="S293" s="177"/>
      <c r="T293" s="178"/>
      <c r="AT293" s="173" t="s">
        <v>129</v>
      </c>
      <c r="AU293" s="173" t="s">
        <v>128</v>
      </c>
      <c r="AV293" s="14" t="s">
        <v>127</v>
      </c>
      <c r="AW293" s="14" t="s">
        <v>27</v>
      </c>
      <c r="AX293" s="14" t="s">
        <v>79</v>
      </c>
      <c r="AY293" s="173" t="s">
        <v>120</v>
      </c>
    </row>
    <row r="294" spans="1:65" s="2" customFormat="1" ht="49.15" customHeight="1">
      <c r="A294" s="31"/>
      <c r="B294" s="150"/>
      <c r="C294" s="185" t="s">
        <v>397</v>
      </c>
      <c r="D294" s="185" t="s">
        <v>250</v>
      </c>
      <c r="E294" s="186" t="s">
        <v>398</v>
      </c>
      <c r="F294" s="187" t="s">
        <v>399</v>
      </c>
      <c r="G294" s="188" t="s">
        <v>172</v>
      </c>
      <c r="H294" s="189">
        <v>0.34599999999999997</v>
      </c>
      <c r="I294" s="190"/>
      <c r="J294" s="190">
        <f>ROUND(I294*H294,2)</f>
        <v>0</v>
      </c>
      <c r="K294" s="191"/>
      <c r="L294" s="192"/>
      <c r="M294" s="193" t="s">
        <v>1</v>
      </c>
      <c r="N294" s="194" t="s">
        <v>38</v>
      </c>
      <c r="O294" s="160">
        <v>0</v>
      </c>
      <c r="P294" s="160">
        <f>O294*H294</f>
        <v>0</v>
      </c>
      <c r="Q294" s="160">
        <v>0</v>
      </c>
      <c r="R294" s="160">
        <f>Q294*H294</f>
        <v>0</v>
      </c>
      <c r="S294" s="160">
        <v>0</v>
      </c>
      <c r="T294" s="161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62" t="s">
        <v>253</v>
      </c>
      <c r="AT294" s="162" t="s">
        <v>250</v>
      </c>
      <c r="AU294" s="162" t="s">
        <v>128</v>
      </c>
      <c r="AY294" s="17" t="s">
        <v>120</v>
      </c>
      <c r="BE294" s="163">
        <f>IF(N294="základná",J294,0)</f>
        <v>0</v>
      </c>
      <c r="BF294" s="163">
        <f>IF(N294="znížená",J294,0)</f>
        <v>0</v>
      </c>
      <c r="BG294" s="163">
        <f>IF(N294="zákl. prenesená",J294,0)</f>
        <v>0</v>
      </c>
      <c r="BH294" s="163">
        <f>IF(N294="zníž. prenesená",J294,0)</f>
        <v>0</v>
      </c>
      <c r="BI294" s="163">
        <f>IF(N294="nulová",J294,0)</f>
        <v>0</v>
      </c>
      <c r="BJ294" s="17" t="s">
        <v>128</v>
      </c>
      <c r="BK294" s="163">
        <f>ROUND(I294*H294,2)</f>
        <v>0</v>
      </c>
      <c r="BL294" s="17" t="s">
        <v>201</v>
      </c>
      <c r="BM294" s="162" t="s">
        <v>400</v>
      </c>
    </row>
    <row r="295" spans="1:65" s="13" customFormat="1">
      <c r="B295" s="164"/>
      <c r="D295" s="165" t="s">
        <v>129</v>
      </c>
      <c r="E295" s="166" t="s">
        <v>1</v>
      </c>
      <c r="F295" s="167" t="s">
        <v>401</v>
      </c>
      <c r="H295" s="168">
        <v>0.34599999999999997</v>
      </c>
      <c r="L295" s="164"/>
      <c r="M295" s="169"/>
      <c r="N295" s="170"/>
      <c r="O295" s="170"/>
      <c r="P295" s="170"/>
      <c r="Q295" s="170"/>
      <c r="R295" s="170"/>
      <c r="S295" s="170"/>
      <c r="T295" s="171"/>
      <c r="AT295" s="166" t="s">
        <v>129</v>
      </c>
      <c r="AU295" s="166" t="s">
        <v>128</v>
      </c>
      <c r="AV295" s="13" t="s">
        <v>128</v>
      </c>
      <c r="AW295" s="13" t="s">
        <v>27</v>
      </c>
      <c r="AX295" s="13" t="s">
        <v>72</v>
      </c>
      <c r="AY295" s="166" t="s">
        <v>120</v>
      </c>
    </row>
    <row r="296" spans="1:65" s="14" customFormat="1">
      <c r="B296" s="172"/>
      <c r="D296" s="165" t="s">
        <v>129</v>
      </c>
      <c r="E296" s="173" t="s">
        <v>1</v>
      </c>
      <c r="F296" s="174" t="s">
        <v>131</v>
      </c>
      <c r="H296" s="175">
        <v>0.34599999999999997</v>
      </c>
      <c r="L296" s="172"/>
      <c r="M296" s="176"/>
      <c r="N296" s="177"/>
      <c r="O296" s="177"/>
      <c r="P296" s="177"/>
      <c r="Q296" s="177"/>
      <c r="R296" s="177"/>
      <c r="S296" s="177"/>
      <c r="T296" s="178"/>
      <c r="AT296" s="173" t="s">
        <v>129</v>
      </c>
      <c r="AU296" s="173" t="s">
        <v>128</v>
      </c>
      <c r="AV296" s="14" t="s">
        <v>127</v>
      </c>
      <c r="AW296" s="14" t="s">
        <v>27</v>
      </c>
      <c r="AX296" s="14" t="s">
        <v>79</v>
      </c>
      <c r="AY296" s="173" t="s">
        <v>120</v>
      </c>
    </row>
    <row r="297" spans="1:65" s="2" customFormat="1" ht="24.2" customHeight="1">
      <c r="A297" s="31"/>
      <c r="B297" s="150"/>
      <c r="C297" s="151" t="s">
        <v>236</v>
      </c>
      <c r="D297" s="151" t="s">
        <v>123</v>
      </c>
      <c r="E297" s="152" t="s">
        <v>402</v>
      </c>
      <c r="F297" s="153" t="s">
        <v>403</v>
      </c>
      <c r="G297" s="154" t="s">
        <v>172</v>
      </c>
      <c r="H297" s="155">
        <v>28.556999999999999</v>
      </c>
      <c r="I297" s="156"/>
      <c r="J297" s="156">
        <f>ROUND(I297*H297,2)</f>
        <v>0</v>
      </c>
      <c r="K297" s="157"/>
      <c r="L297" s="32"/>
      <c r="M297" s="158" t="s">
        <v>1</v>
      </c>
      <c r="N297" s="159" t="s">
        <v>38</v>
      </c>
      <c r="O297" s="160">
        <v>0</v>
      </c>
      <c r="P297" s="160">
        <f>O297*H297</f>
        <v>0</v>
      </c>
      <c r="Q297" s="160">
        <v>0</v>
      </c>
      <c r="R297" s="160">
        <f>Q297*H297</f>
        <v>0</v>
      </c>
      <c r="S297" s="160">
        <v>0</v>
      </c>
      <c r="T297" s="161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62" t="s">
        <v>201</v>
      </c>
      <c r="AT297" s="162" t="s">
        <v>123</v>
      </c>
      <c r="AU297" s="162" t="s">
        <v>128</v>
      </c>
      <c r="AY297" s="17" t="s">
        <v>120</v>
      </c>
      <c r="BE297" s="163">
        <f>IF(N297="základná",J297,0)</f>
        <v>0</v>
      </c>
      <c r="BF297" s="163">
        <f>IF(N297="znížená",J297,0)</f>
        <v>0</v>
      </c>
      <c r="BG297" s="163">
        <f>IF(N297="zákl. prenesená",J297,0)</f>
        <v>0</v>
      </c>
      <c r="BH297" s="163">
        <f>IF(N297="zníž. prenesená",J297,0)</f>
        <v>0</v>
      </c>
      <c r="BI297" s="163">
        <f>IF(N297="nulová",J297,0)</f>
        <v>0</v>
      </c>
      <c r="BJ297" s="17" t="s">
        <v>128</v>
      </c>
      <c r="BK297" s="163">
        <f>ROUND(I297*H297,2)</f>
        <v>0</v>
      </c>
      <c r="BL297" s="17" t="s">
        <v>201</v>
      </c>
      <c r="BM297" s="162" t="s">
        <v>404</v>
      </c>
    </row>
    <row r="298" spans="1:65" s="2" customFormat="1" ht="24.2" customHeight="1">
      <c r="A298" s="31"/>
      <c r="B298" s="150"/>
      <c r="C298" s="151" t="s">
        <v>405</v>
      </c>
      <c r="D298" s="151" t="s">
        <v>123</v>
      </c>
      <c r="E298" s="152" t="s">
        <v>406</v>
      </c>
      <c r="F298" s="153" t="s">
        <v>407</v>
      </c>
      <c r="G298" s="154" t="s">
        <v>172</v>
      </c>
      <c r="H298" s="155">
        <v>28.556999999999999</v>
      </c>
      <c r="I298" s="156"/>
      <c r="J298" s="156">
        <f>ROUND(I298*H298,2)</f>
        <v>0</v>
      </c>
      <c r="K298" s="157"/>
      <c r="L298" s="32"/>
      <c r="M298" s="158" t="s">
        <v>1</v>
      </c>
      <c r="N298" s="159" t="s">
        <v>38</v>
      </c>
      <c r="O298" s="160">
        <v>0</v>
      </c>
      <c r="P298" s="160">
        <f>O298*H298</f>
        <v>0</v>
      </c>
      <c r="Q298" s="160">
        <v>0</v>
      </c>
      <c r="R298" s="160">
        <f>Q298*H298</f>
        <v>0</v>
      </c>
      <c r="S298" s="160">
        <v>0</v>
      </c>
      <c r="T298" s="161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62" t="s">
        <v>201</v>
      </c>
      <c r="AT298" s="162" t="s">
        <v>123</v>
      </c>
      <c r="AU298" s="162" t="s">
        <v>128</v>
      </c>
      <c r="AY298" s="17" t="s">
        <v>120</v>
      </c>
      <c r="BE298" s="163">
        <f>IF(N298="základná",J298,0)</f>
        <v>0</v>
      </c>
      <c r="BF298" s="163">
        <f>IF(N298="znížená",J298,0)</f>
        <v>0</v>
      </c>
      <c r="BG298" s="163">
        <f>IF(N298="zákl. prenesená",J298,0)</f>
        <v>0</v>
      </c>
      <c r="BH298" s="163">
        <f>IF(N298="zníž. prenesená",J298,0)</f>
        <v>0</v>
      </c>
      <c r="BI298" s="163">
        <f>IF(N298="nulová",J298,0)</f>
        <v>0</v>
      </c>
      <c r="BJ298" s="17" t="s">
        <v>128</v>
      </c>
      <c r="BK298" s="163">
        <f>ROUND(I298*H298,2)</f>
        <v>0</v>
      </c>
      <c r="BL298" s="17" t="s">
        <v>201</v>
      </c>
      <c r="BM298" s="162" t="s">
        <v>408</v>
      </c>
    </row>
    <row r="299" spans="1:65" s="2" customFormat="1" ht="24.2" customHeight="1">
      <c r="A299" s="31"/>
      <c r="B299" s="150"/>
      <c r="C299" s="151" t="s">
        <v>339</v>
      </c>
      <c r="D299" s="151" t="s">
        <v>123</v>
      </c>
      <c r="E299" s="152" t="s">
        <v>409</v>
      </c>
      <c r="F299" s="153" t="s">
        <v>410</v>
      </c>
      <c r="G299" s="154" t="s">
        <v>172</v>
      </c>
      <c r="H299" s="155">
        <v>713.92499999999995</v>
      </c>
      <c r="I299" s="156"/>
      <c r="J299" s="156">
        <f>ROUND(I299*H299,2)</f>
        <v>0</v>
      </c>
      <c r="K299" s="157"/>
      <c r="L299" s="32"/>
      <c r="M299" s="158" t="s">
        <v>1</v>
      </c>
      <c r="N299" s="159" t="s">
        <v>38</v>
      </c>
      <c r="O299" s="160">
        <v>0</v>
      </c>
      <c r="P299" s="160">
        <f>O299*H299</f>
        <v>0</v>
      </c>
      <c r="Q299" s="160">
        <v>0</v>
      </c>
      <c r="R299" s="160">
        <f>Q299*H299</f>
        <v>0</v>
      </c>
      <c r="S299" s="160">
        <v>0</v>
      </c>
      <c r="T299" s="161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62" t="s">
        <v>201</v>
      </c>
      <c r="AT299" s="162" t="s">
        <v>123</v>
      </c>
      <c r="AU299" s="162" t="s">
        <v>128</v>
      </c>
      <c r="AY299" s="17" t="s">
        <v>120</v>
      </c>
      <c r="BE299" s="163">
        <f>IF(N299="základná",J299,0)</f>
        <v>0</v>
      </c>
      <c r="BF299" s="163">
        <f>IF(N299="znížená",J299,0)</f>
        <v>0</v>
      </c>
      <c r="BG299" s="163">
        <f>IF(N299="zákl. prenesená",J299,0)</f>
        <v>0</v>
      </c>
      <c r="BH299" s="163">
        <f>IF(N299="zníž. prenesená",J299,0)</f>
        <v>0</v>
      </c>
      <c r="BI299" s="163">
        <f>IF(N299="nulová",J299,0)</f>
        <v>0</v>
      </c>
      <c r="BJ299" s="17" t="s">
        <v>128</v>
      </c>
      <c r="BK299" s="163">
        <f>ROUND(I299*H299,2)</f>
        <v>0</v>
      </c>
      <c r="BL299" s="17" t="s">
        <v>201</v>
      </c>
      <c r="BM299" s="162" t="s">
        <v>411</v>
      </c>
    </row>
    <row r="300" spans="1:65" s="15" customFormat="1">
      <c r="B300" s="179"/>
      <c r="D300" s="165" t="s">
        <v>129</v>
      </c>
      <c r="E300" s="180" t="s">
        <v>1</v>
      </c>
      <c r="F300" s="181" t="s">
        <v>412</v>
      </c>
      <c r="H300" s="180" t="s">
        <v>1</v>
      </c>
      <c r="L300" s="179"/>
      <c r="M300" s="182"/>
      <c r="N300" s="183"/>
      <c r="O300" s="183"/>
      <c r="P300" s="183"/>
      <c r="Q300" s="183"/>
      <c r="R300" s="183"/>
      <c r="S300" s="183"/>
      <c r="T300" s="184"/>
      <c r="AT300" s="180" t="s">
        <v>129</v>
      </c>
      <c r="AU300" s="180" t="s">
        <v>128</v>
      </c>
      <c r="AV300" s="15" t="s">
        <v>79</v>
      </c>
      <c r="AW300" s="15" t="s">
        <v>27</v>
      </c>
      <c r="AX300" s="15" t="s">
        <v>72</v>
      </c>
      <c r="AY300" s="180" t="s">
        <v>120</v>
      </c>
    </row>
    <row r="301" spans="1:65" s="13" customFormat="1">
      <c r="B301" s="164"/>
      <c r="D301" s="165" t="s">
        <v>129</v>
      </c>
      <c r="E301" s="166" t="s">
        <v>1</v>
      </c>
      <c r="F301" s="167" t="s">
        <v>413</v>
      </c>
      <c r="H301" s="168">
        <v>713.92499999999995</v>
      </c>
      <c r="L301" s="164"/>
      <c r="M301" s="169"/>
      <c r="N301" s="170"/>
      <c r="O301" s="170"/>
      <c r="P301" s="170"/>
      <c r="Q301" s="170"/>
      <c r="R301" s="170"/>
      <c r="S301" s="170"/>
      <c r="T301" s="171"/>
      <c r="AT301" s="166" t="s">
        <v>129</v>
      </c>
      <c r="AU301" s="166" t="s">
        <v>128</v>
      </c>
      <c r="AV301" s="13" t="s">
        <v>128</v>
      </c>
      <c r="AW301" s="13" t="s">
        <v>27</v>
      </c>
      <c r="AX301" s="13" t="s">
        <v>72</v>
      </c>
      <c r="AY301" s="166" t="s">
        <v>120</v>
      </c>
    </row>
    <row r="302" spans="1:65" s="14" customFormat="1">
      <c r="B302" s="172"/>
      <c r="D302" s="165" t="s">
        <v>129</v>
      </c>
      <c r="E302" s="173" t="s">
        <v>1</v>
      </c>
      <c r="F302" s="174" t="s">
        <v>131</v>
      </c>
      <c r="H302" s="175">
        <v>713.92499999999995</v>
      </c>
      <c r="L302" s="172"/>
      <c r="M302" s="176"/>
      <c r="N302" s="177"/>
      <c r="O302" s="177"/>
      <c r="P302" s="177"/>
      <c r="Q302" s="177"/>
      <c r="R302" s="177"/>
      <c r="S302" s="177"/>
      <c r="T302" s="178"/>
      <c r="AT302" s="173" t="s">
        <v>129</v>
      </c>
      <c r="AU302" s="173" t="s">
        <v>128</v>
      </c>
      <c r="AV302" s="14" t="s">
        <v>127</v>
      </c>
      <c r="AW302" s="14" t="s">
        <v>27</v>
      </c>
      <c r="AX302" s="14" t="s">
        <v>79</v>
      </c>
      <c r="AY302" s="173" t="s">
        <v>120</v>
      </c>
    </row>
    <row r="303" spans="1:65" s="12" customFormat="1" ht="22.9" customHeight="1">
      <c r="B303" s="138"/>
      <c r="D303" s="139" t="s">
        <v>71</v>
      </c>
      <c r="E303" s="148" t="s">
        <v>414</v>
      </c>
      <c r="F303" s="148" t="s">
        <v>415</v>
      </c>
      <c r="J303" s="149">
        <f>BK303</f>
        <v>0</v>
      </c>
      <c r="L303" s="138"/>
      <c r="M303" s="142"/>
      <c r="N303" s="143"/>
      <c r="O303" s="143"/>
      <c r="P303" s="144">
        <f>SUM(P304:P310)</f>
        <v>2017.079023</v>
      </c>
      <c r="Q303" s="143"/>
      <c r="R303" s="144">
        <f>SUM(R304:R310)</f>
        <v>0.22288166000000004</v>
      </c>
      <c r="S303" s="143"/>
      <c r="T303" s="145">
        <f>SUM(T304:T310)</f>
        <v>0</v>
      </c>
      <c r="AR303" s="139" t="s">
        <v>128</v>
      </c>
      <c r="AT303" s="146" t="s">
        <v>71</v>
      </c>
      <c r="AU303" s="146" t="s">
        <v>79</v>
      </c>
      <c r="AY303" s="139" t="s">
        <v>120</v>
      </c>
      <c r="BK303" s="147">
        <f>SUM(BK304:BK310)</f>
        <v>0</v>
      </c>
    </row>
    <row r="304" spans="1:65" s="2" customFormat="1" ht="49.15" customHeight="1">
      <c r="A304" s="31"/>
      <c r="B304" s="150"/>
      <c r="C304" s="151" t="s">
        <v>416</v>
      </c>
      <c r="D304" s="151" t="s">
        <v>123</v>
      </c>
      <c r="E304" s="152" t="s">
        <v>417</v>
      </c>
      <c r="F304" s="153" t="s">
        <v>418</v>
      </c>
      <c r="G304" s="154" t="s">
        <v>182</v>
      </c>
      <c r="H304" s="155">
        <v>11144.083000000001</v>
      </c>
      <c r="I304" s="156"/>
      <c r="J304" s="156">
        <f>ROUND(I304*H304,2)</f>
        <v>0</v>
      </c>
      <c r="K304" s="157"/>
      <c r="L304" s="32"/>
      <c r="M304" s="158" t="s">
        <v>1</v>
      </c>
      <c r="N304" s="159" t="s">
        <v>38</v>
      </c>
      <c r="O304" s="160">
        <v>0.18099999999999999</v>
      </c>
      <c r="P304" s="160">
        <f>O304*H304</f>
        <v>2017.079023</v>
      </c>
      <c r="Q304" s="160">
        <v>2.0000000000000002E-5</v>
      </c>
      <c r="R304" s="160">
        <f>Q304*H304</f>
        <v>0.22288166000000004</v>
      </c>
      <c r="S304" s="160">
        <v>0</v>
      </c>
      <c r="T304" s="161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62" t="s">
        <v>201</v>
      </c>
      <c r="AT304" s="162" t="s">
        <v>123</v>
      </c>
      <c r="AU304" s="162" t="s">
        <v>128</v>
      </c>
      <c r="AY304" s="17" t="s">
        <v>120</v>
      </c>
      <c r="BE304" s="163">
        <f>IF(N304="základná",J304,0)</f>
        <v>0</v>
      </c>
      <c r="BF304" s="163">
        <f>IF(N304="znížená",J304,0)</f>
        <v>0</v>
      </c>
      <c r="BG304" s="163">
        <f>IF(N304="zákl. prenesená",J304,0)</f>
        <v>0</v>
      </c>
      <c r="BH304" s="163">
        <f>IF(N304="zníž. prenesená",J304,0)</f>
        <v>0</v>
      </c>
      <c r="BI304" s="163">
        <f>IF(N304="nulová",J304,0)</f>
        <v>0</v>
      </c>
      <c r="BJ304" s="17" t="s">
        <v>128</v>
      </c>
      <c r="BK304" s="163">
        <f>ROUND(I304*H304,2)</f>
        <v>0</v>
      </c>
      <c r="BL304" s="17" t="s">
        <v>201</v>
      </c>
      <c r="BM304" s="162" t="s">
        <v>419</v>
      </c>
    </row>
    <row r="305" spans="1:51" s="13" customFormat="1">
      <c r="B305" s="164"/>
      <c r="D305" s="165" t="s">
        <v>129</v>
      </c>
      <c r="E305" s="166" t="s">
        <v>1</v>
      </c>
      <c r="F305" s="167" t="s">
        <v>420</v>
      </c>
      <c r="H305" s="168">
        <v>3955.752</v>
      </c>
      <c r="L305" s="164"/>
      <c r="M305" s="169"/>
      <c r="N305" s="170"/>
      <c r="O305" s="170"/>
      <c r="P305" s="170"/>
      <c r="Q305" s="170"/>
      <c r="R305" s="170"/>
      <c r="S305" s="170"/>
      <c r="T305" s="171"/>
      <c r="AT305" s="166" t="s">
        <v>129</v>
      </c>
      <c r="AU305" s="166" t="s">
        <v>128</v>
      </c>
      <c r="AV305" s="13" t="s">
        <v>128</v>
      </c>
      <c r="AW305" s="13" t="s">
        <v>27</v>
      </c>
      <c r="AX305" s="13" t="s">
        <v>72</v>
      </c>
      <c r="AY305" s="166" t="s">
        <v>120</v>
      </c>
    </row>
    <row r="306" spans="1:51" s="13" customFormat="1">
      <c r="B306" s="164"/>
      <c r="D306" s="165" t="s">
        <v>129</v>
      </c>
      <c r="E306" s="166" t="s">
        <v>1</v>
      </c>
      <c r="F306" s="167" t="s">
        <v>420</v>
      </c>
      <c r="H306" s="168">
        <v>3955.752</v>
      </c>
      <c r="L306" s="164"/>
      <c r="M306" s="169"/>
      <c r="N306" s="170"/>
      <c r="O306" s="170"/>
      <c r="P306" s="170"/>
      <c r="Q306" s="170"/>
      <c r="R306" s="170"/>
      <c r="S306" s="170"/>
      <c r="T306" s="171"/>
      <c r="AT306" s="166" t="s">
        <v>129</v>
      </c>
      <c r="AU306" s="166" t="s">
        <v>128</v>
      </c>
      <c r="AV306" s="13" t="s">
        <v>128</v>
      </c>
      <c r="AW306" s="13" t="s">
        <v>27</v>
      </c>
      <c r="AX306" s="13" t="s">
        <v>72</v>
      </c>
      <c r="AY306" s="166" t="s">
        <v>120</v>
      </c>
    </row>
    <row r="307" spans="1:51" s="13" customFormat="1">
      <c r="B307" s="164"/>
      <c r="D307" s="165" t="s">
        <v>129</v>
      </c>
      <c r="E307" s="166" t="s">
        <v>1</v>
      </c>
      <c r="F307" s="167" t="s">
        <v>421</v>
      </c>
      <c r="H307" s="168">
        <v>195.09299999999999</v>
      </c>
      <c r="L307" s="164"/>
      <c r="M307" s="169"/>
      <c r="N307" s="170"/>
      <c r="O307" s="170"/>
      <c r="P307" s="170"/>
      <c r="Q307" s="170"/>
      <c r="R307" s="170"/>
      <c r="S307" s="170"/>
      <c r="T307" s="171"/>
      <c r="AT307" s="166" t="s">
        <v>129</v>
      </c>
      <c r="AU307" s="166" t="s">
        <v>128</v>
      </c>
      <c r="AV307" s="13" t="s">
        <v>128</v>
      </c>
      <c r="AW307" s="13" t="s">
        <v>27</v>
      </c>
      <c r="AX307" s="13" t="s">
        <v>72</v>
      </c>
      <c r="AY307" s="166" t="s">
        <v>120</v>
      </c>
    </row>
    <row r="308" spans="1:51" s="13" customFormat="1">
      <c r="B308" s="164"/>
      <c r="D308" s="165" t="s">
        <v>129</v>
      </c>
      <c r="E308" s="166" t="s">
        <v>1</v>
      </c>
      <c r="F308" s="167" t="s">
        <v>422</v>
      </c>
      <c r="H308" s="168">
        <v>2731.6709999999998</v>
      </c>
      <c r="L308" s="164"/>
      <c r="M308" s="169"/>
      <c r="N308" s="170"/>
      <c r="O308" s="170"/>
      <c r="P308" s="170"/>
      <c r="Q308" s="170"/>
      <c r="R308" s="170"/>
      <c r="S308" s="170"/>
      <c r="T308" s="171"/>
      <c r="AT308" s="166" t="s">
        <v>129</v>
      </c>
      <c r="AU308" s="166" t="s">
        <v>128</v>
      </c>
      <c r="AV308" s="13" t="s">
        <v>128</v>
      </c>
      <c r="AW308" s="13" t="s">
        <v>27</v>
      </c>
      <c r="AX308" s="13" t="s">
        <v>72</v>
      </c>
      <c r="AY308" s="166" t="s">
        <v>120</v>
      </c>
    </row>
    <row r="309" spans="1:51" s="13" customFormat="1">
      <c r="B309" s="164"/>
      <c r="D309" s="165" t="s">
        <v>129</v>
      </c>
      <c r="E309" s="166" t="s">
        <v>1</v>
      </c>
      <c r="F309" s="167" t="s">
        <v>423</v>
      </c>
      <c r="H309" s="168">
        <v>305.815</v>
      </c>
      <c r="L309" s="164"/>
      <c r="M309" s="169"/>
      <c r="N309" s="170"/>
      <c r="O309" s="170"/>
      <c r="P309" s="170"/>
      <c r="Q309" s="170"/>
      <c r="R309" s="170"/>
      <c r="S309" s="170"/>
      <c r="T309" s="171"/>
      <c r="AT309" s="166" t="s">
        <v>129</v>
      </c>
      <c r="AU309" s="166" t="s">
        <v>128</v>
      </c>
      <c r="AV309" s="13" t="s">
        <v>128</v>
      </c>
      <c r="AW309" s="13" t="s">
        <v>27</v>
      </c>
      <c r="AX309" s="13" t="s">
        <v>72</v>
      </c>
      <c r="AY309" s="166" t="s">
        <v>120</v>
      </c>
    </row>
    <row r="310" spans="1:51" s="14" customFormat="1">
      <c r="B310" s="172"/>
      <c r="D310" s="165" t="s">
        <v>129</v>
      </c>
      <c r="E310" s="173" t="s">
        <v>1</v>
      </c>
      <c r="F310" s="174" t="s">
        <v>131</v>
      </c>
      <c r="H310" s="175">
        <v>11144.083000000001</v>
      </c>
      <c r="L310" s="172"/>
      <c r="M310" s="195"/>
      <c r="N310" s="196"/>
      <c r="O310" s="196"/>
      <c r="P310" s="196"/>
      <c r="Q310" s="196"/>
      <c r="R310" s="196"/>
      <c r="S310" s="196"/>
      <c r="T310" s="197"/>
      <c r="AT310" s="173" t="s">
        <v>129</v>
      </c>
      <c r="AU310" s="173" t="s">
        <v>128</v>
      </c>
      <c r="AV310" s="14" t="s">
        <v>127</v>
      </c>
      <c r="AW310" s="14" t="s">
        <v>27</v>
      </c>
      <c r="AX310" s="14" t="s">
        <v>79</v>
      </c>
      <c r="AY310" s="173" t="s">
        <v>120</v>
      </c>
    </row>
    <row r="311" spans="1:51" s="2" customFormat="1" ht="6.95" customHeight="1">
      <c r="A311" s="31"/>
      <c r="B311" s="49"/>
      <c r="C311" s="50"/>
      <c r="D311" s="50"/>
      <c r="E311" s="50"/>
      <c r="F311" s="50"/>
      <c r="G311" s="50"/>
      <c r="H311" s="50"/>
      <c r="I311" s="50"/>
      <c r="J311" s="50"/>
      <c r="K311" s="50"/>
      <c r="L311" s="32"/>
      <c r="M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</row>
  </sheetData>
  <autoFilter ref="C129:K310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03a - SO 01 Drevená pevná lávka</vt:lpstr>
      <vt:lpstr>'03a - SO 01 Drevená pevná lávka'!Názvy_tlače</vt:lpstr>
      <vt:lpstr>'Rekapitulácia stavby'!Názvy_tlače</vt:lpstr>
      <vt:lpstr>'03a - SO 01 Drevená pevná lávka'!Oblasť_tlače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DESKTOP-J50H9RL\Lenovo</dc:creator>
  <cp:lastModifiedBy>user</cp:lastModifiedBy>
  <dcterms:created xsi:type="dcterms:W3CDTF">2022-08-10T08:14:34Z</dcterms:created>
  <dcterms:modified xsi:type="dcterms:W3CDTF">2022-08-11T09:01:49Z</dcterms:modified>
</cp:coreProperties>
</file>