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rozdelenie vykazu vymer podla SO\LKM TT_RP_vykaz vymer_zariadenie staveniska\"/>
    </mc:Choice>
  </mc:AlternateContent>
  <bookViews>
    <workbookView xWindow="135" yWindow="585" windowWidth="22710" windowHeight="8670" activeTab="1"/>
  </bookViews>
  <sheets>
    <sheet name="Rekapitulácia stavby" sheetId="1" r:id="rId1"/>
    <sheet name="  Zariadenie staveniska" sheetId="6" r:id="rId2"/>
  </sheets>
  <definedNames>
    <definedName name="_xlnm._FilterDatabase" localSheetId="1" hidden="1">'  Zariadenie staveniska'!$C$123:$K$159</definedName>
    <definedName name="_xlnm.Print_Titles" localSheetId="1">'  Zariadenie staveniska'!$123:$123</definedName>
    <definedName name="_xlnm.Print_Titles" localSheetId="0">'Rekapitulácia stavby'!$92:$92</definedName>
    <definedName name="_xlnm.Print_Area" localSheetId="1">'  Zariadenie staveniska'!$C$4:$J$76,'  Zariadenie staveniska'!$C$82:$J$105,'  Zariadenie staveniska'!$C$111:$J$159</definedName>
    <definedName name="_xlnm.Print_Area" localSheetId="0">'Rekapitulácia stavby'!$D$4:$AO$76,'Rekapitulácia stavby'!$C$82:$AQ$104</definedName>
  </definedNames>
  <calcPr calcId="152511"/>
</workbook>
</file>

<file path=xl/calcChain.xml><?xml version="1.0" encoding="utf-8"?>
<calcChain xmlns="http://schemas.openxmlformats.org/spreadsheetml/2006/main">
  <c r="J39" i="6" l="1"/>
  <c r="J38" i="6"/>
  <c r="J37" i="6"/>
  <c r="BI159" i="6"/>
  <c r="BH159" i="6"/>
  <c r="BG159" i="6"/>
  <c r="BE159" i="6"/>
  <c r="T159" i="6"/>
  <c r="T158" i="6" s="1"/>
  <c r="R159" i="6"/>
  <c r="R158" i="6" s="1"/>
  <c r="P159" i="6"/>
  <c r="P158" i="6" s="1"/>
  <c r="BI154" i="6"/>
  <c r="BH154" i="6"/>
  <c r="BG154" i="6"/>
  <c r="BE154" i="6"/>
  <c r="T154" i="6"/>
  <c r="R154" i="6"/>
  <c r="P154" i="6"/>
  <c r="BI151" i="6"/>
  <c r="BH151" i="6"/>
  <c r="BG151" i="6"/>
  <c r="BE151" i="6"/>
  <c r="T151" i="6"/>
  <c r="R151" i="6"/>
  <c r="P151" i="6"/>
  <c r="BI147" i="6"/>
  <c r="BH147" i="6"/>
  <c r="BG147" i="6"/>
  <c r="BE147" i="6"/>
  <c r="T147" i="6"/>
  <c r="R147" i="6"/>
  <c r="P147" i="6"/>
  <c r="BI143" i="6"/>
  <c r="BH143" i="6"/>
  <c r="BG143" i="6"/>
  <c r="BE143" i="6"/>
  <c r="T143" i="6"/>
  <c r="R143" i="6"/>
  <c r="P143" i="6"/>
  <c r="BI141" i="6"/>
  <c r="BH141" i="6"/>
  <c r="BG141" i="6"/>
  <c r="BE141" i="6"/>
  <c r="T141" i="6"/>
  <c r="R141" i="6"/>
  <c r="P141" i="6"/>
  <c r="BI138" i="6"/>
  <c r="BH138" i="6"/>
  <c r="BG138" i="6"/>
  <c r="BE138" i="6"/>
  <c r="T138" i="6"/>
  <c r="R138" i="6"/>
  <c r="P138" i="6"/>
  <c r="BI137" i="6"/>
  <c r="BH137" i="6"/>
  <c r="BG137" i="6"/>
  <c r="BE137" i="6"/>
  <c r="F35" i="6" s="1"/>
  <c r="T137" i="6"/>
  <c r="R137" i="6"/>
  <c r="P137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27" i="6"/>
  <c r="BH127" i="6"/>
  <c r="BG127" i="6"/>
  <c r="BE127" i="6"/>
  <c r="T127" i="6"/>
  <c r="R127" i="6"/>
  <c r="P127" i="6"/>
  <c r="J120" i="6"/>
  <c r="F120" i="6"/>
  <c r="F118" i="6"/>
  <c r="E116" i="6"/>
  <c r="J31" i="6"/>
  <c r="J91" i="6"/>
  <c r="F91" i="6"/>
  <c r="F89" i="6"/>
  <c r="E87" i="6"/>
  <c r="J24" i="6"/>
  <c r="E24" i="6"/>
  <c r="J121" i="6" s="1"/>
  <c r="J23" i="6"/>
  <c r="J18" i="6"/>
  <c r="E18" i="6"/>
  <c r="F92" i="6" s="1"/>
  <c r="J17" i="6"/>
  <c r="J12" i="6"/>
  <c r="J118" i="6" s="1"/>
  <c r="E7" i="6"/>
  <c r="E114" i="6" s="1"/>
  <c r="AY97" i="1"/>
  <c r="AX97" i="1"/>
  <c r="AY96" i="1"/>
  <c r="AX96" i="1"/>
  <c r="AY95" i="1"/>
  <c r="AX95" i="1"/>
  <c r="L90" i="1"/>
  <c r="AM90" i="1"/>
  <c r="AM89" i="1"/>
  <c r="L89" i="1"/>
  <c r="AM87" i="1"/>
  <c r="L87" i="1"/>
  <c r="L85" i="1"/>
  <c r="L84" i="1"/>
  <c r="J159" i="6"/>
  <c r="BK143" i="6"/>
  <c r="BK138" i="6"/>
  <c r="BK151" i="6"/>
  <c r="J132" i="6"/>
  <c r="BK127" i="6"/>
  <c r="BK132" i="6"/>
  <c r="J147" i="6"/>
  <c r="BK147" i="6"/>
  <c r="J154" i="6"/>
  <c r="J137" i="6"/>
  <c r="BK154" i="6"/>
  <c r="BK131" i="6"/>
  <c r="J141" i="6"/>
  <c r="J131" i="6"/>
  <c r="J151" i="6"/>
  <c r="BK133" i="6"/>
  <c r="J138" i="6"/>
  <c r="AS94" i="1"/>
  <c r="J133" i="6"/>
  <c r="BK159" i="6"/>
  <c r="J143" i="6"/>
  <c r="AK27" i="1"/>
  <c r="BK141" i="6"/>
  <c r="J127" i="6"/>
  <c r="BK137" i="6"/>
  <c r="R126" i="6" l="1"/>
  <c r="T126" i="6"/>
  <c r="BK126" i="6"/>
  <c r="J126" i="6" s="1"/>
  <c r="J98" i="6" s="1"/>
  <c r="BK142" i="6"/>
  <c r="J142" i="6" s="1"/>
  <c r="J99" i="6" s="1"/>
  <c r="P126" i="6"/>
  <c r="R142" i="6"/>
  <c r="P142" i="6"/>
  <c r="T142" i="6"/>
  <c r="BK158" i="6"/>
  <c r="J158" i="6"/>
  <c r="J100" i="6" s="1"/>
  <c r="J92" i="6"/>
  <c r="BF141" i="6"/>
  <c r="E85" i="6"/>
  <c r="BF132" i="6"/>
  <c r="BF133" i="6"/>
  <c r="BF151" i="6"/>
  <c r="BF131" i="6"/>
  <c r="J89" i="6"/>
  <c r="BF127" i="6"/>
  <c r="BF138" i="6"/>
  <c r="BF143" i="6"/>
  <c r="BF159" i="6"/>
  <c r="F121" i="6"/>
  <c r="BF137" i="6"/>
  <c r="BF147" i="6"/>
  <c r="BF154" i="6"/>
  <c r="BC95" i="1"/>
  <c r="AZ97" i="1"/>
  <c r="F39" i="6"/>
  <c r="AV95" i="1"/>
  <c r="BC96" i="1"/>
  <c r="BD95" i="1"/>
  <c r="AV97" i="1"/>
  <c r="J35" i="6"/>
  <c r="F38" i="6"/>
  <c r="BB95" i="1"/>
  <c r="BD96" i="1"/>
  <c r="F37" i="6"/>
  <c r="BB96" i="1"/>
  <c r="BD97" i="1"/>
  <c r="AZ96" i="1"/>
  <c r="BB97" i="1"/>
  <c r="AZ95" i="1"/>
  <c r="AV96" i="1"/>
  <c r="BC97" i="1"/>
  <c r="AU96" i="1" l="1"/>
  <c r="R125" i="6"/>
  <c r="R124" i="6"/>
  <c r="AU95" i="1"/>
  <c r="T125" i="6"/>
  <c r="T124" i="6"/>
  <c r="AU97" i="1"/>
  <c r="P125" i="6"/>
  <c r="P124" i="6" s="1"/>
  <c r="BK125" i="6"/>
  <c r="BK124" i="6" s="1"/>
  <c r="J124" i="6" s="1"/>
  <c r="J96" i="6" s="1"/>
  <c r="J30" i="6" s="1"/>
  <c r="J32" i="6" s="1"/>
  <c r="AG100" i="1" s="1"/>
  <c r="AN100" i="1" s="1"/>
  <c r="BA97" i="1"/>
  <c r="BA96" i="1"/>
  <c r="AW96" i="1"/>
  <c r="AT96" i="1" s="1"/>
  <c r="F36" i="6"/>
  <c r="AW95" i="1"/>
  <c r="AT95" i="1" s="1"/>
  <c r="BD94" i="1"/>
  <c r="W36" i="1" s="1"/>
  <c r="BB94" i="1"/>
  <c r="W34" i="1" s="1"/>
  <c r="J36" i="6"/>
  <c r="BA95" i="1"/>
  <c r="AZ94" i="1"/>
  <c r="W32" i="1" s="1"/>
  <c r="BC94" i="1"/>
  <c r="W35" i="1" s="1"/>
  <c r="AW97" i="1"/>
  <c r="AT97" i="1" s="1"/>
  <c r="AG94" i="1" l="1"/>
  <c r="J125" i="6"/>
  <c r="J97" i="6"/>
  <c r="J41" i="6"/>
  <c r="AU94" i="1"/>
  <c r="J105" i="6"/>
  <c r="AY94" i="1"/>
  <c r="AX94" i="1"/>
  <c r="BA94" i="1"/>
  <c r="AW94" i="1" s="1"/>
  <c r="AK33" i="1" s="1"/>
  <c r="AV94" i="1"/>
  <c r="AK32" i="1" s="1"/>
  <c r="AG104" i="1" l="1"/>
  <c r="AN94" i="1"/>
  <c r="AK26" i="1"/>
  <c r="AK29" i="1" s="1"/>
  <c r="AK38" i="1" s="1"/>
  <c r="W33" i="1"/>
  <c r="AT94" i="1"/>
  <c r="AN104" i="1" l="1"/>
</calcChain>
</file>

<file path=xl/sharedStrings.xml><?xml version="1.0" encoding="utf-8"?>
<sst xmlns="http://schemas.openxmlformats.org/spreadsheetml/2006/main" count="650" uniqueCount="186">
  <si>
    <t>Export Komplet</t>
  </si>
  <si>
    <t/>
  </si>
  <si>
    <t>2.0</t>
  </si>
  <si>
    <t>False</t>
  </si>
  <si>
    <t>{acfb8278-e035-4fd5-9666-d2f53f22aa45}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</si>
  <si>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</si>
  <si>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</si>
  <si>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</si>
  <si>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</si>
  <si>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</si>
  <si>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</si>
  <si>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</si>
  <si>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2021-8</t>
  </si>
  <si>
    <t>Stavba:</t>
  </si>
  <si>
    <t>Umiestnenie lávky v priestore Horného rybníka v lokalite Kamenný mlyn v Trnave_dub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</si>
  <si>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</si>
  <si>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</si>
  <si>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</si>
  <si>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</si>
  <si>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</si>
  <si>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</si>
  <si>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</si>
  <si>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Mesto Trnava č.1 917 71 Trnava</t>
  </si>
  <si>
    <t>IČ DPH:</t>
  </si>
  <si>
    <t>Zhotoviteľ:</t>
  </si>
  <si>
    <t>Projektant:</t>
  </si>
  <si>
    <t>Šercel Švec, s.r.o.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</si>
  <si>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</si>
  <si>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</si>
  <si>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</si>
  <si>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</si>
  <si>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</si>
  <si>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</si>
  <si>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</si>
  <si>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</si>
  <si>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</si>
  <si>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</si>
  <si>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</si>
  <si>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</si>
  <si>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</si>
  <si>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</si>
  <si>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</si>
  <si>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</si>
  <si>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</si>
  <si>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</si>
  <si>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</si>
  <si>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</si>
  <si>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</si>
  <si>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</si>
  <si>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</si>
  <si>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</si>
  <si>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</si>
  <si>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</si>
  <si>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</si>
  <si>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</si>
  <si>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</si>
  <si>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</si>
  <si>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</si>
  <si>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</si>
  <si>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</si>
  <si>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</si>
  <si>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</si>
  <si>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</si>
  <si>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</si>
  <si>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</si>
  <si>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</si>
  <si>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</si>
  <si>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</si>
  <si>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</si>
  <si>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</si>
  <si>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</si>
  <si>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</si>
  <si>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</si>
  <si>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</si>
  <si>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</si>
  <si>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</si>
  <si>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</si>
  <si>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SO 03 Sadové úpravy</t>
  </si>
  <si>
    <t>STA</t>
  </si>
  <si>
    <t>1</t>
  </si>
  <si>
    <t>SO 04 Plávajúci kvetináč</t>
  </si>
  <si>
    <t>{4b709126-7e69-49a6-b6da-f03b28c05940}</t>
  </si>
  <si>
    <t>{3b9a5c31-5049-4d1f-ad52-c3c3147b6c87}</t>
  </si>
  <si>
    <t>SO 02 Modulárny pontón</t>
  </si>
  <si>
    <t>{8a69df3d-8d70-4c59-a0df-2e8eb37609ed}</t>
  </si>
  <si>
    <t xml:space="preserve"> Zariadenie staveniska</t>
  </si>
  <si>
    <t>{f3310acb-ae88-4be9-b8f5-742588c65ed1}</t>
  </si>
  <si>
    <t>2) Ostatné náklady zo súhrnného listu</t>
  </si>
  <si>
    <t>Percent. zadanie_x000D_
[% nákladov rozpočtu]</t>
  </si>
  <si>
    <t>Zaradenie nákladov</t>
  </si>
  <si>
    <t>Celkové náklady za stavbu 1) + 2)</t>
  </si>
  <si>
    <t>KRYCÍ LIST ROZPOČTU</t>
  </si>
  <si>
    <t>Objekt: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</si>
  <si>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</si>
  <si>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</si>
  <si>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</si>
  <si>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</si>
  <si>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</si>
  <si>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</si>
  <si>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</si>
  <si>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</si>
  <si>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</si>
  <si>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5 - Komunikácie</t>
  </si>
  <si>
    <t xml:space="preserve">    99 - Presun hmôt HSV</t>
  </si>
  <si>
    <t>2) Ostatné náklady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</si>
  <si>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</si>
  <si>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</si>
  <si>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</si>
  <si>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</si>
  <si>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</si>
  <si>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</si>
  <si>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</si>
  <si>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</si>
  <si>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</si>
  <si>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</si>
  <si>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</si>
  <si>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</si>
  <si>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</si>
  <si>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</si>
  <si>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</si>
  <si>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</si>
  <si>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</si>
  <si>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m3</t>
  </si>
  <si>
    <t>4</t>
  </si>
  <si>
    <t>2</t>
  </si>
  <si>
    <t>VV</t>
  </si>
  <si>
    <t>Súčet</t>
  </si>
  <si>
    <t>8</t>
  </si>
  <si>
    <t>13</t>
  </si>
  <si>
    <t>6</t>
  </si>
  <si>
    <t>10</t>
  </si>
  <si>
    <t>171209002.R</t>
  </si>
  <si>
    <t>t</t>
  </si>
  <si>
    <t>171209002.S</t>
  </si>
  <si>
    <t>Poplatok za skladovanie - zemina a kamenivo (17 05) ostatné</t>
  </si>
  <si>
    <t>m2</t>
  </si>
  <si>
    <t>12</t>
  </si>
  <si>
    <t>14</t>
  </si>
  <si>
    <t>16</t>
  </si>
  <si>
    <t>9</t>
  </si>
  <si>
    <t>18</t>
  </si>
  <si>
    <t>ks</t>
  </si>
  <si>
    <t>22</t>
  </si>
  <si>
    <t>11</t>
  </si>
  <si>
    <t>5</t>
  </si>
  <si>
    <t>Komunikácie</t>
  </si>
  <si>
    <t>M</t>
  </si>
  <si>
    <t>99</t>
  </si>
  <si>
    <t>Presun hmôt HSV</t>
  </si>
  <si>
    <t>Kamenný mlyn - FCC Zavarská cesta (6,4 km)</t>
  </si>
  <si>
    <t>Mesto Trnava č.1, 917 71 Trnava</t>
  </si>
  <si>
    <t>162501143.S</t>
  </si>
  <si>
    <t>Vodorovné premiestnenie výkopku po spevnenej ceste z horniny tr.1-4, nad 1000 do 10000 m3, príplatok k cene za každých ďalšich a začatých 1000 m</t>
  </si>
  <si>
    <t>171201202.S</t>
  </si>
  <si>
    <t>Uloženie sypaniny na skládky nad 100 do 1000 m3</t>
  </si>
  <si>
    <t>Šercel Švec,s.r.o.</t>
  </si>
  <si>
    <t>122202202.S</t>
  </si>
  <si>
    <t>Odkopávka a prekopávka nezapažená pre cesty, v hornine 3 nad 100 do 1000 m3</t>
  </si>
  <si>
    <t>breh a zariadenie staveniska - stavba v rybníku</t>
  </si>
  <si>
    <t>100*4,0*0,3</t>
  </si>
  <si>
    <t>122202209.S</t>
  </si>
  <si>
    <t>Odkopávky a prekopávky nezapažené pre cesty. Príplatok za lepivosť horniny 3</t>
  </si>
  <si>
    <t>3</t>
  </si>
  <si>
    <t>162303113.S</t>
  </si>
  <si>
    <t>Vodorovné premiestnenie výkopku pre cesty po nespevnenej ceste z horniny tr.1-4 do 1000 m3 na vzdialenosť do 500 m</t>
  </si>
  <si>
    <t>(120*(6,4-0,5))</t>
  </si>
  <si>
    <t>120*1,8 "Prepočítané koeficientom množstva</t>
  </si>
  <si>
    <t>14747235</t>
  </si>
  <si>
    <t>564762111.S</t>
  </si>
  <si>
    <t>Podklad alebo kryt z kameniva hrubého drveného veľ. 32-63 mm (vibr.štrk) po zhut.hr. 200 mm</t>
  </si>
  <si>
    <t>šírka 6m</t>
  </si>
  <si>
    <t>(100)*6,0*1,05</t>
  </si>
  <si>
    <t>584121111.S</t>
  </si>
  <si>
    <t>Osadenie cestných panelov zo železového betónu, so zhotovením podkladu z kam. ťaženého do hr. 40 mm</t>
  </si>
  <si>
    <t>šírka komunikácie 4m</t>
  </si>
  <si>
    <t>(100)*4,0*1,05</t>
  </si>
  <si>
    <t>593810000500.S</t>
  </si>
  <si>
    <t>Cestný panel IZD 300/150/15 JP 20 ton, lxšxv 3000x1500x150 mm</t>
  </si>
  <si>
    <t>420*0,2244 "Prepočítané koeficientom množstva</t>
  </si>
  <si>
    <t>584121111.S.1</t>
  </si>
  <si>
    <t>Odstránenie cestných panelov zo železového betónu, s odstránením podkladu z kam. ťaženého do hr. 40 mm</t>
  </si>
  <si>
    <t>998226011.S</t>
  </si>
  <si>
    <t>Presun hmôt pre komunikácie a letiská s krytom montovaným z cest. panelov zo železového betónu</t>
  </si>
  <si>
    <t>Zariadenie staveniska</t>
  </si>
  <si>
    <t>SO 01 Drevená pevná lávka</t>
  </si>
  <si>
    <t xml:space="preserve">Zákonný poplatok obci - výkopová zemina NEPODLIEHA ZDANENIU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</si>
</sst>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5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7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>
      <alignment vertical="center"/>
    </xf>
    <xf numFmtId="0" fontId="25" fillId="4" borderId="0" xfId="0" applyFont="1" applyFill="1" applyAlignment="1">
      <alignment horizontal="left" vertical="center"/>
    </xf>
    <xf numFmtId="0" fontId="0" fillId="4" borderId="0" xfId="0" applyFont="1" applyFill="1" applyAlignment="1">
      <alignment vertical="center"/>
    </xf>
    <xf numFmtId="4" fontId="25" fillId="4" borderId="0" xfId="0" applyNumberFormat="1" applyFont="1" applyFill="1" applyAlignment="1">
      <alignment vertical="center"/>
    </xf>
    <xf numFmtId="0" fontId="0" fillId="0" borderId="0" xfId="0" applyProtection="1"/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2" fillId="0" borderId="0" xfId="0" applyNumberFormat="1" applyFont="1" applyAlignment="1">
      <alignment vertical="center"/>
    </xf>
    <xf numFmtId="0" fontId="24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3" xfId="0" applyFont="1" applyBorder="1" applyAlignment="1" applyProtection="1">
      <alignment horizontal="center" vertical="center"/>
      <protection locked="0"/>
    </xf>
    <xf numFmtId="49" fontId="23" fillId="0" borderId="23" xfId="0" applyNumberFormat="1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167" fontId="23" fillId="0" borderId="23" xfId="0" applyNumberFormat="1" applyFont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3" xfId="0" applyFont="1" applyBorder="1" applyAlignment="1" applyProtection="1">
      <alignment horizontal="center" vertical="center"/>
      <protection locked="0"/>
    </xf>
    <xf numFmtId="49" fontId="36" fillId="0" borderId="23" xfId="0" applyNumberFormat="1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center" vertical="center" wrapText="1"/>
      <protection locked="0"/>
    </xf>
    <xf numFmtId="167" fontId="36" fillId="0" borderId="23" xfId="0" applyNumberFormat="1" applyFont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  <protection locked="0"/>
    </xf>
    <xf numFmtId="0" fontId="37" fillId="0" borderId="23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0" borderId="14" xfId="0" applyFont="1" applyBorder="1" applyAlignment="1">
      <alignment horizontal="left" vertical="center"/>
    </xf>
    <xf numFmtId="0" fontId="36" fillId="0" borderId="0" xfId="0" applyFont="1" applyBorder="1" applyAlignment="1">
      <alignment horizontal="center" vertical="center"/>
    </xf>
    <xf numFmtId="0" fontId="24" fillId="0" borderId="19" xfId="0" applyFont="1" applyBorder="1" applyAlignment="1">
      <alignment horizontal="left" vertical="center"/>
    </xf>
    <xf numFmtId="0" fontId="24" fillId="0" borderId="20" xfId="0" applyFont="1" applyBorder="1" applyAlignment="1">
      <alignment horizontal="center"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8" xfId="0" applyFont="1" applyFill="1" applyBorder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4" fontId="25" fillId="4" borderId="0" xfId="0" applyNumberFormat="1" applyFont="1" applyFill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164" fontId="17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5"/>
  <sheetViews>
    <sheetView showGridLines="0" topLeftCell="A79" workbookViewId="0">
      <selection activeCell="BE107" sqref="BE10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10.83203125" style="1" customWidth="1"/>
    <col min="42" max="42" width="8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36" t="s">
        <v>5</v>
      </c>
      <c r="AS2" s="222"/>
      <c r="AT2" s="222"/>
      <c r="AU2" s="222"/>
      <c r="AV2" s="222"/>
      <c r="AW2" s="222"/>
      <c r="AX2" s="222"/>
      <c r="AY2" s="222"/>
      <c r="AZ2" s="222"/>
      <c r="BA2" s="222"/>
      <c r="BB2" s="222"/>
      <c r="BC2" s="222"/>
      <c r="BD2" s="222"/>
      <c r="BE2" s="222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pans="1:74" s="1" customFormat="1" ht="24.95" customHeight="1">
      <c r="B4" s="20"/>
      <c r="D4" s="21" t="s">
        <v>8</v>
      </c>
      <c r="AR4" s="20"/>
      <c r="AS4" s="22" t="s">
        <v>9</v>
      </c>
      <c r="BS4" s="17" t="s">
        <v>10</v>
      </c>
    </row>
    <row r="5" spans="1:74" s="1" customFormat="1" ht="12" customHeight="1">
      <c r="B5" s="20"/>
      <c r="D5" s="23" t="s">
        <v>11</v>
      </c>
      <c r="K5" s="221" t="s">
        <v>12</v>
      </c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22"/>
      <c r="AE5" s="222"/>
      <c r="AF5" s="222"/>
      <c r="AG5" s="222"/>
      <c r="AH5" s="222"/>
      <c r="AI5" s="222"/>
      <c r="AJ5" s="222"/>
      <c r="AK5" s="222"/>
      <c r="AL5" s="222"/>
      <c r="AM5" s="222"/>
      <c r="AN5" s="222"/>
      <c r="AO5" s="222"/>
      <c r="AR5" s="20"/>
      <c r="BS5" s="17" t="s">
        <v>6</v>
      </c>
    </row>
    <row r="6" spans="1:74" s="1" customFormat="1" ht="36.950000000000003" customHeight="1">
      <c r="B6" s="20"/>
      <c r="D6" s="25" t="s">
        <v>13</v>
      </c>
      <c r="K6" s="223" t="s">
        <v>14</v>
      </c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22"/>
      <c r="AB6" s="222"/>
      <c r="AC6" s="222"/>
      <c r="AD6" s="222"/>
      <c r="AE6" s="222"/>
      <c r="AF6" s="222"/>
      <c r="AG6" s="222"/>
      <c r="AH6" s="222"/>
      <c r="AI6" s="222"/>
      <c r="AJ6" s="222"/>
      <c r="AK6" s="222"/>
      <c r="AL6" s="222"/>
      <c r="AM6" s="222"/>
      <c r="AN6" s="222"/>
      <c r="AO6" s="222"/>
      <c r="AR6" s="20"/>
      <c r="BS6" s="17" t="s">
        <v>6</v>
      </c>
    </row>
    <row r="7" spans="1:74" s="1" customFormat="1" ht="12" customHeight="1">
      <c r="B7" s="20"/>
      <c r="D7" s="26" t="s">
        <v>15</v>
      </c>
      <c r="K7" s="24" t="s">
        <v>1</v>
      </c>
      <c r="AK7" s="26" t="s">
        <v>16</v>
      </c>
      <c r="AN7" s="24" t="s">
        <v>1</v>
      </c>
      <c r="AR7" s="20"/>
      <c r="BS7" s="17" t="s">
        <v>6</v>
      </c>
    </row>
    <row r="8" spans="1:74" s="1" customFormat="1" ht="12" customHeight="1">
      <c r="B8" s="20"/>
      <c r="D8" s="26" t="s">
        <v>17</v>
      </c>
      <c r="K8" s="24" t="s">
        <v>18</v>
      </c>
      <c r="AK8" s="26" t="s">
        <v>19</v>
      </c>
      <c r="AN8" s="200">
        <v>44782</v>
      </c>
      <c r="AR8" s="20"/>
      <c r="BS8" s="17" t="s">
        <v>6</v>
      </c>
    </row>
    <row r="9" spans="1:74" s="1" customFormat="1" ht="14.45" customHeight="1">
      <c r="B9" s="20"/>
      <c r="AR9" s="20"/>
      <c r="BS9" s="17" t="s">
        <v>6</v>
      </c>
    </row>
    <row r="10" spans="1:74" s="1" customFormat="1" ht="12" customHeight="1">
      <c r="B10" s="20"/>
      <c r="D10" s="26" t="s">
        <v>20</v>
      </c>
      <c r="AK10" s="26" t="s">
        <v>21</v>
      </c>
      <c r="AN10" s="24" t="s">
        <v>1</v>
      </c>
      <c r="AR10" s="20"/>
      <c r="BS10" s="17" t="s">
        <v>6</v>
      </c>
    </row>
    <row r="11" spans="1:74" s="1" customFormat="1" ht="18.399999999999999" customHeight="1">
      <c r="B11" s="20"/>
      <c r="E11" s="24" t="s">
        <v>22</v>
      </c>
      <c r="AK11" s="26" t="s">
        <v>23</v>
      </c>
      <c r="AN11" s="24" t="s">
        <v>1</v>
      </c>
      <c r="AR11" s="20"/>
      <c r="BS11" s="17" t="s">
        <v>6</v>
      </c>
    </row>
    <row r="12" spans="1:74" s="1" customFormat="1" ht="6.95" customHeight="1">
      <c r="B12" s="20"/>
      <c r="AR12" s="20"/>
      <c r="BS12" s="17" t="s">
        <v>6</v>
      </c>
    </row>
    <row r="13" spans="1:74" s="1" customFormat="1" ht="12" customHeight="1">
      <c r="B13" s="20"/>
      <c r="D13" s="26" t="s">
        <v>24</v>
      </c>
      <c r="AK13" s="26" t="s">
        <v>21</v>
      </c>
      <c r="AN13" s="24" t="s">
        <v>1</v>
      </c>
      <c r="AR13" s="20"/>
      <c r="BS13" s="17" t="s">
        <v>6</v>
      </c>
    </row>
    <row r="14" spans="1:74" ht="12.75">
      <c r="B14" s="20"/>
      <c r="E14" s="24" t="s">
        <v>18</v>
      </c>
      <c r="AK14" s="26" t="s">
        <v>23</v>
      </c>
      <c r="AN14" s="24" t="s">
        <v>1</v>
      </c>
      <c r="AR14" s="20"/>
      <c r="BS14" s="17" t="s">
        <v>6</v>
      </c>
    </row>
    <row r="15" spans="1:74" s="1" customFormat="1" ht="6.95" customHeight="1">
      <c r="B15" s="20"/>
      <c r="AR15" s="20"/>
      <c r="BS15" s="17" t="s">
        <v>3</v>
      </c>
    </row>
    <row r="16" spans="1:74" s="1" customFormat="1" ht="12" customHeight="1">
      <c r="B16" s="20"/>
      <c r="D16" s="26" t="s">
        <v>25</v>
      </c>
      <c r="AK16" s="26" t="s">
        <v>21</v>
      </c>
      <c r="AN16" s="24" t="s">
        <v>1</v>
      </c>
      <c r="AR16" s="20"/>
      <c r="BS16" s="17" t="s">
        <v>3</v>
      </c>
    </row>
    <row r="17" spans="1:71" s="1" customFormat="1" ht="18.399999999999999" customHeight="1">
      <c r="B17" s="20"/>
      <c r="E17" s="24" t="s">
        <v>26</v>
      </c>
      <c r="AK17" s="26" t="s">
        <v>23</v>
      </c>
      <c r="AN17" s="24" t="s">
        <v>1</v>
      </c>
      <c r="AR17" s="20"/>
      <c r="BS17" s="17" t="s">
        <v>27</v>
      </c>
    </row>
    <row r="18" spans="1:71" s="1" customFormat="1" ht="6.95" customHeight="1">
      <c r="B18" s="20"/>
      <c r="AR18" s="20"/>
      <c r="BS18" s="17" t="s">
        <v>6</v>
      </c>
    </row>
    <row r="19" spans="1:71" s="1" customFormat="1" ht="12" customHeight="1">
      <c r="B19" s="20"/>
      <c r="D19" s="26" t="s">
        <v>28</v>
      </c>
      <c r="AK19" s="26" t="s">
        <v>21</v>
      </c>
      <c r="AN19" s="24" t="s">
        <v>1</v>
      </c>
      <c r="AR19" s="20"/>
      <c r="BS19" s="17" t="s">
        <v>6</v>
      </c>
    </row>
    <row r="20" spans="1:71" s="1" customFormat="1" ht="18.399999999999999" customHeight="1">
      <c r="B20" s="20"/>
      <c r="E20" s="24" t="s">
        <v>18</v>
      </c>
      <c r="AK20" s="26" t="s">
        <v>23</v>
      </c>
      <c r="AN20" s="24" t="s">
        <v>1</v>
      </c>
      <c r="AR20" s="20"/>
      <c r="BS20" s="17" t="s">
        <v>27</v>
      </c>
    </row>
    <row r="21" spans="1:71" s="1" customFormat="1" ht="6.95" customHeight="1">
      <c r="B21" s="20"/>
      <c r="AR21" s="20"/>
    </row>
    <row r="22" spans="1:71" s="1" customFormat="1" ht="12" customHeight="1">
      <c r="B22" s="20"/>
      <c r="D22" s="26" t="s">
        <v>29</v>
      </c>
      <c r="AR22" s="20"/>
    </row>
    <row r="23" spans="1:71" s="1" customFormat="1" ht="16.5" customHeight="1">
      <c r="B23" s="20"/>
      <c r="E23" s="224" t="s">
        <v>1</v>
      </c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24"/>
      <c r="Z23" s="224"/>
      <c r="AA23" s="224"/>
      <c r="AB23" s="224"/>
      <c r="AC23" s="224"/>
      <c r="AD23" s="224"/>
      <c r="AE23" s="224"/>
      <c r="AF23" s="224"/>
      <c r="AG23" s="224"/>
      <c r="AH23" s="224"/>
      <c r="AI23" s="224"/>
      <c r="AJ23" s="224"/>
      <c r="AK23" s="224"/>
      <c r="AL23" s="224"/>
      <c r="AM23" s="224"/>
      <c r="AN23" s="224"/>
      <c r="AR23" s="20"/>
    </row>
    <row r="24" spans="1:71" s="1" customFormat="1" ht="6.95" customHeight="1">
      <c r="B24" s="20"/>
      <c r="AR24" s="20"/>
    </row>
    <row r="25" spans="1:71" s="1" customFormat="1" ht="6.95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1:71" s="1" customFormat="1" ht="14.45" customHeight="1">
      <c r="B26" s="20"/>
      <c r="D26" s="29" t="s">
        <v>30</v>
      </c>
      <c r="AK26" s="225">
        <f>ROUND(AG94,2)</f>
        <v>0</v>
      </c>
      <c r="AL26" s="222"/>
      <c r="AM26" s="222"/>
      <c r="AN26" s="222"/>
      <c r="AO26" s="222"/>
      <c r="AR26" s="20"/>
    </row>
    <row r="27" spans="1:71" s="1" customFormat="1" ht="14.45" customHeight="1">
      <c r="B27" s="20"/>
      <c r="D27" s="29" t="s">
        <v>31</v>
      </c>
      <c r="AK27" s="225">
        <f>ROUND(AG102, 2)</f>
        <v>0</v>
      </c>
      <c r="AL27" s="225"/>
      <c r="AM27" s="225"/>
      <c r="AN27" s="225"/>
      <c r="AO27" s="225"/>
      <c r="AR27" s="20"/>
    </row>
    <row r="28" spans="1:7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2"/>
      <c r="BE28" s="31"/>
    </row>
    <row r="29" spans="1:71" s="2" customFormat="1" ht="25.9" customHeight="1">
      <c r="A29" s="31"/>
      <c r="B29" s="32"/>
      <c r="C29" s="31"/>
      <c r="D29" s="33" t="s">
        <v>32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226">
        <f>ROUND(AK26 + AK27, 2)</f>
        <v>0</v>
      </c>
      <c r="AL29" s="227"/>
      <c r="AM29" s="227"/>
      <c r="AN29" s="227"/>
      <c r="AO29" s="227"/>
      <c r="AP29" s="31"/>
      <c r="AQ29" s="31"/>
      <c r="AR29" s="32"/>
      <c r="BE29" s="31"/>
    </row>
    <row r="30" spans="1:71" s="2" customFormat="1" ht="6.95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2"/>
      <c r="BE30" s="31"/>
    </row>
    <row r="31" spans="1:71" s="2" customFormat="1" ht="12.75">
      <c r="A31" s="31"/>
      <c r="B31" s="32"/>
      <c r="C31" s="31"/>
      <c r="D31" s="31"/>
      <c r="E31" s="31"/>
      <c r="F31" s="31"/>
      <c r="G31" s="31"/>
      <c r="H31" s="31"/>
      <c r="I31" s="31"/>
      <c r="J31" s="31"/>
      <c r="K31" s="31"/>
      <c r="L31" s="228" t="s">
        <v>33</v>
      </c>
      <c r="M31" s="228"/>
      <c r="N31" s="228"/>
      <c r="O31" s="228"/>
      <c r="P31" s="228"/>
      <c r="Q31" s="31"/>
      <c r="R31" s="31"/>
      <c r="S31" s="31"/>
      <c r="T31" s="31"/>
      <c r="U31" s="31"/>
      <c r="V31" s="31"/>
      <c r="W31" s="228" t="s">
        <v>34</v>
      </c>
      <c r="X31" s="228"/>
      <c r="Y31" s="228"/>
      <c r="Z31" s="228"/>
      <c r="AA31" s="228"/>
      <c r="AB31" s="228"/>
      <c r="AC31" s="228"/>
      <c r="AD31" s="228"/>
      <c r="AE31" s="228"/>
      <c r="AF31" s="31"/>
      <c r="AG31" s="31"/>
      <c r="AH31" s="31"/>
      <c r="AI31" s="31"/>
      <c r="AJ31" s="31"/>
      <c r="AK31" s="228" t="s">
        <v>35</v>
      </c>
      <c r="AL31" s="228"/>
      <c r="AM31" s="228"/>
      <c r="AN31" s="228"/>
      <c r="AO31" s="228"/>
      <c r="AP31" s="31"/>
      <c r="AQ31" s="31"/>
      <c r="AR31" s="32"/>
      <c r="BE31" s="31"/>
    </row>
    <row r="32" spans="1:71" s="3" customFormat="1" ht="14.45" customHeight="1">
      <c r="B32" s="36"/>
      <c r="D32" s="26" t="s">
        <v>36</v>
      </c>
      <c r="F32" s="37" t="s">
        <v>37</v>
      </c>
      <c r="L32" s="231">
        <v>0.2</v>
      </c>
      <c r="M32" s="230"/>
      <c r="N32" s="230"/>
      <c r="O32" s="230"/>
      <c r="P32" s="230"/>
      <c r="Q32" s="38"/>
      <c r="R32" s="38"/>
      <c r="S32" s="38"/>
      <c r="T32" s="38"/>
      <c r="U32" s="38"/>
      <c r="V32" s="38"/>
      <c r="W32" s="229" t="e">
        <f>ROUND(AZ94 + SUM(CD102), 2)</f>
        <v>#REF!</v>
      </c>
      <c r="X32" s="230"/>
      <c r="Y32" s="230"/>
      <c r="Z32" s="230"/>
      <c r="AA32" s="230"/>
      <c r="AB32" s="230"/>
      <c r="AC32" s="230"/>
      <c r="AD32" s="230"/>
      <c r="AE32" s="230"/>
      <c r="AF32" s="38"/>
      <c r="AG32" s="38"/>
      <c r="AH32" s="38"/>
      <c r="AI32" s="38"/>
      <c r="AJ32" s="38"/>
      <c r="AK32" s="229" t="e">
        <f>ROUND(AV94 + SUM(BY102), 2)</f>
        <v>#REF!</v>
      </c>
      <c r="AL32" s="230"/>
      <c r="AM32" s="230"/>
      <c r="AN32" s="230"/>
      <c r="AO32" s="230"/>
      <c r="AP32" s="38"/>
      <c r="AQ32" s="38"/>
      <c r="AR32" s="39"/>
      <c r="AS32" s="38"/>
      <c r="AT32" s="38"/>
      <c r="AU32" s="38"/>
      <c r="AV32" s="38"/>
      <c r="AW32" s="38"/>
      <c r="AX32" s="38"/>
      <c r="AY32" s="38"/>
      <c r="AZ32" s="38"/>
    </row>
    <row r="33" spans="1:57" s="3" customFormat="1" ht="14.45" customHeight="1">
      <c r="B33" s="36"/>
      <c r="F33" s="37" t="s">
        <v>38</v>
      </c>
      <c r="L33" s="237">
        <v>0.2</v>
      </c>
      <c r="M33" s="238"/>
      <c r="N33" s="238"/>
      <c r="O33" s="238"/>
      <c r="P33" s="238"/>
      <c r="W33" s="239" t="e">
        <f>ROUND(BA94 + SUM(CE102), 2)</f>
        <v>#REF!</v>
      </c>
      <c r="X33" s="238"/>
      <c r="Y33" s="238"/>
      <c r="Z33" s="238"/>
      <c r="AA33" s="238"/>
      <c r="AB33" s="238"/>
      <c r="AC33" s="238"/>
      <c r="AD33" s="238"/>
      <c r="AE33" s="238"/>
      <c r="AK33" s="239" t="e">
        <f>ROUND(AW94 + SUM(BZ102), 2)</f>
        <v>#REF!</v>
      </c>
      <c r="AL33" s="238"/>
      <c r="AM33" s="238"/>
      <c r="AN33" s="238"/>
      <c r="AO33" s="238"/>
      <c r="AR33" s="36"/>
    </row>
    <row r="34" spans="1:57" s="3" customFormat="1" ht="14.45" hidden="1" customHeight="1">
      <c r="B34" s="36"/>
      <c r="F34" s="26" t="s">
        <v>39</v>
      </c>
      <c r="L34" s="237">
        <v>0.2</v>
      </c>
      <c r="M34" s="238"/>
      <c r="N34" s="238"/>
      <c r="O34" s="238"/>
      <c r="P34" s="238"/>
      <c r="W34" s="239" t="e">
        <f>ROUND(BB94 + SUM(CF102), 2)</f>
        <v>#REF!</v>
      </c>
      <c r="X34" s="238"/>
      <c r="Y34" s="238"/>
      <c r="Z34" s="238"/>
      <c r="AA34" s="238"/>
      <c r="AB34" s="238"/>
      <c r="AC34" s="238"/>
      <c r="AD34" s="238"/>
      <c r="AE34" s="238"/>
      <c r="AK34" s="239">
        <v>0</v>
      </c>
      <c r="AL34" s="238"/>
      <c r="AM34" s="238"/>
      <c r="AN34" s="238"/>
      <c r="AO34" s="238"/>
      <c r="AR34" s="36"/>
    </row>
    <row r="35" spans="1:57" s="3" customFormat="1" ht="14.45" hidden="1" customHeight="1">
      <c r="B35" s="36"/>
      <c r="F35" s="26" t="s">
        <v>40</v>
      </c>
      <c r="L35" s="237">
        <v>0.2</v>
      </c>
      <c r="M35" s="238"/>
      <c r="N35" s="238"/>
      <c r="O35" s="238"/>
      <c r="P35" s="238"/>
      <c r="W35" s="239" t="e">
        <f>ROUND(BC94 + SUM(CG102), 2)</f>
        <v>#REF!</v>
      </c>
      <c r="X35" s="238"/>
      <c r="Y35" s="238"/>
      <c r="Z35" s="238"/>
      <c r="AA35" s="238"/>
      <c r="AB35" s="238"/>
      <c r="AC35" s="238"/>
      <c r="AD35" s="238"/>
      <c r="AE35" s="238"/>
      <c r="AK35" s="239">
        <v>0</v>
      </c>
      <c r="AL35" s="238"/>
      <c r="AM35" s="238"/>
      <c r="AN35" s="238"/>
      <c r="AO35" s="238"/>
      <c r="AR35" s="36"/>
    </row>
    <row r="36" spans="1:57" s="3" customFormat="1" ht="14.45" hidden="1" customHeight="1">
      <c r="B36" s="36"/>
      <c r="F36" s="37" t="s">
        <v>41</v>
      </c>
      <c r="L36" s="231">
        <v>0</v>
      </c>
      <c r="M36" s="230"/>
      <c r="N36" s="230"/>
      <c r="O36" s="230"/>
      <c r="P36" s="230"/>
      <c r="Q36" s="38"/>
      <c r="R36" s="38"/>
      <c r="S36" s="38"/>
      <c r="T36" s="38"/>
      <c r="U36" s="38"/>
      <c r="V36" s="38"/>
      <c r="W36" s="229" t="e">
        <f>ROUND(BD94 + SUM(CH102), 2)</f>
        <v>#REF!</v>
      </c>
      <c r="X36" s="230"/>
      <c r="Y36" s="230"/>
      <c r="Z36" s="230"/>
      <c r="AA36" s="230"/>
      <c r="AB36" s="230"/>
      <c r="AC36" s="230"/>
      <c r="AD36" s="230"/>
      <c r="AE36" s="230"/>
      <c r="AF36" s="38"/>
      <c r="AG36" s="38"/>
      <c r="AH36" s="38"/>
      <c r="AI36" s="38"/>
      <c r="AJ36" s="38"/>
      <c r="AK36" s="229">
        <v>0</v>
      </c>
      <c r="AL36" s="230"/>
      <c r="AM36" s="230"/>
      <c r="AN36" s="230"/>
      <c r="AO36" s="230"/>
      <c r="AP36" s="38"/>
      <c r="AQ36" s="38"/>
      <c r="AR36" s="39"/>
      <c r="AS36" s="38"/>
      <c r="AT36" s="38"/>
      <c r="AU36" s="38"/>
      <c r="AV36" s="38"/>
      <c r="AW36" s="38"/>
      <c r="AX36" s="38"/>
      <c r="AY36" s="38"/>
      <c r="AZ36" s="38"/>
    </row>
    <row r="37" spans="1:57" s="2" customFormat="1" ht="6.9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2" customFormat="1" ht="25.9" customHeight="1">
      <c r="A38" s="31"/>
      <c r="B38" s="32"/>
      <c r="C38" s="40"/>
      <c r="D38" s="41" t="s">
        <v>42</v>
      </c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3" t="s">
        <v>43</v>
      </c>
      <c r="U38" s="42"/>
      <c r="V38" s="42"/>
      <c r="W38" s="42"/>
      <c r="X38" s="235" t="s">
        <v>44</v>
      </c>
      <c r="Y38" s="233"/>
      <c r="Z38" s="233"/>
      <c r="AA38" s="233"/>
      <c r="AB38" s="233"/>
      <c r="AC38" s="42"/>
      <c r="AD38" s="42"/>
      <c r="AE38" s="42"/>
      <c r="AF38" s="42"/>
      <c r="AG38" s="42"/>
      <c r="AH38" s="42"/>
      <c r="AI38" s="42"/>
      <c r="AJ38" s="42"/>
      <c r="AK38" s="232" t="e">
        <f>SUM(AK29:AK36)</f>
        <v>#REF!</v>
      </c>
      <c r="AL38" s="233"/>
      <c r="AM38" s="233"/>
      <c r="AN38" s="233"/>
      <c r="AO38" s="234"/>
      <c r="AP38" s="40"/>
      <c r="AQ38" s="40"/>
      <c r="AR38" s="32"/>
      <c r="BE38" s="31"/>
    </row>
    <row r="39" spans="1:57" s="2" customFormat="1" ht="6.95" customHeight="1">
      <c r="A39" s="31"/>
      <c r="B39" s="32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2"/>
      <c r="BE39" s="31"/>
    </row>
    <row r="40" spans="1:57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2"/>
      <c r="BE40" s="31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4"/>
      <c r="D49" s="45" t="s">
        <v>45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46</v>
      </c>
      <c r="AI49" s="46"/>
      <c r="AJ49" s="46"/>
      <c r="AK49" s="46"/>
      <c r="AL49" s="46"/>
      <c r="AM49" s="46"/>
      <c r="AN49" s="46"/>
      <c r="AO49" s="46"/>
      <c r="AR49" s="44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1"/>
      <c r="B60" s="32"/>
      <c r="C60" s="31"/>
      <c r="D60" s="47" t="s">
        <v>47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7" t="s">
        <v>48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7" t="s">
        <v>47</v>
      </c>
      <c r="AI60" s="34"/>
      <c r="AJ60" s="34"/>
      <c r="AK60" s="34"/>
      <c r="AL60" s="34"/>
      <c r="AM60" s="47" t="s">
        <v>48</v>
      </c>
      <c r="AN60" s="34"/>
      <c r="AO60" s="34"/>
      <c r="AP60" s="31"/>
      <c r="AQ60" s="31"/>
      <c r="AR60" s="32"/>
      <c r="BE60" s="31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1"/>
      <c r="B64" s="32"/>
      <c r="C64" s="31"/>
      <c r="D64" s="45" t="s">
        <v>49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5" t="s">
        <v>50</v>
      </c>
      <c r="AI64" s="48"/>
      <c r="AJ64" s="48"/>
      <c r="AK64" s="48"/>
      <c r="AL64" s="48"/>
      <c r="AM64" s="48"/>
      <c r="AN64" s="48"/>
      <c r="AO64" s="48"/>
      <c r="AP64" s="31"/>
      <c r="AQ64" s="31"/>
      <c r="AR64" s="32"/>
      <c r="BE64" s="31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1"/>
      <c r="B75" s="32"/>
      <c r="C75" s="31"/>
      <c r="D75" s="47" t="s">
        <v>47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7" t="s">
        <v>48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7" t="s">
        <v>47</v>
      </c>
      <c r="AI75" s="34"/>
      <c r="AJ75" s="34"/>
      <c r="AK75" s="34"/>
      <c r="AL75" s="34"/>
      <c r="AM75" s="47" t="s">
        <v>48</v>
      </c>
      <c r="AN75" s="34"/>
      <c r="AO75" s="34"/>
      <c r="AP75" s="31"/>
      <c r="AQ75" s="31"/>
      <c r="AR75" s="32"/>
      <c r="BE75" s="31"/>
    </row>
    <row r="76" spans="1:57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32"/>
      <c r="BE77" s="31"/>
    </row>
    <row r="81" spans="1:91" s="2" customFormat="1" ht="6.95" customHeight="1">
      <c r="A81" s="31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2"/>
      <c r="BE81" s="31"/>
    </row>
    <row r="82" spans="1:91" s="2" customFormat="1" ht="24.95" customHeight="1">
      <c r="A82" s="31"/>
      <c r="B82" s="32"/>
      <c r="C82" s="21" t="s">
        <v>51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>
      <c r="B84" s="53"/>
      <c r="C84" s="26" t="s">
        <v>11</v>
      </c>
      <c r="L84" s="4" t="str">
        <f>K5</f>
        <v>2021-8</v>
      </c>
      <c r="AR84" s="53"/>
    </row>
    <row r="85" spans="1:91" s="5" customFormat="1" ht="36.950000000000003" customHeight="1">
      <c r="B85" s="54"/>
      <c r="C85" s="55" t="s">
        <v>13</v>
      </c>
      <c r="L85" s="201" t="str">
        <f>K6</f>
        <v>Umiestnenie lávky v priestore Horného rybníka v lokalite Kamenný mlyn v Trnave_dub</v>
      </c>
      <c r="M85" s="202"/>
      <c r="N85" s="202"/>
      <c r="O85" s="202"/>
      <c r="P85" s="202"/>
      <c r="Q85" s="202"/>
      <c r="R85" s="202"/>
      <c r="S85" s="202"/>
      <c r="T85" s="202"/>
      <c r="U85" s="202"/>
      <c r="V85" s="202"/>
      <c r="W85" s="202"/>
      <c r="X85" s="202"/>
      <c r="Y85" s="202"/>
      <c r="Z85" s="202"/>
      <c r="AA85" s="202"/>
      <c r="AB85" s="202"/>
      <c r="AC85" s="202"/>
      <c r="AD85" s="202"/>
      <c r="AE85" s="202"/>
      <c r="AF85" s="202"/>
      <c r="AG85" s="202"/>
      <c r="AH85" s="202"/>
      <c r="AI85" s="202"/>
      <c r="AJ85" s="202"/>
      <c r="AK85" s="202"/>
      <c r="AL85" s="202"/>
      <c r="AM85" s="202"/>
      <c r="AN85" s="202"/>
      <c r="AO85" s="202"/>
      <c r="AR85" s="54"/>
    </row>
    <row r="86" spans="1:91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>
      <c r="A87" s="31"/>
      <c r="B87" s="32"/>
      <c r="C87" s="26" t="s">
        <v>17</v>
      </c>
      <c r="D87" s="31"/>
      <c r="E87" s="31"/>
      <c r="F87" s="31"/>
      <c r="G87" s="31"/>
      <c r="H87" s="31"/>
      <c r="I87" s="31"/>
      <c r="J87" s="31"/>
      <c r="K87" s="31"/>
      <c r="L87" s="56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19</v>
      </c>
      <c r="AJ87" s="31"/>
      <c r="AK87" s="31"/>
      <c r="AL87" s="31"/>
      <c r="AM87" s="203">
        <f>IF(AN8= "","",AN8)</f>
        <v>44782</v>
      </c>
      <c r="AN87" s="203"/>
      <c r="AO87" s="31"/>
      <c r="AP87" s="31"/>
      <c r="AQ87" s="31"/>
      <c r="AR87" s="32"/>
      <c r="BE87" s="31"/>
    </row>
    <row r="88" spans="1:91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15.2" customHeight="1">
      <c r="A89" s="31"/>
      <c r="B89" s="32"/>
      <c r="C89" s="26" t="s">
        <v>20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>Mesto Trnava č.1 917 71 Trnava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25</v>
      </c>
      <c r="AJ89" s="31"/>
      <c r="AK89" s="31"/>
      <c r="AL89" s="31"/>
      <c r="AM89" s="204" t="str">
        <f>IF(E17="","",E17)</f>
        <v>Šercel Švec, s.r.o.</v>
      </c>
      <c r="AN89" s="205"/>
      <c r="AO89" s="205"/>
      <c r="AP89" s="205"/>
      <c r="AQ89" s="31"/>
      <c r="AR89" s="32"/>
      <c r="AS89" s="206" t="s">
        <v>52</v>
      </c>
      <c r="AT89" s="20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31"/>
    </row>
    <row r="90" spans="1:91" s="2" customFormat="1" ht="15.2" customHeight="1">
      <c r="A90" s="31"/>
      <c r="B90" s="32"/>
      <c r="C90" s="26" t="s">
        <v>24</v>
      </c>
      <c r="D90" s="31"/>
      <c r="E90" s="31"/>
      <c r="F90" s="31"/>
      <c r="G90" s="31"/>
      <c r="H90" s="31"/>
      <c r="I90" s="31"/>
      <c r="J90" s="31"/>
      <c r="K90" s="31"/>
      <c r="L90" s="4" t="str">
        <f>IF(E14="","",E14)</f>
        <v xml:space="preserve"> 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28</v>
      </c>
      <c r="AJ90" s="31"/>
      <c r="AK90" s="31"/>
      <c r="AL90" s="31"/>
      <c r="AM90" s="204" t="str">
        <f>IF(E20="","",E20)</f>
        <v xml:space="preserve"> </v>
      </c>
      <c r="AN90" s="205"/>
      <c r="AO90" s="205"/>
      <c r="AP90" s="205"/>
      <c r="AQ90" s="31"/>
      <c r="AR90" s="32"/>
      <c r="AS90" s="208"/>
      <c r="AT90" s="209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31"/>
    </row>
    <row r="91" spans="1:91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08"/>
      <c r="AT91" s="209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31"/>
    </row>
    <row r="92" spans="1:91" s="2" customFormat="1" ht="29.25" customHeight="1">
      <c r="A92" s="31"/>
      <c r="B92" s="32"/>
      <c r="C92" s="210" t="s">
        <v>53</v>
      </c>
      <c r="D92" s="211"/>
      <c r="E92" s="211"/>
      <c r="F92" s="211"/>
      <c r="G92" s="211"/>
      <c r="H92" s="62"/>
      <c r="I92" s="213" t="s">
        <v>54</v>
      </c>
      <c r="J92" s="211"/>
      <c r="K92" s="211"/>
      <c r="L92" s="211"/>
      <c r="M92" s="211"/>
      <c r="N92" s="211"/>
      <c r="O92" s="211"/>
      <c r="P92" s="211"/>
      <c r="Q92" s="211"/>
      <c r="R92" s="211"/>
      <c r="S92" s="211"/>
      <c r="T92" s="211"/>
      <c r="U92" s="211"/>
      <c r="V92" s="211"/>
      <c r="W92" s="211"/>
      <c r="X92" s="211"/>
      <c r="Y92" s="211"/>
      <c r="Z92" s="211"/>
      <c r="AA92" s="211"/>
      <c r="AB92" s="211"/>
      <c r="AC92" s="211"/>
      <c r="AD92" s="211"/>
      <c r="AE92" s="211"/>
      <c r="AF92" s="211"/>
      <c r="AG92" s="212" t="s">
        <v>55</v>
      </c>
      <c r="AH92" s="211"/>
      <c r="AI92" s="211"/>
      <c r="AJ92" s="211"/>
      <c r="AK92" s="211"/>
      <c r="AL92" s="211"/>
      <c r="AM92" s="211"/>
      <c r="AN92" s="213" t="s">
        <v>56</v>
      </c>
      <c r="AO92" s="211"/>
      <c r="AP92" s="214"/>
      <c r="AQ92" s="63" t="s">
        <v>57</v>
      </c>
      <c r="AR92" s="32"/>
      <c r="AS92" s="64" t="s">
        <v>58</v>
      </c>
      <c r="AT92" s="65" t="s">
        <v>59</v>
      </c>
      <c r="AU92" s="65" t="s">
        <v>60</v>
      </c>
      <c r="AV92" s="65" t="s">
        <v>61</v>
      </c>
      <c r="AW92" s="65" t="s">
        <v>62</v>
      </c>
      <c r="AX92" s="65" t="s">
        <v>63</v>
      </c>
      <c r="AY92" s="65" t="s">
        <v>64</v>
      </c>
      <c r="AZ92" s="65" t="s">
        <v>65</v>
      </c>
      <c r="BA92" s="65" t="s">
        <v>66</v>
      </c>
      <c r="BB92" s="65" t="s">
        <v>67</v>
      </c>
      <c r="BC92" s="65" t="s">
        <v>68</v>
      </c>
      <c r="BD92" s="66" t="s">
        <v>69</v>
      </c>
      <c r="BE92" s="31"/>
    </row>
    <row r="93" spans="1:91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7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69"/>
      <c r="BE93" s="31"/>
    </row>
    <row r="94" spans="1:91" s="6" customFormat="1" ht="32.450000000000003" customHeight="1">
      <c r="B94" s="70"/>
      <c r="C94" s="71" t="s">
        <v>70</v>
      </c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218">
        <f>ROUND(SUM(AG95:AG100),2)</f>
        <v>0</v>
      </c>
      <c r="AH94" s="218"/>
      <c r="AI94" s="218"/>
      <c r="AJ94" s="218"/>
      <c r="AK94" s="218"/>
      <c r="AL94" s="218"/>
      <c r="AM94" s="218"/>
      <c r="AN94" s="219">
        <f>SUM(AG94*1.2)</f>
        <v>0</v>
      </c>
      <c r="AO94" s="219"/>
      <c r="AP94" s="219"/>
      <c r="AQ94" s="74" t="s">
        <v>1</v>
      </c>
      <c r="AR94" s="70"/>
      <c r="AS94" s="75">
        <f>ROUND(SUM(AS95:AS97),2)</f>
        <v>0</v>
      </c>
      <c r="AT94" s="76" t="e">
        <f t="shared" ref="AT94:AT97" si="0">ROUND(SUM(AV94:AW94),2)</f>
        <v>#REF!</v>
      </c>
      <c r="AU94" s="77" t="e">
        <f>ROUND(SUM(AU95:AU97),5)</f>
        <v>#REF!</v>
      </c>
      <c r="AV94" s="76" t="e">
        <f>ROUND(AZ94*L32,2)</f>
        <v>#REF!</v>
      </c>
      <c r="AW94" s="76" t="e">
        <f>ROUND(BA94*L33,2)</f>
        <v>#REF!</v>
      </c>
      <c r="AX94" s="76" t="e">
        <f>ROUND(BB94*L32,2)</f>
        <v>#REF!</v>
      </c>
      <c r="AY94" s="76" t="e">
        <f>ROUND(BC94*L33,2)</f>
        <v>#REF!</v>
      </c>
      <c r="AZ94" s="76" t="e">
        <f>ROUND(SUM(AZ95:AZ97),2)</f>
        <v>#REF!</v>
      </c>
      <c r="BA94" s="76" t="e">
        <f>ROUND(SUM(BA95:BA97),2)</f>
        <v>#REF!</v>
      </c>
      <c r="BB94" s="76" t="e">
        <f>ROUND(SUM(BB95:BB97),2)</f>
        <v>#REF!</v>
      </c>
      <c r="BC94" s="76" t="e">
        <f>ROUND(SUM(BC95:BC97),2)</f>
        <v>#REF!</v>
      </c>
      <c r="BD94" s="78" t="e">
        <f>ROUND(SUM(BD95:BD97),2)</f>
        <v>#REF!</v>
      </c>
      <c r="BS94" s="79" t="s">
        <v>71</v>
      </c>
      <c r="BT94" s="79" t="s">
        <v>72</v>
      </c>
      <c r="BU94" s="80" t="s">
        <v>73</v>
      </c>
      <c r="BV94" s="79" t="s">
        <v>74</v>
      </c>
      <c r="BW94" s="79" t="s">
        <v>4</v>
      </c>
      <c r="BX94" s="79" t="s">
        <v>75</v>
      </c>
      <c r="CL94" s="79" t="s">
        <v>1</v>
      </c>
    </row>
    <row r="95" spans="1:91" s="7" customFormat="1" ht="16.5" customHeight="1">
      <c r="A95" s="81" t="s">
        <v>76</v>
      </c>
      <c r="B95" s="82"/>
      <c r="C95" s="83"/>
      <c r="D95" s="217"/>
      <c r="E95" s="217"/>
      <c r="F95" s="217"/>
      <c r="G95" s="217"/>
      <c r="H95" s="217"/>
      <c r="I95" s="85"/>
      <c r="AQ95" s="86" t="s">
        <v>78</v>
      </c>
      <c r="AR95" s="82"/>
      <c r="AS95" s="87">
        <v>0</v>
      </c>
      <c r="AT95" s="88" t="e">
        <f t="shared" si="0"/>
        <v>#REF!</v>
      </c>
      <c r="AU95" s="89" t="e">
        <f>#REF!</f>
        <v>#REF!</v>
      </c>
      <c r="AV95" s="88" t="e">
        <f>#REF!</f>
        <v>#REF!</v>
      </c>
      <c r="AW95" s="88" t="e">
        <f>#REF!</f>
        <v>#REF!</v>
      </c>
      <c r="AX95" s="88" t="e">
        <f>#REF!</f>
        <v>#REF!</v>
      </c>
      <c r="AY95" s="88" t="e">
        <f>#REF!</f>
        <v>#REF!</v>
      </c>
      <c r="AZ95" s="88" t="e">
        <f>#REF!</f>
        <v>#REF!</v>
      </c>
      <c r="BA95" s="88" t="e">
        <f>#REF!</f>
        <v>#REF!</v>
      </c>
      <c r="BB95" s="88" t="e">
        <f>#REF!</f>
        <v>#REF!</v>
      </c>
      <c r="BC95" s="88" t="e">
        <f>#REF!</f>
        <v>#REF!</v>
      </c>
      <c r="BD95" s="90" t="e">
        <f>#REF!</f>
        <v>#REF!</v>
      </c>
      <c r="BT95" s="91" t="s">
        <v>79</v>
      </c>
      <c r="BV95" s="91" t="s">
        <v>74</v>
      </c>
      <c r="BW95" s="91" t="s">
        <v>81</v>
      </c>
      <c r="BX95" s="91" t="s">
        <v>4</v>
      </c>
      <c r="CL95" s="91" t="s">
        <v>1</v>
      </c>
      <c r="CM95" s="91" t="s">
        <v>72</v>
      </c>
    </row>
    <row r="96" spans="1:91" s="7" customFormat="1" ht="37.5" customHeight="1">
      <c r="A96" s="81" t="s">
        <v>76</v>
      </c>
      <c r="B96" s="82"/>
      <c r="C96" s="83"/>
      <c r="D96" s="217"/>
      <c r="E96" s="217"/>
      <c r="F96" s="217"/>
      <c r="G96" s="217"/>
      <c r="H96" s="217"/>
      <c r="I96" s="85"/>
      <c r="J96" s="217" t="s">
        <v>184</v>
      </c>
      <c r="K96" s="217"/>
      <c r="L96" s="217"/>
      <c r="M96" s="217"/>
      <c r="N96" s="217"/>
      <c r="O96" s="217"/>
      <c r="P96" s="217"/>
      <c r="Q96" s="217"/>
      <c r="R96" s="217"/>
      <c r="S96" s="217"/>
      <c r="T96" s="217"/>
      <c r="U96" s="217"/>
      <c r="V96" s="217"/>
      <c r="W96" s="217"/>
      <c r="X96" s="217"/>
      <c r="Y96" s="217"/>
      <c r="Z96" s="217"/>
      <c r="AA96" s="217"/>
      <c r="AB96" s="217"/>
      <c r="AC96" s="217"/>
      <c r="AD96" s="217"/>
      <c r="AE96" s="217"/>
      <c r="AF96" s="217"/>
      <c r="AG96" s="215"/>
      <c r="AH96" s="216"/>
      <c r="AI96" s="216"/>
      <c r="AJ96" s="216"/>
      <c r="AK96" s="216"/>
      <c r="AL96" s="216"/>
      <c r="AM96" s="216"/>
      <c r="AN96" s="215"/>
      <c r="AO96" s="216"/>
      <c r="AP96" s="216"/>
      <c r="AQ96" s="86" t="s">
        <v>78</v>
      </c>
      <c r="AR96" s="82"/>
      <c r="AS96" s="87">
        <v>0</v>
      </c>
      <c r="AT96" s="88" t="e">
        <f t="shared" si="0"/>
        <v>#REF!</v>
      </c>
      <c r="AU96" s="89" t="e">
        <f>#REF!</f>
        <v>#REF!</v>
      </c>
      <c r="AV96" s="88" t="e">
        <f>#REF!</f>
        <v>#REF!</v>
      </c>
      <c r="AW96" s="88" t="e">
        <f>#REF!</f>
        <v>#REF!</v>
      </c>
      <c r="AX96" s="88" t="e">
        <f>#REF!</f>
        <v>#REF!</v>
      </c>
      <c r="AY96" s="88" t="e">
        <f>#REF!</f>
        <v>#REF!</v>
      </c>
      <c r="AZ96" s="88" t="e">
        <f>#REF!</f>
        <v>#REF!</v>
      </c>
      <c r="BA96" s="88" t="e">
        <f>#REF!</f>
        <v>#REF!</v>
      </c>
      <c r="BB96" s="88" t="e">
        <f>#REF!</f>
        <v>#REF!</v>
      </c>
      <c r="BC96" s="88" t="e">
        <f>#REF!</f>
        <v>#REF!</v>
      </c>
      <c r="BD96" s="90" t="e">
        <f>#REF!</f>
        <v>#REF!</v>
      </c>
      <c r="BT96" s="91" t="s">
        <v>79</v>
      </c>
      <c r="BV96" s="91" t="s">
        <v>74</v>
      </c>
      <c r="BW96" s="91" t="s">
        <v>82</v>
      </c>
      <c r="BX96" s="91" t="s">
        <v>4</v>
      </c>
      <c r="CL96" s="91" t="s">
        <v>1</v>
      </c>
      <c r="CM96" s="91" t="s">
        <v>72</v>
      </c>
    </row>
    <row r="97" spans="1:91" s="7" customFormat="1" ht="16.5" customHeight="1">
      <c r="A97" s="81" t="s">
        <v>76</v>
      </c>
      <c r="B97" s="82"/>
      <c r="C97" s="83"/>
      <c r="D97" s="217"/>
      <c r="E97" s="217"/>
      <c r="F97" s="217"/>
      <c r="G97" s="217"/>
      <c r="H97" s="217"/>
      <c r="I97" s="85"/>
      <c r="J97" s="217" t="s">
        <v>83</v>
      </c>
      <c r="K97" s="217"/>
      <c r="L97" s="217"/>
      <c r="M97" s="217"/>
      <c r="N97" s="217"/>
      <c r="O97" s="217"/>
      <c r="P97" s="217"/>
      <c r="Q97" s="217"/>
      <c r="R97" s="217"/>
      <c r="S97" s="217"/>
      <c r="T97" s="217"/>
      <c r="U97" s="217"/>
      <c r="V97" s="217"/>
      <c r="W97" s="217"/>
      <c r="X97" s="217"/>
      <c r="Y97" s="217"/>
      <c r="Z97" s="217"/>
      <c r="AA97" s="217"/>
      <c r="AB97" s="217"/>
      <c r="AC97" s="217"/>
      <c r="AD97" s="217"/>
      <c r="AE97" s="217"/>
      <c r="AF97" s="217"/>
      <c r="AG97" s="215"/>
      <c r="AH97" s="216"/>
      <c r="AI97" s="216"/>
      <c r="AJ97" s="216"/>
      <c r="AK97" s="216"/>
      <c r="AL97" s="216"/>
      <c r="AM97" s="216"/>
      <c r="AN97" s="215"/>
      <c r="AO97" s="216"/>
      <c r="AP97" s="216"/>
      <c r="AQ97" s="86" t="s">
        <v>78</v>
      </c>
      <c r="AR97" s="82"/>
      <c r="AS97" s="87">
        <v>0</v>
      </c>
      <c r="AT97" s="88" t="e">
        <f t="shared" si="0"/>
        <v>#REF!</v>
      </c>
      <c r="AU97" s="89" t="e">
        <f>#REF!</f>
        <v>#REF!</v>
      </c>
      <c r="AV97" s="88" t="e">
        <f>#REF!</f>
        <v>#REF!</v>
      </c>
      <c r="AW97" s="88" t="e">
        <f>#REF!</f>
        <v>#REF!</v>
      </c>
      <c r="AX97" s="88" t="e">
        <f>#REF!</f>
        <v>#REF!</v>
      </c>
      <c r="AY97" s="88" t="e">
        <f>#REF!</f>
        <v>#REF!</v>
      </c>
      <c r="AZ97" s="88" t="e">
        <f>#REF!</f>
        <v>#REF!</v>
      </c>
      <c r="BA97" s="88" t="e">
        <f>#REF!</f>
        <v>#REF!</v>
      </c>
      <c r="BB97" s="88" t="e">
        <f>#REF!</f>
        <v>#REF!</v>
      </c>
      <c r="BC97" s="88" t="e">
        <f>#REF!</f>
        <v>#REF!</v>
      </c>
      <c r="BD97" s="90" t="e">
        <f>#REF!</f>
        <v>#REF!</v>
      </c>
      <c r="BT97" s="91" t="s">
        <v>79</v>
      </c>
      <c r="BV97" s="91" t="s">
        <v>74</v>
      </c>
      <c r="BW97" s="91" t="s">
        <v>84</v>
      </c>
      <c r="BX97" s="91" t="s">
        <v>4</v>
      </c>
      <c r="CL97" s="91" t="s">
        <v>1</v>
      </c>
      <c r="CM97" s="91" t="s">
        <v>72</v>
      </c>
    </row>
    <row r="98" spans="1:91" s="7" customFormat="1" ht="16.5" customHeight="1">
      <c r="A98" s="81"/>
      <c r="B98" s="82"/>
      <c r="C98" s="83"/>
      <c r="D98" s="84"/>
      <c r="E98" s="84"/>
      <c r="F98" s="84"/>
      <c r="G98" s="84"/>
      <c r="H98" s="84"/>
      <c r="I98" s="85"/>
      <c r="J98" s="217" t="s">
        <v>77</v>
      </c>
      <c r="K98" s="217"/>
      <c r="L98" s="217"/>
      <c r="M98" s="217"/>
      <c r="N98" s="217"/>
      <c r="O98" s="217"/>
      <c r="P98" s="217"/>
      <c r="Q98" s="217"/>
      <c r="R98" s="217"/>
      <c r="S98" s="217"/>
      <c r="T98" s="217"/>
      <c r="U98" s="217"/>
      <c r="V98" s="217"/>
      <c r="W98" s="217"/>
      <c r="X98" s="217"/>
      <c r="Y98" s="217"/>
      <c r="Z98" s="217"/>
      <c r="AA98" s="217"/>
      <c r="AB98" s="217"/>
      <c r="AC98" s="217"/>
      <c r="AD98" s="217"/>
      <c r="AE98" s="217"/>
      <c r="AF98" s="217"/>
      <c r="AG98" s="215"/>
      <c r="AH98" s="216"/>
      <c r="AI98" s="216"/>
      <c r="AJ98" s="216"/>
      <c r="AK98" s="216"/>
      <c r="AL98" s="216"/>
      <c r="AM98" s="216"/>
      <c r="AN98" s="215"/>
      <c r="AO98" s="216"/>
      <c r="AP98" s="216"/>
      <c r="AQ98" s="86"/>
      <c r="AR98" s="82"/>
      <c r="AS98" s="88"/>
      <c r="AT98" s="88"/>
      <c r="AU98" s="89"/>
      <c r="AV98" s="88"/>
      <c r="AW98" s="88"/>
      <c r="AX98" s="88"/>
      <c r="AY98" s="88"/>
      <c r="AZ98" s="88"/>
      <c r="BA98" s="88"/>
      <c r="BB98" s="88"/>
      <c r="BC98" s="88"/>
      <c r="BD98" s="88"/>
      <c r="BT98" s="91"/>
      <c r="BV98" s="91"/>
      <c r="BW98" s="91"/>
      <c r="BX98" s="91"/>
      <c r="CL98" s="91"/>
      <c r="CM98" s="91"/>
    </row>
    <row r="99" spans="1:91" s="7" customFormat="1" ht="16.5" customHeight="1">
      <c r="A99" s="81"/>
      <c r="B99" s="82"/>
      <c r="C99" s="83"/>
      <c r="D99" s="84"/>
      <c r="E99" s="84"/>
      <c r="F99" s="84"/>
      <c r="G99" s="84"/>
      <c r="H99" s="84"/>
      <c r="I99" s="85"/>
      <c r="J99" s="217" t="s">
        <v>80</v>
      </c>
      <c r="K99" s="217"/>
      <c r="L99" s="217"/>
      <c r="M99" s="217"/>
      <c r="N99" s="217"/>
      <c r="O99" s="217"/>
      <c r="P99" s="217"/>
      <c r="Q99" s="217"/>
      <c r="R99" s="217"/>
      <c r="S99" s="217"/>
      <c r="T99" s="217"/>
      <c r="U99" s="217"/>
      <c r="V99" s="217"/>
      <c r="W99" s="217"/>
      <c r="X99" s="217"/>
      <c r="Y99" s="217"/>
      <c r="Z99" s="217"/>
      <c r="AA99" s="217"/>
      <c r="AB99" s="217"/>
      <c r="AC99" s="217"/>
      <c r="AD99" s="217"/>
      <c r="AE99" s="217"/>
      <c r="AF99" s="217"/>
      <c r="AG99" s="215"/>
      <c r="AH99" s="216"/>
      <c r="AI99" s="216"/>
      <c r="AJ99" s="216"/>
      <c r="AK99" s="216"/>
      <c r="AL99" s="216"/>
      <c r="AM99" s="216"/>
      <c r="AN99" s="215"/>
      <c r="AO99" s="216"/>
      <c r="AP99" s="216"/>
      <c r="AQ99" s="86"/>
      <c r="AR99" s="82"/>
      <c r="AS99" s="88"/>
      <c r="AT99" s="88"/>
      <c r="AU99" s="89"/>
      <c r="AV99" s="88"/>
      <c r="AW99" s="88"/>
      <c r="AX99" s="88"/>
      <c r="AY99" s="88"/>
      <c r="AZ99" s="88"/>
      <c r="BA99" s="88"/>
      <c r="BB99" s="88"/>
      <c r="BC99" s="88"/>
      <c r="BD99" s="88"/>
      <c r="BT99" s="91"/>
      <c r="BV99" s="91"/>
      <c r="BW99" s="91"/>
      <c r="BX99" s="91"/>
      <c r="CL99" s="91"/>
      <c r="CM99" s="91"/>
    </row>
    <row r="100" spans="1:91" s="7" customFormat="1" ht="16.5" customHeight="1">
      <c r="A100" s="81"/>
      <c r="B100" s="82"/>
      <c r="C100" s="83"/>
      <c r="D100" s="84"/>
      <c r="E100" s="84"/>
      <c r="F100" s="84"/>
      <c r="G100" s="84"/>
      <c r="H100" s="84"/>
      <c r="I100" s="85"/>
      <c r="J100" s="217" t="s">
        <v>85</v>
      </c>
      <c r="K100" s="217"/>
      <c r="L100" s="217"/>
      <c r="M100" s="217"/>
      <c r="N100" s="217"/>
      <c r="O100" s="217"/>
      <c r="P100" s="217"/>
      <c r="Q100" s="217"/>
      <c r="R100" s="217"/>
      <c r="S100" s="217"/>
      <c r="T100" s="217"/>
      <c r="U100" s="217"/>
      <c r="V100" s="217"/>
      <c r="W100" s="217"/>
      <c r="X100" s="217"/>
      <c r="Y100" s="217"/>
      <c r="Z100" s="217"/>
      <c r="AA100" s="217"/>
      <c r="AB100" s="217"/>
      <c r="AC100" s="217"/>
      <c r="AD100" s="217"/>
      <c r="AE100" s="217"/>
      <c r="AF100" s="217"/>
      <c r="AG100" s="215">
        <f>'  Zariadenie staveniska'!J32</f>
        <v>0</v>
      </c>
      <c r="AH100" s="216"/>
      <c r="AI100" s="216"/>
      <c r="AJ100" s="216"/>
      <c r="AK100" s="216"/>
      <c r="AL100" s="216"/>
      <c r="AM100" s="216"/>
      <c r="AN100" s="215">
        <f>AG100*1.2</f>
        <v>0</v>
      </c>
      <c r="AO100" s="216"/>
      <c r="AP100" s="216"/>
      <c r="AQ100" s="86"/>
      <c r="AR100" s="82"/>
      <c r="AS100" s="88"/>
      <c r="AT100" s="88"/>
      <c r="AU100" s="89"/>
      <c r="AV100" s="88"/>
      <c r="AW100" s="88"/>
      <c r="AX100" s="88"/>
      <c r="AY100" s="88"/>
      <c r="AZ100" s="88"/>
      <c r="BA100" s="88"/>
      <c r="BB100" s="88"/>
      <c r="BC100" s="88"/>
      <c r="BD100" s="88"/>
      <c r="BT100" s="91"/>
      <c r="BV100" s="91"/>
      <c r="BW100" s="91"/>
      <c r="BX100" s="91"/>
      <c r="CL100" s="91"/>
      <c r="CM100" s="91"/>
    </row>
    <row r="101" spans="1:91">
      <c r="B101" s="20"/>
      <c r="AR101" s="20"/>
    </row>
    <row r="102" spans="1:91" s="2" customFormat="1" ht="30" customHeight="1">
      <c r="A102" s="31"/>
      <c r="B102" s="32"/>
      <c r="C102" s="71" t="s">
        <v>87</v>
      </c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219">
        <v>0</v>
      </c>
      <c r="AH102" s="219"/>
      <c r="AI102" s="219"/>
      <c r="AJ102" s="219"/>
      <c r="AK102" s="219"/>
      <c r="AL102" s="219"/>
      <c r="AM102" s="219"/>
      <c r="AN102" s="219">
        <v>0</v>
      </c>
      <c r="AO102" s="219"/>
      <c r="AP102" s="219"/>
      <c r="AQ102" s="92"/>
      <c r="AR102" s="32"/>
      <c r="AS102" s="64" t="s">
        <v>88</v>
      </c>
      <c r="AT102" s="65" t="s">
        <v>89</v>
      </c>
      <c r="AU102" s="65" t="s">
        <v>36</v>
      </c>
      <c r="AV102" s="66" t="s">
        <v>59</v>
      </c>
      <c r="AW102" s="31"/>
      <c r="AX102" s="31"/>
      <c r="AY102" s="31"/>
      <c r="AZ102" s="31"/>
      <c r="BA102" s="31"/>
      <c r="BB102" s="31"/>
      <c r="BC102" s="31"/>
      <c r="BD102" s="31"/>
      <c r="BE102" s="31"/>
    </row>
    <row r="103" spans="1:91" s="2" customFormat="1" ht="10.9" customHeight="1">
      <c r="A103" s="31"/>
      <c r="B103" s="32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2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</row>
    <row r="104" spans="1:91" s="2" customFormat="1" ht="30" customHeight="1">
      <c r="A104" s="31"/>
      <c r="B104" s="32"/>
      <c r="C104" s="93" t="s">
        <v>90</v>
      </c>
      <c r="D104" s="94"/>
      <c r="E104" s="94"/>
      <c r="F104" s="94"/>
      <c r="G104" s="94"/>
      <c r="H104" s="94"/>
      <c r="I104" s="94"/>
      <c r="J104" s="94"/>
      <c r="K104" s="94"/>
      <c r="L104" s="94"/>
      <c r="M104" s="94"/>
      <c r="N104" s="94"/>
      <c r="O104" s="94"/>
      <c r="P104" s="94"/>
      <c r="Q104" s="94"/>
      <c r="R104" s="94"/>
      <c r="S104" s="94"/>
      <c r="T104" s="94"/>
      <c r="U104" s="94"/>
      <c r="V104" s="94"/>
      <c r="W104" s="94"/>
      <c r="X104" s="94"/>
      <c r="Y104" s="94"/>
      <c r="Z104" s="94"/>
      <c r="AA104" s="94"/>
      <c r="AB104" s="94"/>
      <c r="AC104" s="94"/>
      <c r="AD104" s="94"/>
      <c r="AE104" s="94"/>
      <c r="AF104" s="94"/>
      <c r="AG104" s="220">
        <f>ROUND(AG94 + AG102, 2)</f>
        <v>0</v>
      </c>
      <c r="AH104" s="220"/>
      <c r="AI104" s="220"/>
      <c r="AJ104" s="220"/>
      <c r="AK104" s="220"/>
      <c r="AL104" s="220"/>
      <c r="AM104" s="220"/>
      <c r="AN104" s="220">
        <f>ROUND(AN94 + AN102, 2)</f>
        <v>0</v>
      </c>
      <c r="AO104" s="220"/>
      <c r="AP104" s="220"/>
      <c r="AQ104" s="94"/>
      <c r="AR104" s="32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</row>
    <row r="105" spans="1:91" s="2" customFormat="1" ht="6.95" customHeight="1">
      <c r="A105" s="31"/>
      <c r="B105" s="49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32"/>
      <c r="AS105" s="31"/>
      <c r="AT105" s="31"/>
      <c r="AU105" s="31"/>
      <c r="AV105" s="31"/>
      <c r="AW105" s="31"/>
      <c r="AX105" s="31"/>
      <c r="AY105" s="31"/>
      <c r="AZ105" s="31"/>
      <c r="BA105" s="31"/>
      <c r="BB105" s="31"/>
      <c r="BC105" s="31"/>
      <c r="BD105" s="31"/>
      <c r="BE105" s="31"/>
    </row>
  </sheetData>
  <mergeCells count="60">
    <mergeCell ref="AK38:AO38"/>
    <mergeCell ref="X38:AB38"/>
    <mergeCell ref="AR2:BE2"/>
    <mergeCell ref="L35:P35"/>
    <mergeCell ref="W35:AE35"/>
    <mergeCell ref="AK35:AO35"/>
    <mergeCell ref="L36:P36"/>
    <mergeCell ref="W36:AE36"/>
    <mergeCell ref="AK36:AO36"/>
    <mergeCell ref="L33:P33"/>
    <mergeCell ref="AK33:AO33"/>
    <mergeCell ref="W33:AE33"/>
    <mergeCell ref="W34:AE34"/>
    <mergeCell ref="AK34:AO34"/>
    <mergeCell ref="L34:P34"/>
    <mergeCell ref="AK29:AO29"/>
    <mergeCell ref="AK31:AO31"/>
    <mergeCell ref="W31:AE31"/>
    <mergeCell ref="L31:P31"/>
    <mergeCell ref="AK32:AO32"/>
    <mergeCell ref="W32:AE32"/>
    <mergeCell ref="L32:P32"/>
    <mergeCell ref="K5:AO5"/>
    <mergeCell ref="K6:AO6"/>
    <mergeCell ref="E23:AN23"/>
    <mergeCell ref="AK26:AO26"/>
    <mergeCell ref="AK27:AO27"/>
    <mergeCell ref="AG102:AM102"/>
    <mergeCell ref="AN102:AP102"/>
    <mergeCell ref="J99:AF99"/>
    <mergeCell ref="AG99:AM99"/>
    <mergeCell ref="AG104:AM104"/>
    <mergeCell ref="AN104:AP104"/>
    <mergeCell ref="D97:H97"/>
    <mergeCell ref="J97:AF97"/>
    <mergeCell ref="AN100:AP100"/>
    <mergeCell ref="AG100:AM100"/>
    <mergeCell ref="J100:AF100"/>
    <mergeCell ref="AN99:AP99"/>
    <mergeCell ref="C92:G92"/>
    <mergeCell ref="AG92:AM92"/>
    <mergeCell ref="AN92:AP92"/>
    <mergeCell ref="I92:AF92"/>
    <mergeCell ref="AG98:AM98"/>
    <mergeCell ref="AN98:AP98"/>
    <mergeCell ref="J98:AF98"/>
    <mergeCell ref="AG94:AM94"/>
    <mergeCell ref="AN94:AP94"/>
    <mergeCell ref="D95:H95"/>
    <mergeCell ref="J96:AF96"/>
    <mergeCell ref="AN96:AP96"/>
    <mergeCell ref="D96:H96"/>
    <mergeCell ref="AG96:AM96"/>
    <mergeCell ref="AG97:AM97"/>
    <mergeCell ref="AN97:AP97"/>
    <mergeCell ref="L85:AO85"/>
    <mergeCell ref="AM87:AN87"/>
    <mergeCell ref="AM89:AP89"/>
    <mergeCell ref="AS89:AT91"/>
    <mergeCell ref="AM90:AP90"/>
  </mergeCells>
  <hyperlinks>
    <hyperlink ref="A95" location="'03d - SO 04 Plávajúci kve...'!C2" display="/"/>
    <hyperlink ref="A96" location="'03a - SO 01 Umiestnenie l...'!C2" display="/"/>
    <hyperlink ref="A97" location="'03b - SO 02 Modulárny pontó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60"/>
  <sheetViews>
    <sheetView showGridLines="0" tabSelected="1" topLeftCell="A127" workbookViewId="0">
      <selection activeCell="F131" sqref="F13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236" t="s">
        <v>5</v>
      </c>
      <c r="M2" s="222"/>
      <c r="N2" s="222"/>
      <c r="O2" s="222"/>
      <c r="P2" s="222"/>
      <c r="Q2" s="222"/>
      <c r="R2" s="222"/>
      <c r="S2" s="222"/>
      <c r="T2" s="222"/>
      <c r="U2" s="222"/>
      <c r="V2" s="222"/>
      <c r="AT2" s="17" t="s">
        <v>86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72</v>
      </c>
    </row>
    <row r="4" spans="1:46" s="1" customFormat="1" ht="24.95" customHeight="1">
      <c r="B4" s="20"/>
      <c r="D4" s="21" t="s">
        <v>91</v>
      </c>
      <c r="L4" s="20"/>
      <c r="M4" s="97" t="s">
        <v>9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13</v>
      </c>
      <c r="L6" s="20"/>
    </row>
    <row r="7" spans="1:46" s="1" customFormat="1" ht="26.25" customHeight="1">
      <c r="B7" s="20"/>
      <c r="E7" s="241" t="str">
        <f>'Rekapitulácia stavby'!K6</f>
        <v>Umiestnenie lávky v priestore Horného rybníka v lokalite Kamenný mlyn v Trnave_dub</v>
      </c>
      <c r="F7" s="242"/>
      <c r="G7" s="242"/>
      <c r="H7" s="242"/>
      <c r="L7" s="20"/>
    </row>
    <row r="8" spans="1:46" s="2" customFormat="1" ht="12" customHeight="1">
      <c r="A8" s="31"/>
      <c r="B8" s="32"/>
      <c r="C8" s="31"/>
      <c r="D8" s="26" t="s">
        <v>92</v>
      </c>
      <c r="E8" s="31"/>
      <c r="F8" s="31"/>
      <c r="G8" s="31"/>
      <c r="H8" s="31"/>
      <c r="I8" s="31"/>
      <c r="J8" s="31"/>
      <c r="K8" s="31"/>
      <c r="L8" s="44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01" t="s">
        <v>183</v>
      </c>
      <c r="F9" s="240"/>
      <c r="G9" s="240"/>
      <c r="H9" s="240"/>
      <c r="I9" s="31"/>
      <c r="J9" s="31"/>
      <c r="K9" s="31"/>
      <c r="L9" s="44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4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15</v>
      </c>
      <c r="E11" s="31"/>
      <c r="F11" s="24" t="s">
        <v>1</v>
      </c>
      <c r="G11" s="31"/>
      <c r="H11" s="31"/>
      <c r="I11" s="26" t="s">
        <v>16</v>
      </c>
      <c r="J11" s="24" t="s">
        <v>1</v>
      </c>
      <c r="K11" s="31"/>
      <c r="L11" s="44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17</v>
      </c>
      <c r="E12" s="31"/>
      <c r="F12" s="24" t="s">
        <v>18</v>
      </c>
      <c r="G12" s="31"/>
      <c r="H12" s="31"/>
      <c r="I12" s="26" t="s">
        <v>19</v>
      </c>
      <c r="J12" s="57">
        <f>'Rekapitulácia stavby'!AN8</f>
        <v>44782</v>
      </c>
      <c r="K12" s="31"/>
      <c r="L12" s="44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4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20</v>
      </c>
      <c r="E14" s="31"/>
      <c r="F14" s="31"/>
      <c r="G14" s="31"/>
      <c r="H14" s="31"/>
      <c r="I14" s="26" t="s">
        <v>21</v>
      </c>
      <c r="J14" s="24" t="s">
        <v>1</v>
      </c>
      <c r="K14" s="31"/>
      <c r="L14" s="44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150</v>
      </c>
      <c r="F15" s="31"/>
      <c r="G15" s="31"/>
      <c r="H15" s="31"/>
      <c r="I15" s="26" t="s">
        <v>23</v>
      </c>
      <c r="J15" s="24" t="s">
        <v>1</v>
      </c>
      <c r="K15" s="31"/>
      <c r="L15" s="44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4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24</v>
      </c>
      <c r="E17" s="31"/>
      <c r="F17" s="31"/>
      <c r="G17" s="31"/>
      <c r="H17" s="31"/>
      <c r="I17" s="26" t="s">
        <v>21</v>
      </c>
      <c r="J17" s="24" t="str">
        <f>'Rekapitulácia stavby'!AN13</f>
        <v/>
      </c>
      <c r="K17" s="31"/>
      <c r="L17" s="44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21" t="str">
        <f>'Rekapitulácia stavby'!E14</f>
        <v xml:space="preserve"> </v>
      </c>
      <c r="F18" s="221"/>
      <c r="G18" s="221"/>
      <c r="H18" s="221"/>
      <c r="I18" s="26" t="s">
        <v>23</v>
      </c>
      <c r="J18" s="24" t="str">
        <f>'Rekapitulácia stavby'!AN14</f>
        <v/>
      </c>
      <c r="K18" s="31"/>
      <c r="L18" s="44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4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25</v>
      </c>
      <c r="E20" s="31"/>
      <c r="F20" s="31"/>
      <c r="G20" s="31"/>
      <c r="H20" s="31"/>
      <c r="I20" s="26" t="s">
        <v>21</v>
      </c>
      <c r="J20" s="24" t="s">
        <v>1</v>
      </c>
      <c r="K20" s="31"/>
      <c r="L20" s="44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">
        <v>155</v>
      </c>
      <c r="F21" s="31"/>
      <c r="G21" s="31"/>
      <c r="H21" s="31"/>
      <c r="I21" s="26" t="s">
        <v>23</v>
      </c>
      <c r="J21" s="24" t="s">
        <v>1</v>
      </c>
      <c r="K21" s="31"/>
      <c r="L21" s="44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4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28</v>
      </c>
      <c r="E23" s="31"/>
      <c r="F23" s="31"/>
      <c r="G23" s="31"/>
      <c r="H23" s="31"/>
      <c r="I23" s="26" t="s">
        <v>21</v>
      </c>
      <c r="J23" s="24" t="str">
        <f>IF('Rekapitulácia stavby'!AN19="","",'Rekapitulácia stavby'!AN19)</f>
        <v/>
      </c>
      <c r="K23" s="31"/>
      <c r="L23" s="44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IF('Rekapitulácia stavby'!E20="","",'Rekapitulácia stavby'!E20)</f>
        <v xml:space="preserve"> </v>
      </c>
      <c r="F24" s="31"/>
      <c r="G24" s="31"/>
      <c r="H24" s="31"/>
      <c r="I24" s="26" t="s">
        <v>23</v>
      </c>
      <c r="J24" s="24" t="str">
        <f>IF('Rekapitulácia stavby'!AN20="","",'Rekapitulácia stavby'!AN20)</f>
        <v/>
      </c>
      <c r="K24" s="31"/>
      <c r="L24" s="44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4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29</v>
      </c>
      <c r="E26" s="31"/>
      <c r="F26" s="31"/>
      <c r="G26" s="31"/>
      <c r="H26" s="31"/>
      <c r="I26" s="31"/>
      <c r="J26" s="31"/>
      <c r="K26" s="31"/>
      <c r="L26" s="44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8"/>
      <c r="B27" s="99"/>
      <c r="C27" s="98"/>
      <c r="D27" s="98"/>
      <c r="E27" s="224" t="s">
        <v>1</v>
      </c>
      <c r="F27" s="224"/>
      <c r="G27" s="224"/>
      <c r="H27" s="224"/>
      <c r="I27" s="98"/>
      <c r="J27" s="98"/>
      <c r="K27" s="98"/>
      <c r="L27" s="100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4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8"/>
      <c r="E29" s="68"/>
      <c r="F29" s="68"/>
      <c r="G29" s="68"/>
      <c r="H29" s="68"/>
      <c r="I29" s="68"/>
      <c r="J29" s="68"/>
      <c r="K29" s="68"/>
      <c r="L29" s="44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2"/>
      <c r="C30" s="31"/>
      <c r="D30" s="24" t="s">
        <v>93</v>
      </c>
      <c r="E30" s="31"/>
      <c r="F30" s="31"/>
      <c r="G30" s="31"/>
      <c r="H30" s="31"/>
      <c r="I30" s="31"/>
      <c r="J30" s="30">
        <f>J96</f>
        <v>0</v>
      </c>
      <c r="K30" s="31"/>
      <c r="L30" s="44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2"/>
      <c r="C31" s="31"/>
      <c r="D31" s="29" t="s">
        <v>94</v>
      </c>
      <c r="E31" s="31"/>
      <c r="F31" s="31"/>
      <c r="G31" s="31"/>
      <c r="H31" s="31"/>
      <c r="I31" s="31"/>
      <c r="J31" s="30">
        <f>J103</f>
        <v>0</v>
      </c>
      <c r="K31" s="31"/>
      <c r="L31" s="44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2"/>
      <c r="C32" s="31"/>
      <c r="D32" s="101" t="s">
        <v>32</v>
      </c>
      <c r="E32" s="31"/>
      <c r="F32" s="31"/>
      <c r="G32" s="31"/>
      <c r="H32" s="31"/>
      <c r="I32" s="31"/>
      <c r="J32" s="73">
        <f>ROUND(J30 + J31, 2)</f>
        <v>0</v>
      </c>
      <c r="K32" s="31"/>
      <c r="L32" s="44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2"/>
      <c r="C33" s="31"/>
      <c r="D33" s="68"/>
      <c r="E33" s="68"/>
      <c r="F33" s="68"/>
      <c r="G33" s="68"/>
      <c r="H33" s="68"/>
      <c r="I33" s="68"/>
      <c r="J33" s="68"/>
      <c r="K33" s="68"/>
      <c r="L33" s="44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31"/>
      <c r="F34" s="35" t="s">
        <v>34</v>
      </c>
      <c r="G34" s="31"/>
      <c r="H34" s="31"/>
      <c r="I34" s="35" t="s">
        <v>33</v>
      </c>
      <c r="J34" s="35" t="s">
        <v>35</v>
      </c>
      <c r="K34" s="31"/>
      <c r="L34" s="44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2"/>
      <c r="C35" s="31"/>
      <c r="D35" s="102" t="s">
        <v>36</v>
      </c>
      <c r="E35" s="37" t="s">
        <v>37</v>
      </c>
      <c r="F35" s="103">
        <f>ROUND((SUM(BE103:BE104) + SUM(BE124:BE159)),  2)</f>
        <v>0</v>
      </c>
      <c r="G35" s="104"/>
      <c r="H35" s="104"/>
      <c r="I35" s="105">
        <v>0.2</v>
      </c>
      <c r="J35" s="103">
        <f>ROUND(((SUM(BE103:BE104) + SUM(BE124:BE159))*I35),  2)</f>
        <v>0</v>
      </c>
      <c r="K35" s="31"/>
      <c r="L35" s="44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2"/>
      <c r="C36" s="31"/>
      <c r="D36" s="31"/>
      <c r="E36" s="37" t="s">
        <v>38</v>
      </c>
      <c r="F36" s="106">
        <f>ROUND((SUM(BF103:BF104) + SUM(BF124:BF159)),  2)</f>
        <v>0</v>
      </c>
      <c r="G36" s="31"/>
      <c r="H36" s="31"/>
      <c r="I36" s="107">
        <v>0.2</v>
      </c>
      <c r="J36" s="106">
        <f>ROUND(((SUM(BF103:BF104) + SUM(BF124:BF159))*I36),  2)</f>
        <v>0</v>
      </c>
      <c r="K36" s="31"/>
      <c r="L36" s="44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39</v>
      </c>
      <c r="F37" s="106">
        <f>ROUND((SUM(BG103:BG104) + SUM(BG124:BG159)),  2)</f>
        <v>0</v>
      </c>
      <c r="G37" s="31"/>
      <c r="H37" s="31"/>
      <c r="I37" s="107">
        <v>0.2</v>
      </c>
      <c r="J37" s="106">
        <f>0</f>
        <v>0</v>
      </c>
      <c r="K37" s="31"/>
      <c r="L37" s="44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6" t="s">
        <v>40</v>
      </c>
      <c r="F38" s="106">
        <f>ROUND((SUM(BH103:BH104) + SUM(BH124:BH159)),  2)</f>
        <v>0</v>
      </c>
      <c r="G38" s="31"/>
      <c r="H38" s="31"/>
      <c r="I38" s="107">
        <v>0.2</v>
      </c>
      <c r="J38" s="106">
        <f>0</f>
        <v>0</v>
      </c>
      <c r="K38" s="31"/>
      <c r="L38" s="44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37" t="s">
        <v>41</v>
      </c>
      <c r="F39" s="103">
        <f>ROUND((SUM(BI103:BI104) + SUM(BI124:BI159)),  2)</f>
        <v>0</v>
      </c>
      <c r="G39" s="104"/>
      <c r="H39" s="104"/>
      <c r="I39" s="105">
        <v>0</v>
      </c>
      <c r="J39" s="103">
        <f>0</f>
        <v>0</v>
      </c>
      <c r="K39" s="31"/>
      <c r="L39" s="44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4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2"/>
      <c r="C41" s="94"/>
      <c r="D41" s="108" t="s">
        <v>42</v>
      </c>
      <c r="E41" s="62"/>
      <c r="F41" s="62"/>
      <c r="G41" s="109" t="s">
        <v>43</v>
      </c>
      <c r="H41" s="110" t="s">
        <v>44</v>
      </c>
      <c r="I41" s="62"/>
      <c r="J41" s="111">
        <f>SUM(J32:J39)</f>
        <v>0</v>
      </c>
      <c r="K41" s="112"/>
      <c r="L41" s="44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4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4"/>
      <c r="D50" s="45" t="s">
        <v>45</v>
      </c>
      <c r="E50" s="46"/>
      <c r="F50" s="46"/>
      <c r="G50" s="45" t="s">
        <v>46</v>
      </c>
      <c r="H50" s="46"/>
      <c r="I50" s="46"/>
      <c r="J50" s="46"/>
      <c r="K50" s="46"/>
      <c r="L50" s="44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1"/>
      <c r="B61" s="32"/>
      <c r="C61" s="31"/>
      <c r="D61" s="47" t="s">
        <v>47</v>
      </c>
      <c r="E61" s="34"/>
      <c r="F61" s="113" t="s">
        <v>48</v>
      </c>
      <c r="G61" s="47" t="s">
        <v>47</v>
      </c>
      <c r="H61" s="34"/>
      <c r="I61" s="34"/>
      <c r="J61" s="114" t="s">
        <v>48</v>
      </c>
      <c r="K61" s="34"/>
      <c r="L61" s="44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1"/>
      <c r="B65" s="32"/>
      <c r="C65" s="31"/>
      <c r="D65" s="45" t="s">
        <v>49</v>
      </c>
      <c r="E65" s="48"/>
      <c r="F65" s="48"/>
      <c r="G65" s="45" t="s">
        <v>50</v>
      </c>
      <c r="H65" s="48"/>
      <c r="I65" s="48"/>
      <c r="J65" s="48"/>
      <c r="K65" s="48"/>
      <c r="L65" s="44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1"/>
      <c r="B76" s="32"/>
      <c r="C76" s="31"/>
      <c r="D76" s="47" t="s">
        <v>47</v>
      </c>
      <c r="E76" s="34"/>
      <c r="F76" s="113" t="s">
        <v>48</v>
      </c>
      <c r="G76" s="47" t="s">
        <v>47</v>
      </c>
      <c r="H76" s="34"/>
      <c r="I76" s="34"/>
      <c r="J76" s="114" t="s">
        <v>48</v>
      </c>
      <c r="K76" s="34"/>
      <c r="L76" s="44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1" t="s">
        <v>95</v>
      </c>
      <c r="D82" s="31"/>
      <c r="E82" s="31"/>
      <c r="F82" s="31"/>
      <c r="G82" s="31"/>
      <c r="H82" s="31"/>
      <c r="I82" s="31"/>
      <c r="J82" s="31"/>
      <c r="K82" s="31"/>
      <c r="L82" s="44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4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44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1"/>
      <c r="D85" s="31"/>
      <c r="E85" s="241" t="str">
        <f>E7</f>
        <v>Umiestnenie lávky v priestore Horného rybníka v lokalite Kamenný mlyn v Trnave_dub</v>
      </c>
      <c r="F85" s="242"/>
      <c r="G85" s="242"/>
      <c r="H85" s="242"/>
      <c r="I85" s="31"/>
      <c r="J85" s="31"/>
      <c r="K85" s="31"/>
      <c r="L85" s="44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92</v>
      </c>
      <c r="D86" s="31"/>
      <c r="E86" s="31"/>
      <c r="F86" s="31"/>
      <c r="G86" s="31"/>
      <c r="H86" s="31"/>
      <c r="I86" s="31"/>
      <c r="J86" s="31"/>
      <c r="K86" s="31"/>
      <c r="L86" s="44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01" t="str">
        <f>E9</f>
        <v>Zariadenie staveniska</v>
      </c>
      <c r="F87" s="240"/>
      <c r="G87" s="240"/>
      <c r="H87" s="240"/>
      <c r="I87" s="31"/>
      <c r="J87" s="31"/>
      <c r="K87" s="31"/>
      <c r="L87" s="44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4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17</v>
      </c>
      <c r="D89" s="31"/>
      <c r="E89" s="31"/>
      <c r="F89" s="24" t="str">
        <f>F12</f>
        <v xml:space="preserve"> </v>
      </c>
      <c r="G89" s="31"/>
      <c r="H89" s="31"/>
      <c r="I89" s="26" t="s">
        <v>19</v>
      </c>
      <c r="J89" s="57">
        <f>IF(J12="","",J12)</f>
        <v>44782</v>
      </c>
      <c r="K89" s="31"/>
      <c r="L89" s="44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4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20</v>
      </c>
      <c r="D91" s="31"/>
      <c r="E91" s="31"/>
      <c r="F91" s="24" t="str">
        <f>E15</f>
        <v>Mesto Trnava č.1, 917 71 Trnava</v>
      </c>
      <c r="G91" s="31"/>
      <c r="H91" s="31"/>
      <c r="I91" s="26" t="s">
        <v>25</v>
      </c>
      <c r="J91" s="27" t="str">
        <f>E21</f>
        <v>Šercel Švec,s.r.o.</v>
      </c>
      <c r="K91" s="31"/>
      <c r="L91" s="44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24</v>
      </c>
      <c r="D92" s="31"/>
      <c r="E92" s="31"/>
      <c r="F92" s="24" t="str">
        <f>IF(E18="","",E18)</f>
        <v xml:space="preserve"> </v>
      </c>
      <c r="G92" s="31"/>
      <c r="H92" s="31"/>
      <c r="I92" s="26" t="s">
        <v>28</v>
      </c>
      <c r="J92" s="27" t="str">
        <f>E24</f>
        <v xml:space="preserve"> </v>
      </c>
      <c r="K92" s="31"/>
      <c r="L92" s="44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4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15" t="s">
        <v>96</v>
      </c>
      <c r="D94" s="94"/>
      <c r="E94" s="94"/>
      <c r="F94" s="94"/>
      <c r="G94" s="94"/>
      <c r="H94" s="94"/>
      <c r="I94" s="94"/>
      <c r="J94" s="116" t="s">
        <v>97</v>
      </c>
      <c r="K94" s="94"/>
      <c r="L94" s="44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4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7" t="s">
        <v>98</v>
      </c>
      <c r="D96" s="31"/>
      <c r="E96" s="31"/>
      <c r="F96" s="31"/>
      <c r="G96" s="31"/>
      <c r="H96" s="31"/>
      <c r="I96" s="31"/>
      <c r="J96" s="73">
        <f>J124</f>
        <v>0</v>
      </c>
      <c r="K96" s="31"/>
      <c r="L96" s="44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7" t="s">
        <v>99</v>
      </c>
    </row>
    <row r="97" spans="1:31" s="9" customFormat="1" ht="24.95" customHeight="1">
      <c r="B97" s="118"/>
      <c r="D97" s="119" t="s">
        <v>100</v>
      </c>
      <c r="E97" s="120"/>
      <c r="F97" s="120"/>
      <c r="G97" s="120"/>
      <c r="H97" s="120"/>
      <c r="I97" s="120"/>
      <c r="J97" s="121">
        <f>J125</f>
        <v>0</v>
      </c>
      <c r="L97" s="118"/>
    </row>
    <row r="98" spans="1:31" s="10" customFormat="1" ht="19.899999999999999" customHeight="1">
      <c r="B98" s="122"/>
      <c r="D98" s="123" t="s">
        <v>101</v>
      </c>
      <c r="E98" s="124"/>
      <c r="F98" s="124"/>
      <c r="G98" s="124"/>
      <c r="H98" s="124"/>
      <c r="I98" s="124"/>
      <c r="J98" s="125">
        <f>J126</f>
        <v>0</v>
      </c>
      <c r="L98" s="122"/>
    </row>
    <row r="99" spans="1:31" s="10" customFormat="1" ht="19.899999999999999" customHeight="1">
      <c r="B99" s="122"/>
      <c r="D99" s="123" t="s">
        <v>102</v>
      </c>
      <c r="E99" s="124"/>
      <c r="F99" s="124"/>
      <c r="G99" s="124"/>
      <c r="H99" s="124"/>
      <c r="I99" s="124"/>
      <c r="J99" s="125">
        <f>J142</f>
        <v>0</v>
      </c>
      <c r="L99" s="122"/>
    </row>
    <row r="100" spans="1:31" s="10" customFormat="1" ht="19.899999999999999" customHeight="1">
      <c r="B100" s="122"/>
      <c r="D100" s="123" t="s">
        <v>103</v>
      </c>
      <c r="E100" s="124"/>
      <c r="F100" s="124"/>
      <c r="G100" s="124"/>
      <c r="H100" s="124"/>
      <c r="I100" s="124"/>
      <c r="J100" s="125">
        <f>J158</f>
        <v>0</v>
      </c>
      <c r="L100" s="122"/>
    </row>
    <row r="101" spans="1:31" s="2" customFormat="1" ht="21.75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44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31" s="2" customFormat="1" ht="6.95" customHeight="1">
      <c r="A102" s="31"/>
      <c r="B102" s="32"/>
      <c r="C102" s="31"/>
      <c r="D102" s="31"/>
      <c r="E102" s="31"/>
      <c r="F102" s="31"/>
      <c r="G102" s="31"/>
      <c r="H102" s="31"/>
      <c r="I102" s="31"/>
      <c r="J102" s="31"/>
      <c r="K102" s="31"/>
      <c r="L102" s="44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29.25" customHeight="1">
      <c r="A103" s="31"/>
      <c r="B103" s="32"/>
      <c r="C103" s="117" t="s">
        <v>104</v>
      </c>
      <c r="D103" s="31"/>
      <c r="E103" s="31"/>
      <c r="F103" s="31"/>
      <c r="G103" s="31"/>
      <c r="H103" s="31"/>
      <c r="I103" s="31"/>
      <c r="J103" s="126">
        <v>0</v>
      </c>
      <c r="K103" s="31"/>
      <c r="L103" s="44"/>
      <c r="N103" s="127" t="s">
        <v>36</v>
      </c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18" customHeight="1">
      <c r="A104" s="31"/>
      <c r="B104" s="32"/>
      <c r="C104" s="31"/>
      <c r="D104" s="31"/>
      <c r="E104" s="31"/>
      <c r="F104" s="31"/>
      <c r="G104" s="31"/>
      <c r="H104" s="31"/>
      <c r="I104" s="31"/>
      <c r="J104" s="31"/>
      <c r="K104" s="31"/>
      <c r="L104" s="44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29.25" customHeight="1">
      <c r="A105" s="31"/>
      <c r="B105" s="32"/>
      <c r="C105" s="93" t="s">
        <v>90</v>
      </c>
      <c r="D105" s="94"/>
      <c r="E105" s="94"/>
      <c r="F105" s="94"/>
      <c r="G105" s="94"/>
      <c r="H105" s="94"/>
      <c r="I105" s="94"/>
      <c r="J105" s="95">
        <f>ROUND(J96+J103,2)</f>
        <v>0</v>
      </c>
      <c r="K105" s="94"/>
      <c r="L105" s="44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44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10" spans="1:31" s="2" customFormat="1" ht="6.95" customHeight="1">
      <c r="A110" s="31"/>
      <c r="B110" s="51"/>
      <c r="C110" s="52"/>
      <c r="D110" s="52"/>
      <c r="E110" s="52"/>
      <c r="F110" s="52"/>
      <c r="G110" s="52"/>
      <c r="H110" s="52"/>
      <c r="I110" s="52"/>
      <c r="J110" s="52"/>
      <c r="K110" s="52"/>
      <c r="L110" s="44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24.95" customHeight="1">
      <c r="A111" s="31"/>
      <c r="B111" s="32"/>
      <c r="C111" s="21" t="s">
        <v>105</v>
      </c>
      <c r="D111" s="31"/>
      <c r="E111" s="31"/>
      <c r="F111" s="31"/>
      <c r="G111" s="31"/>
      <c r="H111" s="31"/>
      <c r="I111" s="31"/>
      <c r="J111" s="31"/>
      <c r="K111" s="31"/>
      <c r="L111" s="44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1"/>
      <c r="D112" s="31"/>
      <c r="E112" s="31"/>
      <c r="F112" s="31"/>
      <c r="G112" s="31"/>
      <c r="H112" s="31"/>
      <c r="I112" s="31"/>
      <c r="J112" s="31"/>
      <c r="K112" s="31"/>
      <c r="L112" s="44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13</v>
      </c>
      <c r="D113" s="31"/>
      <c r="E113" s="31"/>
      <c r="F113" s="31"/>
      <c r="G113" s="31"/>
      <c r="H113" s="31"/>
      <c r="I113" s="31"/>
      <c r="J113" s="31"/>
      <c r="K113" s="31"/>
      <c r="L113" s="44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26.25" customHeight="1">
      <c r="A114" s="31"/>
      <c r="B114" s="32"/>
      <c r="C114" s="31"/>
      <c r="D114" s="31"/>
      <c r="E114" s="241" t="str">
        <f>E7</f>
        <v>Umiestnenie lávky v priestore Horného rybníka v lokalite Kamenný mlyn v Trnave_dub</v>
      </c>
      <c r="F114" s="242"/>
      <c r="G114" s="242"/>
      <c r="H114" s="242"/>
      <c r="I114" s="31"/>
      <c r="J114" s="31"/>
      <c r="K114" s="31"/>
      <c r="L114" s="44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92</v>
      </c>
      <c r="D115" s="31"/>
      <c r="E115" s="31"/>
      <c r="F115" s="31"/>
      <c r="G115" s="31"/>
      <c r="H115" s="31"/>
      <c r="I115" s="31"/>
      <c r="J115" s="31"/>
      <c r="K115" s="31"/>
      <c r="L115" s="44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6.5" customHeight="1">
      <c r="A116" s="31"/>
      <c r="B116" s="32"/>
      <c r="C116" s="31"/>
      <c r="D116" s="31"/>
      <c r="E116" s="201" t="str">
        <f>E9</f>
        <v>Zariadenie staveniska</v>
      </c>
      <c r="F116" s="240"/>
      <c r="G116" s="240"/>
      <c r="H116" s="240"/>
      <c r="I116" s="31"/>
      <c r="J116" s="31"/>
      <c r="K116" s="31"/>
      <c r="L116" s="44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4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2" customHeight="1">
      <c r="A118" s="31"/>
      <c r="B118" s="32"/>
      <c r="C118" s="26" t="s">
        <v>17</v>
      </c>
      <c r="D118" s="31"/>
      <c r="E118" s="31"/>
      <c r="F118" s="24" t="str">
        <f>F12</f>
        <v xml:space="preserve"> </v>
      </c>
      <c r="G118" s="31"/>
      <c r="H118" s="31"/>
      <c r="I118" s="26" t="s">
        <v>19</v>
      </c>
      <c r="J118" s="57">
        <f>IF(J12="","",J12)</f>
        <v>44782</v>
      </c>
      <c r="K118" s="31"/>
      <c r="L118" s="44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6.95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4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20</v>
      </c>
      <c r="D120" s="31"/>
      <c r="E120" s="31"/>
      <c r="F120" s="24" t="str">
        <f>E15</f>
        <v>Mesto Trnava č.1, 917 71 Trnava</v>
      </c>
      <c r="G120" s="31"/>
      <c r="H120" s="31"/>
      <c r="I120" s="26" t="s">
        <v>25</v>
      </c>
      <c r="J120" s="27" t="str">
        <f>E21</f>
        <v>Šercel Švec,s.r.o.</v>
      </c>
      <c r="K120" s="31"/>
      <c r="L120" s="44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5.2" customHeight="1">
      <c r="A121" s="31"/>
      <c r="B121" s="32"/>
      <c r="C121" s="26" t="s">
        <v>24</v>
      </c>
      <c r="D121" s="31"/>
      <c r="E121" s="31"/>
      <c r="F121" s="24" t="str">
        <f>IF(E18="","",E18)</f>
        <v xml:space="preserve"> </v>
      </c>
      <c r="G121" s="31"/>
      <c r="H121" s="31"/>
      <c r="I121" s="26" t="s">
        <v>28</v>
      </c>
      <c r="J121" s="27" t="str">
        <f>E24</f>
        <v xml:space="preserve"> </v>
      </c>
      <c r="K121" s="31"/>
      <c r="L121" s="44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0.35" customHeight="1">
      <c r="A122" s="31"/>
      <c r="B122" s="32"/>
      <c r="C122" s="31"/>
      <c r="D122" s="31"/>
      <c r="E122" s="31"/>
      <c r="F122" s="31"/>
      <c r="G122" s="31"/>
      <c r="H122" s="31"/>
      <c r="I122" s="31"/>
      <c r="J122" s="31"/>
      <c r="K122" s="31"/>
      <c r="L122" s="44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11" customFormat="1" ht="29.25" customHeight="1">
      <c r="A123" s="128"/>
      <c r="B123" s="129"/>
      <c r="C123" s="130" t="s">
        <v>106</v>
      </c>
      <c r="D123" s="131" t="s">
        <v>57</v>
      </c>
      <c r="E123" s="131" t="s">
        <v>53</v>
      </c>
      <c r="F123" s="131" t="s">
        <v>54</v>
      </c>
      <c r="G123" s="131" t="s">
        <v>107</v>
      </c>
      <c r="H123" s="131" t="s">
        <v>108</v>
      </c>
      <c r="I123" s="131" t="s">
        <v>109</v>
      </c>
      <c r="J123" s="132" t="s">
        <v>97</v>
      </c>
      <c r="K123" s="133" t="s">
        <v>110</v>
      </c>
      <c r="L123" s="134"/>
      <c r="M123" s="64" t="s">
        <v>1</v>
      </c>
      <c r="N123" s="65" t="s">
        <v>36</v>
      </c>
      <c r="O123" s="65" t="s">
        <v>111</v>
      </c>
      <c r="P123" s="65" t="s">
        <v>112</v>
      </c>
      <c r="Q123" s="65" t="s">
        <v>113</v>
      </c>
      <c r="R123" s="65" t="s">
        <v>114</v>
      </c>
      <c r="S123" s="65" t="s">
        <v>115</v>
      </c>
      <c r="T123" s="66" t="s">
        <v>116</v>
      </c>
      <c r="U123" s="128"/>
      <c r="V123" s="128"/>
      <c r="W123" s="128"/>
      <c r="X123" s="128"/>
      <c r="Y123" s="128"/>
      <c r="Z123" s="128"/>
      <c r="AA123" s="128"/>
      <c r="AB123" s="128"/>
      <c r="AC123" s="128"/>
      <c r="AD123" s="128"/>
      <c r="AE123" s="128"/>
    </row>
    <row r="124" spans="1:65" s="2" customFormat="1" ht="22.9" customHeight="1">
      <c r="A124" s="31"/>
      <c r="B124" s="32"/>
      <c r="C124" s="71" t="s">
        <v>93</v>
      </c>
      <c r="D124" s="31"/>
      <c r="E124" s="31"/>
      <c r="F124" s="31"/>
      <c r="G124" s="31"/>
      <c r="H124" s="31"/>
      <c r="I124" s="31"/>
      <c r="J124" s="135">
        <f>BK124</f>
        <v>0</v>
      </c>
      <c r="K124" s="31"/>
      <c r="L124" s="32"/>
      <c r="M124" s="67"/>
      <c r="N124" s="58"/>
      <c r="O124" s="68"/>
      <c r="P124" s="136">
        <f>P125</f>
        <v>0</v>
      </c>
      <c r="Q124" s="68"/>
      <c r="R124" s="136">
        <f>R125</f>
        <v>0</v>
      </c>
      <c r="S124" s="68"/>
      <c r="T124" s="137">
        <f>T125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7" t="s">
        <v>71</v>
      </c>
      <c r="AU124" s="17" t="s">
        <v>99</v>
      </c>
      <c r="BK124" s="138">
        <f>BK125</f>
        <v>0</v>
      </c>
    </row>
    <row r="125" spans="1:65" s="12" customFormat="1" ht="25.9" customHeight="1">
      <c r="B125" s="139"/>
      <c r="D125" s="140" t="s">
        <v>71</v>
      </c>
      <c r="E125" s="141" t="s">
        <v>117</v>
      </c>
      <c r="F125" s="141" t="s">
        <v>118</v>
      </c>
      <c r="J125" s="142">
        <f>BK125</f>
        <v>0</v>
      </c>
      <c r="L125" s="139"/>
      <c r="M125" s="143"/>
      <c r="N125" s="144"/>
      <c r="O125" s="144"/>
      <c r="P125" s="145">
        <f>P126+P142+P158</f>
        <v>0</v>
      </c>
      <c r="Q125" s="144"/>
      <c r="R125" s="145">
        <f>R126+R142+R158</f>
        <v>0</v>
      </c>
      <c r="S125" s="144"/>
      <c r="T125" s="146">
        <f>T126+T142+T158</f>
        <v>0</v>
      </c>
      <c r="AR125" s="140" t="s">
        <v>79</v>
      </c>
      <c r="AT125" s="147" t="s">
        <v>71</v>
      </c>
      <c r="AU125" s="147" t="s">
        <v>72</v>
      </c>
      <c r="AY125" s="140" t="s">
        <v>119</v>
      </c>
      <c r="BK125" s="148">
        <f>BK126+BK142+BK158</f>
        <v>0</v>
      </c>
    </row>
    <row r="126" spans="1:65" s="12" customFormat="1" ht="22.9" customHeight="1">
      <c r="B126" s="139"/>
      <c r="D126" s="140" t="s">
        <v>71</v>
      </c>
      <c r="E126" s="149" t="s">
        <v>79</v>
      </c>
      <c r="F126" s="149" t="s">
        <v>120</v>
      </c>
      <c r="J126" s="150">
        <f>BK126</f>
        <v>0</v>
      </c>
      <c r="L126" s="139"/>
      <c r="M126" s="143"/>
      <c r="N126" s="144"/>
      <c r="O126" s="144"/>
      <c r="P126" s="145">
        <f>SUM(P127:P141)</f>
        <v>0</v>
      </c>
      <c r="Q126" s="144"/>
      <c r="R126" s="145">
        <f>SUM(R127:R141)</f>
        <v>0</v>
      </c>
      <c r="S126" s="144"/>
      <c r="T126" s="146">
        <f>SUM(T127:T141)</f>
        <v>0</v>
      </c>
      <c r="AR126" s="140" t="s">
        <v>79</v>
      </c>
      <c r="AT126" s="147" t="s">
        <v>71</v>
      </c>
      <c r="AU126" s="147" t="s">
        <v>79</v>
      </c>
      <c r="AY126" s="140" t="s">
        <v>119</v>
      </c>
      <c r="BK126" s="148">
        <f>SUM(BK127:BK141)</f>
        <v>0</v>
      </c>
    </row>
    <row r="127" spans="1:65" s="2" customFormat="1" ht="24.2" customHeight="1">
      <c r="A127" s="31"/>
      <c r="B127" s="151"/>
      <c r="C127" s="152" t="s">
        <v>79</v>
      </c>
      <c r="D127" s="152" t="s">
        <v>121</v>
      </c>
      <c r="E127" s="153" t="s">
        <v>156</v>
      </c>
      <c r="F127" s="154" t="s">
        <v>157</v>
      </c>
      <c r="G127" s="155" t="s">
        <v>122</v>
      </c>
      <c r="H127" s="156">
        <v>120</v>
      </c>
      <c r="I127" s="157"/>
      <c r="J127" s="157">
        <f>ROUND(I127*H127,2)</f>
        <v>0</v>
      </c>
      <c r="K127" s="158"/>
      <c r="L127" s="32"/>
      <c r="M127" s="159" t="s">
        <v>1</v>
      </c>
      <c r="N127" s="160" t="s">
        <v>38</v>
      </c>
      <c r="O127" s="161">
        <v>0</v>
      </c>
      <c r="P127" s="161">
        <f>O127*H127</f>
        <v>0</v>
      </c>
      <c r="Q127" s="161">
        <v>0</v>
      </c>
      <c r="R127" s="161">
        <f>Q127*H127</f>
        <v>0</v>
      </c>
      <c r="S127" s="161">
        <v>0</v>
      </c>
      <c r="T127" s="162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63" t="s">
        <v>123</v>
      </c>
      <c r="AT127" s="163" t="s">
        <v>121</v>
      </c>
      <c r="AU127" s="163" t="s">
        <v>124</v>
      </c>
      <c r="AY127" s="17" t="s">
        <v>119</v>
      </c>
      <c r="BE127" s="164">
        <f>IF(N127="základná",J127,0)</f>
        <v>0</v>
      </c>
      <c r="BF127" s="164">
        <f>IF(N127="znížená",J127,0)</f>
        <v>0</v>
      </c>
      <c r="BG127" s="164">
        <f>IF(N127="zákl. prenesená",J127,0)</f>
        <v>0</v>
      </c>
      <c r="BH127" s="164">
        <f>IF(N127="zníž. prenesená",J127,0)</f>
        <v>0</v>
      </c>
      <c r="BI127" s="164">
        <f>IF(N127="nulová",J127,0)</f>
        <v>0</v>
      </c>
      <c r="BJ127" s="17" t="s">
        <v>124</v>
      </c>
      <c r="BK127" s="164">
        <f>ROUND(I127*H127,2)</f>
        <v>0</v>
      </c>
      <c r="BL127" s="17" t="s">
        <v>123</v>
      </c>
      <c r="BM127" s="163" t="s">
        <v>124</v>
      </c>
    </row>
    <row r="128" spans="1:65" s="15" customFormat="1">
      <c r="B128" s="180"/>
      <c r="D128" s="166" t="s">
        <v>125</v>
      </c>
      <c r="E128" s="181" t="s">
        <v>1</v>
      </c>
      <c r="F128" s="182" t="s">
        <v>158</v>
      </c>
      <c r="H128" s="181" t="s">
        <v>1</v>
      </c>
      <c r="L128" s="180"/>
      <c r="M128" s="183"/>
      <c r="N128" s="184"/>
      <c r="O128" s="184"/>
      <c r="P128" s="184"/>
      <c r="Q128" s="184"/>
      <c r="R128" s="184"/>
      <c r="S128" s="184"/>
      <c r="T128" s="185"/>
      <c r="AT128" s="181" t="s">
        <v>125</v>
      </c>
      <c r="AU128" s="181" t="s">
        <v>124</v>
      </c>
      <c r="AV128" s="15" t="s">
        <v>79</v>
      </c>
      <c r="AW128" s="15" t="s">
        <v>27</v>
      </c>
      <c r="AX128" s="15" t="s">
        <v>72</v>
      </c>
      <c r="AY128" s="181" t="s">
        <v>119</v>
      </c>
    </row>
    <row r="129" spans="1:65" s="13" customFormat="1">
      <c r="B129" s="165"/>
      <c r="D129" s="166" t="s">
        <v>125</v>
      </c>
      <c r="E129" s="167" t="s">
        <v>1</v>
      </c>
      <c r="F129" s="168" t="s">
        <v>159</v>
      </c>
      <c r="H129" s="169">
        <v>120</v>
      </c>
      <c r="L129" s="165"/>
      <c r="M129" s="170"/>
      <c r="N129" s="171"/>
      <c r="O129" s="171"/>
      <c r="P129" s="171"/>
      <c r="Q129" s="171"/>
      <c r="R129" s="171"/>
      <c r="S129" s="171"/>
      <c r="T129" s="172"/>
      <c r="AT129" s="167" t="s">
        <v>125</v>
      </c>
      <c r="AU129" s="167" t="s">
        <v>124</v>
      </c>
      <c r="AV129" s="13" t="s">
        <v>124</v>
      </c>
      <c r="AW129" s="13" t="s">
        <v>27</v>
      </c>
      <c r="AX129" s="13" t="s">
        <v>72</v>
      </c>
      <c r="AY129" s="167" t="s">
        <v>119</v>
      </c>
    </row>
    <row r="130" spans="1:65" s="14" customFormat="1">
      <c r="B130" s="173"/>
      <c r="D130" s="166" t="s">
        <v>125</v>
      </c>
      <c r="E130" s="174" t="s">
        <v>1</v>
      </c>
      <c r="F130" s="175" t="s">
        <v>126</v>
      </c>
      <c r="H130" s="176">
        <v>120</v>
      </c>
      <c r="L130" s="173"/>
      <c r="M130" s="177"/>
      <c r="N130" s="178"/>
      <c r="O130" s="178"/>
      <c r="P130" s="178"/>
      <c r="Q130" s="178"/>
      <c r="R130" s="178"/>
      <c r="S130" s="178"/>
      <c r="T130" s="179"/>
      <c r="AT130" s="174" t="s">
        <v>125</v>
      </c>
      <c r="AU130" s="174" t="s">
        <v>124</v>
      </c>
      <c r="AV130" s="14" t="s">
        <v>123</v>
      </c>
      <c r="AW130" s="14" t="s">
        <v>27</v>
      </c>
      <c r="AX130" s="14" t="s">
        <v>79</v>
      </c>
      <c r="AY130" s="174" t="s">
        <v>119</v>
      </c>
    </row>
    <row r="131" spans="1:65" s="2" customFormat="1" ht="24.2" customHeight="1">
      <c r="A131" s="31"/>
      <c r="B131" s="151"/>
      <c r="C131" s="152" t="s">
        <v>124</v>
      </c>
      <c r="D131" s="152" t="s">
        <v>121</v>
      </c>
      <c r="E131" s="153" t="s">
        <v>160</v>
      </c>
      <c r="F131" s="154" t="s">
        <v>161</v>
      </c>
      <c r="G131" s="155" t="s">
        <v>122</v>
      </c>
      <c r="H131" s="156">
        <v>120</v>
      </c>
      <c r="I131" s="157"/>
      <c r="J131" s="157">
        <f>ROUND(I131*H131,2)</f>
        <v>0</v>
      </c>
      <c r="K131" s="158"/>
      <c r="L131" s="32"/>
      <c r="M131" s="159" t="s">
        <v>1</v>
      </c>
      <c r="N131" s="160" t="s">
        <v>38</v>
      </c>
      <c r="O131" s="161">
        <v>0</v>
      </c>
      <c r="P131" s="161">
        <f>O131*H131</f>
        <v>0</v>
      </c>
      <c r="Q131" s="161">
        <v>0</v>
      </c>
      <c r="R131" s="161">
        <f>Q131*H131</f>
        <v>0</v>
      </c>
      <c r="S131" s="161">
        <v>0</v>
      </c>
      <c r="T131" s="162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63" t="s">
        <v>123</v>
      </c>
      <c r="AT131" s="163" t="s">
        <v>121</v>
      </c>
      <c r="AU131" s="163" t="s">
        <v>124</v>
      </c>
      <c r="AY131" s="17" t="s">
        <v>119</v>
      </c>
      <c r="BE131" s="164">
        <f>IF(N131="základná",J131,0)</f>
        <v>0</v>
      </c>
      <c r="BF131" s="164">
        <f>IF(N131="znížená",J131,0)</f>
        <v>0</v>
      </c>
      <c r="BG131" s="164">
        <f>IF(N131="zákl. prenesená",J131,0)</f>
        <v>0</v>
      </c>
      <c r="BH131" s="164">
        <f>IF(N131="zníž. prenesená",J131,0)</f>
        <v>0</v>
      </c>
      <c r="BI131" s="164">
        <f>IF(N131="nulová",J131,0)</f>
        <v>0</v>
      </c>
      <c r="BJ131" s="17" t="s">
        <v>124</v>
      </c>
      <c r="BK131" s="164">
        <f>ROUND(I131*H131,2)</f>
        <v>0</v>
      </c>
      <c r="BL131" s="17" t="s">
        <v>123</v>
      </c>
      <c r="BM131" s="163" t="s">
        <v>123</v>
      </c>
    </row>
    <row r="132" spans="1:65" s="2" customFormat="1" ht="37.9" customHeight="1">
      <c r="A132" s="31"/>
      <c r="B132" s="151"/>
      <c r="C132" s="152" t="s">
        <v>162</v>
      </c>
      <c r="D132" s="152" t="s">
        <v>121</v>
      </c>
      <c r="E132" s="153" t="s">
        <v>163</v>
      </c>
      <c r="F132" s="154" t="s">
        <v>164</v>
      </c>
      <c r="G132" s="155" t="s">
        <v>122</v>
      </c>
      <c r="H132" s="156">
        <v>120</v>
      </c>
      <c r="I132" s="157"/>
      <c r="J132" s="157">
        <f>ROUND(I132*H132,2)</f>
        <v>0</v>
      </c>
      <c r="K132" s="158"/>
      <c r="L132" s="32"/>
      <c r="M132" s="159" t="s">
        <v>1</v>
      </c>
      <c r="N132" s="160" t="s">
        <v>38</v>
      </c>
      <c r="O132" s="161">
        <v>0</v>
      </c>
      <c r="P132" s="161">
        <f>O132*H132</f>
        <v>0</v>
      </c>
      <c r="Q132" s="161">
        <v>0</v>
      </c>
      <c r="R132" s="161">
        <f>Q132*H132</f>
        <v>0</v>
      </c>
      <c r="S132" s="161">
        <v>0</v>
      </c>
      <c r="T132" s="162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63" t="s">
        <v>123</v>
      </c>
      <c r="AT132" s="163" t="s">
        <v>121</v>
      </c>
      <c r="AU132" s="163" t="s">
        <v>124</v>
      </c>
      <c r="AY132" s="17" t="s">
        <v>119</v>
      </c>
      <c r="BE132" s="164">
        <f>IF(N132="základná",J132,0)</f>
        <v>0</v>
      </c>
      <c r="BF132" s="164">
        <f>IF(N132="znížená",J132,0)</f>
        <v>0</v>
      </c>
      <c r="BG132" s="164">
        <f>IF(N132="zákl. prenesená",J132,0)</f>
        <v>0</v>
      </c>
      <c r="BH132" s="164">
        <f>IF(N132="zníž. prenesená",J132,0)</f>
        <v>0</v>
      </c>
      <c r="BI132" s="164">
        <f>IF(N132="nulová",J132,0)</f>
        <v>0</v>
      </c>
      <c r="BJ132" s="17" t="s">
        <v>124</v>
      </c>
      <c r="BK132" s="164">
        <f>ROUND(I132*H132,2)</f>
        <v>0</v>
      </c>
      <c r="BL132" s="17" t="s">
        <v>123</v>
      </c>
      <c r="BM132" s="163" t="s">
        <v>129</v>
      </c>
    </row>
    <row r="133" spans="1:65" s="2" customFormat="1" ht="44.25" customHeight="1">
      <c r="A133" s="31"/>
      <c r="B133" s="151"/>
      <c r="C133" s="152" t="s">
        <v>123</v>
      </c>
      <c r="D133" s="152" t="s">
        <v>121</v>
      </c>
      <c r="E133" s="153" t="s">
        <v>151</v>
      </c>
      <c r="F133" s="154" t="s">
        <v>152</v>
      </c>
      <c r="G133" s="155" t="s">
        <v>122</v>
      </c>
      <c r="H133" s="156">
        <v>708</v>
      </c>
      <c r="I133" s="157"/>
      <c r="J133" s="157">
        <f>ROUND(I133*H133,2)</f>
        <v>0</v>
      </c>
      <c r="K133" s="158"/>
      <c r="L133" s="32"/>
      <c r="M133" s="159" t="s">
        <v>1</v>
      </c>
      <c r="N133" s="160" t="s">
        <v>38</v>
      </c>
      <c r="O133" s="161">
        <v>0</v>
      </c>
      <c r="P133" s="161">
        <f>O133*H133</f>
        <v>0</v>
      </c>
      <c r="Q133" s="161">
        <v>0</v>
      </c>
      <c r="R133" s="161">
        <f>Q133*H133</f>
        <v>0</v>
      </c>
      <c r="S133" s="161">
        <v>0</v>
      </c>
      <c r="T133" s="162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63" t="s">
        <v>123</v>
      </c>
      <c r="AT133" s="163" t="s">
        <v>121</v>
      </c>
      <c r="AU133" s="163" t="s">
        <v>124</v>
      </c>
      <c r="AY133" s="17" t="s">
        <v>119</v>
      </c>
      <c r="BE133" s="164">
        <f>IF(N133="základná",J133,0)</f>
        <v>0</v>
      </c>
      <c r="BF133" s="164">
        <f>IF(N133="znížená",J133,0)</f>
        <v>0</v>
      </c>
      <c r="BG133" s="164">
        <f>IF(N133="zákl. prenesená",J133,0)</f>
        <v>0</v>
      </c>
      <c r="BH133" s="164">
        <f>IF(N133="zníž. prenesená",J133,0)</f>
        <v>0</v>
      </c>
      <c r="BI133" s="164">
        <f>IF(N133="nulová",J133,0)</f>
        <v>0</v>
      </c>
      <c r="BJ133" s="17" t="s">
        <v>124</v>
      </c>
      <c r="BK133" s="164">
        <f>ROUND(I133*H133,2)</f>
        <v>0</v>
      </c>
      <c r="BL133" s="17" t="s">
        <v>123</v>
      </c>
      <c r="BM133" s="163" t="s">
        <v>127</v>
      </c>
    </row>
    <row r="134" spans="1:65" s="15" customFormat="1">
      <c r="B134" s="180"/>
      <c r="D134" s="166" t="s">
        <v>125</v>
      </c>
      <c r="E134" s="181" t="s">
        <v>1</v>
      </c>
      <c r="F134" s="182" t="s">
        <v>149</v>
      </c>
      <c r="H134" s="181" t="s">
        <v>1</v>
      </c>
      <c r="L134" s="180"/>
      <c r="M134" s="183"/>
      <c r="N134" s="184"/>
      <c r="O134" s="184"/>
      <c r="P134" s="184"/>
      <c r="Q134" s="184"/>
      <c r="R134" s="184"/>
      <c r="S134" s="184"/>
      <c r="T134" s="185"/>
      <c r="AT134" s="181" t="s">
        <v>125</v>
      </c>
      <c r="AU134" s="181" t="s">
        <v>124</v>
      </c>
      <c r="AV134" s="15" t="s">
        <v>79</v>
      </c>
      <c r="AW134" s="15" t="s">
        <v>27</v>
      </c>
      <c r="AX134" s="15" t="s">
        <v>72</v>
      </c>
      <c r="AY134" s="181" t="s">
        <v>119</v>
      </c>
    </row>
    <row r="135" spans="1:65" s="13" customFormat="1">
      <c r="B135" s="165"/>
      <c r="D135" s="166" t="s">
        <v>125</v>
      </c>
      <c r="E135" s="167" t="s">
        <v>1</v>
      </c>
      <c r="F135" s="168" t="s">
        <v>165</v>
      </c>
      <c r="H135" s="169">
        <v>708</v>
      </c>
      <c r="L135" s="165"/>
      <c r="M135" s="170"/>
      <c r="N135" s="171"/>
      <c r="O135" s="171"/>
      <c r="P135" s="171"/>
      <c r="Q135" s="171"/>
      <c r="R135" s="171"/>
      <c r="S135" s="171"/>
      <c r="T135" s="172"/>
      <c r="AT135" s="167" t="s">
        <v>125</v>
      </c>
      <c r="AU135" s="167" t="s">
        <v>124</v>
      </c>
      <c r="AV135" s="13" t="s">
        <v>124</v>
      </c>
      <c r="AW135" s="13" t="s">
        <v>27</v>
      </c>
      <c r="AX135" s="13" t="s">
        <v>72</v>
      </c>
      <c r="AY135" s="167" t="s">
        <v>119</v>
      </c>
    </row>
    <row r="136" spans="1:65" s="14" customFormat="1">
      <c r="B136" s="173"/>
      <c r="D136" s="166" t="s">
        <v>125</v>
      </c>
      <c r="E136" s="174" t="s">
        <v>1</v>
      </c>
      <c r="F136" s="175" t="s">
        <v>126</v>
      </c>
      <c r="H136" s="176">
        <v>708</v>
      </c>
      <c r="L136" s="173"/>
      <c r="M136" s="177"/>
      <c r="N136" s="178"/>
      <c r="O136" s="178"/>
      <c r="P136" s="178"/>
      <c r="Q136" s="178"/>
      <c r="R136" s="178"/>
      <c r="S136" s="178"/>
      <c r="T136" s="179"/>
      <c r="AT136" s="174" t="s">
        <v>125</v>
      </c>
      <c r="AU136" s="174" t="s">
        <v>124</v>
      </c>
      <c r="AV136" s="14" t="s">
        <v>123</v>
      </c>
      <c r="AW136" s="14" t="s">
        <v>27</v>
      </c>
      <c r="AX136" s="14" t="s">
        <v>79</v>
      </c>
      <c r="AY136" s="174" t="s">
        <v>119</v>
      </c>
    </row>
    <row r="137" spans="1:65" s="2" customFormat="1" ht="21.75" customHeight="1">
      <c r="A137" s="31"/>
      <c r="B137" s="151"/>
      <c r="C137" s="152" t="s">
        <v>144</v>
      </c>
      <c r="D137" s="152" t="s">
        <v>121</v>
      </c>
      <c r="E137" s="153" t="s">
        <v>153</v>
      </c>
      <c r="F137" s="154" t="s">
        <v>154</v>
      </c>
      <c r="G137" s="155" t="s">
        <v>122</v>
      </c>
      <c r="H137" s="156">
        <v>120</v>
      </c>
      <c r="I137" s="157"/>
      <c r="J137" s="157">
        <f>ROUND(I137*H137,2)</f>
        <v>0</v>
      </c>
      <c r="K137" s="158"/>
      <c r="L137" s="32"/>
      <c r="M137" s="159" t="s">
        <v>1</v>
      </c>
      <c r="N137" s="160" t="s">
        <v>38</v>
      </c>
      <c r="O137" s="161">
        <v>0</v>
      </c>
      <c r="P137" s="161">
        <f>O137*H137</f>
        <v>0</v>
      </c>
      <c r="Q137" s="161">
        <v>0</v>
      </c>
      <c r="R137" s="161">
        <f>Q137*H137</f>
        <v>0</v>
      </c>
      <c r="S137" s="161">
        <v>0</v>
      </c>
      <c r="T137" s="162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63" t="s">
        <v>123</v>
      </c>
      <c r="AT137" s="163" t="s">
        <v>121</v>
      </c>
      <c r="AU137" s="163" t="s">
        <v>124</v>
      </c>
      <c r="AY137" s="17" t="s">
        <v>119</v>
      </c>
      <c r="BE137" s="164">
        <f>IF(N137="základná",J137,0)</f>
        <v>0</v>
      </c>
      <c r="BF137" s="164">
        <f>IF(N137="znížená",J137,0)</f>
        <v>0</v>
      </c>
      <c r="BG137" s="164">
        <f>IF(N137="zákl. prenesená",J137,0)</f>
        <v>0</v>
      </c>
      <c r="BH137" s="164">
        <f>IF(N137="zníž. prenesená",J137,0)</f>
        <v>0</v>
      </c>
      <c r="BI137" s="164">
        <f>IF(N137="nulová",J137,0)</f>
        <v>0</v>
      </c>
      <c r="BJ137" s="17" t="s">
        <v>124</v>
      </c>
      <c r="BK137" s="164">
        <f>ROUND(I137*H137,2)</f>
        <v>0</v>
      </c>
      <c r="BL137" s="17" t="s">
        <v>123</v>
      </c>
      <c r="BM137" s="163" t="s">
        <v>130</v>
      </c>
    </row>
    <row r="138" spans="1:65" s="2" customFormat="1" ht="27" customHeight="1">
      <c r="A138" s="31"/>
      <c r="B138" s="151"/>
      <c r="C138" s="152" t="s">
        <v>129</v>
      </c>
      <c r="D138" s="152" t="s">
        <v>121</v>
      </c>
      <c r="E138" s="153" t="s">
        <v>131</v>
      </c>
      <c r="F138" s="154" t="s">
        <v>185</v>
      </c>
      <c r="G138" s="155" t="s">
        <v>132</v>
      </c>
      <c r="H138" s="156">
        <v>216</v>
      </c>
      <c r="I138" s="157"/>
      <c r="J138" s="157">
        <f>ROUND(I138*H138,2)</f>
        <v>0</v>
      </c>
      <c r="K138" s="158"/>
      <c r="L138" s="32"/>
      <c r="M138" s="159" t="s">
        <v>1</v>
      </c>
      <c r="N138" s="160" t="s">
        <v>38</v>
      </c>
      <c r="O138" s="161">
        <v>0</v>
      </c>
      <c r="P138" s="161">
        <f>O138*H138</f>
        <v>0</v>
      </c>
      <c r="Q138" s="161">
        <v>0</v>
      </c>
      <c r="R138" s="161">
        <f>Q138*H138</f>
        <v>0</v>
      </c>
      <c r="S138" s="161">
        <v>0</v>
      </c>
      <c r="T138" s="162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63" t="s">
        <v>123</v>
      </c>
      <c r="AT138" s="163" t="s">
        <v>121</v>
      </c>
      <c r="AU138" s="163" t="s">
        <v>124</v>
      </c>
      <c r="AY138" s="17" t="s">
        <v>119</v>
      </c>
      <c r="BE138" s="164">
        <f>IF(N138="základná",J138,0)</f>
        <v>0</v>
      </c>
      <c r="BF138" s="164">
        <f>IF(N138="znížená",J138,0)</f>
        <v>0</v>
      </c>
      <c r="BG138" s="164">
        <f>IF(N138="zákl. prenesená",J138,0)</f>
        <v>0</v>
      </c>
      <c r="BH138" s="164">
        <f>IF(N138="zníž. prenesená",J138,0)</f>
        <v>0</v>
      </c>
      <c r="BI138" s="164">
        <f>IF(N138="nulová",J138,0)</f>
        <v>0</v>
      </c>
      <c r="BJ138" s="17" t="s">
        <v>124</v>
      </c>
      <c r="BK138" s="164">
        <f>ROUND(I138*H138,2)</f>
        <v>0</v>
      </c>
      <c r="BL138" s="17" t="s">
        <v>123</v>
      </c>
      <c r="BM138" s="163" t="s">
        <v>136</v>
      </c>
    </row>
    <row r="139" spans="1:65" s="13" customFormat="1">
      <c r="B139" s="165"/>
      <c r="D139" s="166" t="s">
        <v>125</v>
      </c>
      <c r="E139" s="167" t="s">
        <v>1</v>
      </c>
      <c r="F139" s="168" t="s">
        <v>166</v>
      </c>
      <c r="H139" s="169">
        <v>216</v>
      </c>
      <c r="L139" s="165"/>
      <c r="M139" s="170"/>
      <c r="N139" s="171"/>
      <c r="O139" s="171"/>
      <c r="P139" s="171"/>
      <c r="Q139" s="171"/>
      <c r="R139" s="171"/>
      <c r="S139" s="171"/>
      <c r="T139" s="172"/>
      <c r="AT139" s="167" t="s">
        <v>125</v>
      </c>
      <c r="AU139" s="167" t="s">
        <v>124</v>
      </c>
      <c r="AV139" s="13" t="s">
        <v>124</v>
      </c>
      <c r="AW139" s="13" t="s">
        <v>27</v>
      </c>
      <c r="AX139" s="13" t="s">
        <v>72</v>
      </c>
      <c r="AY139" s="167" t="s">
        <v>119</v>
      </c>
    </row>
    <row r="140" spans="1:65" s="14" customFormat="1">
      <c r="B140" s="173"/>
      <c r="D140" s="166" t="s">
        <v>125</v>
      </c>
      <c r="E140" s="174" t="s">
        <v>1</v>
      </c>
      <c r="F140" s="175" t="s">
        <v>126</v>
      </c>
      <c r="H140" s="176">
        <v>216</v>
      </c>
      <c r="L140" s="173"/>
      <c r="M140" s="177"/>
      <c r="N140" s="178"/>
      <c r="O140" s="178"/>
      <c r="P140" s="178"/>
      <c r="Q140" s="178"/>
      <c r="R140" s="178"/>
      <c r="S140" s="178"/>
      <c r="T140" s="179"/>
      <c r="AT140" s="174" t="s">
        <v>125</v>
      </c>
      <c r="AU140" s="174" t="s">
        <v>124</v>
      </c>
      <c r="AV140" s="14" t="s">
        <v>123</v>
      </c>
      <c r="AW140" s="14" t="s">
        <v>27</v>
      </c>
      <c r="AX140" s="14" t="s">
        <v>79</v>
      </c>
      <c r="AY140" s="174" t="s">
        <v>119</v>
      </c>
    </row>
    <row r="141" spans="1:65" s="2" customFormat="1" ht="24.2" customHeight="1">
      <c r="A141" s="31"/>
      <c r="B141" s="151"/>
      <c r="C141" s="152" t="s">
        <v>128</v>
      </c>
      <c r="D141" s="152" t="s">
        <v>121</v>
      </c>
      <c r="E141" s="153" t="s">
        <v>133</v>
      </c>
      <c r="F141" s="154" t="s">
        <v>134</v>
      </c>
      <c r="G141" s="155" t="s">
        <v>132</v>
      </c>
      <c r="H141" s="156">
        <v>216</v>
      </c>
      <c r="I141" s="157"/>
      <c r="J141" s="157">
        <f>ROUND(I141*H141,2)</f>
        <v>0</v>
      </c>
      <c r="K141" s="158"/>
      <c r="L141" s="32"/>
      <c r="M141" s="159" t="s">
        <v>1</v>
      </c>
      <c r="N141" s="160" t="s">
        <v>38</v>
      </c>
      <c r="O141" s="161">
        <v>0</v>
      </c>
      <c r="P141" s="161">
        <f>O141*H141</f>
        <v>0</v>
      </c>
      <c r="Q141" s="161">
        <v>0</v>
      </c>
      <c r="R141" s="161">
        <f>Q141*H141</f>
        <v>0</v>
      </c>
      <c r="S141" s="161">
        <v>0</v>
      </c>
      <c r="T141" s="162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63" t="s">
        <v>123</v>
      </c>
      <c r="AT141" s="163" t="s">
        <v>121</v>
      </c>
      <c r="AU141" s="163" t="s">
        <v>124</v>
      </c>
      <c r="AY141" s="17" t="s">
        <v>119</v>
      </c>
      <c r="BE141" s="164">
        <f>IF(N141="základná",J141,0)</f>
        <v>0</v>
      </c>
      <c r="BF141" s="164">
        <f>IF(N141="znížená",J141,0)</f>
        <v>0</v>
      </c>
      <c r="BG141" s="164">
        <f>IF(N141="zákl. prenesená",J141,0)</f>
        <v>0</v>
      </c>
      <c r="BH141" s="164">
        <f>IF(N141="zníž. prenesená",J141,0)</f>
        <v>0</v>
      </c>
      <c r="BI141" s="164">
        <f>IF(N141="nulová",J141,0)</f>
        <v>0</v>
      </c>
      <c r="BJ141" s="17" t="s">
        <v>124</v>
      </c>
      <c r="BK141" s="164">
        <f>ROUND(I141*H141,2)</f>
        <v>0</v>
      </c>
      <c r="BL141" s="17" t="s">
        <v>123</v>
      </c>
      <c r="BM141" s="163" t="s">
        <v>167</v>
      </c>
    </row>
    <row r="142" spans="1:65" s="12" customFormat="1" ht="22.9" customHeight="1">
      <c r="B142" s="139"/>
      <c r="D142" s="140" t="s">
        <v>71</v>
      </c>
      <c r="E142" s="149" t="s">
        <v>144</v>
      </c>
      <c r="F142" s="149" t="s">
        <v>145</v>
      </c>
      <c r="J142" s="150">
        <f>BK142</f>
        <v>0</v>
      </c>
      <c r="L142" s="139"/>
      <c r="M142" s="143"/>
      <c r="N142" s="144"/>
      <c r="O142" s="144"/>
      <c r="P142" s="145">
        <f>SUM(P143:P157)</f>
        <v>0</v>
      </c>
      <c r="Q142" s="144"/>
      <c r="R142" s="145">
        <f>SUM(R143:R157)</f>
        <v>0</v>
      </c>
      <c r="S142" s="144"/>
      <c r="T142" s="146">
        <f>SUM(T143:T157)</f>
        <v>0</v>
      </c>
      <c r="AR142" s="140" t="s">
        <v>79</v>
      </c>
      <c r="AT142" s="147" t="s">
        <v>71</v>
      </c>
      <c r="AU142" s="147" t="s">
        <v>79</v>
      </c>
      <c r="AY142" s="140" t="s">
        <v>119</v>
      </c>
      <c r="BK142" s="148">
        <f>SUM(BK143:BK157)</f>
        <v>0</v>
      </c>
    </row>
    <row r="143" spans="1:65" s="2" customFormat="1" ht="33" customHeight="1">
      <c r="A143" s="31"/>
      <c r="B143" s="151"/>
      <c r="C143" s="152" t="s">
        <v>127</v>
      </c>
      <c r="D143" s="152" t="s">
        <v>121</v>
      </c>
      <c r="E143" s="153" t="s">
        <v>168</v>
      </c>
      <c r="F143" s="154" t="s">
        <v>169</v>
      </c>
      <c r="G143" s="155" t="s">
        <v>135</v>
      </c>
      <c r="H143" s="156">
        <v>630</v>
      </c>
      <c r="I143" s="157"/>
      <c r="J143" s="157">
        <f>ROUND(I143*H143,2)</f>
        <v>0</v>
      </c>
      <c r="K143" s="158"/>
      <c r="L143" s="32"/>
      <c r="M143" s="159" t="s">
        <v>1</v>
      </c>
      <c r="N143" s="160" t="s">
        <v>38</v>
      </c>
      <c r="O143" s="161">
        <v>0</v>
      </c>
      <c r="P143" s="161">
        <f>O143*H143</f>
        <v>0</v>
      </c>
      <c r="Q143" s="161">
        <v>0</v>
      </c>
      <c r="R143" s="161">
        <f>Q143*H143</f>
        <v>0</v>
      </c>
      <c r="S143" s="161">
        <v>0</v>
      </c>
      <c r="T143" s="162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63" t="s">
        <v>123</v>
      </c>
      <c r="AT143" s="163" t="s">
        <v>121</v>
      </c>
      <c r="AU143" s="163" t="s">
        <v>124</v>
      </c>
      <c r="AY143" s="17" t="s">
        <v>119</v>
      </c>
      <c r="BE143" s="164">
        <f>IF(N143="základná",J143,0)</f>
        <v>0</v>
      </c>
      <c r="BF143" s="164">
        <f>IF(N143="znížená",J143,0)</f>
        <v>0</v>
      </c>
      <c r="BG143" s="164">
        <f>IF(N143="zákl. prenesená",J143,0)</f>
        <v>0</v>
      </c>
      <c r="BH143" s="164">
        <f>IF(N143="zníž. prenesená",J143,0)</f>
        <v>0</v>
      </c>
      <c r="BI143" s="164">
        <f>IF(N143="nulová",J143,0)</f>
        <v>0</v>
      </c>
      <c r="BJ143" s="17" t="s">
        <v>124</v>
      </c>
      <c r="BK143" s="164">
        <f>ROUND(I143*H143,2)</f>
        <v>0</v>
      </c>
      <c r="BL143" s="17" t="s">
        <v>123</v>
      </c>
      <c r="BM143" s="163" t="s">
        <v>137</v>
      </c>
    </row>
    <row r="144" spans="1:65" s="15" customFormat="1">
      <c r="B144" s="180"/>
      <c r="D144" s="166" t="s">
        <v>125</v>
      </c>
      <c r="E144" s="181" t="s">
        <v>1</v>
      </c>
      <c r="F144" s="182" t="s">
        <v>170</v>
      </c>
      <c r="H144" s="181" t="s">
        <v>1</v>
      </c>
      <c r="L144" s="180"/>
      <c r="M144" s="183"/>
      <c r="N144" s="184"/>
      <c r="O144" s="184"/>
      <c r="P144" s="184"/>
      <c r="Q144" s="184"/>
      <c r="R144" s="184"/>
      <c r="S144" s="184"/>
      <c r="T144" s="185"/>
      <c r="AT144" s="181" t="s">
        <v>125</v>
      </c>
      <c r="AU144" s="181" t="s">
        <v>124</v>
      </c>
      <c r="AV144" s="15" t="s">
        <v>79</v>
      </c>
      <c r="AW144" s="15" t="s">
        <v>27</v>
      </c>
      <c r="AX144" s="15" t="s">
        <v>72</v>
      </c>
      <c r="AY144" s="181" t="s">
        <v>119</v>
      </c>
    </row>
    <row r="145" spans="1:65" s="13" customFormat="1">
      <c r="B145" s="165"/>
      <c r="D145" s="166" t="s">
        <v>125</v>
      </c>
      <c r="E145" s="167" t="s">
        <v>1</v>
      </c>
      <c r="F145" s="168" t="s">
        <v>171</v>
      </c>
      <c r="H145" s="169">
        <v>630</v>
      </c>
      <c r="L145" s="165"/>
      <c r="M145" s="170"/>
      <c r="N145" s="171"/>
      <c r="O145" s="171"/>
      <c r="P145" s="171"/>
      <c r="Q145" s="171"/>
      <c r="R145" s="171"/>
      <c r="S145" s="171"/>
      <c r="T145" s="172"/>
      <c r="AT145" s="167" t="s">
        <v>125</v>
      </c>
      <c r="AU145" s="167" t="s">
        <v>124</v>
      </c>
      <c r="AV145" s="13" t="s">
        <v>124</v>
      </c>
      <c r="AW145" s="13" t="s">
        <v>27</v>
      </c>
      <c r="AX145" s="13" t="s">
        <v>72</v>
      </c>
      <c r="AY145" s="167" t="s">
        <v>119</v>
      </c>
    </row>
    <row r="146" spans="1:65" s="14" customFormat="1">
      <c r="B146" s="173"/>
      <c r="D146" s="166" t="s">
        <v>125</v>
      </c>
      <c r="E146" s="174" t="s">
        <v>1</v>
      </c>
      <c r="F146" s="175" t="s">
        <v>126</v>
      </c>
      <c r="H146" s="176">
        <v>630</v>
      </c>
      <c r="L146" s="173"/>
      <c r="M146" s="177"/>
      <c r="N146" s="178"/>
      <c r="O146" s="178"/>
      <c r="P146" s="178"/>
      <c r="Q146" s="178"/>
      <c r="R146" s="178"/>
      <c r="S146" s="178"/>
      <c r="T146" s="179"/>
      <c r="AT146" s="174" t="s">
        <v>125</v>
      </c>
      <c r="AU146" s="174" t="s">
        <v>124</v>
      </c>
      <c r="AV146" s="14" t="s">
        <v>123</v>
      </c>
      <c r="AW146" s="14" t="s">
        <v>27</v>
      </c>
      <c r="AX146" s="14" t="s">
        <v>79</v>
      </c>
      <c r="AY146" s="174" t="s">
        <v>119</v>
      </c>
    </row>
    <row r="147" spans="1:65" s="2" customFormat="1" ht="33" customHeight="1">
      <c r="A147" s="31"/>
      <c r="B147" s="151"/>
      <c r="C147" s="152" t="s">
        <v>139</v>
      </c>
      <c r="D147" s="152" t="s">
        <v>121</v>
      </c>
      <c r="E147" s="153" t="s">
        <v>172</v>
      </c>
      <c r="F147" s="154" t="s">
        <v>173</v>
      </c>
      <c r="G147" s="155" t="s">
        <v>135</v>
      </c>
      <c r="H147" s="156">
        <v>420</v>
      </c>
      <c r="I147" s="157"/>
      <c r="J147" s="157">
        <f>ROUND(I147*H147,2)</f>
        <v>0</v>
      </c>
      <c r="K147" s="158"/>
      <c r="L147" s="32"/>
      <c r="M147" s="159" t="s">
        <v>1</v>
      </c>
      <c r="N147" s="160" t="s">
        <v>38</v>
      </c>
      <c r="O147" s="161">
        <v>0</v>
      </c>
      <c r="P147" s="161">
        <f>O147*H147</f>
        <v>0</v>
      </c>
      <c r="Q147" s="161">
        <v>0</v>
      </c>
      <c r="R147" s="161">
        <f>Q147*H147</f>
        <v>0</v>
      </c>
      <c r="S147" s="161">
        <v>0</v>
      </c>
      <c r="T147" s="162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63" t="s">
        <v>123</v>
      </c>
      <c r="AT147" s="163" t="s">
        <v>121</v>
      </c>
      <c r="AU147" s="163" t="s">
        <v>124</v>
      </c>
      <c r="AY147" s="17" t="s">
        <v>119</v>
      </c>
      <c r="BE147" s="164">
        <f>IF(N147="základná",J147,0)</f>
        <v>0</v>
      </c>
      <c r="BF147" s="164">
        <f>IF(N147="znížená",J147,0)</f>
        <v>0</v>
      </c>
      <c r="BG147" s="164">
        <f>IF(N147="zákl. prenesená",J147,0)</f>
        <v>0</v>
      </c>
      <c r="BH147" s="164">
        <f>IF(N147="zníž. prenesená",J147,0)</f>
        <v>0</v>
      </c>
      <c r="BI147" s="164">
        <f>IF(N147="nulová",J147,0)</f>
        <v>0</v>
      </c>
      <c r="BJ147" s="17" t="s">
        <v>124</v>
      </c>
      <c r="BK147" s="164">
        <f>ROUND(I147*H147,2)</f>
        <v>0</v>
      </c>
      <c r="BL147" s="17" t="s">
        <v>123</v>
      </c>
      <c r="BM147" s="163" t="s">
        <v>138</v>
      </c>
    </row>
    <row r="148" spans="1:65" s="15" customFormat="1">
      <c r="B148" s="180"/>
      <c r="D148" s="166" t="s">
        <v>125</v>
      </c>
      <c r="E148" s="181" t="s">
        <v>1</v>
      </c>
      <c r="F148" s="182" t="s">
        <v>174</v>
      </c>
      <c r="H148" s="181" t="s">
        <v>1</v>
      </c>
      <c r="L148" s="180"/>
      <c r="M148" s="183"/>
      <c r="N148" s="184"/>
      <c r="O148" s="184"/>
      <c r="P148" s="184"/>
      <c r="Q148" s="184"/>
      <c r="R148" s="184"/>
      <c r="S148" s="184"/>
      <c r="T148" s="185"/>
      <c r="AT148" s="181" t="s">
        <v>125</v>
      </c>
      <c r="AU148" s="181" t="s">
        <v>124</v>
      </c>
      <c r="AV148" s="15" t="s">
        <v>79</v>
      </c>
      <c r="AW148" s="15" t="s">
        <v>27</v>
      </c>
      <c r="AX148" s="15" t="s">
        <v>72</v>
      </c>
      <c r="AY148" s="181" t="s">
        <v>119</v>
      </c>
    </row>
    <row r="149" spans="1:65" s="13" customFormat="1">
      <c r="B149" s="165"/>
      <c r="D149" s="166" t="s">
        <v>125</v>
      </c>
      <c r="E149" s="167" t="s">
        <v>1</v>
      </c>
      <c r="F149" s="168" t="s">
        <v>175</v>
      </c>
      <c r="H149" s="169">
        <v>420</v>
      </c>
      <c r="L149" s="165"/>
      <c r="M149" s="170"/>
      <c r="N149" s="171"/>
      <c r="O149" s="171"/>
      <c r="P149" s="171"/>
      <c r="Q149" s="171"/>
      <c r="R149" s="171"/>
      <c r="S149" s="171"/>
      <c r="T149" s="172"/>
      <c r="AT149" s="167" t="s">
        <v>125</v>
      </c>
      <c r="AU149" s="167" t="s">
        <v>124</v>
      </c>
      <c r="AV149" s="13" t="s">
        <v>124</v>
      </c>
      <c r="AW149" s="13" t="s">
        <v>27</v>
      </c>
      <c r="AX149" s="13" t="s">
        <v>72</v>
      </c>
      <c r="AY149" s="167" t="s">
        <v>119</v>
      </c>
    </row>
    <row r="150" spans="1:65" s="14" customFormat="1">
      <c r="B150" s="173"/>
      <c r="D150" s="166" t="s">
        <v>125</v>
      </c>
      <c r="E150" s="174" t="s">
        <v>1</v>
      </c>
      <c r="F150" s="175" t="s">
        <v>126</v>
      </c>
      <c r="H150" s="176">
        <v>420</v>
      </c>
      <c r="L150" s="173"/>
      <c r="M150" s="177"/>
      <c r="N150" s="178"/>
      <c r="O150" s="178"/>
      <c r="P150" s="178"/>
      <c r="Q150" s="178"/>
      <c r="R150" s="178"/>
      <c r="S150" s="178"/>
      <c r="T150" s="179"/>
      <c r="AT150" s="174" t="s">
        <v>125</v>
      </c>
      <c r="AU150" s="174" t="s">
        <v>124</v>
      </c>
      <c r="AV150" s="14" t="s">
        <v>123</v>
      </c>
      <c r="AW150" s="14" t="s">
        <v>27</v>
      </c>
      <c r="AX150" s="14" t="s">
        <v>79</v>
      </c>
      <c r="AY150" s="174" t="s">
        <v>119</v>
      </c>
    </row>
    <row r="151" spans="1:65" s="2" customFormat="1" ht="24.2" customHeight="1">
      <c r="A151" s="31"/>
      <c r="B151" s="151"/>
      <c r="C151" s="186" t="s">
        <v>130</v>
      </c>
      <c r="D151" s="186" t="s">
        <v>146</v>
      </c>
      <c r="E151" s="187" t="s">
        <v>176</v>
      </c>
      <c r="F151" s="188" t="s">
        <v>177</v>
      </c>
      <c r="G151" s="189" t="s">
        <v>141</v>
      </c>
      <c r="H151" s="190">
        <v>94.248000000000005</v>
      </c>
      <c r="I151" s="191"/>
      <c r="J151" s="191">
        <f>ROUND(I151*H151,2)</f>
        <v>0</v>
      </c>
      <c r="K151" s="192"/>
      <c r="L151" s="193"/>
      <c r="M151" s="194" t="s">
        <v>1</v>
      </c>
      <c r="N151" s="195" t="s">
        <v>38</v>
      </c>
      <c r="O151" s="161">
        <v>0</v>
      </c>
      <c r="P151" s="161">
        <f>O151*H151</f>
        <v>0</v>
      </c>
      <c r="Q151" s="161">
        <v>0</v>
      </c>
      <c r="R151" s="161">
        <f>Q151*H151</f>
        <v>0</v>
      </c>
      <c r="S151" s="161">
        <v>0</v>
      </c>
      <c r="T151" s="162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63" t="s">
        <v>127</v>
      </c>
      <c r="AT151" s="163" t="s">
        <v>146</v>
      </c>
      <c r="AU151" s="163" t="s">
        <v>124</v>
      </c>
      <c r="AY151" s="17" t="s">
        <v>119</v>
      </c>
      <c r="BE151" s="164">
        <f>IF(N151="základná",J151,0)</f>
        <v>0</v>
      </c>
      <c r="BF151" s="164">
        <f>IF(N151="znížená",J151,0)</f>
        <v>0</v>
      </c>
      <c r="BG151" s="164">
        <f>IF(N151="zákl. prenesená",J151,0)</f>
        <v>0</v>
      </c>
      <c r="BH151" s="164">
        <f>IF(N151="zníž. prenesená",J151,0)</f>
        <v>0</v>
      </c>
      <c r="BI151" s="164">
        <f>IF(N151="nulová",J151,0)</f>
        <v>0</v>
      </c>
      <c r="BJ151" s="17" t="s">
        <v>124</v>
      </c>
      <c r="BK151" s="164">
        <f>ROUND(I151*H151,2)</f>
        <v>0</v>
      </c>
      <c r="BL151" s="17" t="s">
        <v>123</v>
      </c>
      <c r="BM151" s="163" t="s">
        <v>140</v>
      </c>
    </row>
    <row r="152" spans="1:65" s="13" customFormat="1">
      <c r="B152" s="165"/>
      <c r="D152" s="166" t="s">
        <v>125</v>
      </c>
      <c r="E152" s="167" t="s">
        <v>1</v>
      </c>
      <c r="F152" s="168" t="s">
        <v>178</v>
      </c>
      <c r="H152" s="169">
        <v>94.248000000000005</v>
      </c>
      <c r="L152" s="165"/>
      <c r="M152" s="170"/>
      <c r="N152" s="171"/>
      <c r="O152" s="171"/>
      <c r="P152" s="171"/>
      <c r="Q152" s="171"/>
      <c r="R152" s="171"/>
      <c r="S152" s="171"/>
      <c r="T152" s="172"/>
      <c r="AT152" s="167" t="s">
        <v>125</v>
      </c>
      <c r="AU152" s="167" t="s">
        <v>124</v>
      </c>
      <c r="AV152" s="13" t="s">
        <v>124</v>
      </c>
      <c r="AW152" s="13" t="s">
        <v>27</v>
      </c>
      <c r="AX152" s="13" t="s">
        <v>72</v>
      </c>
      <c r="AY152" s="167" t="s">
        <v>119</v>
      </c>
    </row>
    <row r="153" spans="1:65" s="14" customFormat="1">
      <c r="B153" s="173"/>
      <c r="D153" s="166" t="s">
        <v>125</v>
      </c>
      <c r="E153" s="174" t="s">
        <v>1</v>
      </c>
      <c r="F153" s="175" t="s">
        <v>126</v>
      </c>
      <c r="H153" s="176">
        <v>94.248000000000005</v>
      </c>
      <c r="L153" s="173"/>
      <c r="M153" s="177"/>
      <c r="N153" s="178"/>
      <c r="O153" s="178"/>
      <c r="P153" s="178"/>
      <c r="Q153" s="178"/>
      <c r="R153" s="178"/>
      <c r="S153" s="178"/>
      <c r="T153" s="179"/>
      <c r="AT153" s="174" t="s">
        <v>125</v>
      </c>
      <c r="AU153" s="174" t="s">
        <v>124</v>
      </c>
      <c r="AV153" s="14" t="s">
        <v>123</v>
      </c>
      <c r="AW153" s="14" t="s">
        <v>27</v>
      </c>
      <c r="AX153" s="14" t="s">
        <v>79</v>
      </c>
      <c r="AY153" s="174" t="s">
        <v>119</v>
      </c>
    </row>
    <row r="154" spans="1:65" s="2" customFormat="1" ht="33" customHeight="1">
      <c r="A154" s="31"/>
      <c r="B154" s="151"/>
      <c r="C154" s="152" t="s">
        <v>143</v>
      </c>
      <c r="D154" s="152" t="s">
        <v>121</v>
      </c>
      <c r="E154" s="153" t="s">
        <v>179</v>
      </c>
      <c r="F154" s="154" t="s">
        <v>180</v>
      </c>
      <c r="G154" s="155" t="s">
        <v>135</v>
      </c>
      <c r="H154" s="156">
        <v>420</v>
      </c>
      <c r="I154" s="157"/>
      <c r="J154" s="157">
        <f>ROUND(I154*H154,2)</f>
        <v>0</v>
      </c>
      <c r="K154" s="158"/>
      <c r="L154" s="32"/>
      <c r="M154" s="159" t="s">
        <v>1</v>
      </c>
      <c r="N154" s="160" t="s">
        <v>38</v>
      </c>
      <c r="O154" s="161">
        <v>0</v>
      </c>
      <c r="P154" s="161">
        <f>O154*H154</f>
        <v>0</v>
      </c>
      <c r="Q154" s="161">
        <v>0</v>
      </c>
      <c r="R154" s="161">
        <f>Q154*H154</f>
        <v>0</v>
      </c>
      <c r="S154" s="161">
        <v>0</v>
      </c>
      <c r="T154" s="162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63" t="s">
        <v>123</v>
      </c>
      <c r="AT154" s="163" t="s">
        <v>121</v>
      </c>
      <c r="AU154" s="163" t="s">
        <v>124</v>
      </c>
      <c r="AY154" s="17" t="s">
        <v>119</v>
      </c>
      <c r="BE154" s="164">
        <f>IF(N154="základná",J154,0)</f>
        <v>0</v>
      </c>
      <c r="BF154" s="164">
        <f>IF(N154="znížená",J154,0)</f>
        <v>0</v>
      </c>
      <c r="BG154" s="164">
        <f>IF(N154="zákl. prenesená",J154,0)</f>
        <v>0</v>
      </c>
      <c r="BH154" s="164">
        <f>IF(N154="zníž. prenesená",J154,0)</f>
        <v>0</v>
      </c>
      <c r="BI154" s="164">
        <f>IF(N154="nulová",J154,0)</f>
        <v>0</v>
      </c>
      <c r="BJ154" s="17" t="s">
        <v>124</v>
      </c>
      <c r="BK154" s="164">
        <f>ROUND(I154*H154,2)</f>
        <v>0</v>
      </c>
      <c r="BL154" s="17" t="s">
        <v>123</v>
      </c>
      <c r="BM154" s="163" t="s">
        <v>7</v>
      </c>
    </row>
    <row r="155" spans="1:65" s="15" customFormat="1">
      <c r="B155" s="180"/>
      <c r="D155" s="166" t="s">
        <v>125</v>
      </c>
      <c r="E155" s="181" t="s">
        <v>1</v>
      </c>
      <c r="F155" s="182" t="s">
        <v>174</v>
      </c>
      <c r="H155" s="181" t="s">
        <v>1</v>
      </c>
      <c r="L155" s="180"/>
      <c r="M155" s="183"/>
      <c r="N155" s="184"/>
      <c r="O155" s="184"/>
      <c r="P155" s="184"/>
      <c r="Q155" s="184"/>
      <c r="R155" s="184"/>
      <c r="S155" s="184"/>
      <c r="T155" s="185"/>
      <c r="AT155" s="181" t="s">
        <v>125</v>
      </c>
      <c r="AU155" s="181" t="s">
        <v>124</v>
      </c>
      <c r="AV155" s="15" t="s">
        <v>79</v>
      </c>
      <c r="AW155" s="15" t="s">
        <v>27</v>
      </c>
      <c r="AX155" s="15" t="s">
        <v>72</v>
      </c>
      <c r="AY155" s="181" t="s">
        <v>119</v>
      </c>
    </row>
    <row r="156" spans="1:65" s="13" customFormat="1">
      <c r="B156" s="165"/>
      <c r="D156" s="166" t="s">
        <v>125</v>
      </c>
      <c r="E156" s="167" t="s">
        <v>1</v>
      </c>
      <c r="F156" s="168" t="s">
        <v>175</v>
      </c>
      <c r="H156" s="169">
        <v>420</v>
      </c>
      <c r="L156" s="165"/>
      <c r="M156" s="170"/>
      <c r="N156" s="171"/>
      <c r="O156" s="171"/>
      <c r="P156" s="171"/>
      <c r="Q156" s="171"/>
      <c r="R156" s="171"/>
      <c r="S156" s="171"/>
      <c r="T156" s="172"/>
      <c r="AT156" s="167" t="s">
        <v>125</v>
      </c>
      <c r="AU156" s="167" t="s">
        <v>124</v>
      </c>
      <c r="AV156" s="13" t="s">
        <v>124</v>
      </c>
      <c r="AW156" s="13" t="s">
        <v>27</v>
      </c>
      <c r="AX156" s="13" t="s">
        <v>72</v>
      </c>
      <c r="AY156" s="167" t="s">
        <v>119</v>
      </c>
    </row>
    <row r="157" spans="1:65" s="14" customFormat="1">
      <c r="B157" s="173"/>
      <c r="D157" s="166" t="s">
        <v>125</v>
      </c>
      <c r="E157" s="174" t="s">
        <v>1</v>
      </c>
      <c r="F157" s="175" t="s">
        <v>126</v>
      </c>
      <c r="H157" s="176">
        <v>420</v>
      </c>
      <c r="L157" s="173"/>
      <c r="M157" s="177"/>
      <c r="N157" s="178"/>
      <c r="O157" s="178"/>
      <c r="P157" s="178"/>
      <c r="Q157" s="178"/>
      <c r="R157" s="178"/>
      <c r="S157" s="178"/>
      <c r="T157" s="179"/>
      <c r="AT157" s="174" t="s">
        <v>125</v>
      </c>
      <c r="AU157" s="174" t="s">
        <v>124</v>
      </c>
      <c r="AV157" s="14" t="s">
        <v>123</v>
      </c>
      <c r="AW157" s="14" t="s">
        <v>27</v>
      </c>
      <c r="AX157" s="14" t="s">
        <v>79</v>
      </c>
      <c r="AY157" s="174" t="s">
        <v>119</v>
      </c>
    </row>
    <row r="158" spans="1:65" s="12" customFormat="1" ht="22.9" customHeight="1">
      <c r="B158" s="139"/>
      <c r="D158" s="140" t="s">
        <v>71</v>
      </c>
      <c r="E158" s="149" t="s">
        <v>147</v>
      </c>
      <c r="F158" s="149" t="s">
        <v>148</v>
      </c>
      <c r="J158" s="150">
        <f>BK158</f>
        <v>0</v>
      </c>
      <c r="L158" s="139"/>
      <c r="M158" s="143"/>
      <c r="N158" s="144"/>
      <c r="O158" s="144"/>
      <c r="P158" s="145">
        <f>P159</f>
        <v>0</v>
      </c>
      <c r="Q158" s="144"/>
      <c r="R158" s="145">
        <f>R159</f>
        <v>0</v>
      </c>
      <c r="S158" s="144"/>
      <c r="T158" s="146">
        <f>T159</f>
        <v>0</v>
      </c>
      <c r="AR158" s="140" t="s">
        <v>79</v>
      </c>
      <c r="AT158" s="147" t="s">
        <v>71</v>
      </c>
      <c r="AU158" s="147" t="s">
        <v>79</v>
      </c>
      <c r="AY158" s="140" t="s">
        <v>119</v>
      </c>
      <c r="BK158" s="148">
        <f>BK159</f>
        <v>0</v>
      </c>
    </row>
    <row r="159" spans="1:65" s="2" customFormat="1" ht="33" customHeight="1">
      <c r="A159" s="31"/>
      <c r="B159" s="151"/>
      <c r="C159" s="152" t="s">
        <v>136</v>
      </c>
      <c r="D159" s="152" t="s">
        <v>121</v>
      </c>
      <c r="E159" s="153" t="s">
        <v>181</v>
      </c>
      <c r="F159" s="154" t="s">
        <v>182</v>
      </c>
      <c r="G159" s="155" t="s">
        <v>132</v>
      </c>
      <c r="H159" s="156">
        <v>1000.731</v>
      </c>
      <c r="I159" s="157"/>
      <c r="J159" s="157">
        <f>ROUND(I159*H159,2)</f>
        <v>0</v>
      </c>
      <c r="K159" s="158"/>
      <c r="L159" s="32"/>
      <c r="M159" s="196" t="s">
        <v>1</v>
      </c>
      <c r="N159" s="197" t="s">
        <v>38</v>
      </c>
      <c r="O159" s="198">
        <v>0</v>
      </c>
      <c r="P159" s="198">
        <f>O159*H159</f>
        <v>0</v>
      </c>
      <c r="Q159" s="198">
        <v>0</v>
      </c>
      <c r="R159" s="198">
        <f>Q159*H159</f>
        <v>0</v>
      </c>
      <c r="S159" s="198">
        <v>0</v>
      </c>
      <c r="T159" s="199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63" t="s">
        <v>123</v>
      </c>
      <c r="AT159" s="163" t="s">
        <v>121</v>
      </c>
      <c r="AU159" s="163" t="s">
        <v>124</v>
      </c>
      <c r="AY159" s="17" t="s">
        <v>119</v>
      </c>
      <c r="BE159" s="164">
        <f>IF(N159="základná",J159,0)</f>
        <v>0</v>
      </c>
      <c r="BF159" s="164">
        <f>IF(N159="znížená",J159,0)</f>
        <v>0</v>
      </c>
      <c r="BG159" s="164">
        <f>IF(N159="zákl. prenesená",J159,0)</f>
        <v>0</v>
      </c>
      <c r="BH159" s="164">
        <f>IF(N159="zníž. prenesená",J159,0)</f>
        <v>0</v>
      </c>
      <c r="BI159" s="164">
        <f>IF(N159="nulová",J159,0)</f>
        <v>0</v>
      </c>
      <c r="BJ159" s="17" t="s">
        <v>124</v>
      </c>
      <c r="BK159" s="164">
        <f>ROUND(I159*H159,2)</f>
        <v>0</v>
      </c>
      <c r="BL159" s="17" t="s">
        <v>123</v>
      </c>
      <c r="BM159" s="163" t="s">
        <v>142</v>
      </c>
    </row>
    <row r="160" spans="1:65" s="2" customFormat="1" ht="6.95" customHeight="1">
      <c r="A160" s="31"/>
      <c r="B160" s="49"/>
      <c r="C160" s="50"/>
      <c r="D160" s="50"/>
      <c r="E160" s="50"/>
      <c r="F160" s="50"/>
      <c r="G160" s="50"/>
      <c r="H160" s="50"/>
      <c r="I160" s="50"/>
      <c r="J160" s="50"/>
      <c r="K160" s="50"/>
      <c r="L160" s="32"/>
      <c r="M160" s="31"/>
      <c r="O160" s="31"/>
      <c r="P160" s="31"/>
      <c r="Q160" s="31"/>
      <c r="R160" s="31"/>
      <c r="S160" s="31"/>
      <c r="T160" s="31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</row>
  </sheetData>
  <autoFilter ref="C123:K159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  Zariadenie staveniska</vt:lpstr>
      <vt:lpstr>'  Zariadenie staveniska'!Názvy_tlače</vt:lpstr>
      <vt:lpstr>'Rekapitulácia stavby'!Názvy_tlače</vt:lpstr>
      <vt:lpstr>'  Zariadenie staveniska'!Oblasť_tlače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DESKTOP-J50H9RL\Lenovo</dc:creator>
  <cp:lastModifiedBy>user</cp:lastModifiedBy>
  <dcterms:created xsi:type="dcterms:W3CDTF">2022-08-09T14:26:00Z</dcterms:created>
  <dcterms:modified xsi:type="dcterms:W3CDTF">2022-08-11T09:05:40Z</dcterms:modified>
</cp:coreProperties>
</file>