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vv\"/>
    </mc:Choice>
  </mc:AlternateContent>
  <xr:revisionPtr revIDLastSave="0" documentId="13_ncr:1_{DA62A2F4-2402-410E-AA0E-5799C4F3AC85}" xr6:coauthVersionLast="47" xr6:coauthVersionMax="47" xr10:uidLastSave="{00000000-0000-0000-0000-000000000000}"/>
  <bookViews>
    <workbookView xWindow="3120" yWindow="660" windowWidth="20190" windowHeight="14940" activeTab="1" xr2:uid="{00000000-000D-0000-FFFF-FFFF00000000}"/>
  </bookViews>
  <sheets>
    <sheet name="Rekapitulácia stavby" sheetId="1" r:id="rId1"/>
    <sheet name="03b - SO 02 Modulárny pontón" sheetId="2" r:id="rId2"/>
  </sheets>
  <definedNames>
    <definedName name="_xlnm._FilterDatabase" localSheetId="1" hidden="1">'03b - SO 02 Modulárny pontón'!$C$129:$K$241</definedName>
    <definedName name="_xlnm.Print_Titles" localSheetId="1">'03b - SO 02 Modulárny pontón'!$129:$129</definedName>
    <definedName name="_xlnm.Print_Titles" localSheetId="0">'Rekapitulácia stavby'!$92:$92</definedName>
    <definedName name="_xlnm.Print_Area" localSheetId="1">'03b - SO 02 Modulárny pontón'!$C$4:$J$76,'03b - SO 02 Modulárny pontón'!$C$82:$J$111,'03b - SO 02 Modulárny pontón'!$C$117:$J$241</definedName>
    <definedName name="_xlnm.Print_Area" localSheetId="0">'Rekapitulácia stavby'!$D$4:$AO$76,'Rekapitulácia stavby'!$C$82:$AQ$99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9" i="2" l="1"/>
  <c r="J38" i="2"/>
  <c r="AY95" i="1" s="1"/>
  <c r="J37" i="2"/>
  <c r="AX95" i="1" s="1"/>
  <c r="BI240" i="2"/>
  <c r="BH240" i="2"/>
  <c r="BG240" i="2"/>
  <c r="BE240" i="2"/>
  <c r="T240" i="2"/>
  <c r="T239" i="2" s="1"/>
  <c r="R240" i="2"/>
  <c r="R239" i="2" s="1"/>
  <c r="P240" i="2"/>
  <c r="P239" i="2" s="1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3" i="2"/>
  <c r="BH233" i="2"/>
  <c r="BG233" i="2"/>
  <c r="BE233" i="2"/>
  <c r="T233" i="2"/>
  <c r="R233" i="2"/>
  <c r="P233" i="2"/>
  <c r="BI230" i="2"/>
  <c r="BH230" i="2"/>
  <c r="BG230" i="2"/>
  <c r="BE230" i="2"/>
  <c r="T230" i="2"/>
  <c r="R230" i="2"/>
  <c r="P230" i="2"/>
  <c r="BI226" i="2"/>
  <c r="BH226" i="2"/>
  <c r="BG226" i="2"/>
  <c r="BE226" i="2"/>
  <c r="T226" i="2"/>
  <c r="R226" i="2"/>
  <c r="P226" i="2"/>
  <c r="BI223" i="2"/>
  <c r="BH223" i="2"/>
  <c r="BG223" i="2"/>
  <c r="BE223" i="2"/>
  <c r="T223" i="2"/>
  <c r="R223" i="2"/>
  <c r="P223" i="2"/>
  <c r="BI221" i="2"/>
  <c r="BH221" i="2"/>
  <c r="BG221" i="2"/>
  <c r="BE221" i="2"/>
  <c r="T221" i="2"/>
  <c r="R221" i="2"/>
  <c r="P221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4" i="2"/>
  <c r="BH214" i="2"/>
  <c r="BG214" i="2"/>
  <c r="BE214" i="2"/>
  <c r="T214" i="2"/>
  <c r="R214" i="2"/>
  <c r="P214" i="2"/>
  <c r="BI211" i="2"/>
  <c r="BH211" i="2"/>
  <c r="BG211" i="2"/>
  <c r="BE211" i="2"/>
  <c r="T211" i="2"/>
  <c r="R211" i="2"/>
  <c r="P211" i="2"/>
  <c r="BI208" i="2"/>
  <c r="BH208" i="2"/>
  <c r="BG208" i="2"/>
  <c r="BE208" i="2"/>
  <c r="T208" i="2"/>
  <c r="T207" i="2"/>
  <c r="R208" i="2"/>
  <c r="R207" i="2" s="1"/>
  <c r="P208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4" i="2"/>
  <c r="BH194" i="2"/>
  <c r="BG194" i="2"/>
  <c r="BE194" i="2"/>
  <c r="T194" i="2"/>
  <c r="R194" i="2"/>
  <c r="P194" i="2"/>
  <c r="BI191" i="2"/>
  <c r="BH191" i="2"/>
  <c r="BG191" i="2"/>
  <c r="BE191" i="2"/>
  <c r="T191" i="2"/>
  <c r="R191" i="2"/>
  <c r="P191" i="2"/>
  <c r="BI188" i="2"/>
  <c r="BH188" i="2"/>
  <c r="BG188" i="2"/>
  <c r="BE188" i="2"/>
  <c r="T188" i="2"/>
  <c r="R188" i="2"/>
  <c r="P188" i="2"/>
  <c r="BI184" i="2"/>
  <c r="BH184" i="2"/>
  <c r="BG184" i="2"/>
  <c r="BE184" i="2"/>
  <c r="T184" i="2"/>
  <c r="R184" i="2"/>
  <c r="P184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3" i="2"/>
  <c r="BH173" i="2"/>
  <c r="BG173" i="2"/>
  <c r="BE173" i="2"/>
  <c r="T173" i="2"/>
  <c r="R173" i="2"/>
  <c r="P173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6" i="2"/>
  <c r="BH166" i="2"/>
  <c r="BG166" i="2"/>
  <c r="BE166" i="2"/>
  <c r="T166" i="2"/>
  <c r="R166" i="2"/>
  <c r="P166" i="2"/>
  <c r="BI162" i="2"/>
  <c r="BH162" i="2"/>
  <c r="BG162" i="2"/>
  <c r="BE162" i="2"/>
  <c r="T162" i="2"/>
  <c r="R162" i="2"/>
  <c r="P162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3" i="2"/>
  <c r="BH153" i="2"/>
  <c r="BG153" i="2"/>
  <c r="BE153" i="2"/>
  <c r="T153" i="2"/>
  <c r="R153" i="2"/>
  <c r="P153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3" i="2"/>
  <c r="BH133" i="2"/>
  <c r="BG133" i="2"/>
  <c r="BE133" i="2"/>
  <c r="T133" i="2"/>
  <c r="R133" i="2"/>
  <c r="P133" i="2"/>
  <c r="J126" i="2"/>
  <c r="F126" i="2"/>
  <c r="F124" i="2"/>
  <c r="E122" i="2"/>
  <c r="J31" i="2"/>
  <c r="J91" i="2"/>
  <c r="F91" i="2"/>
  <c r="F89" i="2"/>
  <c r="E87" i="2"/>
  <c r="J24" i="2"/>
  <c r="E24" i="2"/>
  <c r="J127" i="2" s="1"/>
  <c r="J23" i="2"/>
  <c r="J18" i="2"/>
  <c r="E18" i="2"/>
  <c r="F127" i="2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BK230" i="2"/>
  <c r="J214" i="2"/>
  <c r="BK184" i="2"/>
  <c r="BK199" i="2"/>
  <c r="BK200" i="2"/>
  <c r="J148" i="2"/>
  <c r="J226" i="2"/>
  <c r="BK205" i="2"/>
  <c r="BK204" i="2"/>
  <c r="BK146" i="2"/>
  <c r="J153" i="2"/>
  <c r="J143" i="2"/>
  <c r="J238" i="2"/>
  <c r="J218" i="2"/>
  <c r="J194" i="2"/>
  <c r="BK158" i="2"/>
  <c r="AK27" i="1"/>
  <c r="J173" i="2"/>
  <c r="J205" i="2"/>
  <c r="J162" i="2"/>
  <c r="BK223" i="2"/>
  <c r="J199" i="2"/>
  <c r="BK217" i="2"/>
  <c r="J158" i="2"/>
  <c r="J133" i="2"/>
  <c r="BK150" i="2"/>
  <c r="J240" i="2"/>
  <c r="J208" i="2"/>
  <c r="BK166" i="2"/>
  <c r="J137" i="2"/>
  <c r="J204" i="2"/>
  <c r="BK148" i="2"/>
  <c r="BK170" i="2"/>
  <c r="BK236" i="2"/>
  <c r="BK211" i="2"/>
  <c r="BK144" i="2"/>
  <c r="BK194" i="2"/>
  <c r="BK156" i="2"/>
  <c r="J191" i="2"/>
  <c r="BK176" i="2"/>
  <c r="BK133" i="2"/>
  <c r="BK226" i="2"/>
  <c r="J211" i="2"/>
  <c r="BK188" i="2"/>
  <c r="J156" i="2"/>
  <c r="J206" i="2"/>
  <c r="BK162" i="2"/>
  <c r="BK240" i="2"/>
  <c r="J230" i="2"/>
  <c r="BK201" i="2"/>
  <c r="BK153" i="2"/>
  <c r="AS94" i="1"/>
  <c r="BK191" i="2"/>
  <c r="BK169" i="2"/>
  <c r="BK237" i="2"/>
  <c r="BK221" i="2"/>
  <c r="BK197" i="2"/>
  <c r="J138" i="2"/>
  <c r="J201" i="2"/>
  <c r="BK145" i="2"/>
  <c r="J177" i="2"/>
  <c r="J237" i="2"/>
  <c r="BK218" i="2"/>
  <c r="BK143" i="2"/>
  <c r="J170" i="2"/>
  <c r="BK138" i="2"/>
  <c r="BK173" i="2"/>
  <c r="J146" i="2"/>
  <c r="J233" i="2"/>
  <c r="J200" i="2"/>
  <c r="BK140" i="2"/>
  <c r="J197" i="2"/>
  <c r="J217" i="2"/>
  <c r="J236" i="2"/>
  <c r="J221" i="2"/>
  <c r="J176" i="2"/>
  <c r="BK214" i="2"/>
  <c r="J144" i="2"/>
  <c r="BK137" i="2"/>
  <c r="J223" i="2"/>
  <c r="BK206" i="2"/>
  <c r="BK177" i="2"/>
  <c r="BK208" i="2"/>
  <c r="J169" i="2"/>
  <c r="J188" i="2"/>
  <c r="BK238" i="2"/>
  <c r="BK233" i="2"/>
  <c r="J166" i="2"/>
  <c r="J184" i="2"/>
  <c r="J145" i="2"/>
  <c r="J140" i="2"/>
  <c r="J150" i="2"/>
  <c r="R155" i="2" l="1"/>
  <c r="R193" i="2"/>
  <c r="P210" i="2"/>
  <c r="T155" i="2"/>
  <c r="T193" i="2"/>
  <c r="T222" i="2"/>
  <c r="T132" i="2"/>
  <c r="R183" i="2"/>
  <c r="R210" i="2"/>
  <c r="BK155" i="2"/>
  <c r="J155" i="2" s="1"/>
  <c r="J99" i="2" s="1"/>
  <c r="P183" i="2"/>
  <c r="BK210" i="2"/>
  <c r="J210" i="2" s="1"/>
  <c r="J104" i="2" s="1"/>
  <c r="R222" i="2"/>
  <c r="BK132" i="2"/>
  <c r="J132" i="2" s="1"/>
  <c r="J98" i="2" s="1"/>
  <c r="P155" i="2"/>
  <c r="BK193" i="2"/>
  <c r="J193" i="2" s="1"/>
  <c r="J101" i="2" s="1"/>
  <c r="BK222" i="2"/>
  <c r="J222" i="2"/>
  <c r="J105" i="2" s="1"/>
  <c r="R132" i="2"/>
  <c r="T183" i="2"/>
  <c r="P222" i="2"/>
  <c r="P132" i="2"/>
  <c r="P131" i="2"/>
  <c r="BK183" i="2"/>
  <c r="J183" i="2" s="1"/>
  <c r="J100" i="2" s="1"/>
  <c r="P193" i="2"/>
  <c r="T210" i="2"/>
  <c r="BK207" i="2"/>
  <c r="J207" i="2"/>
  <c r="J102" i="2"/>
  <c r="BK239" i="2"/>
  <c r="J239" i="2"/>
  <c r="J106" i="2"/>
  <c r="F92" i="2"/>
  <c r="BF140" i="2"/>
  <c r="BF143" i="2"/>
  <c r="BF156" i="2"/>
  <c r="BF162" i="2"/>
  <c r="BF176" i="2"/>
  <c r="BF184" i="2"/>
  <c r="J92" i="2"/>
  <c r="BF133" i="2"/>
  <c r="BF138" i="2"/>
  <c r="BF145" i="2"/>
  <c r="BF158" i="2"/>
  <c r="BF169" i="2"/>
  <c r="BF238" i="2"/>
  <c r="J124" i="2"/>
  <c r="BF144" i="2"/>
  <c r="BF148" i="2"/>
  <c r="BF240" i="2"/>
  <c r="BF173" i="2"/>
  <c r="BF200" i="2"/>
  <c r="BF201" i="2"/>
  <c r="BF211" i="2"/>
  <c r="BF170" i="2"/>
  <c r="BF177" i="2"/>
  <c r="BF191" i="2"/>
  <c r="BF194" i="2"/>
  <c r="BF197" i="2"/>
  <c r="BF204" i="2"/>
  <c r="BF217" i="2"/>
  <c r="BF218" i="2"/>
  <c r="BF221" i="2"/>
  <c r="BF223" i="2"/>
  <c r="BF226" i="2"/>
  <c r="E120" i="2"/>
  <c r="BF150" i="2"/>
  <c r="BF166" i="2"/>
  <c r="BF199" i="2"/>
  <c r="BF214" i="2"/>
  <c r="BF137" i="2"/>
  <c r="BF153" i="2"/>
  <c r="BF188" i="2"/>
  <c r="BF208" i="2"/>
  <c r="BF146" i="2"/>
  <c r="BF205" i="2"/>
  <c r="BF206" i="2"/>
  <c r="BF230" i="2"/>
  <c r="BF233" i="2"/>
  <c r="BF236" i="2"/>
  <c r="BF237" i="2"/>
  <c r="J35" i="2"/>
  <c r="AV95" i="1" s="1"/>
  <c r="F39" i="2"/>
  <c r="BD95" i="1" s="1"/>
  <c r="BD94" i="1" s="1"/>
  <c r="W36" i="1" s="1"/>
  <c r="F35" i="2"/>
  <c r="AZ95" i="1" s="1"/>
  <c r="AZ94" i="1" s="1"/>
  <c r="W32" i="1" s="1"/>
  <c r="F38" i="2"/>
  <c r="BC95" i="1" s="1"/>
  <c r="BC94" i="1" s="1"/>
  <c r="AY94" i="1" s="1"/>
  <c r="F37" i="2"/>
  <c r="BB95" i="1" s="1"/>
  <c r="BB94" i="1" s="1"/>
  <c r="W34" i="1" s="1"/>
  <c r="T209" i="2" l="1"/>
  <c r="R131" i="2"/>
  <c r="T131" i="2"/>
  <c r="T130" i="2"/>
  <c r="R209" i="2"/>
  <c r="R130" i="2"/>
  <c r="P209" i="2"/>
  <c r="P130" i="2" s="1"/>
  <c r="AU95" i="1" s="1"/>
  <c r="AU94" i="1" s="1"/>
  <c r="BK131" i="2"/>
  <c r="BK209" i="2"/>
  <c r="J209" i="2"/>
  <c r="J103" i="2" s="1"/>
  <c r="AX94" i="1"/>
  <c r="J36" i="2"/>
  <c r="AW95" i="1" s="1"/>
  <c r="AT95" i="1" s="1"/>
  <c r="W35" i="1"/>
  <c r="F36" i="2"/>
  <c r="BA95" i="1" s="1"/>
  <c r="BA94" i="1" s="1"/>
  <c r="AW94" i="1" s="1"/>
  <c r="AK33" i="1" s="1"/>
  <c r="AV94" i="1"/>
  <c r="AK32" i="1"/>
  <c r="BK130" i="2" l="1"/>
  <c r="J130" i="2" s="1"/>
  <c r="J96" i="2" s="1"/>
  <c r="J111" i="2" s="1"/>
  <c r="J131" i="2"/>
  <c r="J97" i="2"/>
  <c r="AT94" i="1"/>
  <c r="W33" i="1"/>
  <c r="J30" i="2" l="1"/>
  <c r="J32" i="2" s="1"/>
  <c r="AG95" i="1" s="1"/>
  <c r="AG94" i="1" s="1"/>
  <c r="AK26" i="1" s="1"/>
  <c r="AK29" i="1" s="1"/>
  <c r="AK38" i="1" s="1"/>
  <c r="J41" i="2" l="1"/>
  <c r="AN95" i="1"/>
  <c r="AN94" i="1"/>
  <c r="AN99" i="1" s="1"/>
  <c r="AG99" i="1"/>
</calcChain>
</file>

<file path=xl/sharedStrings.xml><?xml version="1.0" encoding="utf-8"?>
<sst xmlns="http://schemas.openxmlformats.org/spreadsheetml/2006/main" count="1476" uniqueCount="349">
  <si>
    <t>Export Komplet</t>
  </si>
  <si>
    <t/>
  </si>
  <si>
    <t>2.0</t>
  </si>
  <si>
    <t>False</t>
  </si>
  <si>
    <t>{acfb8278-e035-4fd5-9666-d2f53f22aa45}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</si>
  <si>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</si>
  <si>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</si>
  <si>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</si>
  <si>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</si>
  <si>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</si>
  <si>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</si>
  <si>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</si>
  <si>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2021-8</t>
  </si>
  <si>
    <t>Stavba:</t>
  </si>
  <si>
    <t>Umiestnenie lávky v priestore Horného rybníka v lokalite Kamenný mlyn v Trnave_dub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</si>
  <si>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</si>
  <si>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</si>
  <si>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</si>
  <si>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</si>
  <si>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</si>
  <si>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</si>
  <si>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</si>
  <si>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Mesto Trnava č.1 917 71 Trnava</t>
  </si>
  <si>
    <t>IČ DPH:</t>
  </si>
  <si>
    <t>Zhotoviteľ:</t>
  </si>
  <si>
    <t>Projektant:</t>
  </si>
  <si>
    <t>Šercel Švec, s.r.o.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</si>
  <si>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</si>
  <si>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</si>
  <si>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</si>
  <si>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</si>
  <si>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</si>
  <si>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</si>
  <si>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</si>
  <si>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</si>
  <si>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</si>
  <si>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</si>
  <si>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</si>
  <si>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</si>
  <si>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</si>
  <si>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</si>
  <si>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</si>
  <si>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</si>
  <si>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</si>
  <si>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</si>
  <si>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</si>
  <si>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</si>
  <si>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</si>
  <si>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</si>
  <si>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</si>
  <si>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</si>
  <si>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</si>
  <si>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</si>
  <si>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</si>
  <si>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</si>
  <si>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</si>
  <si>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</si>
  <si>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</si>
  <si>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</si>
  <si>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</si>
  <si>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</si>
  <si>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</si>
  <si>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</si>
  <si>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</si>
  <si>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</si>
  <si>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</si>
  <si>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</si>
  <si>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</si>
  <si>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</si>
  <si>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</si>
  <si>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</si>
  <si>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</si>
  <si>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</si>
  <si>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</si>
  <si>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</si>
  <si>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</si>
  <si>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</si>
  <si>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03b</t>
  </si>
  <si>
    <t>SO 02 Modulárny pontón</t>
  </si>
  <si>
    <t>STA</t>
  </si>
  <si>
    <t>1</t>
  </si>
  <si>
    <t>{8a69df3d-8d70-4c59-a0df-2e8eb37609ed}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</si>
  <si>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</si>
  <si>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</si>
  <si>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</si>
  <si>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</si>
  <si>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</si>
  <si>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</si>
  <si>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</si>
  <si>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</si>
  <si>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</si>
  <si>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</si>
  <si>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</si>
  <si>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</si>
  <si>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</si>
  <si>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</si>
  <si>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</si>
  <si>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</si>
  <si>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</si>
  <si>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</si>
  <si>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</si>
  <si>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</si>
  <si>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</si>
  <si>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762 - Konštrukcie tesárske</t>
  </si>
  <si>
    <t xml:space="preserve">    783 - Dokončovacie práce - nátery</t>
  </si>
  <si>
    <t>2) Ostatné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</si>
  <si>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</si>
  <si>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</si>
  <si>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</si>
  <si>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</si>
  <si>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</si>
  <si>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</si>
  <si>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</si>
  <si>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</si>
  <si>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</si>
  <si>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</si>
  <si>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</si>
  <si>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</si>
  <si>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</si>
  <si>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</si>
  <si>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</si>
  <si>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</si>
  <si>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59</t>
  </si>
  <si>
    <t>K</t>
  </si>
  <si>
    <t>131201101</t>
  </si>
  <si>
    <t>Výkop nezapaženej jamy v hornine 3, do 100 m3</t>
  </si>
  <si>
    <t>m3</t>
  </si>
  <si>
    <t>4</t>
  </si>
  <si>
    <t>2</t>
  </si>
  <si>
    <t>VV</t>
  </si>
  <si>
    <t>základ pre pontón</t>
  </si>
  <si>
    <t>(1,4+0,6+0,6)*(3,42+1+1)*1,1*1,15</t>
  </si>
  <si>
    <t>Súčet</t>
  </si>
  <si>
    <t>60</t>
  </si>
  <si>
    <t>131201109</t>
  </si>
  <si>
    <t>Hĺbenie nezapažených jám a zárezov. Príplatok za lepivosť horniny 3</t>
  </si>
  <si>
    <t>79</t>
  </si>
  <si>
    <t>162301102.S</t>
  </si>
  <si>
    <t>Vodorovné premiestnenie výkopku po spevnenej ceste z horniny tr.1-4, do 100 m3 na vzdialenosť do 1000 m</t>
  </si>
  <si>
    <t>-678974783</t>
  </si>
  <si>
    <t>17,826</t>
  </si>
  <si>
    <t>80</t>
  </si>
  <si>
    <t>162501105.S</t>
  </si>
  <si>
    <t>Vodorovné premiestnenie výkopku po spevnenej ceste z horniny tr.1-4, do 100 m3, príplatok k cene za každých ďalšich a začatých 1000 m</t>
  </si>
  <si>
    <t>-343870409</t>
  </si>
  <si>
    <t>Kamenný mlyn - FCC Zavarská cesta (6,4 km)</t>
  </si>
  <si>
    <t>(17,826)*(6,4-1)</t>
  </si>
  <si>
    <t>74</t>
  </si>
  <si>
    <t>166101101.S</t>
  </si>
  <si>
    <t>Prehodenie neuľahnutého výkopku z horniny 1 až 4</t>
  </si>
  <si>
    <t>1822111950</t>
  </si>
  <si>
    <t>167101102</t>
  </si>
  <si>
    <t>Nakladanie neuľahnutého výkopku z hornín tr.1-4 nad 100 do 1000 m3</t>
  </si>
  <si>
    <t>12</t>
  </si>
  <si>
    <t>81</t>
  </si>
  <si>
    <t>171201201.S</t>
  </si>
  <si>
    <t>Uloženie sypaniny na skládky do 100 m3</t>
  </si>
  <si>
    <t>-1168859053</t>
  </si>
  <si>
    <t>83</t>
  </si>
  <si>
    <t>171209002.R</t>
  </si>
  <si>
    <t>t</t>
  </si>
  <si>
    <t>-471574172</t>
  </si>
  <si>
    <t>17,826*1,6 'Prepočítané koeficientom množstva</t>
  </si>
  <si>
    <t>82</t>
  </si>
  <si>
    <t>171209002.S</t>
  </si>
  <si>
    <t>Poplatok za skladovanie - zemina a kamenivo (17 05) ostatné</t>
  </si>
  <si>
    <t>2019302958</t>
  </si>
  <si>
    <t>75</t>
  </si>
  <si>
    <t>174101102.S</t>
  </si>
  <si>
    <t>Zásyp sypaninou v uzavretých priestoroch s urovnaním povrchu zásypu - zhutnenie 80MPa</t>
  </si>
  <si>
    <t>530692651</t>
  </si>
  <si>
    <t>úprava dna a zásyp okolo kotevného základu</t>
  </si>
  <si>
    <t>(0,86+4,464)*5,6*1,15+17,826*1,15</t>
  </si>
  <si>
    <t>76</t>
  </si>
  <si>
    <t>M</t>
  </si>
  <si>
    <t>583310002000.S</t>
  </si>
  <si>
    <t>Kamenivo ťažené hrubé frakcia 32-63 mm</t>
  </si>
  <si>
    <t>8</t>
  </si>
  <si>
    <t>-710031251</t>
  </si>
  <si>
    <t>54,786*1,5 'Prepočítané koeficientom množstva</t>
  </si>
  <si>
    <t>Zakladanie</t>
  </si>
  <si>
    <t>7</t>
  </si>
  <si>
    <t>215901101</t>
  </si>
  <si>
    <t>Zhutnenie podložia z rastlej horniny 1 až 4 pod násypy, z hornina súdržných do 92 % PS a nesúdržných</t>
  </si>
  <si>
    <t>m2</t>
  </si>
  <si>
    <t>(1,625+1+1)*(3,42+1+1)*1,1</t>
  </si>
  <si>
    <t>9</t>
  </si>
  <si>
    <t>271521111</t>
  </si>
  <si>
    <t>Vankúše zhutnené pod základy z kameniva hrubého drveného, frakcie 64 mm</t>
  </si>
  <si>
    <t>22</t>
  </si>
  <si>
    <t>pod základ</t>
  </si>
  <si>
    <t>(1,625+1+1)*(3,42+1,1)*0,1*1,15</t>
  </si>
  <si>
    <t>84</t>
  </si>
  <si>
    <t>273313711.S</t>
  </si>
  <si>
    <t>Betón základových dosiek, prostý tr. podľa PD statika</t>
  </si>
  <si>
    <t>1941485990</t>
  </si>
  <si>
    <t>podkladný betón pod základovú pätku vrátane 10% rezervy</t>
  </si>
  <si>
    <t>(1,425+0,2)*(3,4+0,2)*0,1*1,1</t>
  </si>
  <si>
    <t>85</t>
  </si>
  <si>
    <t>273351217.S</t>
  </si>
  <si>
    <t>Debnenie stien základových dosiek, zhotovenie-tradičné</t>
  </si>
  <si>
    <t>-1654124518</t>
  </si>
  <si>
    <t>debnenie podkladného betónu pod základovú pätku</t>
  </si>
  <si>
    <t>((1,42+0,2)*2+(3,4+0,2)*2)*0,1*1,25</t>
  </si>
  <si>
    <t>86</t>
  </si>
  <si>
    <t>273351218.S</t>
  </si>
  <si>
    <t>Debnenie stien základových dosiek, odstránenie-tradičné</t>
  </si>
  <si>
    <t>1953567798</t>
  </si>
  <si>
    <t>10</t>
  </si>
  <si>
    <t>275321312</t>
  </si>
  <si>
    <t>Betón základových pätiek, železový (bez výstuže), tr.podľa PD statika</t>
  </si>
  <si>
    <t>24</t>
  </si>
  <si>
    <t>1,625*3,6*1,0*1,15</t>
  </si>
  <si>
    <t>54</t>
  </si>
  <si>
    <t>275351215</t>
  </si>
  <si>
    <t>Debnenie základových pätiek, zhotovenie-dielce</t>
  </si>
  <si>
    <t>26</t>
  </si>
  <si>
    <t>(1,625+3,6)*2*1,0*1,05</t>
  </si>
  <si>
    <t>55</t>
  </si>
  <si>
    <t>275351216</t>
  </si>
  <si>
    <t>Debnenie základovýcb pätiek, odstránenie-dielce</t>
  </si>
  <si>
    <t>28</t>
  </si>
  <si>
    <t>64</t>
  </si>
  <si>
    <t>275361821</t>
  </si>
  <si>
    <t>Výstuž základových pätiek z ocele 10505</t>
  </si>
  <si>
    <t>30</t>
  </si>
  <si>
    <t>výkaz výstuže vrátane tvaru prútov vrátane 15% rezervy</t>
  </si>
  <si>
    <t>48,68/1000*1,15</t>
  </si>
  <si>
    <t>výpis prútov a sieti vr=atane 15% rezervy</t>
  </si>
  <si>
    <t>142,2/1000*1,15</t>
  </si>
  <si>
    <t>Vodorovné konštrukcie</t>
  </si>
  <si>
    <t>51</t>
  </si>
  <si>
    <t>411121221R</t>
  </si>
  <si>
    <t>Montáž konštrukcie pontónu z typizovaných dielcov štvorcového tvaru, výška pontóna 260mm + kotvenie pontóna k lávke typ kotvenie uvedený v časti statika, špecifický prvok sprestniť pri realizácii</t>
  </si>
  <si>
    <t>32</t>
  </si>
  <si>
    <t>modulárny pontón</t>
  </si>
  <si>
    <t>94,08*3,395</t>
  </si>
  <si>
    <t>52</t>
  </si>
  <si>
    <t>2831491600R</t>
  </si>
  <si>
    <t>Plastový modulárny pontón, protišmykový, farba svetlo sivá, rozmer modulu 485x485x260mm, materiál HDPE, vrátane spojovacích prvkov uvedených v PD</t>
  </si>
  <si>
    <t>34</t>
  </si>
  <si>
    <t>319,436*1,01 "Přepočítané koeficientom množstva</t>
  </si>
  <si>
    <t>73</t>
  </si>
  <si>
    <t>2831491200R</t>
  </si>
  <si>
    <t>Spojovacie a kotviace prvky pontónu</t>
  </si>
  <si>
    <t>ks</t>
  </si>
  <si>
    <t>36</t>
  </si>
  <si>
    <t>322,63*4</t>
  </si>
  <si>
    <t>Ostatné konštrukcie a práce-búranie</t>
  </si>
  <si>
    <t>65</t>
  </si>
  <si>
    <t>944944103R</t>
  </si>
  <si>
    <t>Montáž polyetylénovej siete veľkosť oka 30mm, obšitie farba čierná, spodná časť siete obsahuje závažie výška 1,120m</t>
  </si>
  <si>
    <t>38</t>
  </si>
  <si>
    <t>160,5*1,120*1,15</t>
  </si>
  <si>
    <t>77</t>
  </si>
  <si>
    <t>6938100001R</t>
  </si>
  <si>
    <t>Polyetylénová sieť veľkosť oka 30mm, obšitie farba čierná, spodná časť siete obsahuje závažie výška 1,120m - upresniť pri realizácii</t>
  </si>
  <si>
    <t>-694420096</t>
  </si>
  <si>
    <t>206,724*1,15 'Prepočítané koeficientom množstva</t>
  </si>
  <si>
    <t>87</t>
  </si>
  <si>
    <t>953941516.R</t>
  </si>
  <si>
    <t>Osadenie a viazacie kotviace oko "napr OVS 3,0t + závitové tyče M16x200 FIS a 8,8. vrátane injektážnej malty FIS V 360S hĺbka vrtania 200mm</t>
  </si>
  <si>
    <t>-445224154</t>
  </si>
  <si>
    <t>88</t>
  </si>
  <si>
    <t>1321123200R1</t>
  </si>
  <si>
    <t>Viaczacie kotviace oko "napr OVS 3,0t + závitové tyče M16x200 FIS a 8,8. vrátane injektážnej malty FIS V 360S hĺbka vrtania 200mm</t>
  </si>
  <si>
    <t>-1190702493</t>
  </si>
  <si>
    <t>66</t>
  </si>
  <si>
    <t>95394415R</t>
  </si>
  <si>
    <t>Osadenie - kotviace oceľové oko so samorezným závitom do dreva, pozink</t>
  </si>
  <si>
    <t>40</t>
  </si>
  <si>
    <t>kotviace oceľ okovom 5ks na jedno pole 60 polí</t>
  </si>
  <si>
    <t>5*60</t>
  </si>
  <si>
    <t>67</t>
  </si>
  <si>
    <t>1321123200</t>
  </si>
  <si>
    <t>Oceľové kotviace oko so samorezným závitom do dreva, nerez</t>
  </si>
  <si>
    <t>42</t>
  </si>
  <si>
    <t>56</t>
  </si>
  <si>
    <t>953942421R</t>
  </si>
  <si>
    <t>44</t>
  </si>
  <si>
    <t>57</t>
  </si>
  <si>
    <t>1321031400R</t>
  </si>
  <si>
    <t>46</t>
  </si>
  <si>
    <t>99</t>
  </si>
  <si>
    <t>Presun hmôt HSV</t>
  </si>
  <si>
    <t>58</t>
  </si>
  <si>
    <t>998011001</t>
  </si>
  <si>
    <t>Presun hmôt  JKSO 801, 803,812,zvislá konštr ,z kovu výšky do 6 m</t>
  </si>
  <si>
    <t>48</t>
  </si>
  <si>
    <t>PSV</t>
  </si>
  <si>
    <t>Práce a dodávky PSV</t>
  </si>
  <si>
    <t>711</t>
  </si>
  <si>
    <t>Izolácie proti vode a vlhkosti</t>
  </si>
  <si>
    <t>68</t>
  </si>
  <si>
    <t>711111001</t>
  </si>
  <si>
    <t>Zhotovenie izolácie proti zemnej vlhkosti vodorovná náterom penetračným za studena</t>
  </si>
  <si>
    <t>16</t>
  </si>
  <si>
    <t>50</t>
  </si>
  <si>
    <t>5,33*1,625*1,15</t>
  </si>
  <si>
    <t>69</t>
  </si>
  <si>
    <t>1116315000</t>
  </si>
  <si>
    <t>Lak asfaltový  v sudoch</t>
  </si>
  <si>
    <t>6,929*0,0003 "Přepočítané koeficientom množstva</t>
  </si>
  <si>
    <t>70</t>
  </si>
  <si>
    <t>711131101</t>
  </si>
  <si>
    <t>Zhotovenie  izolácie proti zemnej vlhkosti vodorovná AIP na sucho</t>
  </si>
  <si>
    <t>71</t>
  </si>
  <si>
    <t>6283221000</t>
  </si>
  <si>
    <t>Pás ťažký asfaltový</t>
  </si>
  <si>
    <t>9,96*1,15 "Přepočítané koeficientom množstva</t>
  </si>
  <si>
    <t>72</t>
  </si>
  <si>
    <t>998711101</t>
  </si>
  <si>
    <t>Presun hmôt pre izoláciu proti vode v objektoch výšky do 6 m</t>
  </si>
  <si>
    <t>762</t>
  </si>
  <si>
    <t>Konštrukcie tesárske</t>
  </si>
  <si>
    <t>33</t>
  </si>
  <si>
    <t>762521104</t>
  </si>
  <si>
    <t>Položenie podláh drev.lata - napojenie na pontón, predvrtanie pri kotvení</t>
  </si>
  <si>
    <t>1,625*3,42*1,1</t>
  </si>
  <si>
    <t>6051010200-1R</t>
  </si>
  <si>
    <t>Rezivo - podlaha drev. lata PROF 125x50x3400mm - kladená na plocho -dub</t>
  </si>
  <si>
    <t>62</t>
  </si>
  <si>
    <t>výkaz reziva vrátane 5% rezervy</t>
  </si>
  <si>
    <t>0,245</t>
  </si>
  <si>
    <t>31</t>
  </si>
  <si>
    <t>762523104</t>
  </si>
  <si>
    <t>Položenie drevenej konštrukcie podlahy z drev. dosiek a lát - predvrtanie pri kotvení</t>
  </si>
  <si>
    <t>6051010200R</t>
  </si>
  <si>
    <t>Drevo rezivo na konštrukciu podláh lávky drev.laty 50x40x1375mm, kladená na plocho - dub</t>
  </si>
  <si>
    <t>0,05*0,04*1,375*6*1,15</t>
  </si>
  <si>
    <t>762795000</t>
  </si>
  <si>
    <t>Spojovacie prostriedky pre priestorové viazané konštrukcie -,svorky, oceľové zašlicové plechy, typizov oceľ. plechy, oceľ kolíky, - mat. Nerez</t>
  </si>
  <si>
    <t>998762102</t>
  </si>
  <si>
    <t>Presun hmôt pre konštrukcie tesárske v objektoch výšky do 12 m</t>
  </si>
  <si>
    <t>43</t>
  </si>
  <si>
    <t>998762194</t>
  </si>
  <si>
    <t>Konštrukcie tesárske, prípl.za presun nad vymedzenú najväčšiu dopr. vzdial. do 1000m</t>
  </si>
  <si>
    <t>783</t>
  </si>
  <si>
    <t>Dokončovacie práce - nátery</t>
  </si>
  <si>
    <t>78</t>
  </si>
  <si>
    <t>783782404.S</t>
  </si>
  <si>
    <t>Nátery tesárskych konštrukcií, povrchová impregnácia proti drevokaznému hmyzu, hubám a plesniam, dvojnásobný,  podľa STN EN 351-4 alebo STN EN 460</t>
  </si>
  <si>
    <t>1959533658</t>
  </si>
  <si>
    <t>((13*1,19)*1,15+(32*0,25)*1,15)*2</t>
  </si>
  <si>
    <t xml:space="preserve"> SO 02 Modulárny pontón</t>
  </si>
  <si>
    <t xml:space="preserve">Zákonný poplatok obci - výkopová  zemina NEPODLIEHA ZDANENIU </t>
  </si>
  <si>
    <t>sub</t>
  </si>
  <si>
    <t>Osadenie oceľového kotviaceho prvku v tvare "L"do patky (bez dodávky) vrátane kotvenia, vypodložený gumenou podložkou,vrátane chemickej kotvy a=0,5m-atyp - vychádzať je nutné z PD</t>
  </si>
  <si>
    <t>Oceľový pozinkovaný obrubník  oceľ.plech hr. 5mm výška 180mm- kotviaci prvok kotvený do bet. základu, hmotnosť do 50kg, povrh. úprava - žiarovo pozink. ponorom - atyp - vychádzať je nutné z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</si>
</sst>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5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>
      <alignment vertical="center"/>
    </xf>
    <xf numFmtId="0" fontId="25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25" fillId="4" borderId="0" xfId="0" applyNumberFormat="1" applyFont="1" applyFill="1" applyAlignment="1">
      <alignment vertical="center"/>
    </xf>
    <xf numFmtId="0" fontId="0" fillId="0" borderId="0" xfId="0" applyProtection="1"/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0" borderId="14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4" fontId="25" fillId="4" borderId="0" xfId="0" applyNumberFormat="1" applyFont="1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164" fontId="17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opLeftCell="A33" workbookViewId="0">
      <selection activeCell="AN9" sqref="AN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01" t="s">
        <v>5</v>
      </c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s="1" customFormat="1" ht="24.95" customHeight="1">
      <c r="B4" s="20"/>
      <c r="D4" s="21" t="s">
        <v>8</v>
      </c>
      <c r="AR4" s="20"/>
      <c r="AS4" s="22" t="s">
        <v>9</v>
      </c>
      <c r="BS4" s="17" t="s">
        <v>10</v>
      </c>
    </row>
    <row r="5" spans="1:74" s="1" customFormat="1" ht="12" customHeight="1">
      <c r="B5" s="20"/>
      <c r="D5" s="23" t="s">
        <v>11</v>
      </c>
      <c r="K5" s="207" t="s">
        <v>12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R5" s="20"/>
      <c r="BS5" s="17" t="s">
        <v>6</v>
      </c>
    </row>
    <row r="6" spans="1:74" s="1" customFormat="1" ht="36.950000000000003" customHeight="1">
      <c r="B6" s="20"/>
      <c r="D6" s="25" t="s">
        <v>13</v>
      </c>
      <c r="K6" s="208" t="s">
        <v>14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R6" s="20"/>
      <c r="BS6" s="17" t="s">
        <v>6</v>
      </c>
    </row>
    <row r="7" spans="1:74" s="1" customFormat="1" ht="12" customHeight="1">
      <c r="B7" s="20"/>
      <c r="D7" s="26" t="s">
        <v>15</v>
      </c>
      <c r="K7" s="24" t="s">
        <v>1</v>
      </c>
      <c r="AK7" s="26" t="s">
        <v>16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17</v>
      </c>
      <c r="K8" s="24" t="s">
        <v>18</v>
      </c>
      <c r="AK8" s="26" t="s">
        <v>19</v>
      </c>
      <c r="AN8" s="198">
        <v>44782</v>
      </c>
      <c r="AR8" s="20"/>
      <c r="BS8" s="17" t="s">
        <v>6</v>
      </c>
    </row>
    <row r="9" spans="1:74" s="1" customFormat="1" ht="14.45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20</v>
      </c>
      <c r="AK10" s="26" t="s">
        <v>21</v>
      </c>
      <c r="AN10" s="24" t="s">
        <v>1</v>
      </c>
      <c r="AR10" s="20"/>
      <c r="BS10" s="17" t="s">
        <v>6</v>
      </c>
    </row>
    <row r="11" spans="1:74" s="1" customFormat="1" ht="18.399999999999999" customHeight="1">
      <c r="B11" s="20"/>
      <c r="E11" s="24" t="s">
        <v>22</v>
      </c>
      <c r="AK11" s="26" t="s">
        <v>23</v>
      </c>
      <c r="AN11" s="24" t="s">
        <v>1</v>
      </c>
      <c r="AR11" s="20"/>
      <c r="BS11" s="17" t="s">
        <v>6</v>
      </c>
    </row>
    <row r="12" spans="1:74" s="1" customFormat="1" ht="6.95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24</v>
      </c>
      <c r="AK13" s="26" t="s">
        <v>21</v>
      </c>
      <c r="AN13" s="24" t="s">
        <v>1</v>
      </c>
      <c r="AR13" s="20"/>
      <c r="BS13" s="17" t="s">
        <v>6</v>
      </c>
    </row>
    <row r="14" spans="1:74" ht="12.75">
      <c r="B14" s="20"/>
      <c r="E14" s="24" t="s">
        <v>18</v>
      </c>
      <c r="AK14" s="26" t="s">
        <v>23</v>
      </c>
      <c r="AN14" s="24" t="s">
        <v>1</v>
      </c>
      <c r="AR14" s="20"/>
      <c r="BS14" s="17" t="s">
        <v>6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25</v>
      </c>
      <c r="AK16" s="26" t="s">
        <v>21</v>
      </c>
      <c r="AN16" s="24" t="s">
        <v>1</v>
      </c>
      <c r="AR16" s="20"/>
      <c r="BS16" s="17" t="s">
        <v>3</v>
      </c>
    </row>
    <row r="17" spans="1:71" s="1" customFormat="1" ht="18.399999999999999" customHeight="1">
      <c r="B17" s="20"/>
      <c r="E17" s="24" t="s">
        <v>26</v>
      </c>
      <c r="AK17" s="26" t="s">
        <v>23</v>
      </c>
      <c r="AN17" s="24" t="s">
        <v>1</v>
      </c>
      <c r="AR17" s="20"/>
      <c r="BS17" s="17" t="s">
        <v>27</v>
      </c>
    </row>
    <row r="18" spans="1:71" s="1" customFormat="1" ht="6.95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28</v>
      </c>
      <c r="AK19" s="26" t="s">
        <v>21</v>
      </c>
      <c r="AN19" s="24" t="s">
        <v>1</v>
      </c>
      <c r="AR19" s="20"/>
      <c r="BS19" s="17" t="s">
        <v>6</v>
      </c>
    </row>
    <row r="20" spans="1:71" s="1" customFormat="1" ht="18.399999999999999" customHeight="1">
      <c r="B20" s="20"/>
      <c r="E20" s="24" t="s">
        <v>18</v>
      </c>
      <c r="AK20" s="26" t="s">
        <v>23</v>
      </c>
      <c r="AN20" s="24" t="s">
        <v>1</v>
      </c>
      <c r="AR20" s="20"/>
      <c r="BS20" s="17" t="s">
        <v>27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29</v>
      </c>
      <c r="AR22" s="20"/>
    </row>
    <row r="23" spans="1:71" s="1" customFormat="1" ht="16.5" customHeight="1">
      <c r="B23" s="20"/>
      <c r="E23" s="209" t="s">
        <v>1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1" customFormat="1" ht="14.45" customHeight="1">
      <c r="B26" s="20"/>
      <c r="D26" s="29" t="s">
        <v>30</v>
      </c>
      <c r="AK26" s="210">
        <f>ROUND(AG94,2)</f>
        <v>0</v>
      </c>
      <c r="AL26" s="202"/>
      <c r="AM26" s="202"/>
      <c r="AN26" s="202"/>
      <c r="AO26" s="202"/>
      <c r="AR26" s="20"/>
    </row>
    <row r="27" spans="1:71" s="1" customFormat="1" ht="14.45" customHeight="1">
      <c r="B27" s="20"/>
      <c r="D27" s="29" t="s">
        <v>31</v>
      </c>
      <c r="AK27" s="210">
        <f>ROUND(AG97, 2)</f>
        <v>0</v>
      </c>
      <c r="AL27" s="210"/>
      <c r="AM27" s="210"/>
      <c r="AN27" s="210"/>
      <c r="AO27" s="210"/>
      <c r="AR27" s="20"/>
    </row>
    <row r="28" spans="1:7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2"/>
      <c r="BE28" s="31"/>
    </row>
    <row r="29" spans="1:71" s="2" customFormat="1" ht="25.9" customHeight="1">
      <c r="A29" s="31"/>
      <c r="B29" s="32"/>
      <c r="C29" s="31"/>
      <c r="D29" s="33" t="s">
        <v>32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05">
        <f>ROUND(AK26 + AK27, 2)</f>
        <v>0</v>
      </c>
      <c r="AL29" s="206"/>
      <c r="AM29" s="206"/>
      <c r="AN29" s="206"/>
      <c r="AO29" s="206"/>
      <c r="AP29" s="31"/>
      <c r="AQ29" s="31"/>
      <c r="AR29" s="32"/>
      <c r="BE29" s="31"/>
    </row>
    <row r="30" spans="1:7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2"/>
      <c r="BE30" s="31"/>
    </row>
    <row r="31" spans="1:71" s="2" customFormat="1" ht="12.75">
      <c r="A31" s="31"/>
      <c r="B31" s="32"/>
      <c r="C31" s="31"/>
      <c r="D31" s="31"/>
      <c r="E31" s="31"/>
      <c r="F31" s="31"/>
      <c r="G31" s="31"/>
      <c r="H31" s="31"/>
      <c r="I31" s="31"/>
      <c r="J31" s="31"/>
      <c r="K31" s="31"/>
      <c r="L31" s="237" t="s">
        <v>33</v>
      </c>
      <c r="M31" s="237"/>
      <c r="N31" s="237"/>
      <c r="O31" s="237"/>
      <c r="P31" s="237"/>
      <c r="Q31" s="31"/>
      <c r="R31" s="31"/>
      <c r="S31" s="31"/>
      <c r="T31" s="31"/>
      <c r="U31" s="31"/>
      <c r="V31" s="31"/>
      <c r="W31" s="237" t="s">
        <v>34</v>
      </c>
      <c r="X31" s="237"/>
      <c r="Y31" s="237"/>
      <c r="Z31" s="237"/>
      <c r="AA31" s="237"/>
      <c r="AB31" s="237"/>
      <c r="AC31" s="237"/>
      <c r="AD31" s="237"/>
      <c r="AE31" s="237"/>
      <c r="AF31" s="31"/>
      <c r="AG31" s="31"/>
      <c r="AH31" s="31"/>
      <c r="AI31" s="31"/>
      <c r="AJ31" s="31"/>
      <c r="AK31" s="237" t="s">
        <v>35</v>
      </c>
      <c r="AL31" s="237"/>
      <c r="AM31" s="237"/>
      <c r="AN31" s="237"/>
      <c r="AO31" s="237"/>
      <c r="AP31" s="31"/>
      <c r="AQ31" s="31"/>
      <c r="AR31" s="32"/>
      <c r="BE31" s="31"/>
    </row>
    <row r="32" spans="1:71" s="3" customFormat="1" ht="14.45" customHeight="1">
      <c r="B32" s="36"/>
      <c r="D32" s="26" t="s">
        <v>36</v>
      </c>
      <c r="F32" s="37" t="s">
        <v>37</v>
      </c>
      <c r="L32" s="236">
        <v>0.2</v>
      </c>
      <c r="M32" s="235"/>
      <c r="N32" s="235"/>
      <c r="O32" s="235"/>
      <c r="P32" s="235"/>
      <c r="Q32" s="38"/>
      <c r="R32" s="38"/>
      <c r="S32" s="38"/>
      <c r="T32" s="38"/>
      <c r="U32" s="38"/>
      <c r="V32" s="38"/>
      <c r="W32" s="234">
        <f>ROUND(AZ94 + SUM(CD97), 2)</f>
        <v>0</v>
      </c>
      <c r="X32" s="235"/>
      <c r="Y32" s="235"/>
      <c r="Z32" s="235"/>
      <c r="AA32" s="235"/>
      <c r="AB32" s="235"/>
      <c r="AC32" s="235"/>
      <c r="AD32" s="235"/>
      <c r="AE32" s="235"/>
      <c r="AF32" s="38"/>
      <c r="AG32" s="38"/>
      <c r="AH32" s="38"/>
      <c r="AI32" s="38"/>
      <c r="AJ32" s="38"/>
      <c r="AK32" s="234">
        <f>ROUND(AV94 + SUM(BY97), 2)</f>
        <v>0</v>
      </c>
      <c r="AL32" s="235"/>
      <c r="AM32" s="235"/>
      <c r="AN32" s="235"/>
      <c r="AO32" s="235"/>
      <c r="AP32" s="38"/>
      <c r="AQ32" s="38"/>
      <c r="AR32" s="39"/>
      <c r="AS32" s="38"/>
      <c r="AT32" s="38"/>
      <c r="AU32" s="38"/>
      <c r="AV32" s="38"/>
      <c r="AW32" s="38"/>
      <c r="AX32" s="38"/>
      <c r="AY32" s="38"/>
      <c r="AZ32" s="38"/>
    </row>
    <row r="33" spans="1:57" s="3" customFormat="1" ht="14.45" customHeight="1">
      <c r="B33" s="36"/>
      <c r="F33" s="37" t="s">
        <v>38</v>
      </c>
      <c r="L33" s="233">
        <v>0.2</v>
      </c>
      <c r="M33" s="232"/>
      <c r="N33" s="232"/>
      <c r="O33" s="232"/>
      <c r="P33" s="232"/>
      <c r="W33" s="231">
        <f>ROUND(BA94 + SUM(CE97), 2)</f>
        <v>0</v>
      </c>
      <c r="X33" s="232"/>
      <c r="Y33" s="232"/>
      <c r="Z33" s="232"/>
      <c r="AA33" s="232"/>
      <c r="AB33" s="232"/>
      <c r="AC33" s="232"/>
      <c r="AD33" s="232"/>
      <c r="AE33" s="232"/>
      <c r="AK33" s="231">
        <f>ROUND(AW94 + SUM(BZ97), 2)</f>
        <v>0</v>
      </c>
      <c r="AL33" s="232"/>
      <c r="AM33" s="232"/>
      <c r="AN33" s="232"/>
      <c r="AO33" s="232"/>
      <c r="AR33" s="36"/>
    </row>
    <row r="34" spans="1:57" s="3" customFormat="1" ht="14.45" hidden="1" customHeight="1">
      <c r="B34" s="36"/>
      <c r="F34" s="26" t="s">
        <v>39</v>
      </c>
      <c r="L34" s="233">
        <v>0.2</v>
      </c>
      <c r="M34" s="232"/>
      <c r="N34" s="232"/>
      <c r="O34" s="232"/>
      <c r="P34" s="232"/>
      <c r="W34" s="231">
        <f>ROUND(BB94 + SUM(CF97), 2)</f>
        <v>0</v>
      </c>
      <c r="X34" s="232"/>
      <c r="Y34" s="232"/>
      <c r="Z34" s="232"/>
      <c r="AA34" s="232"/>
      <c r="AB34" s="232"/>
      <c r="AC34" s="232"/>
      <c r="AD34" s="232"/>
      <c r="AE34" s="232"/>
      <c r="AK34" s="231">
        <v>0</v>
      </c>
      <c r="AL34" s="232"/>
      <c r="AM34" s="232"/>
      <c r="AN34" s="232"/>
      <c r="AO34" s="232"/>
      <c r="AR34" s="36"/>
    </row>
    <row r="35" spans="1:57" s="3" customFormat="1" ht="14.45" hidden="1" customHeight="1">
      <c r="B35" s="36"/>
      <c r="F35" s="26" t="s">
        <v>40</v>
      </c>
      <c r="L35" s="233">
        <v>0.2</v>
      </c>
      <c r="M35" s="232"/>
      <c r="N35" s="232"/>
      <c r="O35" s="232"/>
      <c r="P35" s="232"/>
      <c r="W35" s="231">
        <f>ROUND(BC94 + SUM(CG97), 2)</f>
        <v>0</v>
      </c>
      <c r="X35" s="232"/>
      <c r="Y35" s="232"/>
      <c r="Z35" s="232"/>
      <c r="AA35" s="232"/>
      <c r="AB35" s="232"/>
      <c r="AC35" s="232"/>
      <c r="AD35" s="232"/>
      <c r="AE35" s="232"/>
      <c r="AK35" s="231">
        <v>0</v>
      </c>
      <c r="AL35" s="232"/>
      <c r="AM35" s="232"/>
      <c r="AN35" s="232"/>
      <c r="AO35" s="232"/>
      <c r="AR35" s="36"/>
    </row>
    <row r="36" spans="1:57" s="3" customFormat="1" ht="14.45" hidden="1" customHeight="1">
      <c r="B36" s="36"/>
      <c r="F36" s="37" t="s">
        <v>41</v>
      </c>
      <c r="L36" s="236">
        <v>0</v>
      </c>
      <c r="M36" s="235"/>
      <c r="N36" s="235"/>
      <c r="O36" s="235"/>
      <c r="P36" s="235"/>
      <c r="Q36" s="38"/>
      <c r="R36" s="38"/>
      <c r="S36" s="38"/>
      <c r="T36" s="38"/>
      <c r="U36" s="38"/>
      <c r="V36" s="38"/>
      <c r="W36" s="234">
        <f>ROUND(BD94 + SUM(CH97), 2)</f>
        <v>0</v>
      </c>
      <c r="X36" s="235"/>
      <c r="Y36" s="235"/>
      <c r="Z36" s="235"/>
      <c r="AA36" s="235"/>
      <c r="AB36" s="235"/>
      <c r="AC36" s="235"/>
      <c r="AD36" s="235"/>
      <c r="AE36" s="235"/>
      <c r="AF36" s="38"/>
      <c r="AG36" s="38"/>
      <c r="AH36" s="38"/>
      <c r="AI36" s="38"/>
      <c r="AJ36" s="38"/>
      <c r="AK36" s="234">
        <v>0</v>
      </c>
      <c r="AL36" s="235"/>
      <c r="AM36" s="235"/>
      <c r="AN36" s="235"/>
      <c r="AO36" s="235"/>
      <c r="AP36" s="38"/>
      <c r="AQ36" s="38"/>
      <c r="AR36" s="39"/>
      <c r="AS36" s="38"/>
      <c r="AT36" s="38"/>
      <c r="AU36" s="38"/>
      <c r="AV36" s="38"/>
      <c r="AW36" s="38"/>
      <c r="AX36" s="38"/>
      <c r="AY36" s="38"/>
      <c r="AZ36" s="38"/>
    </row>
    <row r="37" spans="1:57" s="2" customFormat="1" ht="6.9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2" customFormat="1" ht="25.9" customHeight="1">
      <c r="A38" s="31"/>
      <c r="B38" s="32"/>
      <c r="C38" s="40"/>
      <c r="D38" s="41" t="s">
        <v>42</v>
      </c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3" t="s">
        <v>43</v>
      </c>
      <c r="U38" s="42"/>
      <c r="V38" s="42"/>
      <c r="W38" s="42"/>
      <c r="X38" s="224" t="s">
        <v>44</v>
      </c>
      <c r="Y38" s="225"/>
      <c r="Z38" s="225"/>
      <c r="AA38" s="225"/>
      <c r="AB38" s="225"/>
      <c r="AC38" s="42"/>
      <c r="AD38" s="42"/>
      <c r="AE38" s="42"/>
      <c r="AF38" s="42"/>
      <c r="AG38" s="42"/>
      <c r="AH38" s="42"/>
      <c r="AI38" s="42"/>
      <c r="AJ38" s="42"/>
      <c r="AK38" s="226">
        <f>SUM(AK29:AK36)</f>
        <v>0</v>
      </c>
      <c r="AL38" s="225"/>
      <c r="AM38" s="225"/>
      <c r="AN38" s="225"/>
      <c r="AO38" s="227"/>
      <c r="AP38" s="40"/>
      <c r="AQ38" s="40"/>
      <c r="AR38" s="32"/>
      <c r="BE38" s="31"/>
    </row>
    <row r="39" spans="1:57" s="2" customFormat="1" ht="6.95" customHeight="1">
      <c r="A39" s="31"/>
      <c r="B39" s="32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2"/>
      <c r="BE39" s="31"/>
    </row>
    <row r="40" spans="1:57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2"/>
      <c r="BE40" s="31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4"/>
      <c r="D49" s="45" t="s">
        <v>45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46</v>
      </c>
      <c r="AI49" s="46"/>
      <c r="AJ49" s="46"/>
      <c r="AK49" s="46"/>
      <c r="AL49" s="46"/>
      <c r="AM49" s="46"/>
      <c r="AN49" s="46"/>
      <c r="AO49" s="46"/>
      <c r="AR49" s="44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1"/>
      <c r="B60" s="32"/>
      <c r="C60" s="31"/>
      <c r="D60" s="47" t="s">
        <v>47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7" t="s">
        <v>48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7" t="s">
        <v>47</v>
      </c>
      <c r="AI60" s="34"/>
      <c r="AJ60" s="34"/>
      <c r="AK60" s="34"/>
      <c r="AL60" s="34"/>
      <c r="AM60" s="47" t="s">
        <v>48</v>
      </c>
      <c r="AN60" s="34"/>
      <c r="AO60" s="34"/>
      <c r="AP60" s="31"/>
      <c r="AQ60" s="31"/>
      <c r="AR60" s="32"/>
      <c r="BE60" s="31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1"/>
      <c r="B64" s="32"/>
      <c r="C64" s="31"/>
      <c r="D64" s="45" t="s">
        <v>49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50</v>
      </c>
      <c r="AI64" s="48"/>
      <c r="AJ64" s="48"/>
      <c r="AK64" s="48"/>
      <c r="AL64" s="48"/>
      <c r="AM64" s="48"/>
      <c r="AN64" s="48"/>
      <c r="AO64" s="48"/>
      <c r="AP64" s="31"/>
      <c r="AQ64" s="31"/>
      <c r="AR64" s="32"/>
      <c r="BE64" s="31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1"/>
      <c r="B75" s="32"/>
      <c r="C75" s="31"/>
      <c r="D75" s="47" t="s">
        <v>47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7" t="s">
        <v>48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7" t="s">
        <v>47</v>
      </c>
      <c r="AI75" s="34"/>
      <c r="AJ75" s="34"/>
      <c r="AK75" s="34"/>
      <c r="AL75" s="34"/>
      <c r="AM75" s="47" t="s">
        <v>48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2"/>
      <c r="BE77" s="31"/>
    </row>
    <row r="81" spans="1:91" s="2" customFormat="1" ht="6.95" customHeight="1">
      <c r="A81" s="3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2"/>
      <c r="BE81" s="31"/>
    </row>
    <row r="82" spans="1:91" s="2" customFormat="1" ht="24.95" customHeight="1">
      <c r="A82" s="31"/>
      <c r="B82" s="32"/>
      <c r="C82" s="21" t="s">
        <v>51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3"/>
      <c r="C84" s="26" t="s">
        <v>11</v>
      </c>
      <c r="L84" s="4" t="str">
        <f>K5</f>
        <v>2021-8</v>
      </c>
      <c r="AR84" s="53"/>
    </row>
    <row r="85" spans="1:91" s="5" customFormat="1" ht="36.950000000000003" customHeight="1">
      <c r="B85" s="54"/>
      <c r="C85" s="55" t="s">
        <v>13</v>
      </c>
      <c r="L85" s="228" t="str">
        <f>K6</f>
        <v>Umiestnenie lávky v priestore Horného rybníka v lokalite Kamenný mlyn v Trnave_dub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R85" s="54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17</v>
      </c>
      <c r="D87" s="31"/>
      <c r="E87" s="31"/>
      <c r="F87" s="31"/>
      <c r="G87" s="31"/>
      <c r="H87" s="31"/>
      <c r="I87" s="31"/>
      <c r="J87" s="31"/>
      <c r="K87" s="31"/>
      <c r="L87" s="56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19</v>
      </c>
      <c r="AJ87" s="31"/>
      <c r="AK87" s="31"/>
      <c r="AL87" s="31"/>
      <c r="AM87" s="230">
        <f>IF(AN8= "","",AN8)</f>
        <v>44782</v>
      </c>
      <c r="AN87" s="230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20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Mesto Trnava č.1 917 71 Trnava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25</v>
      </c>
      <c r="AJ89" s="31"/>
      <c r="AK89" s="31"/>
      <c r="AL89" s="31"/>
      <c r="AM89" s="217" t="str">
        <f>IF(E17="","",E17)</f>
        <v>Šercel Švec, s.r.o.</v>
      </c>
      <c r="AN89" s="218"/>
      <c r="AO89" s="218"/>
      <c r="AP89" s="218"/>
      <c r="AQ89" s="31"/>
      <c r="AR89" s="32"/>
      <c r="AS89" s="213" t="s">
        <v>52</v>
      </c>
      <c r="AT89" s="214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31"/>
    </row>
    <row r="90" spans="1:91" s="2" customFormat="1" ht="15.2" customHeight="1">
      <c r="A90" s="31"/>
      <c r="B90" s="32"/>
      <c r="C90" s="26" t="s">
        <v>24</v>
      </c>
      <c r="D90" s="31"/>
      <c r="E90" s="31"/>
      <c r="F90" s="31"/>
      <c r="G90" s="31"/>
      <c r="H90" s="31"/>
      <c r="I90" s="31"/>
      <c r="J90" s="31"/>
      <c r="K90" s="31"/>
      <c r="L90" s="4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28</v>
      </c>
      <c r="AJ90" s="31"/>
      <c r="AK90" s="31"/>
      <c r="AL90" s="31"/>
      <c r="AM90" s="217" t="str">
        <f>IF(E20="","",E20)</f>
        <v xml:space="preserve"> </v>
      </c>
      <c r="AN90" s="218"/>
      <c r="AO90" s="218"/>
      <c r="AP90" s="218"/>
      <c r="AQ90" s="31"/>
      <c r="AR90" s="32"/>
      <c r="AS90" s="215"/>
      <c r="AT90" s="216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15"/>
      <c r="AT91" s="216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31"/>
    </row>
    <row r="92" spans="1:91" s="2" customFormat="1" ht="29.25" customHeight="1">
      <c r="A92" s="31"/>
      <c r="B92" s="32"/>
      <c r="C92" s="219" t="s">
        <v>53</v>
      </c>
      <c r="D92" s="220"/>
      <c r="E92" s="220"/>
      <c r="F92" s="220"/>
      <c r="G92" s="220"/>
      <c r="H92" s="62"/>
      <c r="I92" s="221" t="s">
        <v>54</v>
      </c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220"/>
      <c r="AD92" s="220"/>
      <c r="AE92" s="220"/>
      <c r="AF92" s="220"/>
      <c r="AG92" s="222" t="s">
        <v>55</v>
      </c>
      <c r="AH92" s="220"/>
      <c r="AI92" s="220"/>
      <c r="AJ92" s="220"/>
      <c r="AK92" s="220"/>
      <c r="AL92" s="220"/>
      <c r="AM92" s="220"/>
      <c r="AN92" s="221" t="s">
        <v>56</v>
      </c>
      <c r="AO92" s="220"/>
      <c r="AP92" s="223"/>
      <c r="AQ92" s="63" t="s">
        <v>57</v>
      </c>
      <c r="AR92" s="32"/>
      <c r="AS92" s="64" t="s">
        <v>58</v>
      </c>
      <c r="AT92" s="65" t="s">
        <v>59</v>
      </c>
      <c r="AU92" s="65" t="s">
        <v>60</v>
      </c>
      <c r="AV92" s="65" t="s">
        <v>61</v>
      </c>
      <c r="AW92" s="65" t="s">
        <v>62</v>
      </c>
      <c r="AX92" s="65" t="s">
        <v>63</v>
      </c>
      <c r="AY92" s="65" t="s">
        <v>64</v>
      </c>
      <c r="AZ92" s="65" t="s">
        <v>65</v>
      </c>
      <c r="BA92" s="65" t="s">
        <v>66</v>
      </c>
      <c r="BB92" s="65" t="s">
        <v>67</v>
      </c>
      <c r="BC92" s="65" t="s">
        <v>68</v>
      </c>
      <c r="BD92" s="66" t="s">
        <v>69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7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9"/>
      <c r="BE93" s="31"/>
    </row>
    <row r="94" spans="1:91" s="6" customFormat="1" ht="32.450000000000003" customHeight="1">
      <c r="B94" s="70"/>
      <c r="C94" s="71" t="s">
        <v>70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212">
        <f>ROUND(AG95,2)</f>
        <v>0</v>
      </c>
      <c r="AH94" s="212"/>
      <c r="AI94" s="212"/>
      <c r="AJ94" s="212"/>
      <c r="AK94" s="212"/>
      <c r="AL94" s="212"/>
      <c r="AM94" s="212"/>
      <c r="AN94" s="199">
        <f>SUM(AG94,AT94)</f>
        <v>0</v>
      </c>
      <c r="AO94" s="199"/>
      <c r="AP94" s="199"/>
      <c r="AQ94" s="74" t="s">
        <v>1</v>
      </c>
      <c r="AR94" s="70"/>
      <c r="AS94" s="75">
        <f>ROUND(AS95,2)</f>
        <v>0</v>
      </c>
      <c r="AT94" s="76">
        <f>ROUND(SUM(AV94:AW94),2)</f>
        <v>0</v>
      </c>
      <c r="AU94" s="77">
        <f>ROUND(AU95,5)</f>
        <v>83.582070000000002</v>
      </c>
      <c r="AV94" s="76">
        <f>ROUND(AZ94*L32,2)</f>
        <v>0</v>
      </c>
      <c r="AW94" s="76">
        <f>ROUND(BA94*L33,2)</f>
        <v>0</v>
      </c>
      <c r="AX94" s="76">
        <f>ROUND(BB94*L32,2)</f>
        <v>0</v>
      </c>
      <c r="AY94" s="76">
        <f>ROUND(BC94*L33,2)</f>
        <v>0</v>
      </c>
      <c r="AZ94" s="76">
        <f>ROUND(AZ95,2)</f>
        <v>0</v>
      </c>
      <c r="BA94" s="76">
        <f>ROUND(BA95,2)</f>
        <v>0</v>
      </c>
      <c r="BB94" s="76">
        <f>ROUND(BB95,2)</f>
        <v>0</v>
      </c>
      <c r="BC94" s="76">
        <f>ROUND(BC95,2)</f>
        <v>0</v>
      </c>
      <c r="BD94" s="78">
        <f>ROUND(BD95,2)</f>
        <v>0</v>
      </c>
      <c r="BS94" s="79" t="s">
        <v>71</v>
      </c>
      <c r="BT94" s="79" t="s">
        <v>72</v>
      </c>
      <c r="BU94" s="80" t="s">
        <v>73</v>
      </c>
      <c r="BV94" s="79" t="s">
        <v>74</v>
      </c>
      <c r="BW94" s="79" t="s">
        <v>4</v>
      </c>
      <c r="BX94" s="79" t="s">
        <v>75</v>
      </c>
      <c r="CL94" s="79" t="s">
        <v>1</v>
      </c>
    </row>
    <row r="95" spans="1:91" s="7" customFormat="1" ht="16.5" customHeight="1">
      <c r="A95" s="81" t="s">
        <v>76</v>
      </c>
      <c r="B95" s="82"/>
      <c r="C95" s="83"/>
      <c r="D95" s="211" t="s">
        <v>77</v>
      </c>
      <c r="E95" s="211"/>
      <c r="F95" s="211"/>
      <c r="G95" s="211"/>
      <c r="H95" s="211"/>
      <c r="I95" s="84"/>
      <c r="J95" s="211" t="s">
        <v>78</v>
      </c>
      <c r="K95" s="211"/>
      <c r="L95" s="211"/>
      <c r="M95" s="211"/>
      <c r="N95" s="211"/>
      <c r="O95" s="211"/>
      <c r="P95" s="211"/>
      <c r="Q95" s="211"/>
      <c r="R95" s="211"/>
      <c r="S95" s="211"/>
      <c r="T95" s="211"/>
      <c r="U95" s="211"/>
      <c r="V95" s="211"/>
      <c r="W95" s="211"/>
      <c r="X95" s="211"/>
      <c r="Y95" s="211"/>
      <c r="Z95" s="211"/>
      <c r="AA95" s="211"/>
      <c r="AB95" s="211"/>
      <c r="AC95" s="211"/>
      <c r="AD95" s="211"/>
      <c r="AE95" s="211"/>
      <c r="AF95" s="211"/>
      <c r="AG95" s="203">
        <f>'03b - SO 02 Modulárny pontón'!J32</f>
        <v>0</v>
      </c>
      <c r="AH95" s="204"/>
      <c r="AI95" s="204"/>
      <c r="AJ95" s="204"/>
      <c r="AK95" s="204"/>
      <c r="AL95" s="204"/>
      <c r="AM95" s="204"/>
      <c r="AN95" s="203">
        <f>SUM(AG95,AT95)</f>
        <v>0</v>
      </c>
      <c r="AO95" s="204"/>
      <c r="AP95" s="204"/>
      <c r="AQ95" s="85" t="s">
        <v>79</v>
      </c>
      <c r="AR95" s="82"/>
      <c r="AS95" s="86">
        <v>0</v>
      </c>
      <c r="AT95" s="87">
        <f>ROUND(SUM(AV95:AW95),2)</f>
        <v>0</v>
      </c>
      <c r="AU95" s="88">
        <f>'03b - SO 02 Modulárny pontón'!P130</f>
        <v>83.582072240000002</v>
      </c>
      <c r="AV95" s="87">
        <f>'03b - SO 02 Modulárny pontón'!J35</f>
        <v>0</v>
      </c>
      <c r="AW95" s="87">
        <f>'03b - SO 02 Modulárny pontón'!J36</f>
        <v>0</v>
      </c>
      <c r="AX95" s="87">
        <f>'03b - SO 02 Modulárny pontón'!J37</f>
        <v>0</v>
      </c>
      <c r="AY95" s="87">
        <f>'03b - SO 02 Modulárny pontón'!J38</f>
        <v>0</v>
      </c>
      <c r="AZ95" s="87">
        <f>'03b - SO 02 Modulárny pontón'!F35</f>
        <v>0</v>
      </c>
      <c r="BA95" s="87">
        <f>'03b - SO 02 Modulárny pontón'!F36</f>
        <v>0</v>
      </c>
      <c r="BB95" s="87">
        <f>'03b - SO 02 Modulárny pontón'!F37</f>
        <v>0</v>
      </c>
      <c r="BC95" s="87">
        <f>'03b - SO 02 Modulárny pontón'!F38</f>
        <v>0</v>
      </c>
      <c r="BD95" s="89">
        <f>'03b - SO 02 Modulárny pontón'!F39</f>
        <v>0</v>
      </c>
      <c r="BT95" s="90" t="s">
        <v>80</v>
      </c>
      <c r="BV95" s="90" t="s">
        <v>74</v>
      </c>
      <c r="BW95" s="90" t="s">
        <v>81</v>
      </c>
      <c r="BX95" s="90" t="s">
        <v>4</v>
      </c>
      <c r="CL95" s="90" t="s">
        <v>1</v>
      </c>
      <c r="CM95" s="90" t="s">
        <v>72</v>
      </c>
    </row>
    <row r="96" spans="1:91">
      <c r="B96" s="20"/>
      <c r="AR96" s="20"/>
    </row>
    <row r="97" spans="1:57" s="2" customFormat="1" ht="30" customHeight="1">
      <c r="A97" s="31"/>
      <c r="B97" s="32"/>
      <c r="C97" s="71" t="s">
        <v>82</v>
      </c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199">
        <v>0</v>
      </c>
      <c r="AH97" s="199"/>
      <c r="AI97" s="199"/>
      <c r="AJ97" s="199"/>
      <c r="AK97" s="199"/>
      <c r="AL97" s="199"/>
      <c r="AM97" s="199"/>
      <c r="AN97" s="199">
        <v>0</v>
      </c>
      <c r="AO97" s="199"/>
      <c r="AP97" s="199"/>
      <c r="AQ97" s="91"/>
      <c r="AR97" s="32"/>
      <c r="AS97" s="64" t="s">
        <v>83</v>
      </c>
      <c r="AT97" s="65" t="s">
        <v>84</v>
      </c>
      <c r="AU97" s="65" t="s">
        <v>36</v>
      </c>
      <c r="AV97" s="66" t="s">
        <v>59</v>
      </c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10.9" customHeight="1">
      <c r="A98" s="31"/>
      <c r="B98" s="32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2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  <row r="99" spans="1:57" s="2" customFormat="1" ht="30" customHeight="1">
      <c r="A99" s="31"/>
      <c r="B99" s="32"/>
      <c r="C99" s="92" t="s">
        <v>85</v>
      </c>
      <c r="D99" s="93"/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3"/>
      <c r="U99" s="93"/>
      <c r="V99" s="93"/>
      <c r="W99" s="93"/>
      <c r="X99" s="93"/>
      <c r="Y99" s="93"/>
      <c r="Z99" s="93"/>
      <c r="AA99" s="93"/>
      <c r="AB99" s="93"/>
      <c r="AC99" s="93"/>
      <c r="AD99" s="93"/>
      <c r="AE99" s="93"/>
      <c r="AF99" s="93"/>
      <c r="AG99" s="200">
        <f>ROUND(AG94 + AG97, 2)</f>
        <v>0</v>
      </c>
      <c r="AH99" s="200"/>
      <c r="AI99" s="200"/>
      <c r="AJ99" s="200"/>
      <c r="AK99" s="200"/>
      <c r="AL99" s="200"/>
      <c r="AM99" s="200"/>
      <c r="AN99" s="200">
        <f>ROUND(AN94 + AN97, 2)</f>
        <v>0</v>
      </c>
      <c r="AO99" s="200"/>
      <c r="AP99" s="200"/>
      <c r="AQ99" s="93"/>
      <c r="AR99" s="32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  <row r="100" spans="1:57" s="2" customFormat="1" ht="6.95" customHeight="1">
      <c r="A100" s="31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32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</sheetData>
  <mergeCells count="46">
    <mergeCell ref="L31:P31"/>
    <mergeCell ref="W31:AE31"/>
    <mergeCell ref="AK31:AO31"/>
    <mergeCell ref="W32:AE32"/>
    <mergeCell ref="AK32:AO32"/>
    <mergeCell ref="L32:P32"/>
    <mergeCell ref="W33:AE33"/>
    <mergeCell ref="AK33:AO33"/>
    <mergeCell ref="L33:P33"/>
    <mergeCell ref="W34:AE34"/>
    <mergeCell ref="AK34:AO34"/>
    <mergeCell ref="L34:P34"/>
    <mergeCell ref="W35:AE35"/>
    <mergeCell ref="AK35:AO35"/>
    <mergeCell ref="L35:P35"/>
    <mergeCell ref="W36:AE36"/>
    <mergeCell ref="AK36:AO36"/>
    <mergeCell ref="L36:P36"/>
    <mergeCell ref="X38:AB38"/>
    <mergeCell ref="AK38:AO38"/>
    <mergeCell ref="L85:AO85"/>
    <mergeCell ref="AM87:AN87"/>
    <mergeCell ref="AM89:AP89"/>
    <mergeCell ref="AN94:AP94"/>
    <mergeCell ref="AS89:AT91"/>
    <mergeCell ref="AM90:AP90"/>
    <mergeCell ref="C92:G92"/>
    <mergeCell ref="I92:AF92"/>
    <mergeCell ref="AG92:AM92"/>
    <mergeCell ref="AN92:AP92"/>
    <mergeCell ref="AG97:AM97"/>
    <mergeCell ref="AN97:AP97"/>
    <mergeCell ref="AG99:AM99"/>
    <mergeCell ref="AN99:AP99"/>
    <mergeCell ref="AR2:BE2"/>
    <mergeCell ref="AN95:AP95"/>
    <mergeCell ref="AG95:AM95"/>
    <mergeCell ref="AK29:AO29"/>
    <mergeCell ref="K5:AO5"/>
    <mergeCell ref="K6:AO6"/>
    <mergeCell ref="E23:AN23"/>
    <mergeCell ref="AK26:AO26"/>
    <mergeCell ref="AK27:AO27"/>
    <mergeCell ref="D95:H95"/>
    <mergeCell ref="J95:AF95"/>
    <mergeCell ref="AG94:AM94"/>
  </mergeCells>
  <hyperlinks>
    <hyperlink ref="A95" location="'03b - SO 02 Modulárny pontón'!C2" display="/" xr:uid="{00000000-0004-0000-0000-000000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42"/>
  <sheetViews>
    <sheetView showGridLines="0" tabSelected="1" topLeftCell="A195" workbookViewId="0">
      <selection activeCell="F210" sqref="F21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7" t="s">
        <v>81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72</v>
      </c>
    </row>
    <row r="4" spans="1:46" s="1" customFormat="1" ht="24.95" customHeight="1">
      <c r="B4" s="20"/>
      <c r="D4" s="21" t="s">
        <v>86</v>
      </c>
      <c r="L4" s="20"/>
      <c r="M4" s="96" t="s">
        <v>9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13</v>
      </c>
      <c r="L6" s="20"/>
    </row>
    <row r="7" spans="1:46" s="1" customFormat="1" ht="26.25" customHeight="1">
      <c r="B7" s="20"/>
      <c r="E7" s="239" t="str">
        <f>'Rekapitulácia stavby'!K6</f>
        <v>Umiestnenie lávky v priestore Horného rybníka v lokalite Kamenný mlyn v Trnave_dub</v>
      </c>
      <c r="F7" s="240"/>
      <c r="G7" s="240"/>
      <c r="H7" s="240"/>
      <c r="L7" s="20"/>
    </row>
    <row r="8" spans="1:46" s="2" customFormat="1" ht="12" customHeight="1">
      <c r="A8" s="31"/>
      <c r="B8" s="32"/>
      <c r="C8" s="31"/>
      <c r="D8" s="26" t="s">
        <v>87</v>
      </c>
      <c r="E8" s="31"/>
      <c r="F8" s="31"/>
      <c r="G8" s="31"/>
      <c r="H8" s="31"/>
      <c r="I8" s="31"/>
      <c r="J8" s="31"/>
      <c r="K8" s="31"/>
      <c r="L8" s="44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8" t="s">
        <v>344</v>
      </c>
      <c r="F9" s="238"/>
      <c r="G9" s="238"/>
      <c r="H9" s="238"/>
      <c r="I9" s="31"/>
      <c r="J9" s="31"/>
      <c r="K9" s="31"/>
      <c r="L9" s="44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4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15</v>
      </c>
      <c r="E11" s="31"/>
      <c r="F11" s="24" t="s">
        <v>1</v>
      </c>
      <c r="G11" s="31"/>
      <c r="H11" s="31"/>
      <c r="I11" s="26" t="s">
        <v>16</v>
      </c>
      <c r="J11" s="24" t="s">
        <v>1</v>
      </c>
      <c r="K11" s="31"/>
      <c r="L11" s="44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17</v>
      </c>
      <c r="E12" s="31"/>
      <c r="F12" s="24" t="s">
        <v>18</v>
      </c>
      <c r="G12" s="31"/>
      <c r="H12" s="31"/>
      <c r="I12" s="26" t="s">
        <v>19</v>
      </c>
      <c r="J12" s="57">
        <f>'Rekapitulácia stavby'!AN8</f>
        <v>44782</v>
      </c>
      <c r="K12" s="31"/>
      <c r="L12" s="44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4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20</v>
      </c>
      <c r="E14" s="31"/>
      <c r="F14" s="31"/>
      <c r="G14" s="31"/>
      <c r="H14" s="31"/>
      <c r="I14" s="26" t="s">
        <v>21</v>
      </c>
      <c r="J14" s="24" t="s">
        <v>1</v>
      </c>
      <c r="K14" s="31"/>
      <c r="L14" s="44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22</v>
      </c>
      <c r="F15" s="31"/>
      <c r="G15" s="31"/>
      <c r="H15" s="31"/>
      <c r="I15" s="26" t="s">
        <v>23</v>
      </c>
      <c r="J15" s="24" t="s">
        <v>1</v>
      </c>
      <c r="K15" s="31"/>
      <c r="L15" s="44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4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24</v>
      </c>
      <c r="E17" s="31"/>
      <c r="F17" s="31"/>
      <c r="G17" s="31"/>
      <c r="H17" s="31"/>
      <c r="I17" s="26" t="s">
        <v>21</v>
      </c>
      <c r="J17" s="24" t="str">
        <f>'Rekapitulácia stavby'!AN13</f>
        <v/>
      </c>
      <c r="K17" s="31"/>
      <c r="L17" s="44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07" t="str">
        <f>'Rekapitulácia stavby'!E14</f>
        <v xml:space="preserve"> </v>
      </c>
      <c r="F18" s="207"/>
      <c r="G18" s="207"/>
      <c r="H18" s="207"/>
      <c r="I18" s="26" t="s">
        <v>23</v>
      </c>
      <c r="J18" s="24" t="str">
        <f>'Rekapitulácia stavby'!AN14</f>
        <v/>
      </c>
      <c r="K18" s="31"/>
      <c r="L18" s="44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4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25</v>
      </c>
      <c r="E20" s="31"/>
      <c r="F20" s="31"/>
      <c r="G20" s="31"/>
      <c r="H20" s="31"/>
      <c r="I20" s="26" t="s">
        <v>21</v>
      </c>
      <c r="J20" s="24" t="s">
        <v>1</v>
      </c>
      <c r="K20" s="31"/>
      <c r="L20" s="44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26</v>
      </c>
      <c r="F21" s="31"/>
      <c r="G21" s="31"/>
      <c r="H21" s="31"/>
      <c r="I21" s="26" t="s">
        <v>23</v>
      </c>
      <c r="J21" s="24" t="s">
        <v>1</v>
      </c>
      <c r="K21" s="31"/>
      <c r="L21" s="44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4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28</v>
      </c>
      <c r="E23" s="31"/>
      <c r="F23" s="31"/>
      <c r="G23" s="31"/>
      <c r="H23" s="31"/>
      <c r="I23" s="26" t="s">
        <v>21</v>
      </c>
      <c r="J23" s="24" t="str">
        <f>IF('Rekapitulácia stavby'!AN19="","",'Rekapitulácia stavby'!AN19)</f>
        <v/>
      </c>
      <c r="K23" s="31"/>
      <c r="L23" s="44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IF('Rekapitulácia stavby'!E20="","",'Rekapitulácia stavby'!E20)</f>
        <v xml:space="preserve"> </v>
      </c>
      <c r="F24" s="31"/>
      <c r="G24" s="31"/>
      <c r="H24" s="31"/>
      <c r="I24" s="26" t="s">
        <v>23</v>
      </c>
      <c r="J24" s="24" t="str">
        <f>IF('Rekapitulácia stavby'!AN20="","",'Rekapitulácia stavby'!AN20)</f>
        <v/>
      </c>
      <c r="K24" s="31"/>
      <c r="L24" s="44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4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29</v>
      </c>
      <c r="E26" s="31"/>
      <c r="F26" s="31"/>
      <c r="G26" s="31"/>
      <c r="H26" s="31"/>
      <c r="I26" s="31"/>
      <c r="J26" s="31"/>
      <c r="K26" s="31"/>
      <c r="L26" s="44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7"/>
      <c r="B27" s="98"/>
      <c r="C27" s="97"/>
      <c r="D27" s="97"/>
      <c r="E27" s="209" t="s">
        <v>1</v>
      </c>
      <c r="F27" s="209"/>
      <c r="G27" s="209"/>
      <c r="H27" s="209"/>
      <c r="I27" s="97"/>
      <c r="J27" s="97"/>
      <c r="K27" s="97"/>
      <c r="L27" s="99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4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8"/>
      <c r="E29" s="68"/>
      <c r="F29" s="68"/>
      <c r="G29" s="68"/>
      <c r="H29" s="68"/>
      <c r="I29" s="68"/>
      <c r="J29" s="68"/>
      <c r="K29" s="68"/>
      <c r="L29" s="44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2"/>
      <c r="C30" s="31"/>
      <c r="D30" s="24" t="s">
        <v>88</v>
      </c>
      <c r="E30" s="31"/>
      <c r="F30" s="31"/>
      <c r="G30" s="31"/>
      <c r="H30" s="31"/>
      <c r="I30" s="31"/>
      <c r="J30" s="30">
        <f>J96</f>
        <v>0</v>
      </c>
      <c r="K30" s="31"/>
      <c r="L30" s="44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2"/>
      <c r="C31" s="31"/>
      <c r="D31" s="29" t="s">
        <v>89</v>
      </c>
      <c r="E31" s="31"/>
      <c r="F31" s="31"/>
      <c r="G31" s="31"/>
      <c r="H31" s="31"/>
      <c r="I31" s="31"/>
      <c r="J31" s="30">
        <f>J109</f>
        <v>0</v>
      </c>
      <c r="K31" s="31"/>
      <c r="L31" s="44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100" t="s">
        <v>32</v>
      </c>
      <c r="E32" s="31"/>
      <c r="F32" s="31"/>
      <c r="G32" s="31"/>
      <c r="H32" s="31"/>
      <c r="I32" s="31"/>
      <c r="J32" s="73">
        <f>ROUND(J30 + J31, 2)</f>
        <v>0</v>
      </c>
      <c r="K32" s="31"/>
      <c r="L32" s="44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8"/>
      <c r="E33" s="68"/>
      <c r="F33" s="68"/>
      <c r="G33" s="68"/>
      <c r="H33" s="68"/>
      <c r="I33" s="68"/>
      <c r="J33" s="68"/>
      <c r="K33" s="68"/>
      <c r="L33" s="44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34</v>
      </c>
      <c r="G34" s="31"/>
      <c r="H34" s="31"/>
      <c r="I34" s="35" t="s">
        <v>33</v>
      </c>
      <c r="J34" s="35" t="s">
        <v>35</v>
      </c>
      <c r="K34" s="31"/>
      <c r="L34" s="44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101" t="s">
        <v>36</v>
      </c>
      <c r="E35" s="37" t="s">
        <v>37</v>
      </c>
      <c r="F35" s="102">
        <f>ROUND((SUM(BE109:BE110) + SUM(BE130:BE241)),  2)</f>
        <v>0</v>
      </c>
      <c r="G35" s="103"/>
      <c r="H35" s="103"/>
      <c r="I35" s="104">
        <v>0.2</v>
      </c>
      <c r="J35" s="102">
        <f>ROUND(((SUM(BE109:BE110) + SUM(BE130:BE241))*I35),  2)</f>
        <v>0</v>
      </c>
      <c r="K35" s="31"/>
      <c r="L35" s="44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37" t="s">
        <v>38</v>
      </c>
      <c r="F36" s="105">
        <f>ROUND((SUM(BF109:BF110) + SUM(BF130:BF241)),  2)</f>
        <v>0</v>
      </c>
      <c r="G36" s="31"/>
      <c r="H36" s="31"/>
      <c r="I36" s="106">
        <v>0.2</v>
      </c>
      <c r="J36" s="105">
        <f>ROUND(((SUM(BF109:BF110) + SUM(BF130:BF241))*I36),  2)</f>
        <v>0</v>
      </c>
      <c r="K36" s="31"/>
      <c r="L36" s="44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39</v>
      </c>
      <c r="F37" s="105">
        <f>ROUND((SUM(BG109:BG110) + SUM(BG130:BG241)),  2)</f>
        <v>0</v>
      </c>
      <c r="G37" s="31"/>
      <c r="H37" s="31"/>
      <c r="I37" s="106">
        <v>0.2</v>
      </c>
      <c r="J37" s="105">
        <f>0</f>
        <v>0</v>
      </c>
      <c r="K37" s="31"/>
      <c r="L37" s="44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40</v>
      </c>
      <c r="F38" s="105">
        <f>ROUND((SUM(BH109:BH110) + SUM(BH130:BH241)),  2)</f>
        <v>0</v>
      </c>
      <c r="G38" s="31"/>
      <c r="H38" s="31"/>
      <c r="I38" s="106">
        <v>0.2</v>
      </c>
      <c r="J38" s="105">
        <f>0</f>
        <v>0</v>
      </c>
      <c r="K38" s="31"/>
      <c r="L38" s="44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37" t="s">
        <v>41</v>
      </c>
      <c r="F39" s="102">
        <f>ROUND((SUM(BI109:BI110) + SUM(BI130:BI241)),  2)</f>
        <v>0</v>
      </c>
      <c r="G39" s="103"/>
      <c r="H39" s="103"/>
      <c r="I39" s="104">
        <v>0</v>
      </c>
      <c r="J39" s="102">
        <f>0</f>
        <v>0</v>
      </c>
      <c r="K39" s="31"/>
      <c r="L39" s="44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4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93"/>
      <c r="D41" s="107" t="s">
        <v>42</v>
      </c>
      <c r="E41" s="62"/>
      <c r="F41" s="62"/>
      <c r="G41" s="108" t="s">
        <v>43</v>
      </c>
      <c r="H41" s="109" t="s">
        <v>44</v>
      </c>
      <c r="I41" s="62"/>
      <c r="J41" s="110">
        <f>SUM(J32:J39)</f>
        <v>0</v>
      </c>
      <c r="K41" s="111"/>
      <c r="L41" s="44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4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4"/>
      <c r="D50" s="45" t="s">
        <v>45</v>
      </c>
      <c r="E50" s="46"/>
      <c r="F50" s="46"/>
      <c r="G50" s="45" t="s">
        <v>46</v>
      </c>
      <c r="H50" s="46"/>
      <c r="I50" s="46"/>
      <c r="J50" s="46"/>
      <c r="K50" s="46"/>
      <c r="L50" s="44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1"/>
      <c r="B61" s="32"/>
      <c r="C61" s="31"/>
      <c r="D61" s="47" t="s">
        <v>47</v>
      </c>
      <c r="E61" s="34"/>
      <c r="F61" s="112" t="s">
        <v>48</v>
      </c>
      <c r="G61" s="47" t="s">
        <v>47</v>
      </c>
      <c r="H61" s="34"/>
      <c r="I61" s="34"/>
      <c r="J61" s="113" t="s">
        <v>48</v>
      </c>
      <c r="K61" s="34"/>
      <c r="L61" s="44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1"/>
      <c r="B65" s="32"/>
      <c r="C65" s="31"/>
      <c r="D65" s="45" t="s">
        <v>49</v>
      </c>
      <c r="E65" s="48"/>
      <c r="F65" s="48"/>
      <c r="G65" s="45" t="s">
        <v>50</v>
      </c>
      <c r="H65" s="48"/>
      <c r="I65" s="48"/>
      <c r="J65" s="48"/>
      <c r="K65" s="48"/>
      <c r="L65" s="44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1"/>
      <c r="B76" s="32"/>
      <c r="C76" s="31"/>
      <c r="D76" s="47" t="s">
        <v>47</v>
      </c>
      <c r="E76" s="34"/>
      <c r="F76" s="112" t="s">
        <v>48</v>
      </c>
      <c r="G76" s="47" t="s">
        <v>47</v>
      </c>
      <c r="H76" s="34"/>
      <c r="I76" s="34"/>
      <c r="J76" s="113" t="s">
        <v>48</v>
      </c>
      <c r="K76" s="34"/>
      <c r="L76" s="44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1" t="s">
        <v>90</v>
      </c>
      <c r="D82" s="31"/>
      <c r="E82" s="31"/>
      <c r="F82" s="31"/>
      <c r="G82" s="31"/>
      <c r="H82" s="31"/>
      <c r="I82" s="31"/>
      <c r="J82" s="31"/>
      <c r="K82" s="31"/>
      <c r="L82" s="44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4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44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1"/>
      <c r="D85" s="31"/>
      <c r="E85" s="239" t="str">
        <f>E7</f>
        <v>Umiestnenie lávky v priestore Horného rybníka v lokalite Kamenný mlyn v Trnave_dub</v>
      </c>
      <c r="F85" s="240"/>
      <c r="G85" s="240"/>
      <c r="H85" s="240"/>
      <c r="I85" s="31"/>
      <c r="J85" s="31"/>
      <c r="K85" s="31"/>
      <c r="L85" s="44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87</v>
      </c>
      <c r="D86" s="31"/>
      <c r="E86" s="31"/>
      <c r="F86" s="31"/>
      <c r="G86" s="31"/>
      <c r="H86" s="31"/>
      <c r="I86" s="31"/>
      <c r="J86" s="31"/>
      <c r="K86" s="31"/>
      <c r="L86" s="44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8" t="str">
        <f>E9</f>
        <v xml:space="preserve"> SO 02 Modulárny pontón</v>
      </c>
      <c r="F87" s="238"/>
      <c r="G87" s="238"/>
      <c r="H87" s="238"/>
      <c r="I87" s="31"/>
      <c r="J87" s="31"/>
      <c r="K87" s="31"/>
      <c r="L87" s="44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4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17</v>
      </c>
      <c r="D89" s="31"/>
      <c r="E89" s="31"/>
      <c r="F89" s="24" t="str">
        <f>F12</f>
        <v xml:space="preserve"> </v>
      </c>
      <c r="G89" s="31"/>
      <c r="H89" s="31"/>
      <c r="I89" s="26" t="s">
        <v>19</v>
      </c>
      <c r="J89" s="57">
        <f>IF(J12="","",J12)</f>
        <v>44782</v>
      </c>
      <c r="K89" s="31"/>
      <c r="L89" s="44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4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20</v>
      </c>
      <c r="D91" s="31"/>
      <c r="E91" s="31"/>
      <c r="F91" s="24" t="str">
        <f>E15</f>
        <v>Mesto Trnava č.1 917 71 Trnava</v>
      </c>
      <c r="G91" s="31"/>
      <c r="H91" s="31"/>
      <c r="I91" s="26" t="s">
        <v>25</v>
      </c>
      <c r="J91" s="27" t="str">
        <f>E21</f>
        <v>Šercel Švec, s.r.o.</v>
      </c>
      <c r="K91" s="31"/>
      <c r="L91" s="44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24</v>
      </c>
      <c r="D92" s="31"/>
      <c r="E92" s="31"/>
      <c r="F92" s="24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44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4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4" t="s">
        <v>91</v>
      </c>
      <c r="D94" s="93"/>
      <c r="E94" s="93"/>
      <c r="F94" s="93"/>
      <c r="G94" s="93"/>
      <c r="H94" s="93"/>
      <c r="I94" s="93"/>
      <c r="J94" s="115" t="s">
        <v>92</v>
      </c>
      <c r="K94" s="93"/>
      <c r="L94" s="44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4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6" t="s">
        <v>93</v>
      </c>
      <c r="D96" s="31"/>
      <c r="E96" s="31"/>
      <c r="F96" s="31"/>
      <c r="G96" s="31"/>
      <c r="H96" s="31"/>
      <c r="I96" s="31"/>
      <c r="J96" s="73">
        <f>J130</f>
        <v>0</v>
      </c>
      <c r="K96" s="31"/>
      <c r="L96" s="44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7" t="s">
        <v>94</v>
      </c>
    </row>
    <row r="97" spans="1:31" s="9" customFormat="1" ht="24.95" customHeight="1">
      <c r="B97" s="117"/>
      <c r="D97" s="118" t="s">
        <v>95</v>
      </c>
      <c r="E97" s="119"/>
      <c r="F97" s="119"/>
      <c r="G97" s="119"/>
      <c r="H97" s="119"/>
      <c r="I97" s="119"/>
      <c r="J97" s="120">
        <f>J131</f>
        <v>0</v>
      </c>
      <c r="L97" s="117"/>
    </row>
    <row r="98" spans="1:31" s="10" customFormat="1" ht="19.899999999999999" customHeight="1">
      <c r="B98" s="121"/>
      <c r="D98" s="122" t="s">
        <v>96</v>
      </c>
      <c r="E98" s="123"/>
      <c r="F98" s="123"/>
      <c r="G98" s="123"/>
      <c r="H98" s="123"/>
      <c r="I98" s="123"/>
      <c r="J98" s="124">
        <f>J132</f>
        <v>0</v>
      </c>
      <c r="L98" s="121"/>
    </row>
    <row r="99" spans="1:31" s="10" customFormat="1" ht="19.899999999999999" customHeight="1">
      <c r="B99" s="121"/>
      <c r="D99" s="122" t="s">
        <v>97</v>
      </c>
      <c r="E99" s="123"/>
      <c r="F99" s="123"/>
      <c r="G99" s="123"/>
      <c r="H99" s="123"/>
      <c r="I99" s="123"/>
      <c r="J99" s="124">
        <f>J155</f>
        <v>0</v>
      </c>
      <c r="L99" s="121"/>
    </row>
    <row r="100" spans="1:31" s="10" customFormat="1" ht="19.899999999999999" customHeight="1">
      <c r="B100" s="121"/>
      <c r="D100" s="122" t="s">
        <v>98</v>
      </c>
      <c r="E100" s="123"/>
      <c r="F100" s="123"/>
      <c r="G100" s="123"/>
      <c r="H100" s="123"/>
      <c r="I100" s="123"/>
      <c r="J100" s="124">
        <f>J183</f>
        <v>0</v>
      </c>
      <c r="L100" s="121"/>
    </row>
    <row r="101" spans="1:31" s="10" customFormat="1" ht="19.899999999999999" customHeight="1">
      <c r="B101" s="121"/>
      <c r="D101" s="122" t="s">
        <v>99</v>
      </c>
      <c r="E101" s="123"/>
      <c r="F101" s="123"/>
      <c r="G101" s="123"/>
      <c r="H101" s="123"/>
      <c r="I101" s="123"/>
      <c r="J101" s="124">
        <f>J193</f>
        <v>0</v>
      </c>
      <c r="L101" s="121"/>
    </row>
    <row r="102" spans="1:31" s="10" customFormat="1" ht="19.899999999999999" customHeight="1">
      <c r="B102" s="121"/>
      <c r="D102" s="122" t="s">
        <v>100</v>
      </c>
      <c r="E102" s="123"/>
      <c r="F102" s="123"/>
      <c r="G102" s="123"/>
      <c r="H102" s="123"/>
      <c r="I102" s="123"/>
      <c r="J102" s="124">
        <f>J207</f>
        <v>0</v>
      </c>
      <c r="L102" s="121"/>
    </row>
    <row r="103" spans="1:31" s="9" customFormat="1" ht="24.95" customHeight="1">
      <c r="B103" s="117"/>
      <c r="D103" s="118" t="s">
        <v>101</v>
      </c>
      <c r="E103" s="119"/>
      <c r="F103" s="119"/>
      <c r="G103" s="119"/>
      <c r="H103" s="119"/>
      <c r="I103" s="119"/>
      <c r="J103" s="120">
        <f>J209</f>
        <v>0</v>
      </c>
      <c r="L103" s="117"/>
    </row>
    <row r="104" spans="1:31" s="10" customFormat="1" ht="19.899999999999999" customHeight="1">
      <c r="B104" s="121"/>
      <c r="D104" s="122" t="s">
        <v>102</v>
      </c>
      <c r="E104" s="123"/>
      <c r="F104" s="123"/>
      <c r="G104" s="123"/>
      <c r="H104" s="123"/>
      <c r="I104" s="123"/>
      <c r="J104" s="124">
        <f>J210</f>
        <v>0</v>
      </c>
      <c r="L104" s="121"/>
    </row>
    <row r="105" spans="1:31" s="10" customFormat="1" ht="19.899999999999999" customHeight="1">
      <c r="B105" s="121"/>
      <c r="D105" s="122" t="s">
        <v>103</v>
      </c>
      <c r="E105" s="123"/>
      <c r="F105" s="123"/>
      <c r="G105" s="123"/>
      <c r="H105" s="123"/>
      <c r="I105" s="123"/>
      <c r="J105" s="124">
        <f>J222</f>
        <v>0</v>
      </c>
      <c r="L105" s="121"/>
    </row>
    <row r="106" spans="1:31" s="10" customFormat="1" ht="19.899999999999999" customHeight="1">
      <c r="B106" s="121"/>
      <c r="D106" s="122" t="s">
        <v>104</v>
      </c>
      <c r="E106" s="123"/>
      <c r="F106" s="123"/>
      <c r="G106" s="123"/>
      <c r="H106" s="123"/>
      <c r="I106" s="123"/>
      <c r="J106" s="124">
        <f>J239</f>
        <v>0</v>
      </c>
      <c r="L106" s="121"/>
    </row>
    <row r="107" spans="1:31" s="2" customFormat="1" ht="21.75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4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4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9.25" customHeight="1">
      <c r="A109" s="31"/>
      <c r="B109" s="32"/>
      <c r="C109" s="116" t="s">
        <v>105</v>
      </c>
      <c r="D109" s="31"/>
      <c r="E109" s="31"/>
      <c r="F109" s="31"/>
      <c r="G109" s="31"/>
      <c r="H109" s="31"/>
      <c r="I109" s="31"/>
      <c r="J109" s="125">
        <v>0</v>
      </c>
      <c r="K109" s="31"/>
      <c r="L109" s="44"/>
      <c r="N109" s="126" t="s">
        <v>36</v>
      </c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8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4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9.25" customHeight="1">
      <c r="A111" s="31"/>
      <c r="B111" s="32"/>
      <c r="C111" s="92" t="s">
        <v>85</v>
      </c>
      <c r="D111" s="93"/>
      <c r="E111" s="93"/>
      <c r="F111" s="93"/>
      <c r="G111" s="93"/>
      <c r="H111" s="93"/>
      <c r="I111" s="93"/>
      <c r="J111" s="94">
        <f>ROUND(J96+J109,2)</f>
        <v>0</v>
      </c>
      <c r="K111" s="93"/>
      <c r="L111" s="44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4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6" spans="1:31" s="2" customFormat="1" ht="6.95" customHeight="1">
      <c r="A116" s="31"/>
      <c r="B116" s="51"/>
      <c r="C116" s="52"/>
      <c r="D116" s="52"/>
      <c r="E116" s="52"/>
      <c r="F116" s="52"/>
      <c r="G116" s="52"/>
      <c r="H116" s="52"/>
      <c r="I116" s="52"/>
      <c r="J116" s="52"/>
      <c r="K116" s="52"/>
      <c r="L116" s="44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24.95" customHeight="1">
      <c r="A117" s="31"/>
      <c r="B117" s="32"/>
      <c r="C117" s="21" t="s">
        <v>106</v>
      </c>
      <c r="D117" s="31"/>
      <c r="E117" s="31"/>
      <c r="F117" s="31"/>
      <c r="G117" s="31"/>
      <c r="H117" s="31"/>
      <c r="I117" s="31"/>
      <c r="J117" s="31"/>
      <c r="K117" s="31"/>
      <c r="L117" s="44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6.95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4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12" customHeight="1">
      <c r="A119" s="31"/>
      <c r="B119" s="32"/>
      <c r="C119" s="26" t="s">
        <v>13</v>
      </c>
      <c r="D119" s="31"/>
      <c r="E119" s="31"/>
      <c r="F119" s="31"/>
      <c r="G119" s="31"/>
      <c r="H119" s="31"/>
      <c r="I119" s="31"/>
      <c r="J119" s="31"/>
      <c r="K119" s="31"/>
      <c r="L119" s="44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26.25" customHeight="1">
      <c r="A120" s="31"/>
      <c r="B120" s="32"/>
      <c r="C120" s="31"/>
      <c r="D120" s="31"/>
      <c r="E120" s="239" t="str">
        <f>E7</f>
        <v>Umiestnenie lávky v priestore Horného rybníka v lokalite Kamenný mlyn v Trnave_dub</v>
      </c>
      <c r="F120" s="240"/>
      <c r="G120" s="240"/>
      <c r="H120" s="240"/>
      <c r="I120" s="31"/>
      <c r="J120" s="31"/>
      <c r="K120" s="31"/>
      <c r="L120" s="44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2" customHeight="1">
      <c r="A121" s="31"/>
      <c r="B121" s="32"/>
      <c r="C121" s="26" t="s">
        <v>87</v>
      </c>
      <c r="D121" s="31"/>
      <c r="E121" s="31"/>
      <c r="F121" s="31"/>
      <c r="G121" s="31"/>
      <c r="H121" s="31"/>
      <c r="I121" s="31"/>
      <c r="J121" s="31"/>
      <c r="K121" s="31"/>
      <c r="L121" s="44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16.5" customHeight="1">
      <c r="A122" s="31"/>
      <c r="B122" s="32"/>
      <c r="C122" s="31"/>
      <c r="D122" s="31"/>
      <c r="E122" s="228" t="str">
        <f>E9</f>
        <v xml:space="preserve"> SO 02 Modulárny pontón</v>
      </c>
      <c r="F122" s="238"/>
      <c r="G122" s="238"/>
      <c r="H122" s="238"/>
      <c r="I122" s="31"/>
      <c r="J122" s="31"/>
      <c r="K122" s="31"/>
      <c r="L122" s="44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6.95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4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12" customHeight="1">
      <c r="A124" s="31"/>
      <c r="B124" s="32"/>
      <c r="C124" s="26" t="s">
        <v>17</v>
      </c>
      <c r="D124" s="31"/>
      <c r="E124" s="31"/>
      <c r="F124" s="24" t="str">
        <f>F12</f>
        <v xml:space="preserve"> </v>
      </c>
      <c r="G124" s="31"/>
      <c r="H124" s="31"/>
      <c r="I124" s="26" t="s">
        <v>19</v>
      </c>
      <c r="J124" s="57">
        <f>IF(J12="","",J12)</f>
        <v>44782</v>
      </c>
      <c r="K124" s="31"/>
      <c r="L124" s="44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6.95" customHeight="1">
      <c r="A125" s="31"/>
      <c r="B125" s="32"/>
      <c r="C125" s="31"/>
      <c r="D125" s="31"/>
      <c r="E125" s="31"/>
      <c r="F125" s="31"/>
      <c r="G125" s="31"/>
      <c r="H125" s="31"/>
      <c r="I125" s="31"/>
      <c r="J125" s="31"/>
      <c r="K125" s="31"/>
      <c r="L125" s="44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5.2" customHeight="1">
      <c r="A126" s="31"/>
      <c r="B126" s="32"/>
      <c r="C126" s="26" t="s">
        <v>20</v>
      </c>
      <c r="D126" s="31"/>
      <c r="E126" s="31"/>
      <c r="F126" s="24" t="str">
        <f>E15</f>
        <v>Mesto Trnava č.1 917 71 Trnava</v>
      </c>
      <c r="G126" s="31"/>
      <c r="H126" s="31"/>
      <c r="I126" s="26" t="s">
        <v>25</v>
      </c>
      <c r="J126" s="27" t="str">
        <f>E21</f>
        <v>Šercel Švec, s.r.o.</v>
      </c>
      <c r="K126" s="31"/>
      <c r="L126" s="44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5.2" customHeight="1">
      <c r="A127" s="31"/>
      <c r="B127" s="32"/>
      <c r="C127" s="26" t="s">
        <v>24</v>
      </c>
      <c r="D127" s="31"/>
      <c r="E127" s="31"/>
      <c r="F127" s="24" t="str">
        <f>IF(E18="","",E18)</f>
        <v xml:space="preserve"> </v>
      </c>
      <c r="G127" s="31"/>
      <c r="H127" s="31"/>
      <c r="I127" s="26" t="s">
        <v>28</v>
      </c>
      <c r="J127" s="27" t="str">
        <f>E24</f>
        <v xml:space="preserve"> </v>
      </c>
      <c r="K127" s="31"/>
      <c r="L127" s="44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0.35" customHeight="1">
      <c r="A128" s="31"/>
      <c r="B128" s="32"/>
      <c r="C128" s="31"/>
      <c r="D128" s="31"/>
      <c r="E128" s="31"/>
      <c r="F128" s="31"/>
      <c r="G128" s="31"/>
      <c r="H128" s="31"/>
      <c r="I128" s="31"/>
      <c r="J128" s="31"/>
      <c r="K128" s="31"/>
      <c r="L128" s="44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11" customFormat="1" ht="29.25" customHeight="1">
      <c r="A129" s="127"/>
      <c r="B129" s="128"/>
      <c r="C129" s="129" t="s">
        <v>107</v>
      </c>
      <c r="D129" s="130" t="s">
        <v>57</v>
      </c>
      <c r="E129" s="130" t="s">
        <v>53</v>
      </c>
      <c r="F129" s="130" t="s">
        <v>54</v>
      </c>
      <c r="G129" s="130" t="s">
        <v>108</v>
      </c>
      <c r="H129" s="130" t="s">
        <v>109</v>
      </c>
      <c r="I129" s="130" t="s">
        <v>110</v>
      </c>
      <c r="J129" s="131" t="s">
        <v>92</v>
      </c>
      <c r="K129" s="132" t="s">
        <v>111</v>
      </c>
      <c r="L129" s="133"/>
      <c r="M129" s="64" t="s">
        <v>1</v>
      </c>
      <c r="N129" s="65" t="s">
        <v>36</v>
      </c>
      <c r="O129" s="65" t="s">
        <v>112</v>
      </c>
      <c r="P129" s="65" t="s">
        <v>113</v>
      </c>
      <c r="Q129" s="65" t="s">
        <v>114</v>
      </c>
      <c r="R129" s="65" t="s">
        <v>115</v>
      </c>
      <c r="S129" s="65" t="s">
        <v>116</v>
      </c>
      <c r="T129" s="66" t="s">
        <v>117</v>
      </c>
      <c r="U129" s="127"/>
      <c r="V129" s="127"/>
      <c r="W129" s="127"/>
      <c r="X129" s="127"/>
      <c r="Y129" s="127"/>
      <c r="Z129" s="127"/>
      <c r="AA129" s="127"/>
      <c r="AB129" s="127"/>
      <c r="AC129" s="127"/>
      <c r="AD129" s="127"/>
      <c r="AE129" s="127"/>
    </row>
    <row r="130" spans="1:65" s="2" customFormat="1" ht="22.9" customHeight="1">
      <c r="A130" s="31"/>
      <c r="B130" s="32"/>
      <c r="C130" s="71" t="s">
        <v>88</v>
      </c>
      <c r="D130" s="31"/>
      <c r="E130" s="31"/>
      <c r="F130" s="31"/>
      <c r="G130" s="31"/>
      <c r="H130" s="31"/>
      <c r="I130" s="31"/>
      <c r="J130" s="134">
        <f>BK130</f>
        <v>0</v>
      </c>
      <c r="K130" s="31"/>
      <c r="L130" s="32"/>
      <c r="M130" s="67"/>
      <c r="N130" s="58"/>
      <c r="O130" s="68"/>
      <c r="P130" s="135">
        <f>P131+P209</f>
        <v>83.582072240000002</v>
      </c>
      <c r="Q130" s="68"/>
      <c r="R130" s="135">
        <f>R131+R209</f>
        <v>85.5802221</v>
      </c>
      <c r="S130" s="68"/>
      <c r="T130" s="136">
        <f>T131+T209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7" t="s">
        <v>71</v>
      </c>
      <c r="AU130" s="17" t="s">
        <v>94</v>
      </c>
      <c r="BK130" s="137">
        <f>BK131+BK209</f>
        <v>0</v>
      </c>
    </row>
    <row r="131" spans="1:65" s="12" customFormat="1" ht="25.9" customHeight="1">
      <c r="B131" s="138"/>
      <c r="D131" s="139" t="s">
        <v>71</v>
      </c>
      <c r="E131" s="140" t="s">
        <v>118</v>
      </c>
      <c r="F131" s="140" t="s">
        <v>119</v>
      </c>
      <c r="J131" s="141">
        <f>BK131</f>
        <v>0</v>
      </c>
      <c r="L131" s="138"/>
      <c r="M131" s="142"/>
      <c r="N131" s="143"/>
      <c r="O131" s="143"/>
      <c r="P131" s="144">
        <f>P132+P155+P183+P193+P207</f>
        <v>73.811511240000002</v>
      </c>
      <c r="Q131" s="143"/>
      <c r="R131" s="144">
        <f>R132+R155+R183+R193+R207</f>
        <v>85.579142480000002</v>
      </c>
      <c r="S131" s="143"/>
      <c r="T131" s="145">
        <f>T132+T155+T183+T193+T207</f>
        <v>0</v>
      </c>
      <c r="AR131" s="139" t="s">
        <v>80</v>
      </c>
      <c r="AT131" s="146" t="s">
        <v>71</v>
      </c>
      <c r="AU131" s="146" t="s">
        <v>72</v>
      </c>
      <c r="AY131" s="139" t="s">
        <v>120</v>
      </c>
      <c r="BK131" s="147">
        <f>BK132+BK155+BK183+BK193+BK207</f>
        <v>0</v>
      </c>
    </row>
    <row r="132" spans="1:65" s="12" customFormat="1" ht="22.9" customHeight="1">
      <c r="B132" s="138"/>
      <c r="D132" s="139" t="s">
        <v>71</v>
      </c>
      <c r="E132" s="148" t="s">
        <v>80</v>
      </c>
      <c r="F132" s="148" t="s">
        <v>121</v>
      </c>
      <c r="J132" s="149">
        <f>BK132</f>
        <v>0</v>
      </c>
      <c r="L132" s="138"/>
      <c r="M132" s="142"/>
      <c r="N132" s="143"/>
      <c r="O132" s="143"/>
      <c r="P132" s="144">
        <f>SUM(P133:P154)</f>
        <v>71.015156000000005</v>
      </c>
      <c r="Q132" s="143"/>
      <c r="R132" s="144">
        <f>SUM(R133:R154)</f>
        <v>82.179000000000002</v>
      </c>
      <c r="S132" s="143"/>
      <c r="T132" s="145">
        <f>SUM(T133:T154)</f>
        <v>0</v>
      </c>
      <c r="AR132" s="139" t="s">
        <v>80</v>
      </c>
      <c r="AT132" s="146" t="s">
        <v>71</v>
      </c>
      <c r="AU132" s="146" t="s">
        <v>80</v>
      </c>
      <c r="AY132" s="139" t="s">
        <v>120</v>
      </c>
      <c r="BK132" s="147">
        <f>SUM(BK133:BK154)</f>
        <v>0</v>
      </c>
    </row>
    <row r="133" spans="1:65" s="2" customFormat="1" ht="21.75" customHeight="1">
      <c r="A133" s="31"/>
      <c r="B133" s="150"/>
      <c r="C133" s="151" t="s">
        <v>122</v>
      </c>
      <c r="D133" s="151" t="s">
        <v>123</v>
      </c>
      <c r="E133" s="152" t="s">
        <v>124</v>
      </c>
      <c r="F133" s="153" t="s">
        <v>125</v>
      </c>
      <c r="G133" s="154" t="s">
        <v>126</v>
      </c>
      <c r="H133" s="155">
        <v>17.826000000000001</v>
      </c>
      <c r="I133" s="156"/>
      <c r="J133" s="156">
        <f>ROUND(I133*H133,2)</f>
        <v>0</v>
      </c>
      <c r="K133" s="157"/>
      <c r="L133" s="32"/>
      <c r="M133" s="158" t="s">
        <v>1</v>
      </c>
      <c r="N133" s="159" t="s">
        <v>38</v>
      </c>
      <c r="O133" s="160">
        <v>0</v>
      </c>
      <c r="P133" s="160">
        <f>O133*H133</f>
        <v>0</v>
      </c>
      <c r="Q133" s="160">
        <v>0</v>
      </c>
      <c r="R133" s="160">
        <f>Q133*H133</f>
        <v>0</v>
      </c>
      <c r="S133" s="160">
        <v>0</v>
      </c>
      <c r="T133" s="16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62" t="s">
        <v>127</v>
      </c>
      <c r="AT133" s="162" t="s">
        <v>123</v>
      </c>
      <c r="AU133" s="162" t="s">
        <v>128</v>
      </c>
      <c r="AY133" s="17" t="s">
        <v>120</v>
      </c>
      <c r="BE133" s="163">
        <f>IF(N133="základná",J133,0)</f>
        <v>0</v>
      </c>
      <c r="BF133" s="163">
        <f>IF(N133="znížená",J133,0)</f>
        <v>0</v>
      </c>
      <c r="BG133" s="163">
        <f>IF(N133="zákl. prenesená",J133,0)</f>
        <v>0</v>
      </c>
      <c r="BH133" s="163">
        <f>IF(N133="zníž. prenesená",J133,0)</f>
        <v>0</v>
      </c>
      <c r="BI133" s="163">
        <f>IF(N133="nulová",J133,0)</f>
        <v>0</v>
      </c>
      <c r="BJ133" s="17" t="s">
        <v>128</v>
      </c>
      <c r="BK133" s="163">
        <f>ROUND(I133*H133,2)</f>
        <v>0</v>
      </c>
      <c r="BL133" s="17" t="s">
        <v>127</v>
      </c>
      <c r="BM133" s="162" t="s">
        <v>128</v>
      </c>
    </row>
    <row r="134" spans="1:65" s="13" customFormat="1">
      <c r="B134" s="164"/>
      <c r="D134" s="165" t="s">
        <v>129</v>
      </c>
      <c r="E134" s="166" t="s">
        <v>1</v>
      </c>
      <c r="F134" s="167" t="s">
        <v>130</v>
      </c>
      <c r="H134" s="166" t="s">
        <v>1</v>
      </c>
      <c r="L134" s="164"/>
      <c r="M134" s="168"/>
      <c r="N134" s="169"/>
      <c r="O134" s="169"/>
      <c r="P134" s="169"/>
      <c r="Q134" s="169"/>
      <c r="R134" s="169"/>
      <c r="S134" s="169"/>
      <c r="T134" s="170"/>
      <c r="AT134" s="166" t="s">
        <v>129</v>
      </c>
      <c r="AU134" s="166" t="s">
        <v>128</v>
      </c>
      <c r="AV134" s="13" t="s">
        <v>80</v>
      </c>
      <c r="AW134" s="13" t="s">
        <v>27</v>
      </c>
      <c r="AX134" s="13" t="s">
        <v>72</v>
      </c>
      <c r="AY134" s="166" t="s">
        <v>120</v>
      </c>
    </row>
    <row r="135" spans="1:65" s="14" customFormat="1">
      <c r="B135" s="171"/>
      <c r="D135" s="165" t="s">
        <v>129</v>
      </c>
      <c r="E135" s="172" t="s">
        <v>1</v>
      </c>
      <c r="F135" s="173" t="s">
        <v>131</v>
      </c>
      <c r="H135" s="174">
        <v>17.826000000000001</v>
      </c>
      <c r="L135" s="171"/>
      <c r="M135" s="175"/>
      <c r="N135" s="176"/>
      <c r="O135" s="176"/>
      <c r="P135" s="176"/>
      <c r="Q135" s="176"/>
      <c r="R135" s="176"/>
      <c r="S135" s="176"/>
      <c r="T135" s="177"/>
      <c r="AT135" s="172" t="s">
        <v>129</v>
      </c>
      <c r="AU135" s="172" t="s">
        <v>128</v>
      </c>
      <c r="AV135" s="14" t="s">
        <v>128</v>
      </c>
      <c r="AW135" s="14" t="s">
        <v>27</v>
      </c>
      <c r="AX135" s="14" t="s">
        <v>72</v>
      </c>
      <c r="AY135" s="172" t="s">
        <v>120</v>
      </c>
    </row>
    <row r="136" spans="1:65" s="15" customFormat="1">
      <c r="B136" s="178"/>
      <c r="D136" s="165" t="s">
        <v>129</v>
      </c>
      <c r="E136" s="179" t="s">
        <v>1</v>
      </c>
      <c r="F136" s="180" t="s">
        <v>132</v>
      </c>
      <c r="H136" s="181">
        <v>17.826000000000001</v>
      </c>
      <c r="L136" s="178"/>
      <c r="M136" s="182"/>
      <c r="N136" s="183"/>
      <c r="O136" s="183"/>
      <c r="P136" s="183"/>
      <c r="Q136" s="183"/>
      <c r="R136" s="183"/>
      <c r="S136" s="183"/>
      <c r="T136" s="184"/>
      <c r="AT136" s="179" t="s">
        <v>129</v>
      </c>
      <c r="AU136" s="179" t="s">
        <v>128</v>
      </c>
      <c r="AV136" s="15" t="s">
        <v>127</v>
      </c>
      <c r="AW136" s="15" t="s">
        <v>27</v>
      </c>
      <c r="AX136" s="15" t="s">
        <v>80</v>
      </c>
      <c r="AY136" s="179" t="s">
        <v>120</v>
      </c>
    </row>
    <row r="137" spans="1:65" s="2" customFormat="1" ht="24.2" customHeight="1">
      <c r="A137" s="31"/>
      <c r="B137" s="150"/>
      <c r="C137" s="151" t="s">
        <v>133</v>
      </c>
      <c r="D137" s="151" t="s">
        <v>123</v>
      </c>
      <c r="E137" s="152" t="s">
        <v>134</v>
      </c>
      <c r="F137" s="153" t="s">
        <v>135</v>
      </c>
      <c r="G137" s="154" t="s">
        <v>126</v>
      </c>
      <c r="H137" s="155">
        <v>17.826000000000001</v>
      </c>
      <c r="I137" s="156"/>
      <c r="J137" s="156">
        <f>ROUND(I137*H137,2)</f>
        <v>0</v>
      </c>
      <c r="K137" s="157"/>
      <c r="L137" s="32"/>
      <c r="M137" s="158" t="s">
        <v>1</v>
      </c>
      <c r="N137" s="159" t="s">
        <v>38</v>
      </c>
      <c r="O137" s="160">
        <v>0</v>
      </c>
      <c r="P137" s="160">
        <f>O137*H137</f>
        <v>0</v>
      </c>
      <c r="Q137" s="160">
        <v>0</v>
      </c>
      <c r="R137" s="160">
        <f>Q137*H137</f>
        <v>0</v>
      </c>
      <c r="S137" s="160">
        <v>0</v>
      </c>
      <c r="T137" s="161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62" t="s">
        <v>127</v>
      </c>
      <c r="AT137" s="162" t="s">
        <v>123</v>
      </c>
      <c r="AU137" s="162" t="s">
        <v>128</v>
      </c>
      <c r="AY137" s="17" t="s">
        <v>120</v>
      </c>
      <c r="BE137" s="163">
        <f>IF(N137="základná",J137,0)</f>
        <v>0</v>
      </c>
      <c r="BF137" s="163">
        <f>IF(N137="znížená",J137,0)</f>
        <v>0</v>
      </c>
      <c r="BG137" s="163">
        <f>IF(N137="zákl. prenesená",J137,0)</f>
        <v>0</v>
      </c>
      <c r="BH137" s="163">
        <f>IF(N137="zníž. prenesená",J137,0)</f>
        <v>0</v>
      </c>
      <c r="BI137" s="163">
        <f>IF(N137="nulová",J137,0)</f>
        <v>0</v>
      </c>
      <c r="BJ137" s="17" t="s">
        <v>128</v>
      </c>
      <c r="BK137" s="163">
        <f>ROUND(I137*H137,2)</f>
        <v>0</v>
      </c>
      <c r="BL137" s="17" t="s">
        <v>127</v>
      </c>
      <c r="BM137" s="162" t="s">
        <v>127</v>
      </c>
    </row>
    <row r="138" spans="1:65" s="2" customFormat="1" ht="33" customHeight="1">
      <c r="A138" s="31"/>
      <c r="B138" s="150"/>
      <c r="C138" s="151" t="s">
        <v>136</v>
      </c>
      <c r="D138" s="151" t="s">
        <v>123</v>
      </c>
      <c r="E138" s="152" t="s">
        <v>137</v>
      </c>
      <c r="F138" s="153" t="s">
        <v>138</v>
      </c>
      <c r="G138" s="154" t="s">
        <v>126</v>
      </c>
      <c r="H138" s="155">
        <v>17.826000000000001</v>
      </c>
      <c r="I138" s="156"/>
      <c r="J138" s="156">
        <f>ROUND(I138*H138,2)</f>
        <v>0</v>
      </c>
      <c r="K138" s="157"/>
      <c r="L138" s="32"/>
      <c r="M138" s="158" t="s">
        <v>1</v>
      </c>
      <c r="N138" s="159" t="s">
        <v>38</v>
      </c>
      <c r="O138" s="160">
        <v>5.6000000000000001E-2</v>
      </c>
      <c r="P138" s="160">
        <f>O138*H138</f>
        <v>0.99825600000000003</v>
      </c>
      <c r="Q138" s="160">
        <v>0</v>
      </c>
      <c r="R138" s="160">
        <f>Q138*H138</f>
        <v>0</v>
      </c>
      <c r="S138" s="160">
        <v>0</v>
      </c>
      <c r="T138" s="161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62" t="s">
        <v>127</v>
      </c>
      <c r="AT138" s="162" t="s">
        <v>123</v>
      </c>
      <c r="AU138" s="162" t="s">
        <v>128</v>
      </c>
      <c r="AY138" s="17" t="s">
        <v>120</v>
      </c>
      <c r="BE138" s="163">
        <f>IF(N138="základná",J138,0)</f>
        <v>0</v>
      </c>
      <c r="BF138" s="163">
        <f>IF(N138="znížená",J138,0)</f>
        <v>0</v>
      </c>
      <c r="BG138" s="163">
        <f>IF(N138="zákl. prenesená",J138,0)</f>
        <v>0</v>
      </c>
      <c r="BH138" s="163">
        <f>IF(N138="zníž. prenesená",J138,0)</f>
        <v>0</v>
      </c>
      <c r="BI138" s="163">
        <f>IF(N138="nulová",J138,0)</f>
        <v>0</v>
      </c>
      <c r="BJ138" s="17" t="s">
        <v>128</v>
      </c>
      <c r="BK138" s="163">
        <f>ROUND(I138*H138,2)</f>
        <v>0</v>
      </c>
      <c r="BL138" s="17" t="s">
        <v>127</v>
      </c>
      <c r="BM138" s="162" t="s">
        <v>139</v>
      </c>
    </row>
    <row r="139" spans="1:65" s="14" customFormat="1">
      <c r="B139" s="171"/>
      <c r="D139" s="165" t="s">
        <v>129</v>
      </c>
      <c r="E139" s="172" t="s">
        <v>1</v>
      </c>
      <c r="F139" s="173" t="s">
        <v>140</v>
      </c>
      <c r="H139" s="174">
        <v>17.826000000000001</v>
      </c>
      <c r="L139" s="171"/>
      <c r="M139" s="175"/>
      <c r="N139" s="176"/>
      <c r="O139" s="176"/>
      <c r="P139" s="176"/>
      <c r="Q139" s="176"/>
      <c r="R139" s="176"/>
      <c r="S139" s="176"/>
      <c r="T139" s="177"/>
      <c r="AT139" s="172" t="s">
        <v>129</v>
      </c>
      <c r="AU139" s="172" t="s">
        <v>128</v>
      </c>
      <c r="AV139" s="14" t="s">
        <v>128</v>
      </c>
      <c r="AW139" s="14" t="s">
        <v>27</v>
      </c>
      <c r="AX139" s="14" t="s">
        <v>80</v>
      </c>
      <c r="AY139" s="172" t="s">
        <v>120</v>
      </c>
    </row>
    <row r="140" spans="1:65" s="2" customFormat="1" ht="37.9" customHeight="1">
      <c r="A140" s="31"/>
      <c r="B140" s="150"/>
      <c r="C140" s="151" t="s">
        <v>141</v>
      </c>
      <c r="D140" s="151" t="s">
        <v>123</v>
      </c>
      <c r="E140" s="152" t="s">
        <v>142</v>
      </c>
      <c r="F140" s="153" t="s">
        <v>143</v>
      </c>
      <c r="G140" s="154" t="s">
        <v>126</v>
      </c>
      <c r="H140" s="155">
        <v>96.26</v>
      </c>
      <c r="I140" s="156"/>
      <c r="J140" s="156">
        <f>ROUND(I140*H140,2)</f>
        <v>0</v>
      </c>
      <c r="K140" s="157"/>
      <c r="L140" s="32"/>
      <c r="M140" s="158" t="s">
        <v>1</v>
      </c>
      <c r="N140" s="159" t="s">
        <v>38</v>
      </c>
      <c r="O140" s="160">
        <v>7.0000000000000001E-3</v>
      </c>
      <c r="P140" s="160">
        <f>O140*H140</f>
        <v>0.67382000000000009</v>
      </c>
      <c r="Q140" s="160">
        <v>0</v>
      </c>
      <c r="R140" s="160">
        <f>Q140*H140</f>
        <v>0</v>
      </c>
      <c r="S140" s="160">
        <v>0</v>
      </c>
      <c r="T140" s="161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62" t="s">
        <v>127</v>
      </c>
      <c r="AT140" s="162" t="s">
        <v>123</v>
      </c>
      <c r="AU140" s="162" t="s">
        <v>128</v>
      </c>
      <c r="AY140" s="17" t="s">
        <v>120</v>
      </c>
      <c r="BE140" s="163">
        <f>IF(N140="základná",J140,0)</f>
        <v>0</v>
      </c>
      <c r="BF140" s="163">
        <f>IF(N140="znížená",J140,0)</f>
        <v>0</v>
      </c>
      <c r="BG140" s="163">
        <f>IF(N140="zákl. prenesená",J140,0)</f>
        <v>0</v>
      </c>
      <c r="BH140" s="163">
        <f>IF(N140="zníž. prenesená",J140,0)</f>
        <v>0</v>
      </c>
      <c r="BI140" s="163">
        <f>IF(N140="nulová",J140,0)</f>
        <v>0</v>
      </c>
      <c r="BJ140" s="17" t="s">
        <v>128</v>
      </c>
      <c r="BK140" s="163">
        <f>ROUND(I140*H140,2)</f>
        <v>0</v>
      </c>
      <c r="BL140" s="17" t="s">
        <v>127</v>
      </c>
      <c r="BM140" s="162" t="s">
        <v>144</v>
      </c>
    </row>
    <row r="141" spans="1:65" s="13" customFormat="1">
      <c r="B141" s="164"/>
      <c r="D141" s="165" t="s">
        <v>129</v>
      </c>
      <c r="E141" s="166" t="s">
        <v>1</v>
      </c>
      <c r="F141" s="167" t="s">
        <v>145</v>
      </c>
      <c r="H141" s="166" t="s">
        <v>1</v>
      </c>
      <c r="L141" s="164"/>
      <c r="M141" s="168"/>
      <c r="N141" s="169"/>
      <c r="O141" s="169"/>
      <c r="P141" s="169"/>
      <c r="Q141" s="169"/>
      <c r="R141" s="169"/>
      <c r="S141" s="169"/>
      <c r="T141" s="170"/>
      <c r="AT141" s="166" t="s">
        <v>129</v>
      </c>
      <c r="AU141" s="166" t="s">
        <v>128</v>
      </c>
      <c r="AV141" s="13" t="s">
        <v>80</v>
      </c>
      <c r="AW141" s="13" t="s">
        <v>27</v>
      </c>
      <c r="AX141" s="13" t="s">
        <v>72</v>
      </c>
      <c r="AY141" s="166" t="s">
        <v>120</v>
      </c>
    </row>
    <row r="142" spans="1:65" s="14" customFormat="1">
      <c r="B142" s="171"/>
      <c r="D142" s="165" t="s">
        <v>129</v>
      </c>
      <c r="E142" s="172" t="s">
        <v>1</v>
      </c>
      <c r="F142" s="173" t="s">
        <v>146</v>
      </c>
      <c r="H142" s="174">
        <v>96.26</v>
      </c>
      <c r="L142" s="171"/>
      <c r="M142" s="175"/>
      <c r="N142" s="176"/>
      <c r="O142" s="176"/>
      <c r="P142" s="176"/>
      <c r="Q142" s="176"/>
      <c r="R142" s="176"/>
      <c r="S142" s="176"/>
      <c r="T142" s="177"/>
      <c r="AT142" s="172" t="s">
        <v>129</v>
      </c>
      <c r="AU142" s="172" t="s">
        <v>128</v>
      </c>
      <c r="AV142" s="14" t="s">
        <v>128</v>
      </c>
      <c r="AW142" s="14" t="s">
        <v>27</v>
      </c>
      <c r="AX142" s="14" t="s">
        <v>80</v>
      </c>
      <c r="AY142" s="172" t="s">
        <v>120</v>
      </c>
    </row>
    <row r="143" spans="1:65" s="2" customFormat="1" ht="21.75" customHeight="1">
      <c r="A143" s="31"/>
      <c r="B143" s="150"/>
      <c r="C143" s="151" t="s">
        <v>147</v>
      </c>
      <c r="D143" s="151" t="s">
        <v>123</v>
      </c>
      <c r="E143" s="152" t="s">
        <v>148</v>
      </c>
      <c r="F143" s="153" t="s">
        <v>149</v>
      </c>
      <c r="G143" s="154" t="s">
        <v>126</v>
      </c>
      <c r="H143" s="155">
        <v>17.826000000000001</v>
      </c>
      <c r="I143" s="156"/>
      <c r="J143" s="156">
        <f>ROUND(I143*H143,2)</f>
        <v>0</v>
      </c>
      <c r="K143" s="157"/>
      <c r="L143" s="32"/>
      <c r="M143" s="158" t="s">
        <v>1</v>
      </c>
      <c r="N143" s="159" t="s">
        <v>38</v>
      </c>
      <c r="O143" s="160">
        <v>0.27900000000000003</v>
      </c>
      <c r="P143" s="160">
        <f>O143*H143</f>
        <v>4.9734540000000003</v>
      </c>
      <c r="Q143" s="160">
        <v>0</v>
      </c>
      <c r="R143" s="160">
        <f>Q143*H143</f>
        <v>0</v>
      </c>
      <c r="S143" s="160">
        <v>0</v>
      </c>
      <c r="T143" s="161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62" t="s">
        <v>127</v>
      </c>
      <c r="AT143" s="162" t="s">
        <v>123</v>
      </c>
      <c r="AU143" s="162" t="s">
        <v>128</v>
      </c>
      <c r="AY143" s="17" t="s">
        <v>120</v>
      </c>
      <c r="BE143" s="163">
        <f>IF(N143="základná",J143,0)</f>
        <v>0</v>
      </c>
      <c r="BF143" s="163">
        <f>IF(N143="znížená",J143,0)</f>
        <v>0</v>
      </c>
      <c r="BG143" s="163">
        <f>IF(N143="zákl. prenesená",J143,0)</f>
        <v>0</v>
      </c>
      <c r="BH143" s="163">
        <f>IF(N143="zníž. prenesená",J143,0)</f>
        <v>0</v>
      </c>
      <c r="BI143" s="163">
        <f>IF(N143="nulová",J143,0)</f>
        <v>0</v>
      </c>
      <c r="BJ143" s="17" t="s">
        <v>128</v>
      </c>
      <c r="BK143" s="163">
        <f>ROUND(I143*H143,2)</f>
        <v>0</v>
      </c>
      <c r="BL143" s="17" t="s">
        <v>127</v>
      </c>
      <c r="BM143" s="162" t="s">
        <v>150</v>
      </c>
    </row>
    <row r="144" spans="1:65" s="2" customFormat="1" ht="24.2" customHeight="1">
      <c r="A144" s="31"/>
      <c r="B144" s="150"/>
      <c r="C144" s="151" t="s">
        <v>127</v>
      </c>
      <c r="D144" s="151" t="s">
        <v>123</v>
      </c>
      <c r="E144" s="152" t="s">
        <v>151</v>
      </c>
      <c r="F144" s="153" t="s">
        <v>152</v>
      </c>
      <c r="G144" s="154" t="s">
        <v>126</v>
      </c>
      <c r="H144" s="155">
        <v>17.826000000000001</v>
      </c>
      <c r="I144" s="156"/>
      <c r="J144" s="156">
        <f>ROUND(I144*H144,2)</f>
        <v>0</v>
      </c>
      <c r="K144" s="157"/>
      <c r="L144" s="32"/>
      <c r="M144" s="158" t="s">
        <v>1</v>
      </c>
      <c r="N144" s="159" t="s">
        <v>38</v>
      </c>
      <c r="O144" s="160">
        <v>0</v>
      </c>
      <c r="P144" s="160">
        <f>O144*H144</f>
        <v>0</v>
      </c>
      <c r="Q144" s="160">
        <v>0</v>
      </c>
      <c r="R144" s="160">
        <f>Q144*H144</f>
        <v>0</v>
      </c>
      <c r="S144" s="160">
        <v>0</v>
      </c>
      <c r="T144" s="16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62" t="s">
        <v>127</v>
      </c>
      <c r="AT144" s="162" t="s">
        <v>123</v>
      </c>
      <c r="AU144" s="162" t="s">
        <v>128</v>
      </c>
      <c r="AY144" s="17" t="s">
        <v>120</v>
      </c>
      <c r="BE144" s="163">
        <f>IF(N144="základná",J144,0)</f>
        <v>0</v>
      </c>
      <c r="BF144" s="163">
        <f>IF(N144="znížená",J144,0)</f>
        <v>0</v>
      </c>
      <c r="BG144" s="163">
        <f>IF(N144="zákl. prenesená",J144,0)</f>
        <v>0</v>
      </c>
      <c r="BH144" s="163">
        <f>IF(N144="zníž. prenesená",J144,0)</f>
        <v>0</v>
      </c>
      <c r="BI144" s="163">
        <f>IF(N144="nulová",J144,0)</f>
        <v>0</v>
      </c>
      <c r="BJ144" s="17" t="s">
        <v>128</v>
      </c>
      <c r="BK144" s="163">
        <f>ROUND(I144*H144,2)</f>
        <v>0</v>
      </c>
      <c r="BL144" s="17" t="s">
        <v>127</v>
      </c>
      <c r="BM144" s="162" t="s">
        <v>153</v>
      </c>
    </row>
    <row r="145" spans="1:65" s="2" customFormat="1" ht="16.5" customHeight="1">
      <c r="A145" s="31"/>
      <c r="B145" s="150"/>
      <c r="C145" s="151" t="s">
        <v>154</v>
      </c>
      <c r="D145" s="151" t="s">
        <v>123</v>
      </c>
      <c r="E145" s="152" t="s">
        <v>155</v>
      </c>
      <c r="F145" s="153" t="s">
        <v>156</v>
      </c>
      <c r="G145" s="154" t="s">
        <v>126</v>
      </c>
      <c r="H145" s="155">
        <v>17.826000000000001</v>
      </c>
      <c r="I145" s="156"/>
      <c r="J145" s="156">
        <f>ROUND(I145*H145,2)</f>
        <v>0</v>
      </c>
      <c r="K145" s="157"/>
      <c r="L145" s="32"/>
      <c r="M145" s="158" t="s">
        <v>1</v>
      </c>
      <c r="N145" s="159" t="s">
        <v>38</v>
      </c>
      <c r="O145" s="160">
        <v>8.9999999999999993E-3</v>
      </c>
      <c r="P145" s="160">
        <f>O145*H145</f>
        <v>0.16043399999999999</v>
      </c>
      <c r="Q145" s="160">
        <v>0</v>
      </c>
      <c r="R145" s="160">
        <f>Q145*H145</f>
        <v>0</v>
      </c>
      <c r="S145" s="160">
        <v>0</v>
      </c>
      <c r="T145" s="16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62" t="s">
        <v>127</v>
      </c>
      <c r="AT145" s="162" t="s">
        <v>123</v>
      </c>
      <c r="AU145" s="162" t="s">
        <v>128</v>
      </c>
      <c r="AY145" s="17" t="s">
        <v>120</v>
      </c>
      <c r="BE145" s="163">
        <f>IF(N145="základná",J145,0)</f>
        <v>0</v>
      </c>
      <c r="BF145" s="163">
        <f>IF(N145="znížená",J145,0)</f>
        <v>0</v>
      </c>
      <c r="BG145" s="163">
        <f>IF(N145="zákl. prenesená",J145,0)</f>
        <v>0</v>
      </c>
      <c r="BH145" s="163">
        <f>IF(N145="zníž. prenesená",J145,0)</f>
        <v>0</v>
      </c>
      <c r="BI145" s="163">
        <f>IF(N145="nulová",J145,0)</f>
        <v>0</v>
      </c>
      <c r="BJ145" s="17" t="s">
        <v>128</v>
      </c>
      <c r="BK145" s="163">
        <f>ROUND(I145*H145,2)</f>
        <v>0</v>
      </c>
      <c r="BL145" s="17" t="s">
        <v>127</v>
      </c>
      <c r="BM145" s="162" t="s">
        <v>157</v>
      </c>
    </row>
    <row r="146" spans="1:65" s="2" customFormat="1" ht="27" customHeight="1">
      <c r="A146" s="31"/>
      <c r="B146" s="150"/>
      <c r="C146" s="151" t="s">
        <v>158</v>
      </c>
      <c r="D146" s="151" t="s">
        <v>123</v>
      </c>
      <c r="E146" s="152" t="s">
        <v>159</v>
      </c>
      <c r="F146" s="153" t="s">
        <v>345</v>
      </c>
      <c r="G146" s="154" t="s">
        <v>160</v>
      </c>
      <c r="H146" s="155">
        <v>28.521999999999998</v>
      </c>
      <c r="I146" s="156"/>
      <c r="J146" s="156">
        <f>ROUND(I146*H146,2)</f>
        <v>0</v>
      </c>
      <c r="K146" s="157"/>
      <c r="L146" s="32"/>
      <c r="M146" s="158" t="s">
        <v>1</v>
      </c>
      <c r="N146" s="159" t="s">
        <v>38</v>
      </c>
      <c r="O146" s="160">
        <v>0</v>
      </c>
      <c r="P146" s="160">
        <f>O146*H146</f>
        <v>0</v>
      </c>
      <c r="Q146" s="160">
        <v>0</v>
      </c>
      <c r="R146" s="160">
        <f>Q146*H146</f>
        <v>0</v>
      </c>
      <c r="S146" s="160">
        <v>0</v>
      </c>
      <c r="T146" s="161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62" t="s">
        <v>127</v>
      </c>
      <c r="AT146" s="162" t="s">
        <v>123</v>
      </c>
      <c r="AU146" s="162" t="s">
        <v>128</v>
      </c>
      <c r="AY146" s="17" t="s">
        <v>120</v>
      </c>
      <c r="BE146" s="163">
        <f>IF(N146="základná",J146,0)</f>
        <v>0</v>
      </c>
      <c r="BF146" s="163">
        <f>IF(N146="znížená",J146,0)</f>
        <v>0</v>
      </c>
      <c r="BG146" s="163">
        <f>IF(N146="zákl. prenesená",J146,0)</f>
        <v>0</v>
      </c>
      <c r="BH146" s="163">
        <f>IF(N146="zníž. prenesená",J146,0)</f>
        <v>0</v>
      </c>
      <c r="BI146" s="163">
        <f>IF(N146="nulová",J146,0)</f>
        <v>0</v>
      </c>
      <c r="BJ146" s="17" t="s">
        <v>128</v>
      </c>
      <c r="BK146" s="163">
        <f>ROUND(I146*H146,2)</f>
        <v>0</v>
      </c>
      <c r="BL146" s="17" t="s">
        <v>127</v>
      </c>
      <c r="BM146" s="162" t="s">
        <v>161</v>
      </c>
    </row>
    <row r="147" spans="1:65" s="14" customFormat="1">
      <c r="B147" s="171"/>
      <c r="D147" s="165" t="s">
        <v>129</v>
      </c>
      <c r="F147" s="173" t="s">
        <v>162</v>
      </c>
      <c r="H147" s="174">
        <v>28.521999999999998</v>
      </c>
      <c r="L147" s="171"/>
      <c r="M147" s="175"/>
      <c r="N147" s="176"/>
      <c r="O147" s="176"/>
      <c r="P147" s="176"/>
      <c r="Q147" s="176"/>
      <c r="R147" s="176"/>
      <c r="S147" s="176"/>
      <c r="T147" s="177"/>
      <c r="AT147" s="172" t="s">
        <v>129</v>
      </c>
      <c r="AU147" s="172" t="s">
        <v>128</v>
      </c>
      <c r="AV147" s="14" t="s">
        <v>128</v>
      </c>
      <c r="AW147" s="14" t="s">
        <v>3</v>
      </c>
      <c r="AX147" s="14" t="s">
        <v>80</v>
      </c>
      <c r="AY147" s="172" t="s">
        <v>120</v>
      </c>
    </row>
    <row r="148" spans="1:65" s="2" customFormat="1" ht="24.2" customHeight="1">
      <c r="A148" s="31"/>
      <c r="B148" s="150"/>
      <c r="C148" s="151" t="s">
        <v>163</v>
      </c>
      <c r="D148" s="151" t="s">
        <v>123</v>
      </c>
      <c r="E148" s="152" t="s">
        <v>164</v>
      </c>
      <c r="F148" s="153" t="s">
        <v>165</v>
      </c>
      <c r="G148" s="154" t="s">
        <v>160</v>
      </c>
      <c r="H148" s="155">
        <v>28.521999999999998</v>
      </c>
      <c r="I148" s="156"/>
      <c r="J148" s="156">
        <f>ROUND(I148*H148,2)</f>
        <v>0</v>
      </c>
      <c r="K148" s="157"/>
      <c r="L148" s="32"/>
      <c r="M148" s="158" t="s">
        <v>1</v>
      </c>
      <c r="N148" s="159" t="s">
        <v>38</v>
      </c>
      <c r="O148" s="160">
        <v>0</v>
      </c>
      <c r="P148" s="160">
        <f>O148*H148</f>
        <v>0</v>
      </c>
      <c r="Q148" s="160">
        <v>0</v>
      </c>
      <c r="R148" s="160">
        <f>Q148*H148</f>
        <v>0</v>
      </c>
      <c r="S148" s="160">
        <v>0</v>
      </c>
      <c r="T148" s="161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62" t="s">
        <v>127</v>
      </c>
      <c r="AT148" s="162" t="s">
        <v>123</v>
      </c>
      <c r="AU148" s="162" t="s">
        <v>128</v>
      </c>
      <c r="AY148" s="17" t="s">
        <v>120</v>
      </c>
      <c r="BE148" s="163">
        <f>IF(N148="základná",J148,0)</f>
        <v>0</v>
      </c>
      <c r="BF148" s="163">
        <f>IF(N148="znížená",J148,0)</f>
        <v>0</v>
      </c>
      <c r="BG148" s="163">
        <f>IF(N148="zákl. prenesená",J148,0)</f>
        <v>0</v>
      </c>
      <c r="BH148" s="163">
        <f>IF(N148="zníž. prenesená",J148,0)</f>
        <v>0</v>
      </c>
      <c r="BI148" s="163">
        <f>IF(N148="nulová",J148,0)</f>
        <v>0</v>
      </c>
      <c r="BJ148" s="17" t="s">
        <v>128</v>
      </c>
      <c r="BK148" s="163">
        <f>ROUND(I148*H148,2)</f>
        <v>0</v>
      </c>
      <c r="BL148" s="17" t="s">
        <v>127</v>
      </c>
      <c r="BM148" s="162" t="s">
        <v>166</v>
      </c>
    </row>
    <row r="149" spans="1:65" s="14" customFormat="1">
      <c r="B149" s="171"/>
      <c r="D149" s="165" t="s">
        <v>129</v>
      </c>
      <c r="F149" s="173" t="s">
        <v>162</v>
      </c>
      <c r="H149" s="174">
        <v>28.521999999999998</v>
      </c>
      <c r="L149" s="171"/>
      <c r="M149" s="175"/>
      <c r="N149" s="176"/>
      <c r="O149" s="176"/>
      <c r="P149" s="176"/>
      <c r="Q149" s="176"/>
      <c r="R149" s="176"/>
      <c r="S149" s="176"/>
      <c r="T149" s="177"/>
      <c r="AT149" s="172" t="s">
        <v>129</v>
      </c>
      <c r="AU149" s="172" t="s">
        <v>128</v>
      </c>
      <c r="AV149" s="14" t="s">
        <v>128</v>
      </c>
      <c r="AW149" s="14" t="s">
        <v>3</v>
      </c>
      <c r="AX149" s="14" t="s">
        <v>80</v>
      </c>
      <c r="AY149" s="172" t="s">
        <v>120</v>
      </c>
    </row>
    <row r="150" spans="1:65" s="2" customFormat="1" ht="24.2" customHeight="1">
      <c r="A150" s="31"/>
      <c r="B150" s="150"/>
      <c r="C150" s="151" t="s">
        <v>167</v>
      </c>
      <c r="D150" s="151" t="s">
        <v>123</v>
      </c>
      <c r="E150" s="152" t="s">
        <v>168</v>
      </c>
      <c r="F150" s="153" t="s">
        <v>169</v>
      </c>
      <c r="G150" s="154" t="s">
        <v>126</v>
      </c>
      <c r="H150" s="155">
        <v>54.786000000000001</v>
      </c>
      <c r="I150" s="156"/>
      <c r="J150" s="156">
        <f>ROUND(I150*H150,2)</f>
        <v>0</v>
      </c>
      <c r="K150" s="157"/>
      <c r="L150" s="32"/>
      <c r="M150" s="158" t="s">
        <v>1</v>
      </c>
      <c r="N150" s="159" t="s">
        <v>38</v>
      </c>
      <c r="O150" s="160">
        <v>1.1719999999999999</v>
      </c>
      <c r="P150" s="160">
        <f>O150*H150</f>
        <v>64.209192000000002</v>
      </c>
      <c r="Q150" s="160">
        <v>0</v>
      </c>
      <c r="R150" s="160">
        <f>Q150*H150</f>
        <v>0</v>
      </c>
      <c r="S150" s="160">
        <v>0</v>
      </c>
      <c r="T150" s="161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62" t="s">
        <v>127</v>
      </c>
      <c r="AT150" s="162" t="s">
        <v>123</v>
      </c>
      <c r="AU150" s="162" t="s">
        <v>128</v>
      </c>
      <c r="AY150" s="17" t="s">
        <v>120</v>
      </c>
      <c r="BE150" s="163">
        <f>IF(N150="základná",J150,0)</f>
        <v>0</v>
      </c>
      <c r="BF150" s="163">
        <f>IF(N150="znížená",J150,0)</f>
        <v>0</v>
      </c>
      <c r="BG150" s="163">
        <f>IF(N150="zákl. prenesená",J150,0)</f>
        <v>0</v>
      </c>
      <c r="BH150" s="163">
        <f>IF(N150="zníž. prenesená",J150,0)</f>
        <v>0</v>
      </c>
      <c r="BI150" s="163">
        <f>IF(N150="nulová",J150,0)</f>
        <v>0</v>
      </c>
      <c r="BJ150" s="17" t="s">
        <v>128</v>
      </c>
      <c r="BK150" s="163">
        <f>ROUND(I150*H150,2)</f>
        <v>0</v>
      </c>
      <c r="BL150" s="17" t="s">
        <v>127</v>
      </c>
      <c r="BM150" s="162" t="s">
        <v>170</v>
      </c>
    </row>
    <row r="151" spans="1:65" s="13" customFormat="1">
      <c r="B151" s="164"/>
      <c r="D151" s="165" t="s">
        <v>129</v>
      </c>
      <c r="E151" s="166" t="s">
        <v>1</v>
      </c>
      <c r="F151" s="167" t="s">
        <v>171</v>
      </c>
      <c r="H151" s="166" t="s">
        <v>1</v>
      </c>
      <c r="L151" s="164"/>
      <c r="M151" s="168"/>
      <c r="N151" s="169"/>
      <c r="O151" s="169"/>
      <c r="P151" s="169"/>
      <c r="Q151" s="169"/>
      <c r="R151" s="169"/>
      <c r="S151" s="169"/>
      <c r="T151" s="170"/>
      <c r="AT151" s="166" t="s">
        <v>129</v>
      </c>
      <c r="AU151" s="166" t="s">
        <v>128</v>
      </c>
      <c r="AV151" s="13" t="s">
        <v>80</v>
      </c>
      <c r="AW151" s="13" t="s">
        <v>27</v>
      </c>
      <c r="AX151" s="13" t="s">
        <v>72</v>
      </c>
      <c r="AY151" s="166" t="s">
        <v>120</v>
      </c>
    </row>
    <row r="152" spans="1:65" s="14" customFormat="1">
      <c r="B152" s="171"/>
      <c r="D152" s="165" t="s">
        <v>129</v>
      </c>
      <c r="E152" s="172" t="s">
        <v>1</v>
      </c>
      <c r="F152" s="173" t="s">
        <v>172</v>
      </c>
      <c r="H152" s="174">
        <v>54.786000000000001</v>
      </c>
      <c r="L152" s="171"/>
      <c r="M152" s="175"/>
      <c r="N152" s="176"/>
      <c r="O152" s="176"/>
      <c r="P152" s="176"/>
      <c r="Q152" s="176"/>
      <c r="R152" s="176"/>
      <c r="S152" s="176"/>
      <c r="T152" s="177"/>
      <c r="AT152" s="172" t="s">
        <v>129</v>
      </c>
      <c r="AU152" s="172" t="s">
        <v>128</v>
      </c>
      <c r="AV152" s="14" t="s">
        <v>128</v>
      </c>
      <c r="AW152" s="14" t="s">
        <v>27</v>
      </c>
      <c r="AX152" s="14" t="s">
        <v>80</v>
      </c>
      <c r="AY152" s="172" t="s">
        <v>120</v>
      </c>
    </row>
    <row r="153" spans="1:65" s="2" customFormat="1" ht="16.5" customHeight="1">
      <c r="A153" s="31"/>
      <c r="B153" s="150"/>
      <c r="C153" s="185" t="s">
        <v>173</v>
      </c>
      <c r="D153" s="185" t="s">
        <v>174</v>
      </c>
      <c r="E153" s="186" t="s">
        <v>175</v>
      </c>
      <c r="F153" s="187" t="s">
        <v>176</v>
      </c>
      <c r="G153" s="188" t="s">
        <v>160</v>
      </c>
      <c r="H153" s="189">
        <v>82.179000000000002</v>
      </c>
      <c r="I153" s="190"/>
      <c r="J153" s="190">
        <f>ROUND(I153*H153,2)</f>
        <v>0</v>
      </c>
      <c r="K153" s="191"/>
      <c r="L153" s="192"/>
      <c r="M153" s="193" t="s">
        <v>1</v>
      </c>
      <c r="N153" s="194" t="s">
        <v>38</v>
      </c>
      <c r="O153" s="160">
        <v>0</v>
      </c>
      <c r="P153" s="160">
        <f>O153*H153</f>
        <v>0</v>
      </c>
      <c r="Q153" s="160">
        <v>1</v>
      </c>
      <c r="R153" s="160">
        <f>Q153*H153</f>
        <v>82.179000000000002</v>
      </c>
      <c r="S153" s="160">
        <v>0</v>
      </c>
      <c r="T153" s="161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62" t="s">
        <v>177</v>
      </c>
      <c r="AT153" s="162" t="s">
        <v>174</v>
      </c>
      <c r="AU153" s="162" t="s">
        <v>128</v>
      </c>
      <c r="AY153" s="17" t="s">
        <v>120</v>
      </c>
      <c r="BE153" s="163">
        <f>IF(N153="základná",J153,0)</f>
        <v>0</v>
      </c>
      <c r="BF153" s="163">
        <f>IF(N153="znížená",J153,0)</f>
        <v>0</v>
      </c>
      <c r="BG153" s="163">
        <f>IF(N153="zákl. prenesená",J153,0)</f>
        <v>0</v>
      </c>
      <c r="BH153" s="163">
        <f>IF(N153="zníž. prenesená",J153,0)</f>
        <v>0</v>
      </c>
      <c r="BI153" s="163">
        <f>IF(N153="nulová",J153,0)</f>
        <v>0</v>
      </c>
      <c r="BJ153" s="17" t="s">
        <v>128</v>
      </c>
      <c r="BK153" s="163">
        <f>ROUND(I153*H153,2)</f>
        <v>0</v>
      </c>
      <c r="BL153" s="17" t="s">
        <v>127</v>
      </c>
      <c r="BM153" s="162" t="s">
        <v>178</v>
      </c>
    </row>
    <row r="154" spans="1:65" s="14" customFormat="1">
      <c r="B154" s="171"/>
      <c r="D154" s="165" t="s">
        <v>129</v>
      </c>
      <c r="F154" s="173" t="s">
        <v>179</v>
      </c>
      <c r="H154" s="174">
        <v>82.179000000000002</v>
      </c>
      <c r="L154" s="171"/>
      <c r="M154" s="175"/>
      <c r="N154" s="176"/>
      <c r="O154" s="176"/>
      <c r="P154" s="176"/>
      <c r="Q154" s="176"/>
      <c r="R154" s="176"/>
      <c r="S154" s="176"/>
      <c r="T154" s="177"/>
      <c r="AT154" s="172" t="s">
        <v>129</v>
      </c>
      <c r="AU154" s="172" t="s">
        <v>128</v>
      </c>
      <c r="AV154" s="14" t="s">
        <v>128</v>
      </c>
      <c r="AW154" s="14" t="s">
        <v>3</v>
      </c>
      <c r="AX154" s="14" t="s">
        <v>80</v>
      </c>
      <c r="AY154" s="172" t="s">
        <v>120</v>
      </c>
    </row>
    <row r="155" spans="1:65" s="12" customFormat="1" ht="22.9" customHeight="1">
      <c r="B155" s="138"/>
      <c r="D155" s="139" t="s">
        <v>71</v>
      </c>
      <c r="E155" s="148" t="s">
        <v>128</v>
      </c>
      <c r="F155" s="148" t="s">
        <v>180</v>
      </c>
      <c r="J155" s="149">
        <f>BK155</f>
        <v>0</v>
      </c>
      <c r="L155" s="138"/>
      <c r="M155" s="142"/>
      <c r="N155" s="143"/>
      <c r="O155" s="143"/>
      <c r="P155" s="144">
        <f>SUM(P156:P182)</f>
        <v>1.8463552400000001</v>
      </c>
      <c r="Q155" s="143"/>
      <c r="R155" s="144">
        <f>SUM(R156:R182)</f>
        <v>1.56103503</v>
      </c>
      <c r="S155" s="143"/>
      <c r="T155" s="145">
        <f>SUM(T156:T182)</f>
        <v>0</v>
      </c>
      <c r="AR155" s="139" t="s">
        <v>80</v>
      </c>
      <c r="AT155" s="146" t="s">
        <v>71</v>
      </c>
      <c r="AU155" s="146" t="s">
        <v>80</v>
      </c>
      <c r="AY155" s="139" t="s">
        <v>120</v>
      </c>
      <c r="BK155" s="147">
        <f>SUM(BK156:BK182)</f>
        <v>0</v>
      </c>
    </row>
    <row r="156" spans="1:65" s="2" customFormat="1" ht="33" customHeight="1">
      <c r="A156" s="31"/>
      <c r="B156" s="150"/>
      <c r="C156" s="151" t="s">
        <v>181</v>
      </c>
      <c r="D156" s="151" t="s">
        <v>123</v>
      </c>
      <c r="E156" s="152" t="s">
        <v>182</v>
      </c>
      <c r="F156" s="153" t="s">
        <v>183</v>
      </c>
      <c r="G156" s="154" t="s">
        <v>184</v>
      </c>
      <c r="H156" s="155">
        <v>21.611999999999998</v>
      </c>
      <c r="I156" s="156"/>
      <c r="J156" s="156">
        <f>ROUND(I156*H156,2)</f>
        <v>0</v>
      </c>
      <c r="K156" s="157"/>
      <c r="L156" s="32"/>
      <c r="M156" s="158" t="s">
        <v>1</v>
      </c>
      <c r="N156" s="159" t="s">
        <v>38</v>
      </c>
      <c r="O156" s="160">
        <v>0</v>
      </c>
      <c r="P156" s="160">
        <f>O156*H156</f>
        <v>0</v>
      </c>
      <c r="Q156" s="160">
        <v>0</v>
      </c>
      <c r="R156" s="160">
        <f>Q156*H156</f>
        <v>0</v>
      </c>
      <c r="S156" s="160">
        <v>0</v>
      </c>
      <c r="T156" s="161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62" t="s">
        <v>127</v>
      </c>
      <c r="AT156" s="162" t="s">
        <v>123</v>
      </c>
      <c r="AU156" s="162" t="s">
        <v>128</v>
      </c>
      <c r="AY156" s="17" t="s">
        <v>120</v>
      </c>
      <c r="BE156" s="163">
        <f>IF(N156="základná",J156,0)</f>
        <v>0</v>
      </c>
      <c r="BF156" s="163">
        <f>IF(N156="znížená",J156,0)</f>
        <v>0</v>
      </c>
      <c r="BG156" s="163">
        <f>IF(N156="zákl. prenesená",J156,0)</f>
        <v>0</v>
      </c>
      <c r="BH156" s="163">
        <f>IF(N156="zníž. prenesená",J156,0)</f>
        <v>0</v>
      </c>
      <c r="BI156" s="163">
        <f>IF(N156="nulová",J156,0)</f>
        <v>0</v>
      </c>
      <c r="BJ156" s="17" t="s">
        <v>128</v>
      </c>
      <c r="BK156" s="163">
        <f>ROUND(I156*H156,2)</f>
        <v>0</v>
      </c>
      <c r="BL156" s="17" t="s">
        <v>127</v>
      </c>
      <c r="BM156" s="162" t="s">
        <v>7</v>
      </c>
    </row>
    <row r="157" spans="1:65" s="14" customFormat="1">
      <c r="B157" s="171"/>
      <c r="D157" s="165" t="s">
        <v>129</v>
      </c>
      <c r="E157" s="172" t="s">
        <v>1</v>
      </c>
      <c r="F157" s="173" t="s">
        <v>185</v>
      </c>
      <c r="H157" s="174">
        <v>21.611999999999998</v>
      </c>
      <c r="L157" s="171"/>
      <c r="M157" s="175"/>
      <c r="N157" s="176"/>
      <c r="O157" s="176"/>
      <c r="P157" s="176"/>
      <c r="Q157" s="176"/>
      <c r="R157" s="176"/>
      <c r="S157" s="176"/>
      <c r="T157" s="177"/>
      <c r="AT157" s="172" t="s">
        <v>129</v>
      </c>
      <c r="AU157" s="172" t="s">
        <v>128</v>
      </c>
      <c r="AV157" s="14" t="s">
        <v>128</v>
      </c>
      <c r="AW157" s="14" t="s">
        <v>27</v>
      </c>
      <c r="AX157" s="14" t="s">
        <v>80</v>
      </c>
      <c r="AY157" s="172" t="s">
        <v>120</v>
      </c>
    </row>
    <row r="158" spans="1:65" s="2" customFormat="1" ht="24.2" customHeight="1">
      <c r="A158" s="31"/>
      <c r="B158" s="150"/>
      <c r="C158" s="151" t="s">
        <v>186</v>
      </c>
      <c r="D158" s="151" t="s">
        <v>123</v>
      </c>
      <c r="E158" s="152" t="s">
        <v>187</v>
      </c>
      <c r="F158" s="153" t="s">
        <v>188</v>
      </c>
      <c r="G158" s="154" t="s">
        <v>126</v>
      </c>
      <c r="H158" s="155">
        <v>1.8839999999999999</v>
      </c>
      <c r="I158" s="156"/>
      <c r="J158" s="156">
        <f>ROUND(I158*H158,2)</f>
        <v>0</v>
      </c>
      <c r="K158" s="157"/>
      <c r="L158" s="32"/>
      <c r="M158" s="158" t="s">
        <v>1</v>
      </c>
      <c r="N158" s="159" t="s">
        <v>38</v>
      </c>
      <c r="O158" s="160">
        <v>0</v>
      </c>
      <c r="P158" s="160">
        <f>O158*H158</f>
        <v>0</v>
      </c>
      <c r="Q158" s="160">
        <v>0</v>
      </c>
      <c r="R158" s="160">
        <f>Q158*H158</f>
        <v>0</v>
      </c>
      <c r="S158" s="160">
        <v>0</v>
      </c>
      <c r="T158" s="161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62" t="s">
        <v>127</v>
      </c>
      <c r="AT158" s="162" t="s">
        <v>123</v>
      </c>
      <c r="AU158" s="162" t="s">
        <v>128</v>
      </c>
      <c r="AY158" s="17" t="s">
        <v>120</v>
      </c>
      <c r="BE158" s="163">
        <f>IF(N158="základná",J158,0)</f>
        <v>0</v>
      </c>
      <c r="BF158" s="163">
        <f>IF(N158="znížená",J158,0)</f>
        <v>0</v>
      </c>
      <c r="BG158" s="163">
        <f>IF(N158="zákl. prenesená",J158,0)</f>
        <v>0</v>
      </c>
      <c r="BH158" s="163">
        <f>IF(N158="zníž. prenesená",J158,0)</f>
        <v>0</v>
      </c>
      <c r="BI158" s="163">
        <f>IF(N158="nulová",J158,0)</f>
        <v>0</v>
      </c>
      <c r="BJ158" s="17" t="s">
        <v>128</v>
      </c>
      <c r="BK158" s="163">
        <f>ROUND(I158*H158,2)</f>
        <v>0</v>
      </c>
      <c r="BL158" s="17" t="s">
        <v>127</v>
      </c>
      <c r="BM158" s="162" t="s">
        <v>189</v>
      </c>
    </row>
    <row r="159" spans="1:65" s="13" customFormat="1">
      <c r="B159" s="164"/>
      <c r="D159" s="165" t="s">
        <v>129</v>
      </c>
      <c r="E159" s="166" t="s">
        <v>1</v>
      </c>
      <c r="F159" s="167" t="s">
        <v>190</v>
      </c>
      <c r="H159" s="166" t="s">
        <v>1</v>
      </c>
      <c r="L159" s="164"/>
      <c r="M159" s="168"/>
      <c r="N159" s="169"/>
      <c r="O159" s="169"/>
      <c r="P159" s="169"/>
      <c r="Q159" s="169"/>
      <c r="R159" s="169"/>
      <c r="S159" s="169"/>
      <c r="T159" s="170"/>
      <c r="AT159" s="166" t="s">
        <v>129</v>
      </c>
      <c r="AU159" s="166" t="s">
        <v>128</v>
      </c>
      <c r="AV159" s="13" t="s">
        <v>80</v>
      </c>
      <c r="AW159" s="13" t="s">
        <v>27</v>
      </c>
      <c r="AX159" s="13" t="s">
        <v>72</v>
      </c>
      <c r="AY159" s="166" t="s">
        <v>120</v>
      </c>
    </row>
    <row r="160" spans="1:65" s="14" customFormat="1">
      <c r="B160" s="171"/>
      <c r="D160" s="165" t="s">
        <v>129</v>
      </c>
      <c r="E160" s="172" t="s">
        <v>1</v>
      </c>
      <c r="F160" s="173" t="s">
        <v>191</v>
      </c>
      <c r="H160" s="174">
        <v>1.8839999999999999</v>
      </c>
      <c r="L160" s="171"/>
      <c r="M160" s="175"/>
      <c r="N160" s="176"/>
      <c r="O160" s="176"/>
      <c r="P160" s="176"/>
      <c r="Q160" s="176"/>
      <c r="R160" s="176"/>
      <c r="S160" s="176"/>
      <c r="T160" s="177"/>
      <c r="AT160" s="172" t="s">
        <v>129</v>
      </c>
      <c r="AU160" s="172" t="s">
        <v>128</v>
      </c>
      <c r="AV160" s="14" t="s">
        <v>128</v>
      </c>
      <c r="AW160" s="14" t="s">
        <v>27</v>
      </c>
      <c r="AX160" s="14" t="s">
        <v>72</v>
      </c>
      <c r="AY160" s="172" t="s">
        <v>120</v>
      </c>
    </row>
    <row r="161" spans="1:65" s="15" customFormat="1">
      <c r="B161" s="178"/>
      <c r="D161" s="165" t="s">
        <v>129</v>
      </c>
      <c r="E161" s="179" t="s">
        <v>1</v>
      </c>
      <c r="F161" s="180" t="s">
        <v>132</v>
      </c>
      <c r="H161" s="181">
        <v>1.8839999999999999</v>
      </c>
      <c r="L161" s="178"/>
      <c r="M161" s="182"/>
      <c r="N161" s="183"/>
      <c r="O161" s="183"/>
      <c r="P161" s="183"/>
      <c r="Q161" s="183"/>
      <c r="R161" s="183"/>
      <c r="S161" s="183"/>
      <c r="T161" s="184"/>
      <c r="AT161" s="179" t="s">
        <v>129</v>
      </c>
      <c r="AU161" s="179" t="s">
        <v>128</v>
      </c>
      <c r="AV161" s="15" t="s">
        <v>127</v>
      </c>
      <c r="AW161" s="15" t="s">
        <v>27</v>
      </c>
      <c r="AX161" s="15" t="s">
        <v>80</v>
      </c>
      <c r="AY161" s="179" t="s">
        <v>120</v>
      </c>
    </row>
    <row r="162" spans="1:65" s="2" customFormat="1" ht="21.75" customHeight="1">
      <c r="A162" s="31"/>
      <c r="B162" s="150"/>
      <c r="C162" s="151" t="s">
        <v>192</v>
      </c>
      <c r="D162" s="151" t="s">
        <v>123</v>
      </c>
      <c r="E162" s="152" t="s">
        <v>193</v>
      </c>
      <c r="F162" s="153" t="s">
        <v>194</v>
      </c>
      <c r="G162" s="154" t="s">
        <v>126</v>
      </c>
      <c r="H162" s="155">
        <v>0.64400000000000002</v>
      </c>
      <c r="I162" s="156"/>
      <c r="J162" s="156">
        <f>ROUND(I162*H162,2)</f>
        <v>0</v>
      </c>
      <c r="K162" s="157"/>
      <c r="L162" s="32"/>
      <c r="M162" s="158" t="s">
        <v>1</v>
      </c>
      <c r="N162" s="159" t="s">
        <v>38</v>
      </c>
      <c r="O162" s="160">
        <v>0.61770999999999998</v>
      </c>
      <c r="P162" s="160">
        <f>O162*H162</f>
        <v>0.39780524</v>
      </c>
      <c r="Q162" s="160">
        <v>2.4157199999999999</v>
      </c>
      <c r="R162" s="160">
        <f>Q162*H162</f>
        <v>1.5557236800000001</v>
      </c>
      <c r="S162" s="160">
        <v>0</v>
      </c>
      <c r="T162" s="161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62" t="s">
        <v>127</v>
      </c>
      <c r="AT162" s="162" t="s">
        <v>123</v>
      </c>
      <c r="AU162" s="162" t="s">
        <v>128</v>
      </c>
      <c r="AY162" s="17" t="s">
        <v>120</v>
      </c>
      <c r="BE162" s="163">
        <f>IF(N162="základná",J162,0)</f>
        <v>0</v>
      </c>
      <c r="BF162" s="163">
        <f>IF(N162="znížená",J162,0)</f>
        <v>0</v>
      </c>
      <c r="BG162" s="163">
        <f>IF(N162="zákl. prenesená",J162,0)</f>
        <v>0</v>
      </c>
      <c r="BH162" s="163">
        <f>IF(N162="zníž. prenesená",J162,0)</f>
        <v>0</v>
      </c>
      <c r="BI162" s="163">
        <f>IF(N162="nulová",J162,0)</f>
        <v>0</v>
      </c>
      <c r="BJ162" s="17" t="s">
        <v>128</v>
      </c>
      <c r="BK162" s="163">
        <f>ROUND(I162*H162,2)</f>
        <v>0</v>
      </c>
      <c r="BL162" s="17" t="s">
        <v>127</v>
      </c>
      <c r="BM162" s="162" t="s">
        <v>195</v>
      </c>
    </row>
    <row r="163" spans="1:65" s="13" customFormat="1">
      <c r="B163" s="164"/>
      <c r="D163" s="165" t="s">
        <v>129</v>
      </c>
      <c r="E163" s="166" t="s">
        <v>1</v>
      </c>
      <c r="F163" s="167" t="s">
        <v>196</v>
      </c>
      <c r="H163" s="166" t="s">
        <v>1</v>
      </c>
      <c r="L163" s="164"/>
      <c r="M163" s="168"/>
      <c r="N163" s="169"/>
      <c r="O163" s="169"/>
      <c r="P163" s="169"/>
      <c r="Q163" s="169"/>
      <c r="R163" s="169"/>
      <c r="S163" s="169"/>
      <c r="T163" s="170"/>
      <c r="AT163" s="166" t="s">
        <v>129</v>
      </c>
      <c r="AU163" s="166" t="s">
        <v>128</v>
      </c>
      <c r="AV163" s="13" t="s">
        <v>80</v>
      </c>
      <c r="AW163" s="13" t="s">
        <v>27</v>
      </c>
      <c r="AX163" s="13" t="s">
        <v>72</v>
      </c>
      <c r="AY163" s="166" t="s">
        <v>120</v>
      </c>
    </row>
    <row r="164" spans="1:65" s="14" customFormat="1">
      <c r="B164" s="171"/>
      <c r="D164" s="165" t="s">
        <v>129</v>
      </c>
      <c r="E164" s="172" t="s">
        <v>1</v>
      </c>
      <c r="F164" s="173" t="s">
        <v>197</v>
      </c>
      <c r="H164" s="174">
        <v>0.64400000000000002</v>
      </c>
      <c r="L164" s="171"/>
      <c r="M164" s="175"/>
      <c r="N164" s="176"/>
      <c r="O164" s="176"/>
      <c r="P164" s="176"/>
      <c r="Q164" s="176"/>
      <c r="R164" s="176"/>
      <c r="S164" s="176"/>
      <c r="T164" s="177"/>
      <c r="AT164" s="172" t="s">
        <v>129</v>
      </c>
      <c r="AU164" s="172" t="s">
        <v>128</v>
      </c>
      <c r="AV164" s="14" t="s">
        <v>128</v>
      </c>
      <c r="AW164" s="14" t="s">
        <v>27</v>
      </c>
      <c r="AX164" s="14" t="s">
        <v>72</v>
      </c>
      <c r="AY164" s="172" t="s">
        <v>120</v>
      </c>
    </row>
    <row r="165" spans="1:65" s="15" customFormat="1">
      <c r="B165" s="178"/>
      <c r="D165" s="165" t="s">
        <v>129</v>
      </c>
      <c r="E165" s="179" t="s">
        <v>1</v>
      </c>
      <c r="F165" s="180" t="s">
        <v>132</v>
      </c>
      <c r="H165" s="181">
        <v>0.64400000000000002</v>
      </c>
      <c r="L165" s="178"/>
      <c r="M165" s="182"/>
      <c r="N165" s="183"/>
      <c r="O165" s="183"/>
      <c r="P165" s="183"/>
      <c r="Q165" s="183"/>
      <c r="R165" s="183"/>
      <c r="S165" s="183"/>
      <c r="T165" s="184"/>
      <c r="AT165" s="179" t="s">
        <v>129</v>
      </c>
      <c r="AU165" s="179" t="s">
        <v>128</v>
      </c>
      <c r="AV165" s="15" t="s">
        <v>127</v>
      </c>
      <c r="AW165" s="15" t="s">
        <v>27</v>
      </c>
      <c r="AX165" s="15" t="s">
        <v>80</v>
      </c>
      <c r="AY165" s="179" t="s">
        <v>120</v>
      </c>
    </row>
    <row r="166" spans="1:65" s="2" customFormat="1" ht="24.2" customHeight="1">
      <c r="A166" s="31"/>
      <c r="B166" s="150"/>
      <c r="C166" s="151" t="s">
        <v>198</v>
      </c>
      <c r="D166" s="151" t="s">
        <v>123</v>
      </c>
      <c r="E166" s="152" t="s">
        <v>199</v>
      </c>
      <c r="F166" s="153" t="s">
        <v>200</v>
      </c>
      <c r="G166" s="154" t="s">
        <v>184</v>
      </c>
      <c r="H166" s="155">
        <v>1.3049999999999999</v>
      </c>
      <c r="I166" s="156"/>
      <c r="J166" s="156">
        <f>ROUND(I166*H166,2)</f>
        <v>0</v>
      </c>
      <c r="K166" s="157"/>
      <c r="L166" s="32"/>
      <c r="M166" s="158" t="s">
        <v>1</v>
      </c>
      <c r="N166" s="159" t="s">
        <v>38</v>
      </c>
      <c r="O166" s="160">
        <v>0.78800000000000003</v>
      </c>
      <c r="P166" s="160">
        <f>O166*H166</f>
        <v>1.02834</v>
      </c>
      <c r="Q166" s="160">
        <v>4.0699999999999998E-3</v>
      </c>
      <c r="R166" s="160">
        <f>Q166*H166</f>
        <v>5.3113499999999994E-3</v>
      </c>
      <c r="S166" s="160">
        <v>0</v>
      </c>
      <c r="T166" s="161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62" t="s">
        <v>127</v>
      </c>
      <c r="AT166" s="162" t="s">
        <v>123</v>
      </c>
      <c r="AU166" s="162" t="s">
        <v>128</v>
      </c>
      <c r="AY166" s="17" t="s">
        <v>120</v>
      </c>
      <c r="BE166" s="163">
        <f>IF(N166="základná",J166,0)</f>
        <v>0</v>
      </c>
      <c r="BF166" s="163">
        <f>IF(N166="znížená",J166,0)</f>
        <v>0</v>
      </c>
      <c r="BG166" s="163">
        <f>IF(N166="zákl. prenesená",J166,0)</f>
        <v>0</v>
      </c>
      <c r="BH166" s="163">
        <f>IF(N166="zníž. prenesená",J166,0)</f>
        <v>0</v>
      </c>
      <c r="BI166" s="163">
        <f>IF(N166="nulová",J166,0)</f>
        <v>0</v>
      </c>
      <c r="BJ166" s="17" t="s">
        <v>128</v>
      </c>
      <c r="BK166" s="163">
        <f>ROUND(I166*H166,2)</f>
        <v>0</v>
      </c>
      <c r="BL166" s="17" t="s">
        <v>127</v>
      </c>
      <c r="BM166" s="162" t="s">
        <v>201</v>
      </c>
    </row>
    <row r="167" spans="1:65" s="13" customFormat="1">
      <c r="B167" s="164"/>
      <c r="D167" s="165" t="s">
        <v>129</v>
      </c>
      <c r="E167" s="166" t="s">
        <v>1</v>
      </c>
      <c r="F167" s="167" t="s">
        <v>202</v>
      </c>
      <c r="H167" s="166" t="s">
        <v>1</v>
      </c>
      <c r="L167" s="164"/>
      <c r="M167" s="168"/>
      <c r="N167" s="169"/>
      <c r="O167" s="169"/>
      <c r="P167" s="169"/>
      <c r="Q167" s="169"/>
      <c r="R167" s="169"/>
      <c r="S167" s="169"/>
      <c r="T167" s="170"/>
      <c r="AT167" s="166" t="s">
        <v>129</v>
      </c>
      <c r="AU167" s="166" t="s">
        <v>128</v>
      </c>
      <c r="AV167" s="13" t="s">
        <v>80</v>
      </c>
      <c r="AW167" s="13" t="s">
        <v>27</v>
      </c>
      <c r="AX167" s="13" t="s">
        <v>72</v>
      </c>
      <c r="AY167" s="166" t="s">
        <v>120</v>
      </c>
    </row>
    <row r="168" spans="1:65" s="14" customFormat="1">
      <c r="B168" s="171"/>
      <c r="D168" s="165" t="s">
        <v>129</v>
      </c>
      <c r="E168" s="172" t="s">
        <v>1</v>
      </c>
      <c r="F168" s="173" t="s">
        <v>203</v>
      </c>
      <c r="H168" s="174">
        <v>1.3049999999999999</v>
      </c>
      <c r="L168" s="171"/>
      <c r="M168" s="175"/>
      <c r="N168" s="176"/>
      <c r="O168" s="176"/>
      <c r="P168" s="176"/>
      <c r="Q168" s="176"/>
      <c r="R168" s="176"/>
      <c r="S168" s="176"/>
      <c r="T168" s="177"/>
      <c r="AT168" s="172" t="s">
        <v>129</v>
      </c>
      <c r="AU168" s="172" t="s">
        <v>128</v>
      </c>
      <c r="AV168" s="14" t="s">
        <v>128</v>
      </c>
      <c r="AW168" s="14" t="s">
        <v>27</v>
      </c>
      <c r="AX168" s="14" t="s">
        <v>80</v>
      </c>
      <c r="AY168" s="172" t="s">
        <v>120</v>
      </c>
    </row>
    <row r="169" spans="1:65" s="2" customFormat="1" ht="24.2" customHeight="1">
      <c r="A169" s="31"/>
      <c r="B169" s="150"/>
      <c r="C169" s="151" t="s">
        <v>204</v>
      </c>
      <c r="D169" s="151" t="s">
        <v>123</v>
      </c>
      <c r="E169" s="152" t="s">
        <v>205</v>
      </c>
      <c r="F169" s="153" t="s">
        <v>206</v>
      </c>
      <c r="G169" s="154" t="s">
        <v>184</v>
      </c>
      <c r="H169" s="155">
        <v>1.3049999999999999</v>
      </c>
      <c r="I169" s="156"/>
      <c r="J169" s="156">
        <f>ROUND(I169*H169,2)</f>
        <v>0</v>
      </c>
      <c r="K169" s="157"/>
      <c r="L169" s="32"/>
      <c r="M169" s="158" t="s">
        <v>1</v>
      </c>
      <c r="N169" s="159" t="s">
        <v>38</v>
      </c>
      <c r="O169" s="160">
        <v>0.32200000000000001</v>
      </c>
      <c r="P169" s="160">
        <f>O169*H169</f>
        <v>0.42020999999999997</v>
      </c>
      <c r="Q169" s="160">
        <v>0</v>
      </c>
      <c r="R169" s="160">
        <f>Q169*H169</f>
        <v>0</v>
      </c>
      <c r="S169" s="160">
        <v>0</v>
      </c>
      <c r="T169" s="161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62" t="s">
        <v>127</v>
      </c>
      <c r="AT169" s="162" t="s">
        <v>123</v>
      </c>
      <c r="AU169" s="162" t="s">
        <v>128</v>
      </c>
      <c r="AY169" s="17" t="s">
        <v>120</v>
      </c>
      <c r="BE169" s="163">
        <f>IF(N169="základná",J169,0)</f>
        <v>0</v>
      </c>
      <c r="BF169" s="163">
        <f>IF(N169="znížená",J169,0)</f>
        <v>0</v>
      </c>
      <c r="BG169" s="163">
        <f>IF(N169="zákl. prenesená",J169,0)</f>
        <v>0</v>
      </c>
      <c r="BH169" s="163">
        <f>IF(N169="zníž. prenesená",J169,0)</f>
        <v>0</v>
      </c>
      <c r="BI169" s="163">
        <f>IF(N169="nulová",J169,0)</f>
        <v>0</v>
      </c>
      <c r="BJ169" s="17" t="s">
        <v>128</v>
      </c>
      <c r="BK169" s="163">
        <f>ROUND(I169*H169,2)</f>
        <v>0</v>
      </c>
      <c r="BL169" s="17" t="s">
        <v>127</v>
      </c>
      <c r="BM169" s="162" t="s">
        <v>207</v>
      </c>
    </row>
    <row r="170" spans="1:65" s="2" customFormat="1" ht="24.2" customHeight="1">
      <c r="A170" s="31"/>
      <c r="B170" s="150"/>
      <c r="C170" s="151" t="s">
        <v>208</v>
      </c>
      <c r="D170" s="151" t="s">
        <v>123</v>
      </c>
      <c r="E170" s="152" t="s">
        <v>209</v>
      </c>
      <c r="F170" s="153" t="s">
        <v>210</v>
      </c>
      <c r="G170" s="154" t="s">
        <v>126</v>
      </c>
      <c r="H170" s="155">
        <v>6.7279999999999998</v>
      </c>
      <c r="I170" s="156"/>
      <c r="J170" s="156">
        <f>ROUND(I170*H170,2)</f>
        <v>0</v>
      </c>
      <c r="K170" s="157"/>
      <c r="L170" s="32"/>
      <c r="M170" s="158" t="s">
        <v>1</v>
      </c>
      <c r="N170" s="159" t="s">
        <v>38</v>
      </c>
      <c r="O170" s="160">
        <v>0</v>
      </c>
      <c r="P170" s="160">
        <f>O170*H170</f>
        <v>0</v>
      </c>
      <c r="Q170" s="160">
        <v>0</v>
      </c>
      <c r="R170" s="160">
        <f>Q170*H170</f>
        <v>0</v>
      </c>
      <c r="S170" s="160">
        <v>0</v>
      </c>
      <c r="T170" s="161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62" t="s">
        <v>127</v>
      </c>
      <c r="AT170" s="162" t="s">
        <v>123</v>
      </c>
      <c r="AU170" s="162" t="s">
        <v>128</v>
      </c>
      <c r="AY170" s="17" t="s">
        <v>120</v>
      </c>
      <c r="BE170" s="163">
        <f>IF(N170="základná",J170,0)</f>
        <v>0</v>
      </c>
      <c r="BF170" s="163">
        <f>IF(N170="znížená",J170,0)</f>
        <v>0</v>
      </c>
      <c r="BG170" s="163">
        <f>IF(N170="zákl. prenesená",J170,0)</f>
        <v>0</v>
      </c>
      <c r="BH170" s="163">
        <f>IF(N170="zníž. prenesená",J170,0)</f>
        <v>0</v>
      </c>
      <c r="BI170" s="163">
        <f>IF(N170="nulová",J170,0)</f>
        <v>0</v>
      </c>
      <c r="BJ170" s="17" t="s">
        <v>128</v>
      </c>
      <c r="BK170" s="163">
        <f>ROUND(I170*H170,2)</f>
        <v>0</v>
      </c>
      <c r="BL170" s="17" t="s">
        <v>127</v>
      </c>
      <c r="BM170" s="162" t="s">
        <v>211</v>
      </c>
    </row>
    <row r="171" spans="1:65" s="14" customFormat="1">
      <c r="B171" s="171"/>
      <c r="D171" s="165" t="s">
        <v>129</v>
      </c>
      <c r="E171" s="172" t="s">
        <v>1</v>
      </c>
      <c r="F171" s="173" t="s">
        <v>212</v>
      </c>
      <c r="H171" s="174">
        <v>6.7279999999999998</v>
      </c>
      <c r="L171" s="171"/>
      <c r="M171" s="175"/>
      <c r="N171" s="176"/>
      <c r="O171" s="176"/>
      <c r="P171" s="176"/>
      <c r="Q171" s="176"/>
      <c r="R171" s="176"/>
      <c r="S171" s="176"/>
      <c r="T171" s="177"/>
      <c r="AT171" s="172" t="s">
        <v>129</v>
      </c>
      <c r="AU171" s="172" t="s">
        <v>128</v>
      </c>
      <c r="AV171" s="14" t="s">
        <v>128</v>
      </c>
      <c r="AW171" s="14" t="s">
        <v>27</v>
      </c>
      <c r="AX171" s="14" t="s">
        <v>72</v>
      </c>
      <c r="AY171" s="172" t="s">
        <v>120</v>
      </c>
    </row>
    <row r="172" spans="1:65" s="15" customFormat="1">
      <c r="B172" s="178"/>
      <c r="D172" s="165" t="s">
        <v>129</v>
      </c>
      <c r="E172" s="179" t="s">
        <v>1</v>
      </c>
      <c r="F172" s="180" t="s">
        <v>132</v>
      </c>
      <c r="H172" s="181">
        <v>6.7279999999999998</v>
      </c>
      <c r="L172" s="178"/>
      <c r="M172" s="182"/>
      <c r="N172" s="183"/>
      <c r="O172" s="183"/>
      <c r="P172" s="183"/>
      <c r="Q172" s="183"/>
      <c r="R172" s="183"/>
      <c r="S172" s="183"/>
      <c r="T172" s="184"/>
      <c r="AT172" s="179" t="s">
        <v>129</v>
      </c>
      <c r="AU172" s="179" t="s">
        <v>128</v>
      </c>
      <c r="AV172" s="15" t="s">
        <v>127</v>
      </c>
      <c r="AW172" s="15" t="s">
        <v>27</v>
      </c>
      <c r="AX172" s="15" t="s">
        <v>80</v>
      </c>
      <c r="AY172" s="179" t="s">
        <v>120</v>
      </c>
    </row>
    <row r="173" spans="1:65" s="2" customFormat="1" ht="16.5" customHeight="1">
      <c r="A173" s="31"/>
      <c r="B173" s="150"/>
      <c r="C173" s="151" t="s">
        <v>213</v>
      </c>
      <c r="D173" s="151" t="s">
        <v>123</v>
      </c>
      <c r="E173" s="152" t="s">
        <v>214</v>
      </c>
      <c r="F173" s="153" t="s">
        <v>215</v>
      </c>
      <c r="G173" s="154" t="s">
        <v>184</v>
      </c>
      <c r="H173" s="155">
        <v>10.973000000000001</v>
      </c>
      <c r="I173" s="156"/>
      <c r="J173" s="156">
        <f>ROUND(I173*H173,2)</f>
        <v>0</v>
      </c>
      <c r="K173" s="157"/>
      <c r="L173" s="32"/>
      <c r="M173" s="158" t="s">
        <v>1</v>
      </c>
      <c r="N173" s="159" t="s">
        <v>38</v>
      </c>
      <c r="O173" s="160">
        <v>0</v>
      </c>
      <c r="P173" s="160">
        <f>O173*H173</f>
        <v>0</v>
      </c>
      <c r="Q173" s="160">
        <v>0</v>
      </c>
      <c r="R173" s="160">
        <f>Q173*H173</f>
        <v>0</v>
      </c>
      <c r="S173" s="160">
        <v>0</v>
      </c>
      <c r="T173" s="161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62" t="s">
        <v>127</v>
      </c>
      <c r="AT173" s="162" t="s">
        <v>123</v>
      </c>
      <c r="AU173" s="162" t="s">
        <v>128</v>
      </c>
      <c r="AY173" s="17" t="s">
        <v>120</v>
      </c>
      <c r="BE173" s="163">
        <f>IF(N173="základná",J173,0)</f>
        <v>0</v>
      </c>
      <c r="BF173" s="163">
        <f>IF(N173="znížená",J173,0)</f>
        <v>0</v>
      </c>
      <c r="BG173" s="163">
        <f>IF(N173="zákl. prenesená",J173,0)</f>
        <v>0</v>
      </c>
      <c r="BH173" s="163">
        <f>IF(N173="zníž. prenesená",J173,0)</f>
        <v>0</v>
      </c>
      <c r="BI173" s="163">
        <f>IF(N173="nulová",J173,0)</f>
        <v>0</v>
      </c>
      <c r="BJ173" s="17" t="s">
        <v>128</v>
      </c>
      <c r="BK173" s="163">
        <f>ROUND(I173*H173,2)</f>
        <v>0</v>
      </c>
      <c r="BL173" s="17" t="s">
        <v>127</v>
      </c>
      <c r="BM173" s="162" t="s">
        <v>216</v>
      </c>
    </row>
    <row r="174" spans="1:65" s="14" customFormat="1">
      <c r="B174" s="171"/>
      <c r="D174" s="165" t="s">
        <v>129</v>
      </c>
      <c r="E174" s="172" t="s">
        <v>1</v>
      </c>
      <c r="F174" s="173" t="s">
        <v>217</v>
      </c>
      <c r="H174" s="174">
        <v>10.973000000000001</v>
      </c>
      <c r="L174" s="171"/>
      <c r="M174" s="175"/>
      <c r="N174" s="176"/>
      <c r="O174" s="176"/>
      <c r="P174" s="176"/>
      <c r="Q174" s="176"/>
      <c r="R174" s="176"/>
      <c r="S174" s="176"/>
      <c r="T174" s="177"/>
      <c r="AT174" s="172" t="s">
        <v>129</v>
      </c>
      <c r="AU174" s="172" t="s">
        <v>128</v>
      </c>
      <c r="AV174" s="14" t="s">
        <v>128</v>
      </c>
      <c r="AW174" s="14" t="s">
        <v>27</v>
      </c>
      <c r="AX174" s="14" t="s">
        <v>72</v>
      </c>
      <c r="AY174" s="172" t="s">
        <v>120</v>
      </c>
    </row>
    <row r="175" spans="1:65" s="15" customFormat="1">
      <c r="B175" s="178"/>
      <c r="D175" s="165" t="s">
        <v>129</v>
      </c>
      <c r="E175" s="179" t="s">
        <v>1</v>
      </c>
      <c r="F175" s="180" t="s">
        <v>132</v>
      </c>
      <c r="H175" s="181">
        <v>10.973000000000001</v>
      </c>
      <c r="L175" s="178"/>
      <c r="M175" s="182"/>
      <c r="N175" s="183"/>
      <c r="O175" s="183"/>
      <c r="P175" s="183"/>
      <c r="Q175" s="183"/>
      <c r="R175" s="183"/>
      <c r="S175" s="183"/>
      <c r="T175" s="184"/>
      <c r="AT175" s="179" t="s">
        <v>129</v>
      </c>
      <c r="AU175" s="179" t="s">
        <v>128</v>
      </c>
      <c r="AV175" s="15" t="s">
        <v>127</v>
      </c>
      <c r="AW175" s="15" t="s">
        <v>27</v>
      </c>
      <c r="AX175" s="15" t="s">
        <v>80</v>
      </c>
      <c r="AY175" s="179" t="s">
        <v>120</v>
      </c>
    </row>
    <row r="176" spans="1:65" s="2" customFormat="1" ht="16.5" customHeight="1">
      <c r="A176" s="31"/>
      <c r="B176" s="150"/>
      <c r="C176" s="151" t="s">
        <v>218</v>
      </c>
      <c r="D176" s="151" t="s">
        <v>123</v>
      </c>
      <c r="E176" s="152" t="s">
        <v>219</v>
      </c>
      <c r="F176" s="153" t="s">
        <v>220</v>
      </c>
      <c r="G176" s="154" t="s">
        <v>184</v>
      </c>
      <c r="H176" s="155">
        <v>10.973000000000001</v>
      </c>
      <c r="I176" s="156"/>
      <c r="J176" s="156">
        <f>ROUND(I176*H176,2)</f>
        <v>0</v>
      </c>
      <c r="K176" s="157"/>
      <c r="L176" s="32"/>
      <c r="M176" s="158" t="s">
        <v>1</v>
      </c>
      <c r="N176" s="159" t="s">
        <v>38</v>
      </c>
      <c r="O176" s="160">
        <v>0</v>
      </c>
      <c r="P176" s="160">
        <f>O176*H176</f>
        <v>0</v>
      </c>
      <c r="Q176" s="160">
        <v>0</v>
      </c>
      <c r="R176" s="160">
        <f>Q176*H176</f>
        <v>0</v>
      </c>
      <c r="S176" s="160">
        <v>0</v>
      </c>
      <c r="T176" s="161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62" t="s">
        <v>127</v>
      </c>
      <c r="AT176" s="162" t="s">
        <v>123</v>
      </c>
      <c r="AU176" s="162" t="s">
        <v>128</v>
      </c>
      <c r="AY176" s="17" t="s">
        <v>120</v>
      </c>
      <c r="BE176" s="163">
        <f>IF(N176="základná",J176,0)</f>
        <v>0</v>
      </c>
      <c r="BF176" s="163">
        <f>IF(N176="znížená",J176,0)</f>
        <v>0</v>
      </c>
      <c r="BG176" s="163">
        <f>IF(N176="zákl. prenesená",J176,0)</f>
        <v>0</v>
      </c>
      <c r="BH176" s="163">
        <f>IF(N176="zníž. prenesená",J176,0)</f>
        <v>0</v>
      </c>
      <c r="BI176" s="163">
        <f>IF(N176="nulová",J176,0)</f>
        <v>0</v>
      </c>
      <c r="BJ176" s="17" t="s">
        <v>128</v>
      </c>
      <c r="BK176" s="163">
        <f>ROUND(I176*H176,2)</f>
        <v>0</v>
      </c>
      <c r="BL176" s="17" t="s">
        <v>127</v>
      </c>
      <c r="BM176" s="162" t="s">
        <v>221</v>
      </c>
    </row>
    <row r="177" spans="1:65" s="2" customFormat="1" ht="16.5" customHeight="1">
      <c r="A177" s="31"/>
      <c r="B177" s="150"/>
      <c r="C177" s="151" t="s">
        <v>222</v>
      </c>
      <c r="D177" s="151" t="s">
        <v>123</v>
      </c>
      <c r="E177" s="152" t="s">
        <v>223</v>
      </c>
      <c r="F177" s="153" t="s">
        <v>224</v>
      </c>
      <c r="G177" s="154" t="s">
        <v>160</v>
      </c>
      <c r="H177" s="155">
        <v>0.22</v>
      </c>
      <c r="I177" s="156"/>
      <c r="J177" s="156">
        <f>ROUND(I177*H177,2)</f>
        <v>0</v>
      </c>
      <c r="K177" s="157"/>
      <c r="L177" s="32"/>
      <c r="M177" s="158" t="s">
        <v>1</v>
      </c>
      <c r="N177" s="159" t="s">
        <v>38</v>
      </c>
      <c r="O177" s="160">
        <v>0</v>
      </c>
      <c r="P177" s="160">
        <f>O177*H177</f>
        <v>0</v>
      </c>
      <c r="Q177" s="160">
        <v>0</v>
      </c>
      <c r="R177" s="160">
        <f>Q177*H177</f>
        <v>0</v>
      </c>
      <c r="S177" s="160">
        <v>0</v>
      </c>
      <c r="T177" s="161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62" t="s">
        <v>127</v>
      </c>
      <c r="AT177" s="162" t="s">
        <v>123</v>
      </c>
      <c r="AU177" s="162" t="s">
        <v>128</v>
      </c>
      <c r="AY177" s="17" t="s">
        <v>120</v>
      </c>
      <c r="BE177" s="163">
        <f>IF(N177="základná",J177,0)</f>
        <v>0</v>
      </c>
      <c r="BF177" s="163">
        <f>IF(N177="znížená",J177,0)</f>
        <v>0</v>
      </c>
      <c r="BG177" s="163">
        <f>IF(N177="zákl. prenesená",J177,0)</f>
        <v>0</v>
      </c>
      <c r="BH177" s="163">
        <f>IF(N177="zníž. prenesená",J177,0)</f>
        <v>0</v>
      </c>
      <c r="BI177" s="163">
        <f>IF(N177="nulová",J177,0)</f>
        <v>0</v>
      </c>
      <c r="BJ177" s="17" t="s">
        <v>128</v>
      </c>
      <c r="BK177" s="163">
        <f>ROUND(I177*H177,2)</f>
        <v>0</v>
      </c>
      <c r="BL177" s="17" t="s">
        <v>127</v>
      </c>
      <c r="BM177" s="162" t="s">
        <v>225</v>
      </c>
    </row>
    <row r="178" spans="1:65" s="13" customFormat="1">
      <c r="B178" s="164"/>
      <c r="D178" s="165" t="s">
        <v>129</v>
      </c>
      <c r="E178" s="166" t="s">
        <v>1</v>
      </c>
      <c r="F178" s="167" t="s">
        <v>226</v>
      </c>
      <c r="H178" s="166" t="s">
        <v>1</v>
      </c>
      <c r="L178" s="164"/>
      <c r="M178" s="168"/>
      <c r="N178" s="169"/>
      <c r="O178" s="169"/>
      <c r="P178" s="169"/>
      <c r="Q178" s="169"/>
      <c r="R178" s="169"/>
      <c r="S178" s="169"/>
      <c r="T178" s="170"/>
      <c r="AT178" s="166" t="s">
        <v>129</v>
      </c>
      <c r="AU178" s="166" t="s">
        <v>128</v>
      </c>
      <c r="AV178" s="13" t="s">
        <v>80</v>
      </c>
      <c r="AW178" s="13" t="s">
        <v>27</v>
      </c>
      <c r="AX178" s="13" t="s">
        <v>72</v>
      </c>
      <c r="AY178" s="166" t="s">
        <v>120</v>
      </c>
    </row>
    <row r="179" spans="1:65" s="14" customFormat="1">
      <c r="B179" s="171"/>
      <c r="D179" s="165" t="s">
        <v>129</v>
      </c>
      <c r="E179" s="172" t="s">
        <v>1</v>
      </c>
      <c r="F179" s="173" t="s">
        <v>227</v>
      </c>
      <c r="H179" s="174">
        <v>5.6000000000000001E-2</v>
      </c>
      <c r="L179" s="171"/>
      <c r="M179" s="175"/>
      <c r="N179" s="176"/>
      <c r="O179" s="176"/>
      <c r="P179" s="176"/>
      <c r="Q179" s="176"/>
      <c r="R179" s="176"/>
      <c r="S179" s="176"/>
      <c r="T179" s="177"/>
      <c r="AT179" s="172" t="s">
        <v>129</v>
      </c>
      <c r="AU179" s="172" t="s">
        <v>128</v>
      </c>
      <c r="AV179" s="14" t="s">
        <v>128</v>
      </c>
      <c r="AW179" s="14" t="s">
        <v>27</v>
      </c>
      <c r="AX179" s="14" t="s">
        <v>72</v>
      </c>
      <c r="AY179" s="172" t="s">
        <v>120</v>
      </c>
    </row>
    <row r="180" spans="1:65" s="13" customFormat="1">
      <c r="B180" s="164"/>
      <c r="D180" s="165" t="s">
        <v>129</v>
      </c>
      <c r="E180" s="166" t="s">
        <v>1</v>
      </c>
      <c r="F180" s="167" t="s">
        <v>228</v>
      </c>
      <c r="H180" s="166" t="s">
        <v>1</v>
      </c>
      <c r="L180" s="164"/>
      <c r="M180" s="168"/>
      <c r="N180" s="169"/>
      <c r="O180" s="169"/>
      <c r="P180" s="169"/>
      <c r="Q180" s="169"/>
      <c r="R180" s="169"/>
      <c r="S180" s="169"/>
      <c r="T180" s="170"/>
      <c r="AT180" s="166" t="s">
        <v>129</v>
      </c>
      <c r="AU180" s="166" t="s">
        <v>128</v>
      </c>
      <c r="AV180" s="13" t="s">
        <v>80</v>
      </c>
      <c r="AW180" s="13" t="s">
        <v>27</v>
      </c>
      <c r="AX180" s="13" t="s">
        <v>72</v>
      </c>
      <c r="AY180" s="166" t="s">
        <v>120</v>
      </c>
    </row>
    <row r="181" spans="1:65" s="14" customFormat="1">
      <c r="B181" s="171"/>
      <c r="D181" s="165" t="s">
        <v>129</v>
      </c>
      <c r="E181" s="172" t="s">
        <v>1</v>
      </c>
      <c r="F181" s="173" t="s">
        <v>229</v>
      </c>
      <c r="H181" s="174">
        <v>0.16400000000000001</v>
      </c>
      <c r="L181" s="171"/>
      <c r="M181" s="175"/>
      <c r="N181" s="176"/>
      <c r="O181" s="176"/>
      <c r="P181" s="176"/>
      <c r="Q181" s="176"/>
      <c r="R181" s="176"/>
      <c r="S181" s="176"/>
      <c r="T181" s="177"/>
      <c r="AT181" s="172" t="s">
        <v>129</v>
      </c>
      <c r="AU181" s="172" t="s">
        <v>128</v>
      </c>
      <c r="AV181" s="14" t="s">
        <v>128</v>
      </c>
      <c r="AW181" s="14" t="s">
        <v>27</v>
      </c>
      <c r="AX181" s="14" t="s">
        <v>72</v>
      </c>
      <c r="AY181" s="172" t="s">
        <v>120</v>
      </c>
    </row>
    <row r="182" spans="1:65" s="15" customFormat="1">
      <c r="B182" s="178"/>
      <c r="D182" s="165" t="s">
        <v>129</v>
      </c>
      <c r="E182" s="179" t="s">
        <v>1</v>
      </c>
      <c r="F182" s="180" t="s">
        <v>132</v>
      </c>
      <c r="H182" s="181">
        <v>0.22</v>
      </c>
      <c r="L182" s="178"/>
      <c r="M182" s="182"/>
      <c r="N182" s="183"/>
      <c r="O182" s="183"/>
      <c r="P182" s="183"/>
      <c r="Q182" s="183"/>
      <c r="R182" s="183"/>
      <c r="S182" s="183"/>
      <c r="T182" s="184"/>
      <c r="AT182" s="179" t="s">
        <v>129</v>
      </c>
      <c r="AU182" s="179" t="s">
        <v>128</v>
      </c>
      <c r="AV182" s="15" t="s">
        <v>127</v>
      </c>
      <c r="AW182" s="15" t="s">
        <v>27</v>
      </c>
      <c r="AX182" s="15" t="s">
        <v>80</v>
      </c>
      <c r="AY182" s="179" t="s">
        <v>120</v>
      </c>
    </row>
    <row r="183" spans="1:65" s="12" customFormat="1" ht="22.9" customHeight="1">
      <c r="B183" s="138"/>
      <c r="D183" s="139" t="s">
        <v>71</v>
      </c>
      <c r="E183" s="148" t="s">
        <v>127</v>
      </c>
      <c r="F183" s="148" t="s">
        <v>230</v>
      </c>
      <c r="J183" s="149">
        <f>BK183</f>
        <v>0</v>
      </c>
      <c r="L183" s="138"/>
      <c r="M183" s="142"/>
      <c r="N183" s="143"/>
      <c r="O183" s="143"/>
      <c r="P183" s="144">
        <f>SUM(P184:P192)</f>
        <v>0</v>
      </c>
      <c r="Q183" s="143"/>
      <c r="R183" s="144">
        <f>SUM(R184:R192)</f>
        <v>0</v>
      </c>
      <c r="S183" s="143"/>
      <c r="T183" s="145">
        <f>SUM(T184:T192)</f>
        <v>0</v>
      </c>
      <c r="AR183" s="139" t="s">
        <v>80</v>
      </c>
      <c r="AT183" s="146" t="s">
        <v>71</v>
      </c>
      <c r="AU183" s="146" t="s">
        <v>80</v>
      </c>
      <c r="AY183" s="139" t="s">
        <v>120</v>
      </c>
      <c r="BK183" s="147">
        <f>SUM(BK184:BK192)</f>
        <v>0</v>
      </c>
    </row>
    <row r="184" spans="1:65" s="2" customFormat="1" ht="55.5" customHeight="1">
      <c r="A184" s="31"/>
      <c r="B184" s="150"/>
      <c r="C184" s="151" t="s">
        <v>231</v>
      </c>
      <c r="D184" s="151" t="s">
        <v>123</v>
      </c>
      <c r="E184" s="152" t="s">
        <v>232</v>
      </c>
      <c r="F184" s="153" t="s">
        <v>233</v>
      </c>
      <c r="G184" s="154" t="s">
        <v>184</v>
      </c>
      <c r="H184" s="155">
        <v>319.40199999999999</v>
      </c>
      <c r="I184" s="156"/>
      <c r="J184" s="156">
        <f>ROUND(I184*H184,2)</f>
        <v>0</v>
      </c>
      <c r="K184" s="157"/>
      <c r="L184" s="32"/>
      <c r="M184" s="158" t="s">
        <v>1</v>
      </c>
      <c r="N184" s="159" t="s">
        <v>38</v>
      </c>
      <c r="O184" s="160">
        <v>0</v>
      </c>
      <c r="P184" s="160">
        <f>O184*H184</f>
        <v>0</v>
      </c>
      <c r="Q184" s="160">
        <v>0</v>
      </c>
      <c r="R184" s="160">
        <f>Q184*H184</f>
        <v>0</v>
      </c>
      <c r="S184" s="160">
        <v>0</v>
      </c>
      <c r="T184" s="161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62" t="s">
        <v>127</v>
      </c>
      <c r="AT184" s="162" t="s">
        <v>123</v>
      </c>
      <c r="AU184" s="162" t="s">
        <v>128</v>
      </c>
      <c r="AY184" s="17" t="s">
        <v>120</v>
      </c>
      <c r="BE184" s="163">
        <f>IF(N184="základná",J184,0)</f>
        <v>0</v>
      </c>
      <c r="BF184" s="163">
        <f>IF(N184="znížená",J184,0)</f>
        <v>0</v>
      </c>
      <c r="BG184" s="163">
        <f>IF(N184="zákl. prenesená",J184,0)</f>
        <v>0</v>
      </c>
      <c r="BH184" s="163">
        <f>IF(N184="zníž. prenesená",J184,0)</f>
        <v>0</v>
      </c>
      <c r="BI184" s="163">
        <f>IF(N184="nulová",J184,0)</f>
        <v>0</v>
      </c>
      <c r="BJ184" s="17" t="s">
        <v>128</v>
      </c>
      <c r="BK184" s="163">
        <f>ROUND(I184*H184,2)</f>
        <v>0</v>
      </c>
      <c r="BL184" s="17" t="s">
        <v>127</v>
      </c>
      <c r="BM184" s="162" t="s">
        <v>234</v>
      </c>
    </row>
    <row r="185" spans="1:65" s="13" customFormat="1">
      <c r="B185" s="164"/>
      <c r="D185" s="165" t="s">
        <v>129</v>
      </c>
      <c r="E185" s="166" t="s">
        <v>1</v>
      </c>
      <c r="F185" s="167" t="s">
        <v>235</v>
      </c>
      <c r="H185" s="166" t="s">
        <v>1</v>
      </c>
      <c r="L185" s="164"/>
      <c r="M185" s="168"/>
      <c r="N185" s="169"/>
      <c r="O185" s="169"/>
      <c r="P185" s="169"/>
      <c r="Q185" s="169"/>
      <c r="R185" s="169"/>
      <c r="S185" s="169"/>
      <c r="T185" s="170"/>
      <c r="AT185" s="166" t="s">
        <v>129</v>
      </c>
      <c r="AU185" s="166" t="s">
        <v>128</v>
      </c>
      <c r="AV185" s="13" t="s">
        <v>80</v>
      </c>
      <c r="AW185" s="13" t="s">
        <v>27</v>
      </c>
      <c r="AX185" s="13" t="s">
        <v>72</v>
      </c>
      <c r="AY185" s="166" t="s">
        <v>120</v>
      </c>
    </row>
    <row r="186" spans="1:65" s="14" customFormat="1">
      <c r="B186" s="171"/>
      <c r="D186" s="165" t="s">
        <v>129</v>
      </c>
      <c r="E186" s="172" t="s">
        <v>1</v>
      </c>
      <c r="F186" s="173" t="s">
        <v>236</v>
      </c>
      <c r="H186" s="174">
        <v>319.40199999999999</v>
      </c>
      <c r="L186" s="171"/>
      <c r="M186" s="175"/>
      <c r="N186" s="176"/>
      <c r="O186" s="176"/>
      <c r="P186" s="176"/>
      <c r="Q186" s="176"/>
      <c r="R186" s="176"/>
      <c r="S186" s="176"/>
      <c r="T186" s="177"/>
      <c r="AT186" s="172" t="s">
        <v>129</v>
      </c>
      <c r="AU186" s="172" t="s">
        <v>128</v>
      </c>
      <c r="AV186" s="14" t="s">
        <v>128</v>
      </c>
      <c r="AW186" s="14" t="s">
        <v>27</v>
      </c>
      <c r="AX186" s="14" t="s">
        <v>72</v>
      </c>
      <c r="AY186" s="172" t="s">
        <v>120</v>
      </c>
    </row>
    <row r="187" spans="1:65" s="15" customFormat="1">
      <c r="B187" s="178"/>
      <c r="D187" s="165" t="s">
        <v>129</v>
      </c>
      <c r="E187" s="179" t="s">
        <v>1</v>
      </c>
      <c r="F187" s="180" t="s">
        <v>132</v>
      </c>
      <c r="H187" s="181">
        <v>319.40199999999999</v>
      </c>
      <c r="L187" s="178"/>
      <c r="M187" s="182"/>
      <c r="N187" s="183"/>
      <c r="O187" s="183"/>
      <c r="P187" s="183"/>
      <c r="Q187" s="183"/>
      <c r="R187" s="183"/>
      <c r="S187" s="183"/>
      <c r="T187" s="184"/>
      <c r="AT187" s="179" t="s">
        <v>129</v>
      </c>
      <c r="AU187" s="179" t="s">
        <v>128</v>
      </c>
      <c r="AV187" s="15" t="s">
        <v>127</v>
      </c>
      <c r="AW187" s="15" t="s">
        <v>27</v>
      </c>
      <c r="AX187" s="15" t="s">
        <v>80</v>
      </c>
      <c r="AY187" s="179" t="s">
        <v>120</v>
      </c>
    </row>
    <row r="188" spans="1:65" s="2" customFormat="1" ht="44.25" customHeight="1">
      <c r="A188" s="31"/>
      <c r="B188" s="150"/>
      <c r="C188" s="185" t="s">
        <v>237</v>
      </c>
      <c r="D188" s="185" t="s">
        <v>174</v>
      </c>
      <c r="E188" s="186" t="s">
        <v>238</v>
      </c>
      <c r="F188" s="187" t="s">
        <v>239</v>
      </c>
      <c r="G188" s="188" t="s">
        <v>184</v>
      </c>
      <c r="H188" s="189">
        <v>322.63</v>
      </c>
      <c r="I188" s="190"/>
      <c r="J188" s="190">
        <f>ROUND(I188*H188,2)</f>
        <v>0</v>
      </c>
      <c r="K188" s="191"/>
      <c r="L188" s="192"/>
      <c r="M188" s="193" t="s">
        <v>1</v>
      </c>
      <c r="N188" s="194" t="s">
        <v>38</v>
      </c>
      <c r="O188" s="160">
        <v>0</v>
      </c>
      <c r="P188" s="160">
        <f>O188*H188</f>
        <v>0</v>
      </c>
      <c r="Q188" s="160">
        <v>0</v>
      </c>
      <c r="R188" s="160">
        <f>Q188*H188</f>
        <v>0</v>
      </c>
      <c r="S188" s="160">
        <v>0</v>
      </c>
      <c r="T188" s="161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62" t="s">
        <v>177</v>
      </c>
      <c r="AT188" s="162" t="s">
        <v>174</v>
      </c>
      <c r="AU188" s="162" t="s">
        <v>128</v>
      </c>
      <c r="AY188" s="17" t="s">
        <v>120</v>
      </c>
      <c r="BE188" s="163">
        <f>IF(N188="základná",J188,0)</f>
        <v>0</v>
      </c>
      <c r="BF188" s="163">
        <f>IF(N188="znížená",J188,0)</f>
        <v>0</v>
      </c>
      <c r="BG188" s="163">
        <f>IF(N188="zákl. prenesená",J188,0)</f>
        <v>0</v>
      </c>
      <c r="BH188" s="163">
        <f>IF(N188="zníž. prenesená",J188,0)</f>
        <v>0</v>
      </c>
      <c r="BI188" s="163">
        <f>IF(N188="nulová",J188,0)</f>
        <v>0</v>
      </c>
      <c r="BJ188" s="17" t="s">
        <v>128</v>
      </c>
      <c r="BK188" s="163">
        <f>ROUND(I188*H188,2)</f>
        <v>0</v>
      </c>
      <c r="BL188" s="17" t="s">
        <v>127</v>
      </c>
      <c r="BM188" s="162" t="s">
        <v>240</v>
      </c>
    </row>
    <row r="189" spans="1:65" s="14" customFormat="1">
      <c r="B189" s="171"/>
      <c r="D189" s="165" t="s">
        <v>129</v>
      </c>
      <c r="E189" s="172" t="s">
        <v>1</v>
      </c>
      <c r="F189" s="173" t="s">
        <v>241</v>
      </c>
      <c r="H189" s="174">
        <v>322.63</v>
      </c>
      <c r="L189" s="171"/>
      <c r="M189" s="175"/>
      <c r="N189" s="176"/>
      <c r="O189" s="176"/>
      <c r="P189" s="176"/>
      <c r="Q189" s="176"/>
      <c r="R189" s="176"/>
      <c r="S189" s="176"/>
      <c r="T189" s="177"/>
      <c r="AT189" s="172" t="s">
        <v>129</v>
      </c>
      <c r="AU189" s="172" t="s">
        <v>128</v>
      </c>
      <c r="AV189" s="14" t="s">
        <v>128</v>
      </c>
      <c r="AW189" s="14" t="s">
        <v>27</v>
      </c>
      <c r="AX189" s="14" t="s">
        <v>72</v>
      </c>
      <c r="AY189" s="172" t="s">
        <v>120</v>
      </c>
    </row>
    <row r="190" spans="1:65" s="15" customFormat="1">
      <c r="B190" s="178"/>
      <c r="D190" s="165" t="s">
        <v>129</v>
      </c>
      <c r="E190" s="179" t="s">
        <v>1</v>
      </c>
      <c r="F190" s="180" t="s">
        <v>132</v>
      </c>
      <c r="H190" s="181">
        <v>322.63</v>
      </c>
      <c r="L190" s="178"/>
      <c r="M190" s="182"/>
      <c r="N190" s="183"/>
      <c r="O190" s="183"/>
      <c r="P190" s="183"/>
      <c r="Q190" s="183"/>
      <c r="R190" s="183"/>
      <c r="S190" s="183"/>
      <c r="T190" s="184"/>
      <c r="AT190" s="179" t="s">
        <v>129</v>
      </c>
      <c r="AU190" s="179" t="s">
        <v>128</v>
      </c>
      <c r="AV190" s="15" t="s">
        <v>127</v>
      </c>
      <c r="AW190" s="15" t="s">
        <v>27</v>
      </c>
      <c r="AX190" s="15" t="s">
        <v>80</v>
      </c>
      <c r="AY190" s="179" t="s">
        <v>120</v>
      </c>
    </row>
    <row r="191" spans="1:65" s="2" customFormat="1" ht="16.5" customHeight="1">
      <c r="A191" s="31"/>
      <c r="B191" s="150"/>
      <c r="C191" s="185" t="s">
        <v>242</v>
      </c>
      <c r="D191" s="185" t="s">
        <v>174</v>
      </c>
      <c r="E191" s="186" t="s">
        <v>243</v>
      </c>
      <c r="F191" s="187" t="s">
        <v>244</v>
      </c>
      <c r="G191" s="188" t="s">
        <v>245</v>
      </c>
      <c r="H191" s="189">
        <v>1290.52</v>
      </c>
      <c r="I191" s="190"/>
      <c r="J191" s="190">
        <f>ROUND(I191*H191,2)</f>
        <v>0</v>
      </c>
      <c r="K191" s="191"/>
      <c r="L191" s="192"/>
      <c r="M191" s="193" t="s">
        <v>1</v>
      </c>
      <c r="N191" s="194" t="s">
        <v>38</v>
      </c>
      <c r="O191" s="160">
        <v>0</v>
      </c>
      <c r="P191" s="160">
        <f>O191*H191</f>
        <v>0</v>
      </c>
      <c r="Q191" s="160">
        <v>0</v>
      </c>
      <c r="R191" s="160">
        <f>Q191*H191</f>
        <v>0</v>
      </c>
      <c r="S191" s="160">
        <v>0</v>
      </c>
      <c r="T191" s="161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62" t="s">
        <v>177</v>
      </c>
      <c r="AT191" s="162" t="s">
        <v>174</v>
      </c>
      <c r="AU191" s="162" t="s">
        <v>128</v>
      </c>
      <c r="AY191" s="17" t="s">
        <v>120</v>
      </c>
      <c r="BE191" s="163">
        <f>IF(N191="základná",J191,0)</f>
        <v>0</v>
      </c>
      <c r="BF191" s="163">
        <f>IF(N191="znížená",J191,0)</f>
        <v>0</v>
      </c>
      <c r="BG191" s="163">
        <f>IF(N191="zákl. prenesená",J191,0)</f>
        <v>0</v>
      </c>
      <c r="BH191" s="163">
        <f>IF(N191="zníž. prenesená",J191,0)</f>
        <v>0</v>
      </c>
      <c r="BI191" s="163">
        <f>IF(N191="nulová",J191,0)</f>
        <v>0</v>
      </c>
      <c r="BJ191" s="17" t="s">
        <v>128</v>
      </c>
      <c r="BK191" s="163">
        <f>ROUND(I191*H191,2)</f>
        <v>0</v>
      </c>
      <c r="BL191" s="17" t="s">
        <v>127</v>
      </c>
      <c r="BM191" s="162" t="s">
        <v>246</v>
      </c>
    </row>
    <row r="192" spans="1:65" s="14" customFormat="1">
      <c r="B192" s="171"/>
      <c r="D192" s="165" t="s">
        <v>129</v>
      </c>
      <c r="E192" s="172" t="s">
        <v>1</v>
      </c>
      <c r="F192" s="173" t="s">
        <v>247</v>
      </c>
      <c r="H192" s="174">
        <v>1290.52</v>
      </c>
      <c r="L192" s="171"/>
      <c r="M192" s="175"/>
      <c r="N192" s="176"/>
      <c r="O192" s="176"/>
      <c r="P192" s="176"/>
      <c r="Q192" s="176"/>
      <c r="R192" s="176"/>
      <c r="S192" s="176"/>
      <c r="T192" s="177"/>
      <c r="AT192" s="172" t="s">
        <v>129</v>
      </c>
      <c r="AU192" s="172" t="s">
        <v>128</v>
      </c>
      <c r="AV192" s="14" t="s">
        <v>128</v>
      </c>
      <c r="AW192" s="14" t="s">
        <v>27</v>
      </c>
      <c r="AX192" s="14" t="s">
        <v>80</v>
      </c>
      <c r="AY192" s="172" t="s">
        <v>120</v>
      </c>
    </row>
    <row r="193" spans="1:65" s="12" customFormat="1" ht="22.9" customHeight="1">
      <c r="B193" s="138"/>
      <c r="D193" s="139" t="s">
        <v>71</v>
      </c>
      <c r="E193" s="148" t="s">
        <v>186</v>
      </c>
      <c r="F193" s="148" t="s">
        <v>248</v>
      </c>
      <c r="J193" s="149">
        <f>BK193</f>
        <v>0</v>
      </c>
      <c r="L193" s="138"/>
      <c r="M193" s="142"/>
      <c r="N193" s="143"/>
      <c r="O193" s="143"/>
      <c r="P193" s="144">
        <f>SUM(P194:P206)</f>
        <v>0.95</v>
      </c>
      <c r="Q193" s="143"/>
      <c r="R193" s="144">
        <f>SUM(R194:R206)</f>
        <v>1.83910745</v>
      </c>
      <c r="S193" s="143"/>
      <c r="T193" s="145">
        <f>SUM(T194:T206)</f>
        <v>0</v>
      </c>
      <c r="AR193" s="139" t="s">
        <v>80</v>
      </c>
      <c r="AT193" s="146" t="s">
        <v>71</v>
      </c>
      <c r="AU193" s="146" t="s">
        <v>80</v>
      </c>
      <c r="AY193" s="139" t="s">
        <v>120</v>
      </c>
      <c r="BK193" s="147">
        <f>SUM(BK194:BK206)</f>
        <v>0</v>
      </c>
    </row>
    <row r="194" spans="1:65" s="2" customFormat="1" ht="37.9" customHeight="1">
      <c r="A194" s="31"/>
      <c r="B194" s="150"/>
      <c r="C194" s="151" t="s">
        <v>249</v>
      </c>
      <c r="D194" s="151" t="s">
        <v>123</v>
      </c>
      <c r="E194" s="152" t="s">
        <v>250</v>
      </c>
      <c r="F194" s="153" t="s">
        <v>251</v>
      </c>
      <c r="G194" s="154" t="s">
        <v>184</v>
      </c>
      <c r="H194" s="155">
        <v>206.72399999999999</v>
      </c>
      <c r="I194" s="156"/>
      <c r="J194" s="156">
        <f>ROUND(I194*H194,2)</f>
        <v>0</v>
      </c>
      <c r="K194" s="157"/>
      <c r="L194" s="32"/>
      <c r="M194" s="158" t="s">
        <v>1</v>
      </c>
      <c r="N194" s="159" t="s">
        <v>38</v>
      </c>
      <c r="O194" s="160">
        <v>0</v>
      </c>
      <c r="P194" s="160">
        <f>O194*H194</f>
        <v>0</v>
      </c>
      <c r="Q194" s="160">
        <v>0</v>
      </c>
      <c r="R194" s="160">
        <f>Q194*H194</f>
        <v>0</v>
      </c>
      <c r="S194" s="160">
        <v>0</v>
      </c>
      <c r="T194" s="161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62" t="s">
        <v>127</v>
      </c>
      <c r="AT194" s="162" t="s">
        <v>123</v>
      </c>
      <c r="AU194" s="162" t="s">
        <v>128</v>
      </c>
      <c r="AY194" s="17" t="s">
        <v>120</v>
      </c>
      <c r="BE194" s="163">
        <f>IF(N194="základná",J194,0)</f>
        <v>0</v>
      </c>
      <c r="BF194" s="163">
        <f>IF(N194="znížená",J194,0)</f>
        <v>0</v>
      </c>
      <c r="BG194" s="163">
        <f>IF(N194="zákl. prenesená",J194,0)</f>
        <v>0</v>
      </c>
      <c r="BH194" s="163">
        <f>IF(N194="zníž. prenesená",J194,0)</f>
        <v>0</v>
      </c>
      <c r="BI194" s="163">
        <f>IF(N194="nulová",J194,0)</f>
        <v>0</v>
      </c>
      <c r="BJ194" s="17" t="s">
        <v>128</v>
      </c>
      <c r="BK194" s="163">
        <f>ROUND(I194*H194,2)</f>
        <v>0</v>
      </c>
      <c r="BL194" s="17" t="s">
        <v>127</v>
      </c>
      <c r="BM194" s="162" t="s">
        <v>252</v>
      </c>
    </row>
    <row r="195" spans="1:65" s="14" customFormat="1">
      <c r="B195" s="171"/>
      <c r="D195" s="165" t="s">
        <v>129</v>
      </c>
      <c r="E195" s="172" t="s">
        <v>1</v>
      </c>
      <c r="F195" s="173" t="s">
        <v>253</v>
      </c>
      <c r="H195" s="174">
        <v>206.72399999999999</v>
      </c>
      <c r="L195" s="171"/>
      <c r="M195" s="175"/>
      <c r="N195" s="176"/>
      <c r="O195" s="176"/>
      <c r="P195" s="176"/>
      <c r="Q195" s="176"/>
      <c r="R195" s="176"/>
      <c r="S195" s="176"/>
      <c r="T195" s="177"/>
      <c r="AT195" s="172" t="s">
        <v>129</v>
      </c>
      <c r="AU195" s="172" t="s">
        <v>128</v>
      </c>
      <c r="AV195" s="14" t="s">
        <v>128</v>
      </c>
      <c r="AW195" s="14" t="s">
        <v>27</v>
      </c>
      <c r="AX195" s="14" t="s">
        <v>72</v>
      </c>
      <c r="AY195" s="172" t="s">
        <v>120</v>
      </c>
    </row>
    <row r="196" spans="1:65" s="15" customFormat="1">
      <c r="B196" s="178"/>
      <c r="D196" s="165" t="s">
        <v>129</v>
      </c>
      <c r="E196" s="179" t="s">
        <v>1</v>
      </c>
      <c r="F196" s="180" t="s">
        <v>132</v>
      </c>
      <c r="H196" s="181">
        <v>206.72399999999999</v>
      </c>
      <c r="L196" s="178"/>
      <c r="M196" s="182"/>
      <c r="N196" s="183"/>
      <c r="O196" s="183"/>
      <c r="P196" s="183"/>
      <c r="Q196" s="183"/>
      <c r="R196" s="183"/>
      <c r="S196" s="183"/>
      <c r="T196" s="184"/>
      <c r="AT196" s="179" t="s">
        <v>129</v>
      </c>
      <c r="AU196" s="179" t="s">
        <v>128</v>
      </c>
      <c r="AV196" s="15" t="s">
        <v>127</v>
      </c>
      <c r="AW196" s="15" t="s">
        <v>27</v>
      </c>
      <c r="AX196" s="15" t="s">
        <v>80</v>
      </c>
      <c r="AY196" s="179" t="s">
        <v>120</v>
      </c>
    </row>
    <row r="197" spans="1:65" s="2" customFormat="1" ht="37.9" customHeight="1">
      <c r="A197" s="31"/>
      <c r="B197" s="150"/>
      <c r="C197" s="185" t="s">
        <v>254</v>
      </c>
      <c r="D197" s="185" t="s">
        <v>174</v>
      </c>
      <c r="E197" s="186" t="s">
        <v>255</v>
      </c>
      <c r="F197" s="187" t="s">
        <v>256</v>
      </c>
      <c r="G197" s="188" t="s">
        <v>184</v>
      </c>
      <c r="H197" s="189">
        <v>237.733</v>
      </c>
      <c r="I197" s="190"/>
      <c r="J197" s="190">
        <f>ROUND(I197*H197,2)</f>
        <v>0</v>
      </c>
      <c r="K197" s="191"/>
      <c r="L197" s="192"/>
      <c r="M197" s="193" t="s">
        <v>1</v>
      </c>
      <c r="N197" s="194" t="s">
        <v>38</v>
      </c>
      <c r="O197" s="160">
        <v>0</v>
      </c>
      <c r="P197" s="160">
        <f>O197*H197</f>
        <v>0</v>
      </c>
      <c r="Q197" s="160">
        <v>7.6499999999999997E-3</v>
      </c>
      <c r="R197" s="160">
        <f>Q197*H197</f>
        <v>1.8186574499999999</v>
      </c>
      <c r="S197" s="160">
        <v>0</v>
      </c>
      <c r="T197" s="161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62" t="s">
        <v>177</v>
      </c>
      <c r="AT197" s="162" t="s">
        <v>174</v>
      </c>
      <c r="AU197" s="162" t="s">
        <v>128</v>
      </c>
      <c r="AY197" s="17" t="s">
        <v>120</v>
      </c>
      <c r="BE197" s="163">
        <f>IF(N197="základná",J197,0)</f>
        <v>0</v>
      </c>
      <c r="BF197" s="163">
        <f>IF(N197="znížená",J197,0)</f>
        <v>0</v>
      </c>
      <c r="BG197" s="163">
        <f>IF(N197="zákl. prenesená",J197,0)</f>
        <v>0</v>
      </c>
      <c r="BH197" s="163">
        <f>IF(N197="zníž. prenesená",J197,0)</f>
        <v>0</v>
      </c>
      <c r="BI197" s="163">
        <f>IF(N197="nulová",J197,0)</f>
        <v>0</v>
      </c>
      <c r="BJ197" s="17" t="s">
        <v>128</v>
      </c>
      <c r="BK197" s="163">
        <f>ROUND(I197*H197,2)</f>
        <v>0</v>
      </c>
      <c r="BL197" s="17" t="s">
        <v>127</v>
      </c>
      <c r="BM197" s="162" t="s">
        <v>257</v>
      </c>
    </row>
    <row r="198" spans="1:65" s="14" customFormat="1">
      <c r="B198" s="171"/>
      <c r="D198" s="165" t="s">
        <v>129</v>
      </c>
      <c r="F198" s="173" t="s">
        <v>258</v>
      </c>
      <c r="H198" s="174">
        <v>237.733</v>
      </c>
      <c r="L198" s="171"/>
      <c r="M198" s="175"/>
      <c r="N198" s="176"/>
      <c r="O198" s="176"/>
      <c r="P198" s="176"/>
      <c r="Q198" s="176"/>
      <c r="R198" s="176"/>
      <c r="S198" s="176"/>
      <c r="T198" s="177"/>
      <c r="AT198" s="172" t="s">
        <v>129</v>
      </c>
      <c r="AU198" s="172" t="s">
        <v>128</v>
      </c>
      <c r="AV198" s="14" t="s">
        <v>128</v>
      </c>
      <c r="AW198" s="14" t="s">
        <v>3</v>
      </c>
      <c r="AX198" s="14" t="s">
        <v>80</v>
      </c>
      <c r="AY198" s="172" t="s">
        <v>120</v>
      </c>
    </row>
    <row r="199" spans="1:65" s="2" customFormat="1" ht="44.25" customHeight="1">
      <c r="A199" s="31"/>
      <c r="B199" s="150"/>
      <c r="C199" s="151" t="s">
        <v>259</v>
      </c>
      <c r="D199" s="151" t="s">
        <v>123</v>
      </c>
      <c r="E199" s="152" t="s">
        <v>260</v>
      </c>
      <c r="F199" s="153" t="s">
        <v>261</v>
      </c>
      <c r="G199" s="154" t="s">
        <v>245</v>
      </c>
      <c r="H199" s="155">
        <v>5</v>
      </c>
      <c r="I199" s="156"/>
      <c r="J199" s="156">
        <f>ROUND(I199*H199,2)</f>
        <v>0</v>
      </c>
      <c r="K199" s="157"/>
      <c r="L199" s="32"/>
      <c r="M199" s="158" t="s">
        <v>1</v>
      </c>
      <c r="N199" s="159" t="s">
        <v>38</v>
      </c>
      <c r="O199" s="160">
        <v>0.19</v>
      </c>
      <c r="P199" s="160">
        <f>O199*H199</f>
        <v>0.95</v>
      </c>
      <c r="Q199" s="160">
        <v>4.0899999999999999E-3</v>
      </c>
      <c r="R199" s="160">
        <f>Q199*H199</f>
        <v>2.0449999999999999E-2</v>
      </c>
      <c r="S199" s="160">
        <v>0</v>
      </c>
      <c r="T199" s="161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62" t="s">
        <v>127</v>
      </c>
      <c r="AT199" s="162" t="s">
        <v>123</v>
      </c>
      <c r="AU199" s="162" t="s">
        <v>128</v>
      </c>
      <c r="AY199" s="17" t="s">
        <v>120</v>
      </c>
      <c r="BE199" s="163">
        <f>IF(N199="základná",J199,0)</f>
        <v>0</v>
      </c>
      <c r="BF199" s="163">
        <f>IF(N199="znížená",J199,0)</f>
        <v>0</v>
      </c>
      <c r="BG199" s="163">
        <f>IF(N199="zákl. prenesená",J199,0)</f>
        <v>0</v>
      </c>
      <c r="BH199" s="163">
        <f>IF(N199="zníž. prenesená",J199,0)</f>
        <v>0</v>
      </c>
      <c r="BI199" s="163">
        <f>IF(N199="nulová",J199,0)</f>
        <v>0</v>
      </c>
      <c r="BJ199" s="17" t="s">
        <v>128</v>
      </c>
      <c r="BK199" s="163">
        <f>ROUND(I199*H199,2)</f>
        <v>0</v>
      </c>
      <c r="BL199" s="17" t="s">
        <v>127</v>
      </c>
      <c r="BM199" s="162" t="s">
        <v>262</v>
      </c>
    </row>
    <row r="200" spans="1:65" s="2" customFormat="1" ht="44.25" customHeight="1">
      <c r="A200" s="31"/>
      <c r="B200" s="150"/>
      <c r="C200" s="185" t="s">
        <v>263</v>
      </c>
      <c r="D200" s="185" t="s">
        <v>174</v>
      </c>
      <c r="E200" s="186" t="s">
        <v>264</v>
      </c>
      <c r="F200" s="187" t="s">
        <v>265</v>
      </c>
      <c r="G200" s="188" t="s">
        <v>245</v>
      </c>
      <c r="H200" s="189">
        <v>5</v>
      </c>
      <c r="I200" s="190"/>
      <c r="J200" s="190">
        <f>ROUND(I200*H200,2)</f>
        <v>0</v>
      </c>
      <c r="K200" s="191"/>
      <c r="L200" s="192"/>
      <c r="M200" s="193" t="s">
        <v>1</v>
      </c>
      <c r="N200" s="194" t="s">
        <v>38</v>
      </c>
      <c r="O200" s="160">
        <v>0</v>
      </c>
      <c r="P200" s="160">
        <f>O200*H200</f>
        <v>0</v>
      </c>
      <c r="Q200" s="160">
        <v>0</v>
      </c>
      <c r="R200" s="160">
        <f>Q200*H200</f>
        <v>0</v>
      </c>
      <c r="S200" s="160">
        <v>0</v>
      </c>
      <c r="T200" s="161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62" t="s">
        <v>177</v>
      </c>
      <c r="AT200" s="162" t="s">
        <v>174</v>
      </c>
      <c r="AU200" s="162" t="s">
        <v>128</v>
      </c>
      <c r="AY200" s="17" t="s">
        <v>120</v>
      </c>
      <c r="BE200" s="163">
        <f>IF(N200="základná",J200,0)</f>
        <v>0</v>
      </c>
      <c r="BF200" s="163">
        <f>IF(N200="znížená",J200,0)</f>
        <v>0</v>
      </c>
      <c r="BG200" s="163">
        <f>IF(N200="zákl. prenesená",J200,0)</f>
        <v>0</v>
      </c>
      <c r="BH200" s="163">
        <f>IF(N200="zníž. prenesená",J200,0)</f>
        <v>0</v>
      </c>
      <c r="BI200" s="163">
        <f>IF(N200="nulová",J200,0)</f>
        <v>0</v>
      </c>
      <c r="BJ200" s="17" t="s">
        <v>128</v>
      </c>
      <c r="BK200" s="163">
        <f>ROUND(I200*H200,2)</f>
        <v>0</v>
      </c>
      <c r="BL200" s="17" t="s">
        <v>127</v>
      </c>
      <c r="BM200" s="162" t="s">
        <v>266</v>
      </c>
    </row>
    <row r="201" spans="1:65" s="2" customFormat="1" ht="24.2" customHeight="1">
      <c r="A201" s="31"/>
      <c r="B201" s="150"/>
      <c r="C201" s="151" t="s">
        <v>267</v>
      </c>
      <c r="D201" s="151" t="s">
        <v>123</v>
      </c>
      <c r="E201" s="152" t="s">
        <v>268</v>
      </c>
      <c r="F201" s="153" t="s">
        <v>269</v>
      </c>
      <c r="G201" s="154" t="s">
        <v>245</v>
      </c>
      <c r="H201" s="155">
        <v>300</v>
      </c>
      <c r="I201" s="156"/>
      <c r="J201" s="156">
        <f>ROUND(I201*H201,2)</f>
        <v>0</v>
      </c>
      <c r="K201" s="157"/>
      <c r="L201" s="32"/>
      <c r="M201" s="158" t="s">
        <v>1</v>
      </c>
      <c r="N201" s="159" t="s">
        <v>38</v>
      </c>
      <c r="O201" s="160">
        <v>0</v>
      </c>
      <c r="P201" s="160">
        <f>O201*H201</f>
        <v>0</v>
      </c>
      <c r="Q201" s="160">
        <v>0</v>
      </c>
      <c r="R201" s="160">
        <f>Q201*H201</f>
        <v>0</v>
      </c>
      <c r="S201" s="160">
        <v>0</v>
      </c>
      <c r="T201" s="161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62" t="s">
        <v>127</v>
      </c>
      <c r="AT201" s="162" t="s">
        <v>123</v>
      </c>
      <c r="AU201" s="162" t="s">
        <v>128</v>
      </c>
      <c r="AY201" s="17" t="s">
        <v>120</v>
      </c>
      <c r="BE201" s="163">
        <f>IF(N201="základná",J201,0)</f>
        <v>0</v>
      </c>
      <c r="BF201" s="163">
        <f>IF(N201="znížená",J201,0)</f>
        <v>0</v>
      </c>
      <c r="BG201" s="163">
        <f>IF(N201="zákl. prenesená",J201,0)</f>
        <v>0</v>
      </c>
      <c r="BH201" s="163">
        <f>IF(N201="zníž. prenesená",J201,0)</f>
        <v>0</v>
      </c>
      <c r="BI201" s="163">
        <f>IF(N201="nulová",J201,0)</f>
        <v>0</v>
      </c>
      <c r="BJ201" s="17" t="s">
        <v>128</v>
      </c>
      <c r="BK201" s="163">
        <f>ROUND(I201*H201,2)</f>
        <v>0</v>
      </c>
      <c r="BL201" s="17" t="s">
        <v>127</v>
      </c>
      <c r="BM201" s="162" t="s">
        <v>270</v>
      </c>
    </row>
    <row r="202" spans="1:65" s="13" customFormat="1">
      <c r="B202" s="164"/>
      <c r="D202" s="165" t="s">
        <v>129</v>
      </c>
      <c r="E202" s="166" t="s">
        <v>1</v>
      </c>
      <c r="F202" s="167" t="s">
        <v>271</v>
      </c>
      <c r="H202" s="166" t="s">
        <v>1</v>
      </c>
      <c r="L202" s="164"/>
      <c r="M202" s="168"/>
      <c r="N202" s="169"/>
      <c r="O202" s="169"/>
      <c r="P202" s="169"/>
      <c r="Q202" s="169"/>
      <c r="R202" s="169"/>
      <c r="S202" s="169"/>
      <c r="T202" s="170"/>
      <c r="AT202" s="166" t="s">
        <v>129</v>
      </c>
      <c r="AU202" s="166" t="s">
        <v>128</v>
      </c>
      <c r="AV202" s="13" t="s">
        <v>80</v>
      </c>
      <c r="AW202" s="13" t="s">
        <v>27</v>
      </c>
      <c r="AX202" s="13" t="s">
        <v>72</v>
      </c>
      <c r="AY202" s="166" t="s">
        <v>120</v>
      </c>
    </row>
    <row r="203" spans="1:65" s="14" customFormat="1">
      <c r="B203" s="171"/>
      <c r="D203" s="165" t="s">
        <v>129</v>
      </c>
      <c r="E203" s="172" t="s">
        <v>1</v>
      </c>
      <c r="F203" s="173" t="s">
        <v>272</v>
      </c>
      <c r="H203" s="174">
        <v>300</v>
      </c>
      <c r="L203" s="171"/>
      <c r="M203" s="175"/>
      <c r="N203" s="176"/>
      <c r="O203" s="176"/>
      <c r="P203" s="176"/>
      <c r="Q203" s="176"/>
      <c r="R203" s="176"/>
      <c r="S203" s="176"/>
      <c r="T203" s="177"/>
      <c r="AT203" s="172" t="s">
        <v>129</v>
      </c>
      <c r="AU203" s="172" t="s">
        <v>128</v>
      </c>
      <c r="AV203" s="14" t="s">
        <v>128</v>
      </c>
      <c r="AW203" s="14" t="s">
        <v>27</v>
      </c>
      <c r="AX203" s="14" t="s">
        <v>80</v>
      </c>
      <c r="AY203" s="172" t="s">
        <v>120</v>
      </c>
    </row>
    <row r="204" spans="1:65" s="2" customFormat="1" ht="24.2" customHeight="1">
      <c r="A204" s="31"/>
      <c r="B204" s="150"/>
      <c r="C204" s="185" t="s">
        <v>273</v>
      </c>
      <c r="D204" s="185" t="s">
        <v>174</v>
      </c>
      <c r="E204" s="186" t="s">
        <v>274</v>
      </c>
      <c r="F204" s="187" t="s">
        <v>275</v>
      </c>
      <c r="G204" s="188" t="s">
        <v>245</v>
      </c>
      <c r="H204" s="189">
        <v>766.452</v>
      </c>
      <c r="I204" s="190"/>
      <c r="J204" s="190">
        <f>ROUND(I204*H204,2)</f>
        <v>0</v>
      </c>
      <c r="K204" s="191"/>
      <c r="L204" s="192"/>
      <c r="M204" s="193" t="s">
        <v>1</v>
      </c>
      <c r="N204" s="194" t="s">
        <v>38</v>
      </c>
      <c r="O204" s="160">
        <v>0</v>
      </c>
      <c r="P204" s="160">
        <f>O204*H204</f>
        <v>0</v>
      </c>
      <c r="Q204" s="160">
        <v>0</v>
      </c>
      <c r="R204" s="160">
        <f>Q204*H204</f>
        <v>0</v>
      </c>
      <c r="S204" s="160">
        <v>0</v>
      </c>
      <c r="T204" s="161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62" t="s">
        <v>177</v>
      </c>
      <c r="AT204" s="162" t="s">
        <v>174</v>
      </c>
      <c r="AU204" s="162" t="s">
        <v>128</v>
      </c>
      <c r="AY204" s="17" t="s">
        <v>120</v>
      </c>
      <c r="BE204" s="163">
        <f>IF(N204="základná",J204,0)</f>
        <v>0</v>
      </c>
      <c r="BF204" s="163">
        <f>IF(N204="znížená",J204,0)</f>
        <v>0</v>
      </c>
      <c r="BG204" s="163">
        <f>IF(N204="zákl. prenesená",J204,0)</f>
        <v>0</v>
      </c>
      <c r="BH204" s="163">
        <f>IF(N204="zníž. prenesená",J204,0)</f>
        <v>0</v>
      </c>
      <c r="BI204" s="163">
        <f>IF(N204="nulová",J204,0)</f>
        <v>0</v>
      </c>
      <c r="BJ204" s="17" t="s">
        <v>128</v>
      </c>
      <c r="BK204" s="163">
        <f>ROUND(I204*H204,2)</f>
        <v>0</v>
      </c>
      <c r="BL204" s="17" t="s">
        <v>127</v>
      </c>
      <c r="BM204" s="162" t="s">
        <v>276</v>
      </c>
    </row>
    <row r="205" spans="1:65" s="2" customFormat="1" ht="49.15" customHeight="1">
      <c r="A205" s="31"/>
      <c r="B205" s="150"/>
      <c r="C205" s="151" t="s">
        <v>277</v>
      </c>
      <c r="D205" s="151" t="s">
        <v>123</v>
      </c>
      <c r="E205" s="152" t="s">
        <v>278</v>
      </c>
      <c r="F205" s="153" t="s">
        <v>347</v>
      </c>
      <c r="G205" s="154" t="s">
        <v>346</v>
      </c>
      <c r="H205" s="155">
        <v>1</v>
      </c>
      <c r="I205" s="156"/>
      <c r="J205" s="156">
        <f>ROUND(I205*H205,2)</f>
        <v>0</v>
      </c>
      <c r="K205" s="157"/>
      <c r="L205" s="32"/>
      <c r="M205" s="158" t="s">
        <v>1</v>
      </c>
      <c r="N205" s="159" t="s">
        <v>38</v>
      </c>
      <c r="O205" s="160">
        <v>0</v>
      </c>
      <c r="P205" s="160">
        <f>O205*H205</f>
        <v>0</v>
      </c>
      <c r="Q205" s="160">
        <v>0</v>
      </c>
      <c r="R205" s="160">
        <f>Q205*H205</f>
        <v>0</v>
      </c>
      <c r="S205" s="160">
        <v>0</v>
      </c>
      <c r="T205" s="161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62" t="s">
        <v>127</v>
      </c>
      <c r="AT205" s="162" t="s">
        <v>123</v>
      </c>
      <c r="AU205" s="162" t="s">
        <v>128</v>
      </c>
      <c r="AY205" s="17" t="s">
        <v>120</v>
      </c>
      <c r="BE205" s="163">
        <f>IF(N205="základná",J205,0)</f>
        <v>0</v>
      </c>
      <c r="BF205" s="163">
        <f>IF(N205="znížená",J205,0)</f>
        <v>0</v>
      </c>
      <c r="BG205" s="163">
        <f>IF(N205="zákl. prenesená",J205,0)</f>
        <v>0</v>
      </c>
      <c r="BH205" s="163">
        <f>IF(N205="zníž. prenesená",J205,0)</f>
        <v>0</v>
      </c>
      <c r="BI205" s="163">
        <f>IF(N205="nulová",J205,0)</f>
        <v>0</v>
      </c>
      <c r="BJ205" s="17" t="s">
        <v>128</v>
      </c>
      <c r="BK205" s="163">
        <f>ROUND(I205*H205,2)</f>
        <v>0</v>
      </c>
      <c r="BL205" s="17" t="s">
        <v>127</v>
      </c>
      <c r="BM205" s="162" t="s">
        <v>279</v>
      </c>
    </row>
    <row r="206" spans="1:65" s="2" customFormat="1" ht="49.15" customHeight="1">
      <c r="A206" s="31"/>
      <c r="B206" s="150"/>
      <c r="C206" s="185" t="s">
        <v>280</v>
      </c>
      <c r="D206" s="185" t="s">
        <v>174</v>
      </c>
      <c r="E206" s="186" t="s">
        <v>281</v>
      </c>
      <c r="F206" s="187" t="s">
        <v>348</v>
      </c>
      <c r="G206" s="188" t="s">
        <v>346</v>
      </c>
      <c r="H206" s="189">
        <v>1</v>
      </c>
      <c r="I206" s="190"/>
      <c r="J206" s="190">
        <f>ROUND(I206*H206,2)</f>
        <v>0</v>
      </c>
      <c r="K206" s="191"/>
      <c r="L206" s="192"/>
      <c r="M206" s="193" t="s">
        <v>1</v>
      </c>
      <c r="N206" s="194" t="s">
        <v>38</v>
      </c>
      <c r="O206" s="160">
        <v>0</v>
      </c>
      <c r="P206" s="160">
        <f>O206*H206</f>
        <v>0</v>
      </c>
      <c r="Q206" s="160">
        <v>0</v>
      </c>
      <c r="R206" s="160">
        <f>Q206*H206</f>
        <v>0</v>
      </c>
      <c r="S206" s="160">
        <v>0</v>
      </c>
      <c r="T206" s="161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62" t="s">
        <v>177</v>
      </c>
      <c r="AT206" s="162" t="s">
        <v>174</v>
      </c>
      <c r="AU206" s="162" t="s">
        <v>128</v>
      </c>
      <c r="AY206" s="17" t="s">
        <v>120</v>
      </c>
      <c r="BE206" s="163">
        <f>IF(N206="základná",J206,0)</f>
        <v>0</v>
      </c>
      <c r="BF206" s="163">
        <f>IF(N206="znížená",J206,0)</f>
        <v>0</v>
      </c>
      <c r="BG206" s="163">
        <f>IF(N206="zákl. prenesená",J206,0)</f>
        <v>0</v>
      </c>
      <c r="BH206" s="163">
        <f>IF(N206="zníž. prenesená",J206,0)</f>
        <v>0</v>
      </c>
      <c r="BI206" s="163">
        <f>IF(N206="nulová",J206,0)</f>
        <v>0</v>
      </c>
      <c r="BJ206" s="17" t="s">
        <v>128</v>
      </c>
      <c r="BK206" s="163">
        <f>ROUND(I206*H206,2)</f>
        <v>0</v>
      </c>
      <c r="BL206" s="17" t="s">
        <v>127</v>
      </c>
      <c r="BM206" s="162" t="s">
        <v>282</v>
      </c>
    </row>
    <row r="207" spans="1:65" s="12" customFormat="1" ht="22.9" customHeight="1">
      <c r="B207" s="138"/>
      <c r="D207" s="139" t="s">
        <v>71</v>
      </c>
      <c r="E207" s="148" t="s">
        <v>283</v>
      </c>
      <c r="F207" s="148" t="s">
        <v>284</v>
      </c>
      <c r="J207" s="149">
        <f>BK207</f>
        <v>0</v>
      </c>
      <c r="L207" s="138"/>
      <c r="M207" s="142"/>
      <c r="N207" s="143"/>
      <c r="O207" s="143"/>
      <c r="P207" s="144">
        <f>P208</f>
        <v>0</v>
      </c>
      <c r="Q207" s="143"/>
      <c r="R207" s="144">
        <f>R208</f>
        <v>0</v>
      </c>
      <c r="S207" s="143"/>
      <c r="T207" s="145">
        <f>T208</f>
        <v>0</v>
      </c>
      <c r="AR207" s="139" t="s">
        <v>80</v>
      </c>
      <c r="AT207" s="146" t="s">
        <v>71</v>
      </c>
      <c r="AU207" s="146" t="s">
        <v>80</v>
      </c>
      <c r="AY207" s="139" t="s">
        <v>120</v>
      </c>
      <c r="BK207" s="147">
        <f>BK208</f>
        <v>0</v>
      </c>
    </row>
    <row r="208" spans="1:65" s="2" customFormat="1" ht="24.2" customHeight="1">
      <c r="A208" s="31"/>
      <c r="B208" s="150"/>
      <c r="C208" s="151" t="s">
        <v>285</v>
      </c>
      <c r="D208" s="151" t="s">
        <v>123</v>
      </c>
      <c r="E208" s="152" t="s">
        <v>286</v>
      </c>
      <c r="F208" s="153" t="s">
        <v>287</v>
      </c>
      <c r="G208" s="154" t="s">
        <v>160</v>
      </c>
      <c r="H208" s="155">
        <v>264.226</v>
      </c>
      <c r="I208" s="156"/>
      <c r="J208" s="156">
        <f>ROUND(I208*H208,2)</f>
        <v>0</v>
      </c>
      <c r="K208" s="157"/>
      <c r="L208" s="32"/>
      <c r="M208" s="158" t="s">
        <v>1</v>
      </c>
      <c r="N208" s="159" t="s">
        <v>38</v>
      </c>
      <c r="O208" s="160">
        <v>0</v>
      </c>
      <c r="P208" s="160">
        <f>O208*H208</f>
        <v>0</v>
      </c>
      <c r="Q208" s="160">
        <v>0</v>
      </c>
      <c r="R208" s="160">
        <f>Q208*H208</f>
        <v>0</v>
      </c>
      <c r="S208" s="160">
        <v>0</v>
      </c>
      <c r="T208" s="161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62" t="s">
        <v>127</v>
      </c>
      <c r="AT208" s="162" t="s">
        <v>123</v>
      </c>
      <c r="AU208" s="162" t="s">
        <v>128</v>
      </c>
      <c r="AY208" s="17" t="s">
        <v>120</v>
      </c>
      <c r="BE208" s="163">
        <f>IF(N208="základná",J208,0)</f>
        <v>0</v>
      </c>
      <c r="BF208" s="163">
        <f>IF(N208="znížená",J208,0)</f>
        <v>0</v>
      </c>
      <c r="BG208" s="163">
        <f>IF(N208="zákl. prenesená",J208,0)</f>
        <v>0</v>
      </c>
      <c r="BH208" s="163">
        <f>IF(N208="zníž. prenesená",J208,0)</f>
        <v>0</v>
      </c>
      <c r="BI208" s="163">
        <f>IF(N208="nulová",J208,0)</f>
        <v>0</v>
      </c>
      <c r="BJ208" s="17" t="s">
        <v>128</v>
      </c>
      <c r="BK208" s="163">
        <f>ROUND(I208*H208,2)</f>
        <v>0</v>
      </c>
      <c r="BL208" s="17" t="s">
        <v>127</v>
      </c>
      <c r="BM208" s="162" t="s">
        <v>288</v>
      </c>
    </row>
    <row r="209" spans="1:65" s="12" customFormat="1" ht="25.9" customHeight="1">
      <c r="B209" s="138"/>
      <c r="D209" s="139" t="s">
        <v>71</v>
      </c>
      <c r="E209" s="140" t="s">
        <v>289</v>
      </c>
      <c r="F209" s="140" t="s">
        <v>290</v>
      </c>
      <c r="J209" s="141">
        <f>BK209</f>
        <v>0</v>
      </c>
      <c r="L209" s="138"/>
      <c r="M209" s="142"/>
      <c r="N209" s="143"/>
      <c r="O209" s="143"/>
      <c r="P209" s="144">
        <f>P210+P222+P239</f>
        <v>9.7705610000000007</v>
      </c>
      <c r="Q209" s="143"/>
      <c r="R209" s="144">
        <f>R210+R222+R239</f>
        <v>1.0796200000000001E-3</v>
      </c>
      <c r="S209" s="143"/>
      <c r="T209" s="145">
        <f>T210+T222+T239</f>
        <v>0</v>
      </c>
      <c r="AR209" s="139" t="s">
        <v>128</v>
      </c>
      <c r="AT209" s="146" t="s">
        <v>71</v>
      </c>
      <c r="AU209" s="146" t="s">
        <v>72</v>
      </c>
      <c r="AY209" s="139" t="s">
        <v>120</v>
      </c>
      <c r="BK209" s="147">
        <f>BK210+BK222+BK239</f>
        <v>0</v>
      </c>
    </row>
    <row r="210" spans="1:65" s="12" customFormat="1" ht="22.9" customHeight="1">
      <c r="B210" s="138"/>
      <c r="D210" s="139" t="s">
        <v>71</v>
      </c>
      <c r="E210" s="148" t="s">
        <v>291</v>
      </c>
      <c r="F210" s="148" t="s">
        <v>292</v>
      </c>
      <c r="J210" s="149">
        <f>BK210</f>
        <v>0</v>
      </c>
      <c r="L210" s="138"/>
      <c r="M210" s="142"/>
      <c r="N210" s="143"/>
      <c r="O210" s="143"/>
      <c r="P210" s="144">
        <f>SUM(P211:P221)</f>
        <v>0</v>
      </c>
      <c r="Q210" s="143"/>
      <c r="R210" s="144">
        <f>SUM(R211:R221)</f>
        <v>0</v>
      </c>
      <c r="S210" s="143"/>
      <c r="T210" s="145">
        <f>SUM(T211:T221)</f>
        <v>0</v>
      </c>
      <c r="AR210" s="139" t="s">
        <v>128</v>
      </c>
      <c r="AT210" s="146" t="s">
        <v>71</v>
      </c>
      <c r="AU210" s="146" t="s">
        <v>80</v>
      </c>
      <c r="AY210" s="139" t="s">
        <v>120</v>
      </c>
      <c r="BK210" s="147">
        <f>SUM(BK211:BK221)</f>
        <v>0</v>
      </c>
    </row>
    <row r="211" spans="1:65" s="2" customFormat="1" ht="24.2" customHeight="1">
      <c r="A211" s="31"/>
      <c r="B211" s="150"/>
      <c r="C211" s="151" t="s">
        <v>293</v>
      </c>
      <c r="D211" s="151" t="s">
        <v>123</v>
      </c>
      <c r="E211" s="152" t="s">
        <v>294</v>
      </c>
      <c r="F211" s="153" t="s">
        <v>295</v>
      </c>
      <c r="G211" s="154" t="s">
        <v>184</v>
      </c>
      <c r="H211" s="155">
        <v>9.9600000000000009</v>
      </c>
      <c r="I211" s="156"/>
      <c r="J211" s="156">
        <f>ROUND(I211*H211,2)</f>
        <v>0</v>
      </c>
      <c r="K211" s="157"/>
      <c r="L211" s="32"/>
      <c r="M211" s="158" t="s">
        <v>1</v>
      </c>
      <c r="N211" s="159" t="s">
        <v>38</v>
      </c>
      <c r="O211" s="160">
        <v>0</v>
      </c>
      <c r="P211" s="160">
        <f>O211*H211</f>
        <v>0</v>
      </c>
      <c r="Q211" s="160">
        <v>0</v>
      </c>
      <c r="R211" s="160">
        <f>Q211*H211</f>
        <v>0</v>
      </c>
      <c r="S211" s="160">
        <v>0</v>
      </c>
      <c r="T211" s="161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62" t="s">
        <v>296</v>
      </c>
      <c r="AT211" s="162" t="s">
        <v>123</v>
      </c>
      <c r="AU211" s="162" t="s">
        <v>128</v>
      </c>
      <c r="AY211" s="17" t="s">
        <v>120</v>
      </c>
      <c r="BE211" s="163">
        <f>IF(N211="základná",J211,0)</f>
        <v>0</v>
      </c>
      <c r="BF211" s="163">
        <f>IF(N211="znížená",J211,0)</f>
        <v>0</v>
      </c>
      <c r="BG211" s="163">
        <f>IF(N211="zákl. prenesená",J211,0)</f>
        <v>0</v>
      </c>
      <c r="BH211" s="163">
        <f>IF(N211="zníž. prenesená",J211,0)</f>
        <v>0</v>
      </c>
      <c r="BI211" s="163">
        <f>IF(N211="nulová",J211,0)</f>
        <v>0</v>
      </c>
      <c r="BJ211" s="17" t="s">
        <v>128</v>
      </c>
      <c r="BK211" s="163">
        <f>ROUND(I211*H211,2)</f>
        <v>0</v>
      </c>
      <c r="BL211" s="17" t="s">
        <v>296</v>
      </c>
      <c r="BM211" s="162" t="s">
        <v>297</v>
      </c>
    </row>
    <row r="212" spans="1:65" s="14" customFormat="1">
      <c r="B212" s="171"/>
      <c r="D212" s="165" t="s">
        <v>129</v>
      </c>
      <c r="E212" s="172" t="s">
        <v>1</v>
      </c>
      <c r="F212" s="173" t="s">
        <v>298</v>
      </c>
      <c r="H212" s="174">
        <v>9.9600000000000009</v>
      </c>
      <c r="L212" s="171"/>
      <c r="M212" s="175"/>
      <c r="N212" s="176"/>
      <c r="O212" s="176"/>
      <c r="P212" s="176"/>
      <c r="Q212" s="176"/>
      <c r="R212" s="176"/>
      <c r="S212" s="176"/>
      <c r="T212" s="177"/>
      <c r="AT212" s="172" t="s">
        <v>129</v>
      </c>
      <c r="AU212" s="172" t="s">
        <v>128</v>
      </c>
      <c r="AV212" s="14" t="s">
        <v>128</v>
      </c>
      <c r="AW212" s="14" t="s">
        <v>27</v>
      </c>
      <c r="AX212" s="14" t="s">
        <v>72</v>
      </c>
      <c r="AY212" s="172" t="s">
        <v>120</v>
      </c>
    </row>
    <row r="213" spans="1:65" s="15" customFormat="1">
      <c r="B213" s="178"/>
      <c r="D213" s="165" t="s">
        <v>129</v>
      </c>
      <c r="E213" s="179" t="s">
        <v>1</v>
      </c>
      <c r="F213" s="180" t="s">
        <v>132</v>
      </c>
      <c r="H213" s="181">
        <v>9.9600000000000009</v>
      </c>
      <c r="L213" s="178"/>
      <c r="M213" s="182"/>
      <c r="N213" s="183"/>
      <c r="O213" s="183"/>
      <c r="P213" s="183"/>
      <c r="Q213" s="183"/>
      <c r="R213" s="183"/>
      <c r="S213" s="183"/>
      <c r="T213" s="184"/>
      <c r="AT213" s="179" t="s">
        <v>129</v>
      </c>
      <c r="AU213" s="179" t="s">
        <v>128</v>
      </c>
      <c r="AV213" s="15" t="s">
        <v>127</v>
      </c>
      <c r="AW213" s="15" t="s">
        <v>27</v>
      </c>
      <c r="AX213" s="15" t="s">
        <v>80</v>
      </c>
      <c r="AY213" s="179" t="s">
        <v>120</v>
      </c>
    </row>
    <row r="214" spans="1:65" s="2" customFormat="1" ht="16.5" customHeight="1">
      <c r="A214" s="31"/>
      <c r="B214" s="150"/>
      <c r="C214" s="185" t="s">
        <v>299</v>
      </c>
      <c r="D214" s="185" t="s">
        <v>174</v>
      </c>
      <c r="E214" s="186" t="s">
        <v>300</v>
      </c>
      <c r="F214" s="187" t="s">
        <v>301</v>
      </c>
      <c r="G214" s="188" t="s">
        <v>160</v>
      </c>
      <c r="H214" s="189">
        <v>2E-3</v>
      </c>
      <c r="I214" s="190"/>
      <c r="J214" s="190">
        <f>ROUND(I214*H214,2)</f>
        <v>0</v>
      </c>
      <c r="K214" s="191"/>
      <c r="L214" s="192"/>
      <c r="M214" s="193" t="s">
        <v>1</v>
      </c>
      <c r="N214" s="194" t="s">
        <v>38</v>
      </c>
      <c r="O214" s="160">
        <v>0</v>
      </c>
      <c r="P214" s="160">
        <f>O214*H214</f>
        <v>0</v>
      </c>
      <c r="Q214" s="160">
        <v>0</v>
      </c>
      <c r="R214" s="160">
        <f>Q214*H214</f>
        <v>0</v>
      </c>
      <c r="S214" s="160">
        <v>0</v>
      </c>
      <c r="T214" s="161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62" t="s">
        <v>234</v>
      </c>
      <c r="AT214" s="162" t="s">
        <v>174</v>
      </c>
      <c r="AU214" s="162" t="s">
        <v>128</v>
      </c>
      <c r="AY214" s="17" t="s">
        <v>120</v>
      </c>
      <c r="BE214" s="163">
        <f>IF(N214="základná",J214,0)</f>
        <v>0</v>
      </c>
      <c r="BF214" s="163">
        <f>IF(N214="znížená",J214,0)</f>
        <v>0</v>
      </c>
      <c r="BG214" s="163">
        <f>IF(N214="zákl. prenesená",J214,0)</f>
        <v>0</v>
      </c>
      <c r="BH214" s="163">
        <f>IF(N214="zníž. prenesená",J214,0)</f>
        <v>0</v>
      </c>
      <c r="BI214" s="163">
        <f>IF(N214="nulová",J214,0)</f>
        <v>0</v>
      </c>
      <c r="BJ214" s="17" t="s">
        <v>128</v>
      </c>
      <c r="BK214" s="163">
        <f>ROUND(I214*H214,2)</f>
        <v>0</v>
      </c>
      <c r="BL214" s="17" t="s">
        <v>296</v>
      </c>
      <c r="BM214" s="162" t="s">
        <v>237</v>
      </c>
    </row>
    <row r="215" spans="1:65" s="14" customFormat="1">
      <c r="B215" s="171"/>
      <c r="D215" s="165" t="s">
        <v>129</v>
      </c>
      <c r="E215" s="172" t="s">
        <v>1</v>
      </c>
      <c r="F215" s="173" t="s">
        <v>302</v>
      </c>
      <c r="H215" s="174">
        <v>2E-3</v>
      </c>
      <c r="L215" s="171"/>
      <c r="M215" s="175"/>
      <c r="N215" s="176"/>
      <c r="O215" s="176"/>
      <c r="P215" s="176"/>
      <c r="Q215" s="176"/>
      <c r="R215" s="176"/>
      <c r="S215" s="176"/>
      <c r="T215" s="177"/>
      <c r="AT215" s="172" t="s">
        <v>129</v>
      </c>
      <c r="AU215" s="172" t="s">
        <v>128</v>
      </c>
      <c r="AV215" s="14" t="s">
        <v>128</v>
      </c>
      <c r="AW215" s="14" t="s">
        <v>27</v>
      </c>
      <c r="AX215" s="14" t="s">
        <v>72</v>
      </c>
      <c r="AY215" s="172" t="s">
        <v>120</v>
      </c>
    </row>
    <row r="216" spans="1:65" s="15" customFormat="1">
      <c r="B216" s="178"/>
      <c r="D216" s="165" t="s">
        <v>129</v>
      </c>
      <c r="E216" s="179" t="s">
        <v>1</v>
      </c>
      <c r="F216" s="180" t="s">
        <v>132</v>
      </c>
      <c r="H216" s="181">
        <v>2E-3</v>
      </c>
      <c r="L216" s="178"/>
      <c r="M216" s="182"/>
      <c r="N216" s="183"/>
      <c r="O216" s="183"/>
      <c r="P216" s="183"/>
      <c r="Q216" s="183"/>
      <c r="R216" s="183"/>
      <c r="S216" s="183"/>
      <c r="T216" s="184"/>
      <c r="AT216" s="179" t="s">
        <v>129</v>
      </c>
      <c r="AU216" s="179" t="s">
        <v>128</v>
      </c>
      <c r="AV216" s="15" t="s">
        <v>127</v>
      </c>
      <c r="AW216" s="15" t="s">
        <v>27</v>
      </c>
      <c r="AX216" s="15" t="s">
        <v>80</v>
      </c>
      <c r="AY216" s="179" t="s">
        <v>120</v>
      </c>
    </row>
    <row r="217" spans="1:65" s="2" customFormat="1" ht="24.2" customHeight="1">
      <c r="A217" s="31"/>
      <c r="B217" s="150"/>
      <c r="C217" s="151" t="s">
        <v>303</v>
      </c>
      <c r="D217" s="151" t="s">
        <v>123</v>
      </c>
      <c r="E217" s="152" t="s">
        <v>304</v>
      </c>
      <c r="F217" s="153" t="s">
        <v>305</v>
      </c>
      <c r="G217" s="154" t="s">
        <v>184</v>
      </c>
      <c r="H217" s="155">
        <v>9.9600000000000009</v>
      </c>
      <c r="I217" s="156"/>
      <c r="J217" s="156">
        <f>ROUND(I217*H217,2)</f>
        <v>0</v>
      </c>
      <c r="K217" s="157"/>
      <c r="L217" s="32"/>
      <c r="M217" s="158" t="s">
        <v>1</v>
      </c>
      <c r="N217" s="159" t="s">
        <v>38</v>
      </c>
      <c r="O217" s="160">
        <v>0</v>
      </c>
      <c r="P217" s="160">
        <f>O217*H217</f>
        <v>0</v>
      </c>
      <c r="Q217" s="160">
        <v>0</v>
      </c>
      <c r="R217" s="160">
        <f>Q217*H217</f>
        <v>0</v>
      </c>
      <c r="S217" s="160">
        <v>0</v>
      </c>
      <c r="T217" s="161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62" t="s">
        <v>296</v>
      </c>
      <c r="AT217" s="162" t="s">
        <v>123</v>
      </c>
      <c r="AU217" s="162" t="s">
        <v>128</v>
      </c>
      <c r="AY217" s="17" t="s">
        <v>120</v>
      </c>
      <c r="BE217" s="163">
        <f>IF(N217="základná",J217,0)</f>
        <v>0</v>
      </c>
      <c r="BF217" s="163">
        <f>IF(N217="znížená",J217,0)</f>
        <v>0</v>
      </c>
      <c r="BG217" s="163">
        <f>IF(N217="zákl. prenesená",J217,0)</f>
        <v>0</v>
      </c>
      <c r="BH217" s="163">
        <f>IF(N217="zníž. prenesená",J217,0)</f>
        <v>0</v>
      </c>
      <c r="BI217" s="163">
        <f>IF(N217="nulová",J217,0)</f>
        <v>0</v>
      </c>
      <c r="BJ217" s="17" t="s">
        <v>128</v>
      </c>
      <c r="BK217" s="163">
        <f>ROUND(I217*H217,2)</f>
        <v>0</v>
      </c>
      <c r="BL217" s="17" t="s">
        <v>296</v>
      </c>
      <c r="BM217" s="162" t="s">
        <v>213</v>
      </c>
    </row>
    <row r="218" spans="1:65" s="2" customFormat="1" ht="16.5" customHeight="1">
      <c r="A218" s="31"/>
      <c r="B218" s="150"/>
      <c r="C218" s="185" t="s">
        <v>306</v>
      </c>
      <c r="D218" s="185" t="s">
        <v>174</v>
      </c>
      <c r="E218" s="186" t="s">
        <v>307</v>
      </c>
      <c r="F218" s="187" t="s">
        <v>308</v>
      </c>
      <c r="G218" s="188" t="s">
        <v>184</v>
      </c>
      <c r="H218" s="189">
        <v>11.454000000000001</v>
      </c>
      <c r="I218" s="190"/>
      <c r="J218" s="190">
        <f>ROUND(I218*H218,2)</f>
        <v>0</v>
      </c>
      <c r="K218" s="191"/>
      <c r="L218" s="192"/>
      <c r="M218" s="193" t="s">
        <v>1</v>
      </c>
      <c r="N218" s="194" t="s">
        <v>38</v>
      </c>
      <c r="O218" s="160">
        <v>0</v>
      </c>
      <c r="P218" s="160">
        <f>O218*H218</f>
        <v>0</v>
      </c>
      <c r="Q218" s="160">
        <v>0</v>
      </c>
      <c r="R218" s="160">
        <f>Q218*H218</f>
        <v>0</v>
      </c>
      <c r="S218" s="160">
        <v>0</v>
      </c>
      <c r="T218" s="161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62" t="s">
        <v>234</v>
      </c>
      <c r="AT218" s="162" t="s">
        <v>174</v>
      </c>
      <c r="AU218" s="162" t="s">
        <v>128</v>
      </c>
      <c r="AY218" s="17" t="s">
        <v>120</v>
      </c>
      <c r="BE218" s="163">
        <f>IF(N218="základná",J218,0)</f>
        <v>0</v>
      </c>
      <c r="BF218" s="163">
        <f>IF(N218="znížená",J218,0)</f>
        <v>0</v>
      </c>
      <c r="BG218" s="163">
        <f>IF(N218="zákl. prenesená",J218,0)</f>
        <v>0</v>
      </c>
      <c r="BH218" s="163">
        <f>IF(N218="zníž. prenesená",J218,0)</f>
        <v>0</v>
      </c>
      <c r="BI218" s="163">
        <f>IF(N218="nulová",J218,0)</f>
        <v>0</v>
      </c>
      <c r="BJ218" s="17" t="s">
        <v>128</v>
      </c>
      <c r="BK218" s="163">
        <f>ROUND(I218*H218,2)</f>
        <v>0</v>
      </c>
      <c r="BL218" s="17" t="s">
        <v>296</v>
      </c>
      <c r="BM218" s="162" t="s">
        <v>277</v>
      </c>
    </row>
    <row r="219" spans="1:65" s="14" customFormat="1">
      <c r="B219" s="171"/>
      <c r="D219" s="165" t="s">
        <v>129</v>
      </c>
      <c r="E219" s="172" t="s">
        <v>1</v>
      </c>
      <c r="F219" s="173" t="s">
        <v>309</v>
      </c>
      <c r="H219" s="174">
        <v>11.454000000000001</v>
      </c>
      <c r="L219" s="171"/>
      <c r="M219" s="175"/>
      <c r="N219" s="176"/>
      <c r="O219" s="176"/>
      <c r="P219" s="176"/>
      <c r="Q219" s="176"/>
      <c r="R219" s="176"/>
      <c r="S219" s="176"/>
      <c r="T219" s="177"/>
      <c r="AT219" s="172" t="s">
        <v>129</v>
      </c>
      <c r="AU219" s="172" t="s">
        <v>128</v>
      </c>
      <c r="AV219" s="14" t="s">
        <v>128</v>
      </c>
      <c r="AW219" s="14" t="s">
        <v>27</v>
      </c>
      <c r="AX219" s="14" t="s">
        <v>72</v>
      </c>
      <c r="AY219" s="172" t="s">
        <v>120</v>
      </c>
    </row>
    <row r="220" spans="1:65" s="15" customFormat="1">
      <c r="B220" s="178"/>
      <c r="D220" s="165" t="s">
        <v>129</v>
      </c>
      <c r="E220" s="179" t="s">
        <v>1</v>
      </c>
      <c r="F220" s="180" t="s">
        <v>132</v>
      </c>
      <c r="H220" s="181">
        <v>11.454000000000001</v>
      </c>
      <c r="L220" s="178"/>
      <c r="M220" s="182"/>
      <c r="N220" s="183"/>
      <c r="O220" s="183"/>
      <c r="P220" s="183"/>
      <c r="Q220" s="183"/>
      <c r="R220" s="183"/>
      <c r="S220" s="183"/>
      <c r="T220" s="184"/>
      <c r="AT220" s="179" t="s">
        <v>129</v>
      </c>
      <c r="AU220" s="179" t="s">
        <v>128</v>
      </c>
      <c r="AV220" s="15" t="s">
        <v>127</v>
      </c>
      <c r="AW220" s="15" t="s">
        <v>27</v>
      </c>
      <c r="AX220" s="15" t="s">
        <v>80</v>
      </c>
      <c r="AY220" s="179" t="s">
        <v>120</v>
      </c>
    </row>
    <row r="221" spans="1:65" s="2" customFormat="1" ht="24.2" customHeight="1">
      <c r="A221" s="31"/>
      <c r="B221" s="150"/>
      <c r="C221" s="151" t="s">
        <v>310</v>
      </c>
      <c r="D221" s="151" t="s">
        <v>123</v>
      </c>
      <c r="E221" s="152" t="s">
        <v>311</v>
      </c>
      <c r="F221" s="153" t="s">
        <v>312</v>
      </c>
      <c r="G221" s="154" t="s">
        <v>160</v>
      </c>
      <c r="H221" s="155">
        <v>3.5999999999999997E-2</v>
      </c>
      <c r="I221" s="156"/>
      <c r="J221" s="156">
        <f>ROUND(I221*H221,2)</f>
        <v>0</v>
      </c>
      <c r="K221" s="157"/>
      <c r="L221" s="32"/>
      <c r="M221" s="158" t="s">
        <v>1</v>
      </c>
      <c r="N221" s="159" t="s">
        <v>38</v>
      </c>
      <c r="O221" s="160">
        <v>0</v>
      </c>
      <c r="P221" s="160">
        <f>O221*H221</f>
        <v>0</v>
      </c>
      <c r="Q221" s="160">
        <v>0</v>
      </c>
      <c r="R221" s="160">
        <f>Q221*H221</f>
        <v>0</v>
      </c>
      <c r="S221" s="160">
        <v>0</v>
      </c>
      <c r="T221" s="161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62" t="s">
        <v>296</v>
      </c>
      <c r="AT221" s="162" t="s">
        <v>123</v>
      </c>
      <c r="AU221" s="162" t="s">
        <v>128</v>
      </c>
      <c r="AY221" s="17" t="s">
        <v>120</v>
      </c>
      <c r="BE221" s="163">
        <f>IF(N221="základná",J221,0)</f>
        <v>0</v>
      </c>
      <c r="BF221" s="163">
        <f>IF(N221="znížená",J221,0)</f>
        <v>0</v>
      </c>
      <c r="BG221" s="163">
        <f>IF(N221="zákl. prenesená",J221,0)</f>
        <v>0</v>
      </c>
      <c r="BH221" s="163">
        <f>IF(N221="zníž. prenesená",J221,0)</f>
        <v>0</v>
      </c>
      <c r="BI221" s="163">
        <f>IF(N221="nulová",J221,0)</f>
        <v>0</v>
      </c>
      <c r="BJ221" s="17" t="s">
        <v>128</v>
      </c>
      <c r="BK221" s="163">
        <f>ROUND(I221*H221,2)</f>
        <v>0</v>
      </c>
      <c r="BL221" s="17" t="s">
        <v>296</v>
      </c>
      <c r="BM221" s="162" t="s">
        <v>285</v>
      </c>
    </row>
    <row r="222" spans="1:65" s="12" customFormat="1" ht="22.9" customHeight="1">
      <c r="B222" s="138"/>
      <c r="D222" s="139" t="s">
        <v>71</v>
      </c>
      <c r="E222" s="148" t="s">
        <v>313</v>
      </c>
      <c r="F222" s="148" t="s">
        <v>314</v>
      </c>
      <c r="J222" s="149">
        <f>BK222</f>
        <v>0</v>
      </c>
      <c r="L222" s="138"/>
      <c r="M222" s="142"/>
      <c r="N222" s="143"/>
      <c r="O222" s="143"/>
      <c r="P222" s="144">
        <f>SUM(P223:P238)</f>
        <v>0</v>
      </c>
      <c r="Q222" s="143"/>
      <c r="R222" s="144">
        <f>SUM(R223:R238)</f>
        <v>0</v>
      </c>
      <c r="S222" s="143"/>
      <c r="T222" s="145">
        <f>SUM(T223:T238)</f>
        <v>0</v>
      </c>
      <c r="AR222" s="139" t="s">
        <v>128</v>
      </c>
      <c r="AT222" s="146" t="s">
        <v>71</v>
      </c>
      <c r="AU222" s="146" t="s">
        <v>80</v>
      </c>
      <c r="AY222" s="139" t="s">
        <v>120</v>
      </c>
      <c r="BK222" s="147">
        <f>SUM(BK223:BK238)</f>
        <v>0</v>
      </c>
    </row>
    <row r="223" spans="1:65" s="2" customFormat="1" ht="24.2" customHeight="1">
      <c r="A223" s="31"/>
      <c r="B223" s="150"/>
      <c r="C223" s="151" t="s">
        <v>315</v>
      </c>
      <c r="D223" s="151" t="s">
        <v>123</v>
      </c>
      <c r="E223" s="152" t="s">
        <v>316</v>
      </c>
      <c r="F223" s="153" t="s">
        <v>317</v>
      </c>
      <c r="G223" s="154" t="s">
        <v>184</v>
      </c>
      <c r="H223" s="155">
        <v>6.1130000000000004</v>
      </c>
      <c r="I223" s="156"/>
      <c r="J223" s="156">
        <f>ROUND(I223*H223,2)</f>
        <v>0</v>
      </c>
      <c r="K223" s="157"/>
      <c r="L223" s="32"/>
      <c r="M223" s="158" t="s">
        <v>1</v>
      </c>
      <c r="N223" s="159" t="s">
        <v>38</v>
      </c>
      <c r="O223" s="160">
        <v>0</v>
      </c>
      <c r="P223" s="160">
        <f>O223*H223</f>
        <v>0</v>
      </c>
      <c r="Q223" s="160">
        <v>0</v>
      </c>
      <c r="R223" s="160">
        <f>Q223*H223</f>
        <v>0</v>
      </c>
      <c r="S223" s="160">
        <v>0</v>
      </c>
      <c r="T223" s="161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62" t="s">
        <v>296</v>
      </c>
      <c r="AT223" s="162" t="s">
        <v>123</v>
      </c>
      <c r="AU223" s="162" t="s">
        <v>128</v>
      </c>
      <c r="AY223" s="17" t="s">
        <v>120</v>
      </c>
      <c r="BE223" s="163">
        <f>IF(N223="základná",J223,0)</f>
        <v>0</v>
      </c>
      <c r="BF223" s="163">
        <f>IF(N223="znížená",J223,0)</f>
        <v>0</v>
      </c>
      <c r="BG223" s="163">
        <f>IF(N223="zákl. prenesená",J223,0)</f>
        <v>0</v>
      </c>
      <c r="BH223" s="163">
        <f>IF(N223="zníž. prenesená",J223,0)</f>
        <v>0</v>
      </c>
      <c r="BI223" s="163">
        <f>IF(N223="nulová",J223,0)</f>
        <v>0</v>
      </c>
      <c r="BJ223" s="17" t="s">
        <v>128</v>
      </c>
      <c r="BK223" s="163">
        <f>ROUND(I223*H223,2)</f>
        <v>0</v>
      </c>
      <c r="BL223" s="17" t="s">
        <v>296</v>
      </c>
      <c r="BM223" s="162" t="s">
        <v>133</v>
      </c>
    </row>
    <row r="224" spans="1:65" s="14" customFormat="1">
      <c r="B224" s="171"/>
      <c r="D224" s="165" t="s">
        <v>129</v>
      </c>
      <c r="E224" s="172" t="s">
        <v>1</v>
      </c>
      <c r="F224" s="173" t="s">
        <v>318</v>
      </c>
      <c r="H224" s="174">
        <v>6.1130000000000004</v>
      </c>
      <c r="L224" s="171"/>
      <c r="M224" s="175"/>
      <c r="N224" s="176"/>
      <c r="O224" s="176"/>
      <c r="P224" s="176"/>
      <c r="Q224" s="176"/>
      <c r="R224" s="176"/>
      <c r="S224" s="176"/>
      <c r="T224" s="177"/>
      <c r="AT224" s="172" t="s">
        <v>129</v>
      </c>
      <c r="AU224" s="172" t="s">
        <v>128</v>
      </c>
      <c r="AV224" s="14" t="s">
        <v>128</v>
      </c>
      <c r="AW224" s="14" t="s">
        <v>27</v>
      </c>
      <c r="AX224" s="14" t="s">
        <v>72</v>
      </c>
      <c r="AY224" s="172" t="s">
        <v>120</v>
      </c>
    </row>
    <row r="225" spans="1:65" s="15" customFormat="1">
      <c r="B225" s="178"/>
      <c r="D225" s="165" t="s">
        <v>129</v>
      </c>
      <c r="E225" s="179" t="s">
        <v>1</v>
      </c>
      <c r="F225" s="180" t="s">
        <v>132</v>
      </c>
      <c r="H225" s="181">
        <v>6.1130000000000004</v>
      </c>
      <c r="L225" s="178"/>
      <c r="M225" s="182"/>
      <c r="N225" s="183"/>
      <c r="O225" s="183"/>
      <c r="P225" s="183"/>
      <c r="Q225" s="183"/>
      <c r="R225" s="183"/>
      <c r="S225" s="183"/>
      <c r="T225" s="184"/>
      <c r="AT225" s="179" t="s">
        <v>129</v>
      </c>
      <c r="AU225" s="179" t="s">
        <v>128</v>
      </c>
      <c r="AV225" s="15" t="s">
        <v>127</v>
      </c>
      <c r="AW225" s="15" t="s">
        <v>27</v>
      </c>
      <c r="AX225" s="15" t="s">
        <v>80</v>
      </c>
      <c r="AY225" s="179" t="s">
        <v>120</v>
      </c>
    </row>
    <row r="226" spans="1:65" s="2" customFormat="1" ht="24.2" customHeight="1">
      <c r="A226" s="31"/>
      <c r="B226" s="150"/>
      <c r="C226" s="185" t="s">
        <v>240</v>
      </c>
      <c r="D226" s="185" t="s">
        <v>174</v>
      </c>
      <c r="E226" s="186" t="s">
        <v>319</v>
      </c>
      <c r="F226" s="187" t="s">
        <v>320</v>
      </c>
      <c r="G226" s="188" t="s">
        <v>126</v>
      </c>
      <c r="H226" s="189">
        <v>0.245</v>
      </c>
      <c r="I226" s="190"/>
      <c r="J226" s="190">
        <f>ROUND(I226*H226,2)</f>
        <v>0</v>
      </c>
      <c r="K226" s="191"/>
      <c r="L226" s="192"/>
      <c r="M226" s="193" t="s">
        <v>1</v>
      </c>
      <c r="N226" s="194" t="s">
        <v>38</v>
      </c>
      <c r="O226" s="160">
        <v>0</v>
      </c>
      <c r="P226" s="160">
        <f>O226*H226</f>
        <v>0</v>
      </c>
      <c r="Q226" s="160">
        <v>0</v>
      </c>
      <c r="R226" s="160">
        <f>Q226*H226</f>
        <v>0</v>
      </c>
      <c r="S226" s="160">
        <v>0</v>
      </c>
      <c r="T226" s="161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62" t="s">
        <v>234</v>
      </c>
      <c r="AT226" s="162" t="s">
        <v>174</v>
      </c>
      <c r="AU226" s="162" t="s">
        <v>128</v>
      </c>
      <c r="AY226" s="17" t="s">
        <v>120</v>
      </c>
      <c r="BE226" s="163">
        <f>IF(N226="základná",J226,0)</f>
        <v>0</v>
      </c>
      <c r="BF226" s="163">
        <f>IF(N226="znížená",J226,0)</f>
        <v>0</v>
      </c>
      <c r="BG226" s="163">
        <f>IF(N226="zákl. prenesená",J226,0)</f>
        <v>0</v>
      </c>
      <c r="BH226" s="163">
        <f>IF(N226="zníž. prenesená",J226,0)</f>
        <v>0</v>
      </c>
      <c r="BI226" s="163">
        <f>IF(N226="nulová",J226,0)</f>
        <v>0</v>
      </c>
      <c r="BJ226" s="17" t="s">
        <v>128</v>
      </c>
      <c r="BK226" s="163">
        <f>ROUND(I226*H226,2)</f>
        <v>0</v>
      </c>
      <c r="BL226" s="17" t="s">
        <v>296</v>
      </c>
      <c r="BM226" s="162" t="s">
        <v>321</v>
      </c>
    </row>
    <row r="227" spans="1:65" s="13" customFormat="1">
      <c r="B227" s="164"/>
      <c r="D227" s="165" t="s">
        <v>129</v>
      </c>
      <c r="E227" s="166" t="s">
        <v>1</v>
      </c>
      <c r="F227" s="167" t="s">
        <v>322</v>
      </c>
      <c r="H227" s="166" t="s">
        <v>1</v>
      </c>
      <c r="L227" s="164"/>
      <c r="M227" s="168"/>
      <c r="N227" s="169"/>
      <c r="O227" s="169"/>
      <c r="P227" s="169"/>
      <c r="Q227" s="169"/>
      <c r="R227" s="169"/>
      <c r="S227" s="169"/>
      <c r="T227" s="170"/>
      <c r="AT227" s="166" t="s">
        <v>129</v>
      </c>
      <c r="AU227" s="166" t="s">
        <v>128</v>
      </c>
      <c r="AV227" s="13" t="s">
        <v>80</v>
      </c>
      <c r="AW227" s="13" t="s">
        <v>27</v>
      </c>
      <c r="AX227" s="13" t="s">
        <v>72</v>
      </c>
      <c r="AY227" s="166" t="s">
        <v>120</v>
      </c>
    </row>
    <row r="228" spans="1:65" s="14" customFormat="1">
      <c r="B228" s="171"/>
      <c r="D228" s="165" t="s">
        <v>129</v>
      </c>
      <c r="E228" s="172" t="s">
        <v>1</v>
      </c>
      <c r="F228" s="173" t="s">
        <v>323</v>
      </c>
      <c r="H228" s="174">
        <v>0.245</v>
      </c>
      <c r="L228" s="171"/>
      <c r="M228" s="175"/>
      <c r="N228" s="176"/>
      <c r="O228" s="176"/>
      <c r="P228" s="176"/>
      <c r="Q228" s="176"/>
      <c r="R228" s="176"/>
      <c r="S228" s="176"/>
      <c r="T228" s="177"/>
      <c r="AT228" s="172" t="s">
        <v>129</v>
      </c>
      <c r="AU228" s="172" t="s">
        <v>128</v>
      </c>
      <c r="AV228" s="14" t="s">
        <v>128</v>
      </c>
      <c r="AW228" s="14" t="s">
        <v>27</v>
      </c>
      <c r="AX228" s="14" t="s">
        <v>72</v>
      </c>
      <c r="AY228" s="172" t="s">
        <v>120</v>
      </c>
    </row>
    <row r="229" spans="1:65" s="15" customFormat="1">
      <c r="B229" s="178"/>
      <c r="D229" s="165" t="s">
        <v>129</v>
      </c>
      <c r="E229" s="179" t="s">
        <v>1</v>
      </c>
      <c r="F229" s="180" t="s">
        <v>132</v>
      </c>
      <c r="H229" s="181">
        <v>0.245</v>
      </c>
      <c r="L229" s="178"/>
      <c r="M229" s="182"/>
      <c r="N229" s="183"/>
      <c r="O229" s="183"/>
      <c r="P229" s="183"/>
      <c r="Q229" s="183"/>
      <c r="R229" s="183"/>
      <c r="S229" s="183"/>
      <c r="T229" s="184"/>
      <c r="AT229" s="179" t="s">
        <v>129</v>
      </c>
      <c r="AU229" s="179" t="s">
        <v>128</v>
      </c>
      <c r="AV229" s="15" t="s">
        <v>127</v>
      </c>
      <c r="AW229" s="15" t="s">
        <v>27</v>
      </c>
      <c r="AX229" s="15" t="s">
        <v>80</v>
      </c>
      <c r="AY229" s="179" t="s">
        <v>120</v>
      </c>
    </row>
    <row r="230" spans="1:65" s="2" customFormat="1" ht="24.2" customHeight="1">
      <c r="A230" s="31"/>
      <c r="B230" s="150"/>
      <c r="C230" s="151" t="s">
        <v>324</v>
      </c>
      <c r="D230" s="151" t="s">
        <v>123</v>
      </c>
      <c r="E230" s="152" t="s">
        <v>325</v>
      </c>
      <c r="F230" s="153" t="s">
        <v>326</v>
      </c>
      <c r="G230" s="154" t="s">
        <v>184</v>
      </c>
      <c r="H230" s="155">
        <v>6.1130000000000004</v>
      </c>
      <c r="I230" s="156"/>
      <c r="J230" s="156">
        <f>ROUND(I230*H230,2)</f>
        <v>0</v>
      </c>
      <c r="K230" s="157"/>
      <c r="L230" s="32"/>
      <c r="M230" s="158" t="s">
        <v>1</v>
      </c>
      <c r="N230" s="159" t="s">
        <v>38</v>
      </c>
      <c r="O230" s="160">
        <v>0</v>
      </c>
      <c r="P230" s="160">
        <f>O230*H230</f>
        <v>0</v>
      </c>
      <c r="Q230" s="160">
        <v>0</v>
      </c>
      <c r="R230" s="160">
        <f>Q230*H230</f>
        <v>0</v>
      </c>
      <c r="S230" s="160">
        <v>0</v>
      </c>
      <c r="T230" s="161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62" t="s">
        <v>296</v>
      </c>
      <c r="AT230" s="162" t="s">
        <v>123</v>
      </c>
      <c r="AU230" s="162" t="s">
        <v>128</v>
      </c>
      <c r="AY230" s="17" t="s">
        <v>120</v>
      </c>
      <c r="BE230" s="163">
        <f>IF(N230="základná",J230,0)</f>
        <v>0</v>
      </c>
      <c r="BF230" s="163">
        <f>IF(N230="znížená",J230,0)</f>
        <v>0</v>
      </c>
      <c r="BG230" s="163">
        <f>IF(N230="zákl. prenesená",J230,0)</f>
        <v>0</v>
      </c>
      <c r="BH230" s="163">
        <f>IF(N230="zníž. prenesená",J230,0)</f>
        <v>0</v>
      </c>
      <c r="BI230" s="163">
        <f>IF(N230="nulová",J230,0)</f>
        <v>0</v>
      </c>
      <c r="BJ230" s="17" t="s">
        <v>128</v>
      </c>
      <c r="BK230" s="163">
        <f>ROUND(I230*H230,2)</f>
        <v>0</v>
      </c>
      <c r="BL230" s="17" t="s">
        <v>296</v>
      </c>
      <c r="BM230" s="162" t="s">
        <v>222</v>
      </c>
    </row>
    <row r="231" spans="1:65" s="14" customFormat="1">
      <c r="B231" s="171"/>
      <c r="D231" s="165" t="s">
        <v>129</v>
      </c>
      <c r="E231" s="172" t="s">
        <v>1</v>
      </c>
      <c r="F231" s="173" t="s">
        <v>318</v>
      </c>
      <c r="H231" s="174">
        <v>6.1130000000000004</v>
      </c>
      <c r="L231" s="171"/>
      <c r="M231" s="175"/>
      <c r="N231" s="176"/>
      <c r="O231" s="176"/>
      <c r="P231" s="176"/>
      <c r="Q231" s="176"/>
      <c r="R231" s="176"/>
      <c r="S231" s="176"/>
      <c r="T231" s="177"/>
      <c r="AT231" s="172" t="s">
        <v>129</v>
      </c>
      <c r="AU231" s="172" t="s">
        <v>128</v>
      </c>
      <c r="AV231" s="14" t="s">
        <v>128</v>
      </c>
      <c r="AW231" s="14" t="s">
        <v>27</v>
      </c>
      <c r="AX231" s="14" t="s">
        <v>72</v>
      </c>
      <c r="AY231" s="172" t="s">
        <v>120</v>
      </c>
    </row>
    <row r="232" spans="1:65" s="15" customFormat="1">
      <c r="B232" s="178"/>
      <c r="D232" s="165" t="s">
        <v>129</v>
      </c>
      <c r="E232" s="179" t="s">
        <v>1</v>
      </c>
      <c r="F232" s="180" t="s">
        <v>132</v>
      </c>
      <c r="H232" s="181">
        <v>6.1130000000000004</v>
      </c>
      <c r="L232" s="178"/>
      <c r="M232" s="182"/>
      <c r="N232" s="183"/>
      <c r="O232" s="183"/>
      <c r="P232" s="183"/>
      <c r="Q232" s="183"/>
      <c r="R232" s="183"/>
      <c r="S232" s="183"/>
      <c r="T232" s="184"/>
      <c r="AT232" s="179" t="s">
        <v>129</v>
      </c>
      <c r="AU232" s="179" t="s">
        <v>128</v>
      </c>
      <c r="AV232" s="15" t="s">
        <v>127</v>
      </c>
      <c r="AW232" s="15" t="s">
        <v>27</v>
      </c>
      <c r="AX232" s="15" t="s">
        <v>80</v>
      </c>
      <c r="AY232" s="179" t="s">
        <v>120</v>
      </c>
    </row>
    <row r="233" spans="1:65" s="2" customFormat="1" ht="33" customHeight="1">
      <c r="A233" s="31"/>
      <c r="B233" s="150"/>
      <c r="C233" s="185" t="s">
        <v>234</v>
      </c>
      <c r="D233" s="185" t="s">
        <v>174</v>
      </c>
      <c r="E233" s="186" t="s">
        <v>327</v>
      </c>
      <c r="F233" s="187" t="s">
        <v>328</v>
      </c>
      <c r="G233" s="188" t="s">
        <v>126</v>
      </c>
      <c r="H233" s="189">
        <v>1.9E-2</v>
      </c>
      <c r="I233" s="190"/>
      <c r="J233" s="190">
        <f>ROUND(I233*H233,2)</f>
        <v>0</v>
      </c>
      <c r="K233" s="191"/>
      <c r="L233" s="192"/>
      <c r="M233" s="193" t="s">
        <v>1</v>
      </c>
      <c r="N233" s="194" t="s">
        <v>38</v>
      </c>
      <c r="O233" s="160">
        <v>0</v>
      </c>
      <c r="P233" s="160">
        <f>O233*H233</f>
        <v>0</v>
      </c>
      <c r="Q233" s="160">
        <v>0</v>
      </c>
      <c r="R233" s="160">
        <f>Q233*H233</f>
        <v>0</v>
      </c>
      <c r="S233" s="160">
        <v>0</v>
      </c>
      <c r="T233" s="161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62" t="s">
        <v>234</v>
      </c>
      <c r="AT233" s="162" t="s">
        <v>174</v>
      </c>
      <c r="AU233" s="162" t="s">
        <v>128</v>
      </c>
      <c r="AY233" s="17" t="s">
        <v>120</v>
      </c>
      <c r="BE233" s="163">
        <f>IF(N233="základná",J233,0)</f>
        <v>0</v>
      </c>
      <c r="BF233" s="163">
        <f>IF(N233="znížená",J233,0)</f>
        <v>0</v>
      </c>
      <c r="BG233" s="163">
        <f>IF(N233="zákl. prenesená",J233,0)</f>
        <v>0</v>
      </c>
      <c r="BH233" s="163">
        <f>IF(N233="zníž. prenesená",J233,0)</f>
        <v>0</v>
      </c>
      <c r="BI233" s="163">
        <f>IF(N233="nulová",J233,0)</f>
        <v>0</v>
      </c>
      <c r="BJ233" s="17" t="s">
        <v>128</v>
      </c>
      <c r="BK233" s="163">
        <f>ROUND(I233*H233,2)</f>
        <v>0</v>
      </c>
      <c r="BL233" s="17" t="s">
        <v>296</v>
      </c>
      <c r="BM233" s="162" t="s">
        <v>267</v>
      </c>
    </row>
    <row r="234" spans="1:65" s="14" customFormat="1">
      <c r="B234" s="171"/>
      <c r="D234" s="165" t="s">
        <v>129</v>
      </c>
      <c r="E234" s="172" t="s">
        <v>1</v>
      </c>
      <c r="F234" s="173" t="s">
        <v>329</v>
      </c>
      <c r="H234" s="174">
        <v>1.9E-2</v>
      </c>
      <c r="L234" s="171"/>
      <c r="M234" s="175"/>
      <c r="N234" s="176"/>
      <c r="O234" s="176"/>
      <c r="P234" s="176"/>
      <c r="Q234" s="176"/>
      <c r="R234" s="176"/>
      <c r="S234" s="176"/>
      <c r="T234" s="177"/>
      <c r="AT234" s="172" t="s">
        <v>129</v>
      </c>
      <c r="AU234" s="172" t="s">
        <v>128</v>
      </c>
      <c r="AV234" s="14" t="s">
        <v>128</v>
      </c>
      <c r="AW234" s="14" t="s">
        <v>27</v>
      </c>
      <c r="AX234" s="14" t="s">
        <v>72</v>
      </c>
      <c r="AY234" s="172" t="s">
        <v>120</v>
      </c>
    </row>
    <row r="235" spans="1:65" s="15" customFormat="1">
      <c r="B235" s="178"/>
      <c r="D235" s="165" t="s">
        <v>129</v>
      </c>
      <c r="E235" s="179" t="s">
        <v>1</v>
      </c>
      <c r="F235" s="180" t="s">
        <v>132</v>
      </c>
      <c r="H235" s="181">
        <v>1.9E-2</v>
      </c>
      <c r="L235" s="178"/>
      <c r="M235" s="182"/>
      <c r="N235" s="183"/>
      <c r="O235" s="183"/>
      <c r="P235" s="183"/>
      <c r="Q235" s="183"/>
      <c r="R235" s="183"/>
      <c r="S235" s="183"/>
      <c r="T235" s="184"/>
      <c r="AT235" s="179" t="s">
        <v>129</v>
      </c>
      <c r="AU235" s="179" t="s">
        <v>128</v>
      </c>
      <c r="AV235" s="15" t="s">
        <v>127</v>
      </c>
      <c r="AW235" s="15" t="s">
        <v>27</v>
      </c>
      <c r="AX235" s="15" t="s">
        <v>80</v>
      </c>
      <c r="AY235" s="179" t="s">
        <v>120</v>
      </c>
    </row>
    <row r="236" spans="1:65" s="2" customFormat="1" ht="37.9" customHeight="1">
      <c r="A236" s="31"/>
      <c r="B236" s="150"/>
      <c r="C236" s="151" t="s">
        <v>189</v>
      </c>
      <c r="D236" s="151" t="s">
        <v>123</v>
      </c>
      <c r="E236" s="152" t="s">
        <v>330</v>
      </c>
      <c r="F236" s="153" t="s">
        <v>331</v>
      </c>
      <c r="G236" s="154" t="s">
        <v>126</v>
      </c>
      <c r="H236" s="155">
        <v>0.26400000000000001</v>
      </c>
      <c r="I236" s="156"/>
      <c r="J236" s="156">
        <f>ROUND(I236*H236,2)</f>
        <v>0</v>
      </c>
      <c r="K236" s="157"/>
      <c r="L236" s="32"/>
      <c r="M236" s="158" t="s">
        <v>1</v>
      </c>
      <c r="N236" s="159" t="s">
        <v>38</v>
      </c>
      <c r="O236" s="160">
        <v>0</v>
      </c>
      <c r="P236" s="160">
        <f>O236*H236</f>
        <v>0</v>
      </c>
      <c r="Q236" s="160">
        <v>0</v>
      </c>
      <c r="R236" s="160">
        <f>Q236*H236</f>
        <v>0</v>
      </c>
      <c r="S236" s="160">
        <v>0</v>
      </c>
      <c r="T236" s="161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62" t="s">
        <v>296</v>
      </c>
      <c r="AT236" s="162" t="s">
        <v>123</v>
      </c>
      <c r="AU236" s="162" t="s">
        <v>128</v>
      </c>
      <c r="AY236" s="17" t="s">
        <v>120</v>
      </c>
      <c r="BE236" s="163">
        <f>IF(N236="základná",J236,0)</f>
        <v>0</v>
      </c>
      <c r="BF236" s="163">
        <f>IF(N236="znížená",J236,0)</f>
        <v>0</v>
      </c>
      <c r="BG236" s="163">
        <f>IF(N236="zákl. prenesená",J236,0)</f>
        <v>0</v>
      </c>
      <c r="BH236" s="163">
        <f>IF(N236="zníž. prenesená",J236,0)</f>
        <v>0</v>
      </c>
      <c r="BI236" s="163">
        <f>IF(N236="nulová",J236,0)</f>
        <v>0</v>
      </c>
      <c r="BJ236" s="17" t="s">
        <v>128</v>
      </c>
      <c r="BK236" s="163">
        <f>ROUND(I236*H236,2)</f>
        <v>0</v>
      </c>
      <c r="BL236" s="17" t="s">
        <v>296</v>
      </c>
      <c r="BM236" s="162" t="s">
        <v>293</v>
      </c>
    </row>
    <row r="237" spans="1:65" s="2" customFormat="1" ht="24.2" customHeight="1">
      <c r="A237" s="31"/>
      <c r="B237" s="150"/>
      <c r="C237" s="151" t="s">
        <v>276</v>
      </c>
      <c r="D237" s="151" t="s">
        <v>123</v>
      </c>
      <c r="E237" s="152" t="s">
        <v>332</v>
      </c>
      <c r="F237" s="153" t="s">
        <v>333</v>
      </c>
      <c r="G237" s="154" t="s">
        <v>160</v>
      </c>
      <c r="H237" s="155">
        <v>0.152</v>
      </c>
      <c r="I237" s="156"/>
      <c r="J237" s="156">
        <f>ROUND(I237*H237,2)</f>
        <v>0</v>
      </c>
      <c r="K237" s="157"/>
      <c r="L237" s="32"/>
      <c r="M237" s="158" t="s">
        <v>1</v>
      </c>
      <c r="N237" s="159" t="s">
        <v>38</v>
      </c>
      <c r="O237" s="160">
        <v>0</v>
      </c>
      <c r="P237" s="160">
        <f>O237*H237</f>
        <v>0</v>
      </c>
      <c r="Q237" s="160">
        <v>0</v>
      </c>
      <c r="R237" s="160">
        <f>Q237*H237</f>
        <v>0</v>
      </c>
      <c r="S237" s="160">
        <v>0</v>
      </c>
      <c r="T237" s="161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62" t="s">
        <v>296</v>
      </c>
      <c r="AT237" s="162" t="s">
        <v>123</v>
      </c>
      <c r="AU237" s="162" t="s">
        <v>128</v>
      </c>
      <c r="AY237" s="17" t="s">
        <v>120</v>
      </c>
      <c r="BE237" s="163">
        <f>IF(N237="základná",J237,0)</f>
        <v>0</v>
      </c>
      <c r="BF237" s="163">
        <f>IF(N237="znížená",J237,0)</f>
        <v>0</v>
      </c>
      <c r="BG237" s="163">
        <f>IF(N237="zákl. prenesená",J237,0)</f>
        <v>0</v>
      </c>
      <c r="BH237" s="163">
        <f>IF(N237="zníž. prenesená",J237,0)</f>
        <v>0</v>
      </c>
      <c r="BI237" s="163">
        <f>IF(N237="nulová",J237,0)</f>
        <v>0</v>
      </c>
      <c r="BJ237" s="17" t="s">
        <v>128</v>
      </c>
      <c r="BK237" s="163">
        <f>ROUND(I237*H237,2)</f>
        <v>0</v>
      </c>
      <c r="BL237" s="17" t="s">
        <v>296</v>
      </c>
      <c r="BM237" s="162" t="s">
        <v>303</v>
      </c>
    </row>
    <row r="238" spans="1:65" s="2" customFormat="1" ht="24.2" customHeight="1">
      <c r="A238" s="31"/>
      <c r="B238" s="150"/>
      <c r="C238" s="151" t="s">
        <v>334</v>
      </c>
      <c r="D238" s="151" t="s">
        <v>123</v>
      </c>
      <c r="E238" s="152" t="s">
        <v>335</v>
      </c>
      <c r="F238" s="153" t="s">
        <v>336</v>
      </c>
      <c r="G238" s="154" t="s">
        <v>160</v>
      </c>
      <c r="H238" s="155">
        <v>0.152</v>
      </c>
      <c r="I238" s="156"/>
      <c r="J238" s="156">
        <f>ROUND(I238*H238,2)</f>
        <v>0</v>
      </c>
      <c r="K238" s="157"/>
      <c r="L238" s="32"/>
      <c r="M238" s="158" t="s">
        <v>1</v>
      </c>
      <c r="N238" s="159" t="s">
        <v>38</v>
      </c>
      <c r="O238" s="160">
        <v>0</v>
      </c>
      <c r="P238" s="160">
        <f>O238*H238</f>
        <v>0</v>
      </c>
      <c r="Q238" s="160">
        <v>0</v>
      </c>
      <c r="R238" s="160">
        <f>Q238*H238</f>
        <v>0</v>
      </c>
      <c r="S238" s="160">
        <v>0</v>
      </c>
      <c r="T238" s="161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62" t="s">
        <v>296</v>
      </c>
      <c r="AT238" s="162" t="s">
        <v>123</v>
      </c>
      <c r="AU238" s="162" t="s">
        <v>128</v>
      </c>
      <c r="AY238" s="17" t="s">
        <v>120</v>
      </c>
      <c r="BE238" s="163">
        <f>IF(N238="základná",J238,0)</f>
        <v>0</v>
      </c>
      <c r="BF238" s="163">
        <f>IF(N238="znížená",J238,0)</f>
        <v>0</v>
      </c>
      <c r="BG238" s="163">
        <f>IF(N238="zákl. prenesená",J238,0)</f>
        <v>0</v>
      </c>
      <c r="BH238" s="163">
        <f>IF(N238="zníž. prenesená",J238,0)</f>
        <v>0</v>
      </c>
      <c r="BI238" s="163">
        <f>IF(N238="nulová",J238,0)</f>
        <v>0</v>
      </c>
      <c r="BJ238" s="17" t="s">
        <v>128</v>
      </c>
      <c r="BK238" s="163">
        <f>ROUND(I238*H238,2)</f>
        <v>0</v>
      </c>
      <c r="BL238" s="17" t="s">
        <v>296</v>
      </c>
      <c r="BM238" s="162" t="s">
        <v>310</v>
      </c>
    </row>
    <row r="239" spans="1:65" s="12" customFormat="1" ht="22.9" customHeight="1">
      <c r="B239" s="138"/>
      <c r="D239" s="139" t="s">
        <v>71</v>
      </c>
      <c r="E239" s="148" t="s">
        <v>337</v>
      </c>
      <c r="F239" s="148" t="s">
        <v>338</v>
      </c>
      <c r="J239" s="149">
        <f>BK239</f>
        <v>0</v>
      </c>
      <c r="L239" s="138"/>
      <c r="M239" s="142"/>
      <c r="N239" s="143"/>
      <c r="O239" s="143"/>
      <c r="P239" s="144">
        <f>SUM(P240:P241)</f>
        <v>9.7705610000000007</v>
      </c>
      <c r="Q239" s="143"/>
      <c r="R239" s="144">
        <f>SUM(R240:R241)</f>
        <v>1.0796200000000001E-3</v>
      </c>
      <c r="S239" s="143"/>
      <c r="T239" s="145">
        <f>SUM(T240:T241)</f>
        <v>0</v>
      </c>
      <c r="AR239" s="139" t="s">
        <v>128</v>
      </c>
      <c r="AT239" s="146" t="s">
        <v>71</v>
      </c>
      <c r="AU239" s="146" t="s">
        <v>80</v>
      </c>
      <c r="AY239" s="139" t="s">
        <v>120</v>
      </c>
      <c r="BK239" s="147">
        <f>SUM(BK240:BK241)</f>
        <v>0</v>
      </c>
    </row>
    <row r="240" spans="1:65" s="2" customFormat="1" ht="44.25" customHeight="1">
      <c r="A240" s="31"/>
      <c r="B240" s="150"/>
      <c r="C240" s="151" t="s">
        <v>339</v>
      </c>
      <c r="D240" s="151" t="s">
        <v>123</v>
      </c>
      <c r="E240" s="152" t="s">
        <v>340</v>
      </c>
      <c r="F240" s="153" t="s">
        <v>341</v>
      </c>
      <c r="G240" s="154" t="s">
        <v>184</v>
      </c>
      <c r="H240" s="155">
        <v>53.981000000000002</v>
      </c>
      <c r="I240" s="156"/>
      <c r="J240" s="156">
        <f>ROUND(I240*H240,2)</f>
        <v>0</v>
      </c>
      <c r="K240" s="157"/>
      <c r="L240" s="32"/>
      <c r="M240" s="158" t="s">
        <v>1</v>
      </c>
      <c r="N240" s="159" t="s">
        <v>38</v>
      </c>
      <c r="O240" s="160">
        <v>0.18099999999999999</v>
      </c>
      <c r="P240" s="160">
        <f>O240*H240</f>
        <v>9.7705610000000007</v>
      </c>
      <c r="Q240" s="160">
        <v>2.0000000000000002E-5</v>
      </c>
      <c r="R240" s="160">
        <f>Q240*H240</f>
        <v>1.0796200000000001E-3</v>
      </c>
      <c r="S240" s="160">
        <v>0</v>
      </c>
      <c r="T240" s="161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62" t="s">
        <v>296</v>
      </c>
      <c r="AT240" s="162" t="s">
        <v>123</v>
      </c>
      <c r="AU240" s="162" t="s">
        <v>128</v>
      </c>
      <c r="AY240" s="17" t="s">
        <v>120</v>
      </c>
      <c r="BE240" s="163">
        <f>IF(N240="základná",J240,0)</f>
        <v>0</v>
      </c>
      <c r="BF240" s="163">
        <f>IF(N240="znížená",J240,0)</f>
        <v>0</v>
      </c>
      <c r="BG240" s="163">
        <f>IF(N240="zákl. prenesená",J240,0)</f>
        <v>0</v>
      </c>
      <c r="BH240" s="163">
        <f>IF(N240="zníž. prenesená",J240,0)</f>
        <v>0</v>
      </c>
      <c r="BI240" s="163">
        <f>IF(N240="nulová",J240,0)</f>
        <v>0</v>
      </c>
      <c r="BJ240" s="17" t="s">
        <v>128</v>
      </c>
      <c r="BK240" s="163">
        <f>ROUND(I240*H240,2)</f>
        <v>0</v>
      </c>
      <c r="BL240" s="17" t="s">
        <v>296</v>
      </c>
      <c r="BM240" s="162" t="s">
        <v>342</v>
      </c>
    </row>
    <row r="241" spans="1:51" s="14" customFormat="1">
      <c r="B241" s="171"/>
      <c r="D241" s="165" t="s">
        <v>129</v>
      </c>
      <c r="E241" s="172" t="s">
        <v>1</v>
      </c>
      <c r="F241" s="173" t="s">
        <v>343</v>
      </c>
      <c r="H241" s="174">
        <v>53.981000000000002</v>
      </c>
      <c r="L241" s="171"/>
      <c r="M241" s="195"/>
      <c r="N241" s="196"/>
      <c r="O241" s="196"/>
      <c r="P241" s="196"/>
      <c r="Q241" s="196"/>
      <c r="R241" s="196"/>
      <c r="S241" s="196"/>
      <c r="T241" s="197"/>
      <c r="AT241" s="172" t="s">
        <v>129</v>
      </c>
      <c r="AU241" s="172" t="s">
        <v>128</v>
      </c>
      <c r="AV241" s="14" t="s">
        <v>128</v>
      </c>
      <c r="AW241" s="14" t="s">
        <v>27</v>
      </c>
      <c r="AX241" s="14" t="s">
        <v>80</v>
      </c>
      <c r="AY241" s="172" t="s">
        <v>120</v>
      </c>
    </row>
    <row r="242" spans="1:51" s="2" customFormat="1" ht="6.95" customHeight="1">
      <c r="A242" s="31"/>
      <c r="B242" s="49"/>
      <c r="C242" s="50"/>
      <c r="D242" s="50"/>
      <c r="E242" s="50"/>
      <c r="F242" s="50"/>
      <c r="G242" s="50"/>
      <c r="H242" s="50"/>
      <c r="I242" s="50"/>
      <c r="J242" s="50"/>
      <c r="K242" s="50"/>
      <c r="L242" s="32"/>
      <c r="M242" s="31"/>
      <c r="O242" s="31"/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</row>
  </sheetData>
  <autoFilter ref="C129:K241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03b - SO 02 Modulárny pontón</vt:lpstr>
      <vt:lpstr>'03b - SO 02 Modulárny pontón'!Názvy_tlače</vt:lpstr>
      <vt:lpstr>'Rekapitulácia stavby'!Názvy_tlače</vt:lpstr>
      <vt:lpstr>'03b - SO 02 Modulárny pontón'!Oblasť_tlače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DESKTOP-J50H9RL\Lenovo</dc:creator>
  <cp:lastModifiedBy>Ing. Monika Heregová</cp:lastModifiedBy>
  <cp:lastPrinted>2022-08-10T09:52:54Z</cp:lastPrinted>
  <dcterms:created xsi:type="dcterms:W3CDTF">2022-08-10T08:15:28Z</dcterms:created>
  <dcterms:modified xsi:type="dcterms:W3CDTF">2022-08-11T10:31:07Z</dcterms:modified>
</cp:coreProperties>
</file>