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rozdelenie vykazu vymer podla SO\LKM TT_RP_vykaz vymer_SO-04 Plavajuci kvetinac\"/>
    </mc:Choice>
  </mc:AlternateContent>
  <bookViews>
    <workbookView xWindow="135" yWindow="585" windowWidth="22710" windowHeight="8670" activeTab="1"/>
  </bookViews>
  <sheets>
    <sheet name="Rekapitulácia stavby" sheetId="1" r:id="rId1"/>
    <sheet name="03d - SO 04 Plávajúci kve..." sheetId="2" r:id="rId2"/>
  </sheets>
  <definedNames>
    <definedName name="_xlnm._FilterDatabase" localSheetId="1" hidden="1">'03d - SO 04 Plávajúci kve...'!$C$127:$K$203</definedName>
    <definedName name="_xlnm.Print_Titles" localSheetId="1">'03d - SO 04 Plávajúci kve...'!$127:$127</definedName>
    <definedName name="_xlnm.Print_Titles" localSheetId="0">'Rekapitulácia stavby'!$92:$92</definedName>
    <definedName name="_xlnm.Print_Area" localSheetId="1">'03d - SO 04 Plávajúci kve...'!$C$4:$J$76,'03d - SO 04 Plávajúci kve...'!$C$82:$J$109,'03d - SO 04 Plávajúci kve...'!$C$115:$J$203</definedName>
    <definedName name="_xlnm.Print_Area" localSheetId="0">'Rekapitulácia stavby'!$D$4:$AO$76,'Rekapitulácia stavby'!$C$82:$AQ$99</definedName>
  </definedNames>
  <calcPr calcId="152511"/>
</workbook>
</file>

<file path=xl/calcChain.xml><?xml version="1.0" encoding="utf-8"?>
<calcChain xmlns="http://schemas.openxmlformats.org/spreadsheetml/2006/main">
  <c r="J39" i="2" l="1"/>
  <c r="J38" i="2"/>
  <c r="AY95" i="1" s="1"/>
  <c r="J37" i="2"/>
  <c r="AX95" i="1" s="1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86" i="2"/>
  <c r="BH186" i="2"/>
  <c r="BG186" i="2"/>
  <c r="BE186" i="2"/>
  <c r="T186" i="2"/>
  <c r="R186" i="2"/>
  <c r="P186" i="2"/>
  <c r="BI183" i="2"/>
  <c r="BH183" i="2"/>
  <c r="BG183" i="2"/>
  <c r="BE183" i="2"/>
  <c r="T183" i="2"/>
  <c r="T182" i="2" s="1"/>
  <c r="R183" i="2"/>
  <c r="R182" i="2" s="1"/>
  <c r="P183" i="2"/>
  <c r="P182" i="2" s="1"/>
  <c r="BI181" i="2"/>
  <c r="BH181" i="2"/>
  <c r="BG181" i="2"/>
  <c r="BE181" i="2"/>
  <c r="T181" i="2"/>
  <c r="T180" i="2" s="1"/>
  <c r="R181" i="2"/>
  <c r="R180" i="2"/>
  <c r="P181" i="2"/>
  <c r="P180" i="2"/>
  <c r="BI177" i="2"/>
  <c r="BH177" i="2"/>
  <c r="BG177" i="2"/>
  <c r="BE177" i="2"/>
  <c r="T177" i="2"/>
  <c r="T176" i="2"/>
  <c r="R177" i="2"/>
  <c r="R176" i="2"/>
  <c r="P177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0" i="2"/>
  <c r="BH170" i="2"/>
  <c r="BG170" i="2"/>
  <c r="BE170" i="2"/>
  <c r="T170" i="2"/>
  <c r="R170" i="2"/>
  <c r="P170" i="2"/>
  <c r="BI167" i="2"/>
  <c r="BH167" i="2"/>
  <c r="BG167" i="2"/>
  <c r="BE167" i="2"/>
  <c r="T167" i="2"/>
  <c r="R167" i="2"/>
  <c r="P167" i="2"/>
  <c r="BI164" i="2"/>
  <c r="BH164" i="2"/>
  <c r="BG164" i="2"/>
  <c r="BE164" i="2"/>
  <c r="T164" i="2"/>
  <c r="R164" i="2"/>
  <c r="P164" i="2"/>
  <c r="BI161" i="2"/>
  <c r="BH161" i="2"/>
  <c r="BG161" i="2"/>
  <c r="BE161" i="2"/>
  <c r="T161" i="2"/>
  <c r="R161" i="2"/>
  <c r="P161" i="2"/>
  <c r="BI159" i="2"/>
  <c r="BH159" i="2"/>
  <c r="BG159" i="2"/>
  <c r="BE159" i="2"/>
  <c r="T159" i="2"/>
  <c r="R159" i="2"/>
  <c r="P159" i="2"/>
  <c r="BI157" i="2"/>
  <c r="BH157" i="2"/>
  <c r="BG157" i="2"/>
  <c r="BE157" i="2"/>
  <c r="T157" i="2"/>
  <c r="R157" i="2"/>
  <c r="P157" i="2"/>
  <c r="BI154" i="2"/>
  <c r="BH154" i="2"/>
  <c r="BG154" i="2"/>
  <c r="BE154" i="2"/>
  <c r="T154" i="2"/>
  <c r="R154" i="2"/>
  <c r="P154" i="2"/>
  <c r="BI152" i="2"/>
  <c r="BH152" i="2"/>
  <c r="BG152" i="2"/>
  <c r="BE152" i="2"/>
  <c r="T152" i="2"/>
  <c r="R152" i="2"/>
  <c r="P152" i="2"/>
  <c r="BI150" i="2"/>
  <c r="BH150" i="2"/>
  <c r="BG150" i="2"/>
  <c r="BE150" i="2"/>
  <c r="T150" i="2"/>
  <c r="R150" i="2"/>
  <c r="P150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3" i="2"/>
  <c r="BH143" i="2"/>
  <c r="BG143" i="2"/>
  <c r="BE143" i="2"/>
  <c r="T143" i="2"/>
  <c r="R143" i="2"/>
  <c r="P143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4" i="2"/>
  <c r="BH134" i="2"/>
  <c r="BG134" i="2"/>
  <c r="BE134" i="2"/>
  <c r="T134" i="2"/>
  <c r="R134" i="2"/>
  <c r="P134" i="2"/>
  <c r="BI131" i="2"/>
  <c r="BH131" i="2"/>
  <c r="BG131" i="2"/>
  <c r="BE131" i="2"/>
  <c r="T131" i="2"/>
  <c r="R131" i="2"/>
  <c r="P131" i="2"/>
  <c r="J124" i="2"/>
  <c r="F124" i="2"/>
  <c r="F122" i="2"/>
  <c r="E120" i="2"/>
  <c r="J31" i="2"/>
  <c r="J91" i="2"/>
  <c r="F91" i="2"/>
  <c r="F89" i="2"/>
  <c r="E87" i="2"/>
  <c r="J24" i="2"/>
  <c r="E24" i="2"/>
  <c r="J92" i="2" s="1"/>
  <c r="J23" i="2"/>
  <c r="J18" i="2"/>
  <c r="E18" i="2"/>
  <c r="F125" i="2"/>
  <c r="J17" i="2"/>
  <c r="J12" i="2"/>
  <c r="J122" i="2" s="1"/>
  <c r="E7" i="2"/>
  <c r="E118" i="2" s="1"/>
  <c r="L90" i="1"/>
  <c r="AM90" i="1"/>
  <c r="AM89" i="1"/>
  <c r="L89" i="1"/>
  <c r="AM87" i="1"/>
  <c r="L87" i="1"/>
  <c r="L85" i="1"/>
  <c r="L84" i="1"/>
  <c r="J195" i="2"/>
  <c r="BK183" i="2"/>
  <c r="J170" i="2"/>
  <c r="AK27" i="1"/>
  <c r="J194" i="2"/>
  <c r="J174" i="2"/>
  <c r="BK139" i="2"/>
  <c r="BK147" i="2"/>
  <c r="BK146" i="2"/>
  <c r="BK161" i="2"/>
  <c r="BK157" i="2"/>
  <c r="BK194" i="2"/>
  <c r="BK175" i="2"/>
  <c r="J164" i="2"/>
  <c r="BK150" i="2"/>
  <c r="J200" i="2"/>
  <c r="J175" i="2"/>
  <c r="J143" i="2"/>
  <c r="BK170" i="2"/>
  <c r="BK140" i="2"/>
  <c r="BK148" i="2"/>
  <c r="J131" i="2"/>
  <c r="BK199" i="2"/>
  <c r="BK173" i="2"/>
  <c r="J159" i="2"/>
  <c r="BK141" i="2"/>
  <c r="J186" i="2"/>
  <c r="BK159" i="2"/>
  <c r="BK174" i="2"/>
  <c r="BK143" i="2"/>
  <c r="J134" i="2"/>
  <c r="BK138" i="2"/>
  <c r="BK200" i="2"/>
  <c r="BK181" i="2"/>
  <c r="J161" i="2"/>
  <c r="J147" i="2"/>
  <c r="BK195" i="2"/>
  <c r="J177" i="2"/>
  <c r="J140" i="2"/>
  <c r="J141" i="2"/>
  <c r="J138" i="2"/>
  <c r="J157" i="2"/>
  <c r="BK164" i="2"/>
  <c r="J198" i="2"/>
  <c r="BK177" i="2"/>
  <c r="J167" i="2"/>
  <c r="J152" i="2"/>
  <c r="J199" i="2"/>
  <c r="J183" i="2"/>
  <c r="BK152" i="2"/>
  <c r="J173" i="2"/>
  <c r="AS94" i="1"/>
  <c r="BK131" i="2"/>
  <c r="BK186" i="2"/>
  <c r="J154" i="2"/>
  <c r="BK198" i="2"/>
  <c r="J181" i="2"/>
  <c r="J148" i="2"/>
  <c r="BK167" i="2"/>
  <c r="J139" i="2"/>
  <c r="BK134" i="2"/>
  <c r="J150" i="2"/>
  <c r="BK154" i="2"/>
  <c r="J146" i="2"/>
  <c r="P130" i="2" l="1"/>
  <c r="P160" i="2"/>
  <c r="BK185" i="2"/>
  <c r="BK184" i="2" s="1"/>
  <c r="J184" i="2" s="1"/>
  <c r="J103" i="2" s="1"/>
  <c r="R130" i="2"/>
  <c r="R160" i="2"/>
  <c r="P185" i="2"/>
  <c r="P184" i="2"/>
  <c r="BK130" i="2"/>
  <c r="BK129" i="2" s="1"/>
  <c r="J129" i="2" s="1"/>
  <c r="J97" i="2" s="1"/>
  <c r="BK160" i="2"/>
  <c r="J160" i="2"/>
  <c r="J99" i="2"/>
  <c r="T185" i="2"/>
  <c r="T184" i="2"/>
  <c r="T130" i="2"/>
  <c r="T160" i="2"/>
  <c r="T129" i="2" s="1"/>
  <c r="R185" i="2"/>
  <c r="R184" i="2"/>
  <c r="BK176" i="2"/>
  <c r="J176" i="2" s="1"/>
  <c r="J100" i="2" s="1"/>
  <c r="BK180" i="2"/>
  <c r="J180" i="2"/>
  <c r="J101" i="2" s="1"/>
  <c r="BK182" i="2"/>
  <c r="J182" i="2" s="1"/>
  <c r="J102" i="2" s="1"/>
  <c r="F92" i="2"/>
  <c r="BF154" i="2"/>
  <c r="BF161" i="2"/>
  <c r="BF200" i="2"/>
  <c r="J125" i="2"/>
  <c r="BF139" i="2"/>
  <c r="BF140" i="2"/>
  <c r="BF146" i="2"/>
  <c r="BF152" i="2"/>
  <c r="BF159" i="2"/>
  <c r="BF147" i="2"/>
  <c r="BF150" i="2"/>
  <c r="E85" i="2"/>
  <c r="BF134" i="2"/>
  <c r="BF141" i="2"/>
  <c r="BF148" i="2"/>
  <c r="J89" i="2"/>
  <c r="BF143" i="2"/>
  <c r="BF164" i="2"/>
  <c r="BF167" i="2"/>
  <c r="BF170" i="2"/>
  <c r="BF173" i="2"/>
  <c r="BF131" i="2"/>
  <c r="BF157" i="2"/>
  <c r="BF175" i="2"/>
  <c r="BF183" i="2"/>
  <c r="BF186" i="2"/>
  <c r="BF198" i="2"/>
  <c r="BF199" i="2"/>
  <c r="BF138" i="2"/>
  <c r="BF174" i="2"/>
  <c r="BF177" i="2"/>
  <c r="BF181" i="2"/>
  <c r="BF194" i="2"/>
  <c r="BF195" i="2"/>
  <c r="F39" i="2"/>
  <c r="BD95" i="1" s="1"/>
  <c r="BD94" i="1" s="1"/>
  <c r="W36" i="1" s="1"/>
  <c r="F38" i="2"/>
  <c r="BC95" i="1" s="1"/>
  <c r="BC94" i="1" s="1"/>
  <c r="W35" i="1" s="1"/>
  <c r="J35" i="2"/>
  <c r="AV95" i="1" s="1"/>
  <c r="F37" i="2"/>
  <c r="BB95" i="1"/>
  <c r="BB94" i="1" s="1"/>
  <c r="W34" i="1" s="1"/>
  <c r="F35" i="2"/>
  <c r="AZ95" i="1" s="1"/>
  <c r="AZ94" i="1" s="1"/>
  <c r="AV94" i="1" s="1"/>
  <c r="AK32" i="1" s="1"/>
  <c r="P129" i="2" l="1"/>
  <c r="P128" i="2" s="1"/>
  <c r="AU95" i="1" s="1"/>
  <c r="AU94" i="1" s="1"/>
  <c r="T128" i="2"/>
  <c r="R129" i="2"/>
  <c r="R128" i="2" s="1"/>
  <c r="J185" i="2"/>
  <c r="J104" i="2"/>
  <c r="BK128" i="2"/>
  <c r="J128" i="2" s="1"/>
  <c r="J96" i="2" s="1"/>
  <c r="J30" i="2" s="1"/>
  <c r="J32" i="2" s="1"/>
  <c r="AG95" i="1" s="1"/>
  <c r="AG94" i="1" s="1"/>
  <c r="AK26" i="1" s="1"/>
  <c r="AK29" i="1" s="1"/>
  <c r="J130" i="2"/>
  <c r="J98" i="2" s="1"/>
  <c r="F36" i="2"/>
  <c r="BA95" i="1" s="1"/>
  <c r="BA94" i="1" s="1"/>
  <c r="AW94" i="1" s="1"/>
  <c r="AK33" i="1" s="1"/>
  <c r="AX94" i="1"/>
  <c r="AY94" i="1"/>
  <c r="J36" i="2"/>
  <c r="AW95" i="1" s="1"/>
  <c r="AT95" i="1" s="1"/>
  <c r="W32" i="1"/>
  <c r="AK38" i="1" l="1"/>
  <c r="J41" i="2"/>
  <c r="AN95" i="1"/>
  <c r="AG99" i="1"/>
  <c r="J109" i="2"/>
  <c r="AT94" i="1"/>
  <c r="AN94" i="1"/>
  <c r="AN99" i="1" s="1"/>
  <c r="W33" i="1"/>
</calcChain>
</file>

<file path=xl/sharedStrings.xml><?xml version="1.0" encoding="utf-8"?>
<sst xmlns="http://schemas.openxmlformats.org/spreadsheetml/2006/main" count="1079" uniqueCount="289">
  <si>
    <t>Export Komplet</t>
  </si>
  <si>
    <t/>
  </si>
  <si>
    <t>2.0</t>
  </si>
  <si>
    <t>False</t>
  </si>
  <si>
    <t>{acfb8278-e035-4fd5-9666-d2f53f22aa45}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</si>
  <si>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</si>
  <si>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</si>
  <si>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</si>
  <si>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</si>
  <si>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</si>
  <si>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</si>
  <si>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</si>
  <si>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2021-8</t>
  </si>
  <si>
    <t>Stavba:</t>
  </si>
  <si>
    <t>Umiestnenie lávky v priestore Horného rybníka v lokalite Kamenný mlyn v Trnave_dub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</si>
  <si>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</si>
  <si>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</si>
  <si>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</si>
  <si>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</si>
  <si>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</si>
  <si>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</si>
  <si>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</si>
  <si>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Mesto Trnava č.1 917 71 Trnava</t>
  </si>
  <si>
    <t>IČ DPH:</t>
  </si>
  <si>
    <t>Zhotoviteľ:</t>
  </si>
  <si>
    <t>Projektant:</t>
  </si>
  <si>
    <t>Šercel Švec, s.r.o.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</si>
  <si>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</si>
  <si>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</si>
  <si>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</si>
  <si>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</si>
  <si>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</si>
  <si>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</si>
  <si>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</si>
  <si>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</si>
  <si>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</si>
  <si>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</si>
  <si>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</si>
  <si>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</si>
  <si>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</si>
  <si>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</si>
  <si>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</si>
  <si>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</si>
  <si>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</si>
  <si>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</si>
  <si>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</si>
  <si>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</si>
  <si>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</si>
  <si>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</si>
  <si>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</si>
  <si>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</si>
  <si>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</si>
  <si>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</si>
  <si>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</si>
  <si>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</si>
  <si>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</si>
  <si>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</si>
  <si>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</si>
  <si>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</si>
  <si>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</si>
  <si>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</si>
  <si>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</si>
  <si>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</si>
  <si>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</si>
  <si>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</si>
  <si>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</si>
  <si>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</si>
  <si>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</si>
  <si>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</si>
  <si>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</si>
  <si>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</si>
  <si>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</si>
  <si>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</si>
  <si>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</si>
  <si>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</si>
  <si>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</si>
  <si>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</si>
  <si>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03d</t>
  </si>
  <si>
    <t>SO 04 Plávajúci kvetináč</t>
  </si>
  <si>
    <t>STA</t>
  </si>
  <si>
    <t>1</t>
  </si>
  <si>
    <t>{4b709126-7e69-49a6-b6da-f03b28c05940}</t>
  </si>
  <si>
    <t>2) Ostatné náklady zo súhrnného listu</t>
  </si>
  <si>
    <t>Percent. zadanie_x000D_
[% nákladov rozpočtu]</t>
  </si>
  <si>
    <t>Zaradenie nákladov</t>
  </si>
  <si>
    <t>Celkové náklady za stavbu 1) + 2)</t>
  </si>
  <si>
    <t>KRYCÍ LIST ROZPOČTU</t>
  </si>
  <si>
    <t>Objekt:</t>
  </si>
  <si>
    <t>03d - SO 04 Plávajúci kvetináč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</si>
  <si>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</si>
  <si>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</si>
  <si>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</si>
  <si>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</si>
  <si>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</si>
  <si>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</si>
  <si>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</si>
  <si>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</si>
  <si>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</si>
  <si>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</si>
  <si>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</si>
  <si>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9 - Ostatné konštrukcie a práce-búranie</t>
  </si>
  <si>
    <t xml:space="preserve">    99 - Presun hmôt HSV</t>
  </si>
  <si>
    <t>PSV - Práce a dodávky PSV</t>
  </si>
  <si>
    <t xml:space="preserve">    767 - Konštrukcie doplnkové kovové</t>
  </si>
  <si>
    <t>2) Ostatné náklady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</si>
  <si>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</si>
  <si>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</si>
  <si>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</si>
  <si>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</si>
  <si>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</si>
  <si>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</si>
  <si>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</si>
  <si>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</si>
  <si>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</si>
  <si>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</si>
  <si>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</si>
  <si>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</si>
  <si>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</si>
  <si>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</si>
  <si>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</si>
  <si>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</si>
  <si>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70</t>
  </si>
  <si>
    <t>K</t>
  </si>
  <si>
    <t>121101002</t>
  </si>
  <si>
    <t>Odstránenie ornice ručne s vodorov. premiest., na hromady do 50 m hr. nad 150 mm</t>
  </si>
  <si>
    <t>m3</t>
  </si>
  <si>
    <t>4</t>
  </si>
  <si>
    <t>2</t>
  </si>
  <si>
    <t>VV</t>
  </si>
  <si>
    <t>36,738*0,15*1,15</t>
  </si>
  <si>
    <t>Súčet</t>
  </si>
  <si>
    <t>59</t>
  </si>
  <si>
    <t>131201101</t>
  </si>
  <si>
    <t>Výkop nezapaženej jamy v hornine 3, do 100 m3</t>
  </si>
  <si>
    <t>plávajúci kvetináč</t>
  </si>
  <si>
    <t>(0,5+2,4+0,5)*(0,5+2,4+0,5)*0,8*6*1,1</t>
  </si>
  <si>
    <t>60</t>
  </si>
  <si>
    <t>131201109</t>
  </si>
  <si>
    <t>Hĺbenie nezapažených jám a zárezov. Príplatok za lepivosť horniny 3</t>
  </si>
  <si>
    <t>6</t>
  </si>
  <si>
    <t>74</t>
  </si>
  <si>
    <t>131201191.S</t>
  </si>
  <si>
    <t>Príplatok za výkop v tečúcej vode, hornina 3</t>
  </si>
  <si>
    <t>-497576744</t>
  </si>
  <si>
    <t>75</t>
  </si>
  <si>
    <t>161101501.S</t>
  </si>
  <si>
    <t>Zvislé premiestnenie výkopku z horniny I až IV, nosením za každé 3 m výšky</t>
  </si>
  <si>
    <t>1941433076</t>
  </si>
  <si>
    <t>80</t>
  </si>
  <si>
    <t>162301102.S</t>
  </si>
  <si>
    <t>Vodorovné premiestnenie výkopku po spevnenej ceste z horniny tr.1-4, do 100 m3 na vzdialenosť do 1000 m</t>
  </si>
  <si>
    <t>1947123739</t>
  </si>
  <si>
    <t>(6,337+61,037)</t>
  </si>
  <si>
    <t>81</t>
  </si>
  <si>
    <t>162501105.S</t>
  </si>
  <si>
    <t>Vodorovné premiestnenie výkopku po spevnenej ceste z horniny tr.1-4, do 100 m3, príplatok k cene za každých ďalšich a začatých 1000 m</t>
  </si>
  <si>
    <t>-554914813</t>
  </si>
  <si>
    <t>Kamenný mlyn - FCC Zavarská cesta (6,4 km)</t>
  </si>
  <si>
    <t>(6,337+61,037)*(6,4-1)</t>
  </si>
  <si>
    <t>77</t>
  </si>
  <si>
    <t>167101102.S</t>
  </si>
  <si>
    <t>Nakladanie neuľahnutého výkopku z hornín tr.1-4 nad 100 do 1000 m3</t>
  </si>
  <si>
    <t>389425978</t>
  </si>
  <si>
    <t>78</t>
  </si>
  <si>
    <t>167101103.S</t>
  </si>
  <si>
    <t>Prekladanie neuľahnutého výkopku z hornín 1 až 4</t>
  </si>
  <si>
    <t>1486695998</t>
  </si>
  <si>
    <t>83</t>
  </si>
  <si>
    <t>171201201.S</t>
  </si>
  <si>
    <t>Uloženie sypaniny na skládky do 100 m3</t>
  </si>
  <si>
    <t>1251588857</t>
  </si>
  <si>
    <t>6,337+61,037</t>
  </si>
  <si>
    <t>85</t>
  </si>
  <si>
    <t>171209002.R</t>
  </si>
  <si>
    <t>t</t>
  </si>
  <si>
    <t>-687294403</t>
  </si>
  <si>
    <t>67,374*1,6 'Prepočítané koeficientom množstva</t>
  </si>
  <si>
    <t>84</t>
  </si>
  <si>
    <t>171209002.S</t>
  </si>
  <si>
    <t>Poplatok za skladovanie - zemina a kamenivo (17 05) ostatné</t>
  </si>
  <si>
    <t>329215814</t>
  </si>
  <si>
    <t>87</t>
  </si>
  <si>
    <t>174101001.S</t>
  </si>
  <si>
    <t>Zásyp sypaninou so zhutnením jám, šachiet, rýh, zárezov alebo okolo objektov do 100 m3</t>
  </si>
  <si>
    <t>1597617015</t>
  </si>
  <si>
    <t>zásyp štrkové lôžko fr. 64mm bočné strany</t>
  </si>
  <si>
    <t>(0,5*0,5)*(3,4*4)*6*1,1</t>
  </si>
  <si>
    <t>88</t>
  </si>
  <si>
    <t>M</t>
  </si>
  <si>
    <t>583310002000.S</t>
  </si>
  <si>
    <t>Kamenivo ťažené hrubé frakcia fr 64</t>
  </si>
  <si>
    <t>8</t>
  </si>
  <si>
    <t>1316529700</t>
  </si>
  <si>
    <t>22,44*1,55 'Prepočítané koeficientom množstva</t>
  </si>
  <si>
    <t>67</t>
  </si>
  <si>
    <t>184211121</t>
  </si>
  <si>
    <t>Sadové úpravy plávajúci kvetináč - viď samostatná časť rozpočet_ KLM TT_RP_rozpočet_SO-04 Plavajuci kvetinac PS-03</t>
  </si>
  <si>
    <t>10</t>
  </si>
  <si>
    <t>Zakladanie</t>
  </si>
  <si>
    <t>7</t>
  </si>
  <si>
    <t>215901101</t>
  </si>
  <si>
    <t>Zhutnenie podložia z rastlej horniny 1 až 4 pod násypy, z hornina súdržných do 92 % PS a nesúdržných</t>
  </si>
  <si>
    <t>m2</t>
  </si>
  <si>
    <t>12</t>
  </si>
  <si>
    <t>3,4*3,4*6*1,1</t>
  </si>
  <si>
    <t>9</t>
  </si>
  <si>
    <t>271521111</t>
  </si>
  <si>
    <t>Vankúše zhutnené pod základy z kameniva hrubého drveného, frakcie 64 mm</t>
  </si>
  <si>
    <t>14</t>
  </si>
  <si>
    <t>3,4*3,4*0,2*6*1,1</t>
  </si>
  <si>
    <t>275321312</t>
  </si>
  <si>
    <t>Betón základových pätiek, železový (bez výstuže), tr.C 20/25  - výroba mimo staveniska</t>
  </si>
  <si>
    <t>16</t>
  </si>
  <si>
    <t>2,4*2,4*0,5*1,05*6</t>
  </si>
  <si>
    <t>54</t>
  </si>
  <si>
    <t>275351215</t>
  </si>
  <si>
    <t>Debnenie základových pätiek, zhotovenie-dielce - výroba mimo staveniska</t>
  </si>
  <si>
    <t>18</t>
  </si>
  <si>
    <t>(2,4*4*0,5)*6*1,05</t>
  </si>
  <si>
    <t>55</t>
  </si>
  <si>
    <t>275351216</t>
  </si>
  <si>
    <t>Debnenie základovýcb pätiek, odstránenie-dielce - výroba mimo staveniska</t>
  </si>
  <si>
    <t>66</t>
  </si>
  <si>
    <t>275361821</t>
  </si>
  <si>
    <t>Výstuž základových pätiek z ocele 10505 - výroba mimo staveniska vrátane rezervy- viď PD</t>
  </si>
  <si>
    <t>22</t>
  </si>
  <si>
    <t>69</t>
  </si>
  <si>
    <t>285375115R</t>
  </si>
  <si>
    <t xml:space="preserve">Kotviace lana na pontón montáž + dodávka, podľa PD spresniť pri realizácii, dl. 10m/ks </t>
  </si>
  <si>
    <t>ks</t>
  </si>
  <si>
    <t>24</t>
  </si>
  <si>
    <t>5</t>
  </si>
  <si>
    <t>Komunikácie</t>
  </si>
  <si>
    <t>79</t>
  </si>
  <si>
    <t>564752111.S</t>
  </si>
  <si>
    <t>Podklad alebo kryt z kameniva hrubého drveného veľ. 32-63 mm (vibr.štrk) po zhut.hr. 150 mm - bet.pätka</t>
  </si>
  <si>
    <t>1948956739</t>
  </si>
  <si>
    <t>vrchny zásyp</t>
  </si>
  <si>
    <t>3,4*3,4*6*1,15</t>
  </si>
  <si>
    <t>Ostatné konštrukcie a práce-búranie</t>
  </si>
  <si>
    <t>73</t>
  </si>
  <si>
    <t>941941031</t>
  </si>
  <si>
    <t>Výrobná dokumentácia PD</t>
  </si>
  <si>
    <t>28</t>
  </si>
  <si>
    <t>99</t>
  </si>
  <si>
    <t>Presun hmôt HSV</t>
  </si>
  <si>
    <t>58</t>
  </si>
  <si>
    <t>998011001</t>
  </si>
  <si>
    <t>Presun hmôt  JKSO 801, 803,812,zvislá konštr , výšky do 6 m</t>
  </si>
  <si>
    <t>30</t>
  </si>
  <si>
    <t>PSV</t>
  </si>
  <si>
    <t>Práce a dodávky PSV</t>
  </si>
  <si>
    <t>767</t>
  </si>
  <si>
    <t>Konštrukcie doplnkové kovové</t>
  </si>
  <si>
    <t>64</t>
  </si>
  <si>
    <t>767995103</t>
  </si>
  <si>
    <t>Montáž ostatných atypických kovových stavebných konštrukcií plávajúci kvetináč oceľ.plech. vrátane kotvenia + práškovanie na RAL podľa PD</t>
  </si>
  <si>
    <t>kg</t>
  </si>
  <si>
    <t>32</t>
  </si>
  <si>
    <t>((24,08*(0,2+0,2))*1,1*48+11,61*(0,2+0,2)*1,1*48)*1,15</t>
  </si>
  <si>
    <t>(20,1*(0,2+0,2)*1,1*40*1,1)*1,15</t>
  </si>
  <si>
    <t>(3,06*(0,2+0,2)*1,1*80*6+0,94*6*0,4*80*1,10)*1,15</t>
  </si>
  <si>
    <t>(2,13*(0,2+0,2)*6*40*1,10)*1,15</t>
  </si>
  <si>
    <t>(2,06*(0,2+0,2)*12*64*1,10)*1,15</t>
  </si>
  <si>
    <t>(0,67*0,4*160*12*1,10)*1,15</t>
  </si>
  <si>
    <t>86</t>
  </si>
  <si>
    <t>767995360.S</t>
  </si>
  <si>
    <t>Výroba ostatných atypických kovových stavebných konštrukcií plávajúci kvetináč oceľ.plech. vrátane kotvenia + práškovanie na RAL podľa PD</t>
  </si>
  <si>
    <t>-136343251</t>
  </si>
  <si>
    <t>65</t>
  </si>
  <si>
    <t>1541696000</t>
  </si>
  <si>
    <t>Plávajúci kvetináč Oceľový prvok - konštrukčná oceľ EN 1005-S335 J2, oceĺ plech, hr. podľa vykresu statiky, pozink, vrátane kotvenia podľa PD, vrátane skladby S1 a S2- viď PD</t>
  </si>
  <si>
    <t>34</t>
  </si>
  <si>
    <t>3995,982/1000</t>
  </si>
  <si>
    <t>68</t>
  </si>
  <si>
    <t>998767101</t>
  </si>
  <si>
    <t>Presun hmôt pre kovové stavebné doplnkové konštrukcie v objektoch výšky do 6 m</t>
  </si>
  <si>
    <t>36</t>
  </si>
  <si>
    <t>71</t>
  </si>
  <si>
    <t>998767194</t>
  </si>
  <si>
    <t>Kovové stav.dopln.konštr., prípl.za presun nad najväčšiu dopr. vzdial. do 1000 m</t>
  </si>
  <si>
    <t>38</t>
  </si>
  <si>
    <t>72</t>
  </si>
  <si>
    <t>998767199</t>
  </si>
  <si>
    <t>Kovové stav.dopln.konštr., prípl.za presun za k. ď. i začatých 1000 m nad 1000 m do 25 km</t>
  </si>
  <si>
    <t>40</t>
  </si>
  <si>
    <t>určená vzdialenosť do 25km</t>
  </si>
  <si>
    <t>4,236*24</t>
  </si>
  <si>
    <t xml:space="preserve">Zákonný poplatok obci - výkopová zemina NEPODLIEHA ZDANENIU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</si>
</sst>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5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7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>
      <alignment vertical="center"/>
    </xf>
    <xf numFmtId="0" fontId="25" fillId="4" borderId="0" xfId="0" applyFont="1" applyFill="1" applyAlignment="1">
      <alignment horizontal="left" vertical="center"/>
    </xf>
    <xf numFmtId="0" fontId="0" fillId="4" borderId="0" xfId="0" applyFont="1" applyFill="1" applyAlignment="1">
      <alignment vertical="center"/>
    </xf>
    <xf numFmtId="4" fontId="25" fillId="4" borderId="0" xfId="0" applyNumberFormat="1" applyFont="1" applyFill="1" applyAlignment="1">
      <alignment vertical="center"/>
    </xf>
    <xf numFmtId="0" fontId="0" fillId="0" borderId="0" xfId="0" applyProtection="1"/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2" fillId="0" borderId="0" xfId="0" applyNumberFormat="1" applyFont="1" applyAlignment="1">
      <alignment vertical="center"/>
    </xf>
    <xf numFmtId="0" fontId="24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3" xfId="0" applyFont="1" applyBorder="1" applyAlignment="1" applyProtection="1">
      <alignment horizontal="center" vertical="center"/>
      <protection locked="0"/>
    </xf>
    <xf numFmtId="49" fontId="23" fillId="0" borderId="23" xfId="0" applyNumberFormat="1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167" fontId="23" fillId="0" borderId="23" xfId="0" applyNumberFormat="1" applyFont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3" xfId="0" applyFont="1" applyBorder="1" applyAlignment="1" applyProtection="1">
      <alignment horizontal="center" vertical="center"/>
      <protection locked="0"/>
    </xf>
    <xf numFmtId="49" fontId="36" fillId="0" borderId="23" xfId="0" applyNumberFormat="1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center" vertical="center" wrapText="1"/>
      <protection locked="0"/>
    </xf>
    <xf numFmtId="167" fontId="36" fillId="0" borderId="23" xfId="0" applyNumberFormat="1" applyFont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  <protection locked="0"/>
    </xf>
    <xf numFmtId="0" fontId="37" fillId="0" borderId="23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0" borderId="14" xfId="0" applyFont="1" applyBorder="1" applyAlignment="1">
      <alignment horizontal="left" vertical="center"/>
    </xf>
    <xf numFmtId="0" fontId="36" fillId="0" borderId="0" xfId="0" applyFont="1" applyBorder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4" fontId="25" fillId="4" borderId="0" xfId="0" applyNumberFormat="1" applyFont="1" applyFill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8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164" fontId="17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workbookViewId="0">
      <selection activeCell="AN9" sqref="AN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01" t="s">
        <v>5</v>
      </c>
      <c r="AS2" s="202"/>
      <c r="AT2" s="202"/>
      <c r="AU2" s="202"/>
      <c r="AV2" s="202"/>
      <c r="AW2" s="202"/>
      <c r="AX2" s="202"/>
      <c r="AY2" s="202"/>
      <c r="AZ2" s="202"/>
      <c r="BA2" s="202"/>
      <c r="BB2" s="202"/>
      <c r="BC2" s="202"/>
      <c r="BD2" s="202"/>
      <c r="BE2" s="202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pans="1:74" s="1" customFormat="1" ht="24.95" customHeight="1">
      <c r="B4" s="20"/>
      <c r="D4" s="21" t="s">
        <v>8</v>
      </c>
      <c r="AR4" s="20"/>
      <c r="AS4" s="22" t="s">
        <v>9</v>
      </c>
      <c r="BS4" s="17" t="s">
        <v>10</v>
      </c>
    </row>
    <row r="5" spans="1:74" s="1" customFormat="1" ht="12" customHeight="1">
      <c r="B5" s="20"/>
      <c r="D5" s="23" t="s">
        <v>11</v>
      </c>
      <c r="K5" s="207" t="s">
        <v>12</v>
      </c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2"/>
      <c r="AK5" s="202"/>
      <c r="AL5" s="202"/>
      <c r="AM5" s="202"/>
      <c r="AN5" s="202"/>
      <c r="AO5" s="202"/>
      <c r="AR5" s="20"/>
      <c r="BS5" s="17" t="s">
        <v>6</v>
      </c>
    </row>
    <row r="6" spans="1:74" s="1" customFormat="1" ht="36.950000000000003" customHeight="1">
      <c r="B6" s="20"/>
      <c r="D6" s="25" t="s">
        <v>13</v>
      </c>
      <c r="K6" s="208" t="s">
        <v>14</v>
      </c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2"/>
      <c r="AK6" s="202"/>
      <c r="AL6" s="202"/>
      <c r="AM6" s="202"/>
      <c r="AN6" s="202"/>
      <c r="AO6" s="202"/>
      <c r="AR6" s="20"/>
      <c r="BS6" s="17" t="s">
        <v>6</v>
      </c>
    </row>
    <row r="7" spans="1:74" s="1" customFormat="1" ht="12" customHeight="1">
      <c r="B7" s="20"/>
      <c r="D7" s="26" t="s">
        <v>15</v>
      </c>
      <c r="K7" s="24" t="s">
        <v>1</v>
      </c>
      <c r="AK7" s="26" t="s">
        <v>16</v>
      </c>
      <c r="AN7" s="24" t="s">
        <v>1</v>
      </c>
      <c r="AR7" s="20"/>
      <c r="BS7" s="17" t="s">
        <v>6</v>
      </c>
    </row>
    <row r="8" spans="1:74" s="1" customFormat="1" ht="12" customHeight="1">
      <c r="B8" s="20"/>
      <c r="D8" s="26" t="s">
        <v>17</v>
      </c>
      <c r="K8" s="24" t="s">
        <v>18</v>
      </c>
      <c r="AK8" s="26" t="s">
        <v>19</v>
      </c>
      <c r="AN8" s="198">
        <v>44782</v>
      </c>
      <c r="AR8" s="20"/>
      <c r="BS8" s="17" t="s">
        <v>6</v>
      </c>
    </row>
    <row r="9" spans="1:74" s="1" customFormat="1" ht="14.45" customHeight="1">
      <c r="B9" s="20"/>
      <c r="AR9" s="20"/>
      <c r="BS9" s="17" t="s">
        <v>6</v>
      </c>
    </row>
    <row r="10" spans="1:74" s="1" customFormat="1" ht="12" customHeight="1">
      <c r="B10" s="20"/>
      <c r="D10" s="26" t="s">
        <v>20</v>
      </c>
      <c r="AK10" s="26" t="s">
        <v>21</v>
      </c>
      <c r="AN10" s="24" t="s">
        <v>1</v>
      </c>
      <c r="AR10" s="20"/>
      <c r="BS10" s="17" t="s">
        <v>6</v>
      </c>
    </row>
    <row r="11" spans="1:74" s="1" customFormat="1" ht="18.399999999999999" customHeight="1">
      <c r="B11" s="20"/>
      <c r="E11" s="24" t="s">
        <v>22</v>
      </c>
      <c r="AK11" s="26" t="s">
        <v>23</v>
      </c>
      <c r="AN11" s="24" t="s">
        <v>1</v>
      </c>
      <c r="AR11" s="20"/>
      <c r="BS11" s="17" t="s">
        <v>6</v>
      </c>
    </row>
    <row r="12" spans="1:74" s="1" customFormat="1" ht="6.95" customHeight="1">
      <c r="B12" s="20"/>
      <c r="AR12" s="20"/>
      <c r="BS12" s="17" t="s">
        <v>6</v>
      </c>
    </row>
    <row r="13" spans="1:74" s="1" customFormat="1" ht="12" customHeight="1">
      <c r="B13" s="20"/>
      <c r="D13" s="26" t="s">
        <v>24</v>
      </c>
      <c r="AK13" s="26" t="s">
        <v>21</v>
      </c>
      <c r="AN13" s="24" t="s">
        <v>1</v>
      </c>
      <c r="AR13" s="20"/>
      <c r="BS13" s="17" t="s">
        <v>6</v>
      </c>
    </row>
    <row r="14" spans="1:74" ht="12.75">
      <c r="B14" s="20"/>
      <c r="E14" s="24" t="s">
        <v>18</v>
      </c>
      <c r="AK14" s="26" t="s">
        <v>23</v>
      </c>
      <c r="AN14" s="24" t="s">
        <v>1</v>
      </c>
      <c r="AR14" s="20"/>
      <c r="BS14" s="17" t="s">
        <v>6</v>
      </c>
    </row>
    <row r="15" spans="1:74" s="1" customFormat="1" ht="6.95" customHeight="1">
      <c r="B15" s="20"/>
      <c r="AR15" s="20"/>
      <c r="BS15" s="17" t="s">
        <v>3</v>
      </c>
    </row>
    <row r="16" spans="1:74" s="1" customFormat="1" ht="12" customHeight="1">
      <c r="B16" s="20"/>
      <c r="D16" s="26" t="s">
        <v>25</v>
      </c>
      <c r="AK16" s="26" t="s">
        <v>21</v>
      </c>
      <c r="AN16" s="24" t="s">
        <v>1</v>
      </c>
      <c r="AR16" s="20"/>
      <c r="BS16" s="17" t="s">
        <v>3</v>
      </c>
    </row>
    <row r="17" spans="1:71" s="1" customFormat="1" ht="18.399999999999999" customHeight="1">
      <c r="B17" s="20"/>
      <c r="E17" s="24" t="s">
        <v>26</v>
      </c>
      <c r="AK17" s="26" t="s">
        <v>23</v>
      </c>
      <c r="AN17" s="24" t="s">
        <v>1</v>
      </c>
      <c r="AR17" s="20"/>
      <c r="BS17" s="17" t="s">
        <v>27</v>
      </c>
    </row>
    <row r="18" spans="1:71" s="1" customFormat="1" ht="6.95" customHeight="1">
      <c r="B18" s="20"/>
      <c r="AR18" s="20"/>
      <c r="BS18" s="17" t="s">
        <v>6</v>
      </c>
    </row>
    <row r="19" spans="1:71" s="1" customFormat="1" ht="12" customHeight="1">
      <c r="B19" s="20"/>
      <c r="D19" s="26" t="s">
        <v>28</v>
      </c>
      <c r="AK19" s="26" t="s">
        <v>21</v>
      </c>
      <c r="AN19" s="24" t="s">
        <v>1</v>
      </c>
      <c r="AR19" s="20"/>
      <c r="BS19" s="17" t="s">
        <v>6</v>
      </c>
    </row>
    <row r="20" spans="1:71" s="1" customFormat="1" ht="18.399999999999999" customHeight="1">
      <c r="B20" s="20"/>
      <c r="E20" s="24" t="s">
        <v>18</v>
      </c>
      <c r="AK20" s="26" t="s">
        <v>23</v>
      </c>
      <c r="AN20" s="24" t="s">
        <v>1</v>
      </c>
      <c r="AR20" s="20"/>
      <c r="BS20" s="17" t="s">
        <v>27</v>
      </c>
    </row>
    <row r="21" spans="1:71" s="1" customFormat="1" ht="6.95" customHeight="1">
      <c r="B21" s="20"/>
      <c r="AR21" s="20"/>
    </row>
    <row r="22" spans="1:71" s="1" customFormat="1" ht="12" customHeight="1">
      <c r="B22" s="20"/>
      <c r="D22" s="26" t="s">
        <v>29</v>
      </c>
      <c r="AR22" s="20"/>
    </row>
    <row r="23" spans="1:71" s="1" customFormat="1" ht="16.5" customHeight="1">
      <c r="B23" s="20"/>
      <c r="E23" s="209" t="s">
        <v>1</v>
      </c>
      <c r="F23" s="209"/>
      <c r="G23" s="209"/>
      <c r="H23" s="209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  <c r="AD23" s="209"/>
      <c r="AE23" s="209"/>
      <c r="AF23" s="209"/>
      <c r="AG23" s="209"/>
      <c r="AH23" s="209"/>
      <c r="AI23" s="209"/>
      <c r="AJ23" s="209"/>
      <c r="AK23" s="209"/>
      <c r="AL23" s="209"/>
      <c r="AM23" s="209"/>
      <c r="AN23" s="209"/>
      <c r="AR23" s="20"/>
    </row>
    <row r="24" spans="1:71" s="1" customFormat="1" ht="6.95" customHeight="1">
      <c r="B24" s="20"/>
      <c r="AR24" s="20"/>
    </row>
    <row r="25" spans="1:71" s="1" customFormat="1" ht="6.95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1:71" s="1" customFormat="1" ht="14.45" customHeight="1">
      <c r="B26" s="20"/>
      <c r="D26" s="29" t="s">
        <v>30</v>
      </c>
      <c r="AK26" s="210">
        <f>ROUND(AG94,2)</f>
        <v>0</v>
      </c>
      <c r="AL26" s="202"/>
      <c r="AM26" s="202"/>
      <c r="AN26" s="202"/>
      <c r="AO26" s="202"/>
      <c r="AR26" s="20"/>
    </row>
    <row r="27" spans="1:71" s="1" customFormat="1" ht="14.45" customHeight="1">
      <c r="B27" s="20"/>
      <c r="D27" s="29" t="s">
        <v>31</v>
      </c>
      <c r="AK27" s="210">
        <f>ROUND(AG97, 2)</f>
        <v>0</v>
      </c>
      <c r="AL27" s="210"/>
      <c r="AM27" s="210"/>
      <c r="AN27" s="210"/>
      <c r="AO27" s="210"/>
      <c r="AR27" s="20"/>
    </row>
    <row r="28" spans="1:7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2"/>
      <c r="BE28" s="31"/>
    </row>
    <row r="29" spans="1:71" s="2" customFormat="1" ht="25.9" customHeight="1">
      <c r="A29" s="31"/>
      <c r="B29" s="32"/>
      <c r="C29" s="31"/>
      <c r="D29" s="33" t="s">
        <v>32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205">
        <f>ROUND(AK26 + AK27, 2)</f>
        <v>0</v>
      </c>
      <c r="AL29" s="206"/>
      <c r="AM29" s="206"/>
      <c r="AN29" s="206"/>
      <c r="AO29" s="206"/>
      <c r="AP29" s="31"/>
      <c r="AQ29" s="31"/>
      <c r="AR29" s="32"/>
      <c r="BE29" s="31"/>
    </row>
    <row r="30" spans="1:71" s="2" customFormat="1" ht="6.95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2"/>
      <c r="BE30" s="31"/>
    </row>
    <row r="31" spans="1:71" s="2" customFormat="1" ht="12.75">
      <c r="A31" s="31"/>
      <c r="B31" s="32"/>
      <c r="C31" s="31"/>
      <c r="D31" s="31"/>
      <c r="E31" s="31"/>
      <c r="F31" s="31"/>
      <c r="G31" s="31"/>
      <c r="H31" s="31"/>
      <c r="I31" s="31"/>
      <c r="J31" s="31"/>
      <c r="K31" s="31"/>
      <c r="L31" s="237" t="s">
        <v>33</v>
      </c>
      <c r="M31" s="237"/>
      <c r="N31" s="237"/>
      <c r="O31" s="237"/>
      <c r="P31" s="237"/>
      <c r="Q31" s="31"/>
      <c r="R31" s="31"/>
      <c r="S31" s="31"/>
      <c r="T31" s="31"/>
      <c r="U31" s="31"/>
      <c r="V31" s="31"/>
      <c r="W31" s="237" t="s">
        <v>34</v>
      </c>
      <c r="X31" s="237"/>
      <c r="Y31" s="237"/>
      <c r="Z31" s="237"/>
      <c r="AA31" s="237"/>
      <c r="AB31" s="237"/>
      <c r="AC31" s="237"/>
      <c r="AD31" s="237"/>
      <c r="AE31" s="237"/>
      <c r="AF31" s="31"/>
      <c r="AG31" s="31"/>
      <c r="AH31" s="31"/>
      <c r="AI31" s="31"/>
      <c r="AJ31" s="31"/>
      <c r="AK31" s="237" t="s">
        <v>35</v>
      </c>
      <c r="AL31" s="237"/>
      <c r="AM31" s="237"/>
      <c r="AN31" s="237"/>
      <c r="AO31" s="237"/>
      <c r="AP31" s="31"/>
      <c r="AQ31" s="31"/>
      <c r="AR31" s="32"/>
      <c r="BE31" s="31"/>
    </row>
    <row r="32" spans="1:71" s="3" customFormat="1" ht="14.45" customHeight="1">
      <c r="B32" s="36"/>
      <c r="D32" s="26" t="s">
        <v>36</v>
      </c>
      <c r="F32" s="37" t="s">
        <v>37</v>
      </c>
      <c r="L32" s="236">
        <v>0.2</v>
      </c>
      <c r="M32" s="235"/>
      <c r="N32" s="235"/>
      <c r="O32" s="235"/>
      <c r="P32" s="235"/>
      <c r="Q32" s="38"/>
      <c r="R32" s="38"/>
      <c r="S32" s="38"/>
      <c r="T32" s="38"/>
      <c r="U32" s="38"/>
      <c r="V32" s="38"/>
      <c r="W32" s="234">
        <f>ROUND(AZ94 + SUM(CD97), 2)</f>
        <v>0</v>
      </c>
      <c r="X32" s="235"/>
      <c r="Y32" s="235"/>
      <c r="Z32" s="235"/>
      <c r="AA32" s="235"/>
      <c r="AB32" s="235"/>
      <c r="AC32" s="235"/>
      <c r="AD32" s="235"/>
      <c r="AE32" s="235"/>
      <c r="AF32" s="38"/>
      <c r="AG32" s="38"/>
      <c r="AH32" s="38"/>
      <c r="AI32" s="38"/>
      <c r="AJ32" s="38"/>
      <c r="AK32" s="234">
        <f>ROUND(AV94 + SUM(BY97), 2)</f>
        <v>0</v>
      </c>
      <c r="AL32" s="235"/>
      <c r="AM32" s="235"/>
      <c r="AN32" s="235"/>
      <c r="AO32" s="235"/>
      <c r="AP32" s="38"/>
      <c r="AQ32" s="38"/>
      <c r="AR32" s="39"/>
      <c r="AS32" s="38"/>
      <c r="AT32" s="38"/>
      <c r="AU32" s="38"/>
      <c r="AV32" s="38"/>
      <c r="AW32" s="38"/>
      <c r="AX32" s="38"/>
      <c r="AY32" s="38"/>
      <c r="AZ32" s="38"/>
    </row>
    <row r="33" spans="1:57" s="3" customFormat="1" ht="14.45" customHeight="1">
      <c r="B33" s="36"/>
      <c r="F33" s="37" t="s">
        <v>38</v>
      </c>
      <c r="L33" s="233">
        <v>0.2</v>
      </c>
      <c r="M33" s="232"/>
      <c r="N33" s="232"/>
      <c r="O33" s="232"/>
      <c r="P33" s="232"/>
      <c r="W33" s="231">
        <f>ROUND(BA94 + SUM(CE97), 2)</f>
        <v>0</v>
      </c>
      <c r="X33" s="232"/>
      <c r="Y33" s="232"/>
      <c r="Z33" s="232"/>
      <c r="AA33" s="232"/>
      <c r="AB33" s="232"/>
      <c r="AC33" s="232"/>
      <c r="AD33" s="232"/>
      <c r="AE33" s="232"/>
      <c r="AK33" s="231">
        <f>ROUND(AW94 + SUM(BZ97), 2)</f>
        <v>0</v>
      </c>
      <c r="AL33" s="232"/>
      <c r="AM33" s="232"/>
      <c r="AN33" s="232"/>
      <c r="AO33" s="232"/>
      <c r="AR33" s="36"/>
    </row>
    <row r="34" spans="1:57" s="3" customFormat="1" ht="14.45" hidden="1" customHeight="1">
      <c r="B34" s="36"/>
      <c r="F34" s="26" t="s">
        <v>39</v>
      </c>
      <c r="L34" s="233">
        <v>0.2</v>
      </c>
      <c r="M34" s="232"/>
      <c r="N34" s="232"/>
      <c r="O34" s="232"/>
      <c r="P34" s="232"/>
      <c r="W34" s="231">
        <f>ROUND(BB94 + SUM(CF97), 2)</f>
        <v>0</v>
      </c>
      <c r="X34" s="232"/>
      <c r="Y34" s="232"/>
      <c r="Z34" s="232"/>
      <c r="AA34" s="232"/>
      <c r="AB34" s="232"/>
      <c r="AC34" s="232"/>
      <c r="AD34" s="232"/>
      <c r="AE34" s="232"/>
      <c r="AK34" s="231">
        <v>0</v>
      </c>
      <c r="AL34" s="232"/>
      <c r="AM34" s="232"/>
      <c r="AN34" s="232"/>
      <c r="AO34" s="232"/>
      <c r="AR34" s="36"/>
    </row>
    <row r="35" spans="1:57" s="3" customFormat="1" ht="14.45" hidden="1" customHeight="1">
      <c r="B35" s="36"/>
      <c r="F35" s="26" t="s">
        <v>40</v>
      </c>
      <c r="L35" s="233">
        <v>0.2</v>
      </c>
      <c r="M35" s="232"/>
      <c r="N35" s="232"/>
      <c r="O35" s="232"/>
      <c r="P35" s="232"/>
      <c r="W35" s="231">
        <f>ROUND(BC94 + SUM(CG97), 2)</f>
        <v>0</v>
      </c>
      <c r="X35" s="232"/>
      <c r="Y35" s="232"/>
      <c r="Z35" s="232"/>
      <c r="AA35" s="232"/>
      <c r="AB35" s="232"/>
      <c r="AC35" s="232"/>
      <c r="AD35" s="232"/>
      <c r="AE35" s="232"/>
      <c r="AK35" s="231">
        <v>0</v>
      </c>
      <c r="AL35" s="232"/>
      <c r="AM35" s="232"/>
      <c r="AN35" s="232"/>
      <c r="AO35" s="232"/>
      <c r="AR35" s="36"/>
    </row>
    <row r="36" spans="1:57" s="3" customFormat="1" ht="14.45" hidden="1" customHeight="1">
      <c r="B36" s="36"/>
      <c r="F36" s="37" t="s">
        <v>41</v>
      </c>
      <c r="L36" s="236">
        <v>0</v>
      </c>
      <c r="M36" s="235"/>
      <c r="N36" s="235"/>
      <c r="O36" s="235"/>
      <c r="P36" s="235"/>
      <c r="Q36" s="38"/>
      <c r="R36" s="38"/>
      <c r="S36" s="38"/>
      <c r="T36" s="38"/>
      <c r="U36" s="38"/>
      <c r="V36" s="38"/>
      <c r="W36" s="234">
        <f>ROUND(BD94 + SUM(CH97), 2)</f>
        <v>0</v>
      </c>
      <c r="X36" s="235"/>
      <c r="Y36" s="235"/>
      <c r="Z36" s="235"/>
      <c r="AA36" s="235"/>
      <c r="AB36" s="235"/>
      <c r="AC36" s="235"/>
      <c r="AD36" s="235"/>
      <c r="AE36" s="235"/>
      <c r="AF36" s="38"/>
      <c r="AG36" s="38"/>
      <c r="AH36" s="38"/>
      <c r="AI36" s="38"/>
      <c r="AJ36" s="38"/>
      <c r="AK36" s="234">
        <v>0</v>
      </c>
      <c r="AL36" s="235"/>
      <c r="AM36" s="235"/>
      <c r="AN36" s="235"/>
      <c r="AO36" s="235"/>
      <c r="AP36" s="38"/>
      <c r="AQ36" s="38"/>
      <c r="AR36" s="39"/>
      <c r="AS36" s="38"/>
      <c r="AT36" s="38"/>
      <c r="AU36" s="38"/>
      <c r="AV36" s="38"/>
      <c r="AW36" s="38"/>
      <c r="AX36" s="38"/>
      <c r="AY36" s="38"/>
      <c r="AZ36" s="38"/>
    </row>
    <row r="37" spans="1:57" s="2" customFormat="1" ht="6.9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2" customFormat="1" ht="25.9" customHeight="1">
      <c r="A38" s="31"/>
      <c r="B38" s="32"/>
      <c r="C38" s="40"/>
      <c r="D38" s="41" t="s">
        <v>42</v>
      </c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3" t="s">
        <v>43</v>
      </c>
      <c r="U38" s="42"/>
      <c r="V38" s="42"/>
      <c r="W38" s="42"/>
      <c r="X38" s="224" t="s">
        <v>44</v>
      </c>
      <c r="Y38" s="225"/>
      <c r="Z38" s="225"/>
      <c r="AA38" s="225"/>
      <c r="AB38" s="225"/>
      <c r="AC38" s="42"/>
      <c r="AD38" s="42"/>
      <c r="AE38" s="42"/>
      <c r="AF38" s="42"/>
      <c r="AG38" s="42"/>
      <c r="AH38" s="42"/>
      <c r="AI38" s="42"/>
      <c r="AJ38" s="42"/>
      <c r="AK38" s="226">
        <f>SUM(AK29:AK36)</f>
        <v>0</v>
      </c>
      <c r="AL38" s="225"/>
      <c r="AM38" s="225"/>
      <c r="AN38" s="225"/>
      <c r="AO38" s="227"/>
      <c r="AP38" s="40"/>
      <c r="AQ38" s="40"/>
      <c r="AR38" s="32"/>
      <c r="BE38" s="31"/>
    </row>
    <row r="39" spans="1:57" s="2" customFormat="1" ht="6.95" customHeight="1">
      <c r="A39" s="31"/>
      <c r="B39" s="32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2"/>
      <c r="BE39" s="31"/>
    </row>
    <row r="40" spans="1:57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2"/>
      <c r="BE40" s="31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4"/>
      <c r="D49" s="45" t="s">
        <v>45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46</v>
      </c>
      <c r="AI49" s="46"/>
      <c r="AJ49" s="46"/>
      <c r="AK49" s="46"/>
      <c r="AL49" s="46"/>
      <c r="AM49" s="46"/>
      <c r="AN49" s="46"/>
      <c r="AO49" s="46"/>
      <c r="AR49" s="44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1"/>
      <c r="B60" s="32"/>
      <c r="C60" s="31"/>
      <c r="D60" s="47" t="s">
        <v>47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7" t="s">
        <v>48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7" t="s">
        <v>47</v>
      </c>
      <c r="AI60" s="34"/>
      <c r="AJ60" s="34"/>
      <c r="AK60" s="34"/>
      <c r="AL60" s="34"/>
      <c r="AM60" s="47" t="s">
        <v>48</v>
      </c>
      <c r="AN60" s="34"/>
      <c r="AO60" s="34"/>
      <c r="AP60" s="31"/>
      <c r="AQ60" s="31"/>
      <c r="AR60" s="32"/>
      <c r="BE60" s="31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1"/>
      <c r="B64" s="32"/>
      <c r="C64" s="31"/>
      <c r="D64" s="45" t="s">
        <v>49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5" t="s">
        <v>50</v>
      </c>
      <c r="AI64" s="48"/>
      <c r="AJ64" s="48"/>
      <c r="AK64" s="48"/>
      <c r="AL64" s="48"/>
      <c r="AM64" s="48"/>
      <c r="AN64" s="48"/>
      <c r="AO64" s="48"/>
      <c r="AP64" s="31"/>
      <c r="AQ64" s="31"/>
      <c r="AR64" s="32"/>
      <c r="BE64" s="31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1"/>
      <c r="B75" s="32"/>
      <c r="C75" s="31"/>
      <c r="D75" s="47" t="s">
        <v>47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7" t="s">
        <v>48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7" t="s">
        <v>47</v>
      </c>
      <c r="AI75" s="34"/>
      <c r="AJ75" s="34"/>
      <c r="AK75" s="34"/>
      <c r="AL75" s="34"/>
      <c r="AM75" s="47" t="s">
        <v>48</v>
      </c>
      <c r="AN75" s="34"/>
      <c r="AO75" s="34"/>
      <c r="AP75" s="31"/>
      <c r="AQ75" s="31"/>
      <c r="AR75" s="32"/>
      <c r="BE75" s="31"/>
    </row>
    <row r="76" spans="1:57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32"/>
      <c r="BE77" s="31"/>
    </row>
    <row r="81" spans="1:91" s="2" customFormat="1" ht="6.95" customHeight="1">
      <c r="A81" s="31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2"/>
      <c r="BE81" s="31"/>
    </row>
    <row r="82" spans="1:91" s="2" customFormat="1" ht="24.95" customHeight="1">
      <c r="A82" s="31"/>
      <c r="B82" s="32"/>
      <c r="C82" s="21" t="s">
        <v>51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>
      <c r="B84" s="53"/>
      <c r="C84" s="26" t="s">
        <v>11</v>
      </c>
      <c r="L84" s="4" t="str">
        <f>K5</f>
        <v>2021-8</v>
      </c>
      <c r="AR84" s="53"/>
    </row>
    <row r="85" spans="1:91" s="5" customFormat="1" ht="36.950000000000003" customHeight="1">
      <c r="B85" s="54"/>
      <c r="C85" s="55" t="s">
        <v>13</v>
      </c>
      <c r="L85" s="228" t="str">
        <f>K6</f>
        <v>Umiestnenie lávky v priestore Horného rybníka v lokalite Kamenný mlyn v Trnave_dub</v>
      </c>
      <c r="M85" s="229"/>
      <c r="N85" s="229"/>
      <c r="O85" s="229"/>
      <c r="P85" s="229"/>
      <c r="Q85" s="229"/>
      <c r="R85" s="229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  <c r="AF85" s="229"/>
      <c r="AG85" s="229"/>
      <c r="AH85" s="229"/>
      <c r="AI85" s="229"/>
      <c r="AJ85" s="229"/>
      <c r="AK85" s="229"/>
      <c r="AL85" s="229"/>
      <c r="AM85" s="229"/>
      <c r="AN85" s="229"/>
      <c r="AO85" s="229"/>
      <c r="AR85" s="54"/>
    </row>
    <row r="86" spans="1:91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>
      <c r="A87" s="31"/>
      <c r="B87" s="32"/>
      <c r="C87" s="26" t="s">
        <v>17</v>
      </c>
      <c r="D87" s="31"/>
      <c r="E87" s="31"/>
      <c r="F87" s="31"/>
      <c r="G87" s="31"/>
      <c r="H87" s="31"/>
      <c r="I87" s="31"/>
      <c r="J87" s="31"/>
      <c r="K87" s="31"/>
      <c r="L87" s="56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19</v>
      </c>
      <c r="AJ87" s="31"/>
      <c r="AK87" s="31"/>
      <c r="AL87" s="31"/>
      <c r="AM87" s="230">
        <f>IF(AN8= "","",AN8)</f>
        <v>44782</v>
      </c>
      <c r="AN87" s="230"/>
      <c r="AO87" s="31"/>
      <c r="AP87" s="31"/>
      <c r="AQ87" s="31"/>
      <c r="AR87" s="32"/>
      <c r="BE87" s="31"/>
    </row>
    <row r="88" spans="1:91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15.2" customHeight="1">
      <c r="A89" s="31"/>
      <c r="B89" s="32"/>
      <c r="C89" s="26" t="s">
        <v>20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>Mesto Trnava č.1 917 71 Trnava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25</v>
      </c>
      <c r="AJ89" s="31"/>
      <c r="AK89" s="31"/>
      <c r="AL89" s="31"/>
      <c r="AM89" s="217" t="str">
        <f>IF(E17="","",E17)</f>
        <v>Šercel Švec, s.r.o.</v>
      </c>
      <c r="AN89" s="218"/>
      <c r="AO89" s="218"/>
      <c r="AP89" s="218"/>
      <c r="AQ89" s="31"/>
      <c r="AR89" s="32"/>
      <c r="AS89" s="213" t="s">
        <v>52</v>
      </c>
      <c r="AT89" s="214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31"/>
    </row>
    <row r="90" spans="1:91" s="2" customFormat="1" ht="15.2" customHeight="1">
      <c r="A90" s="31"/>
      <c r="B90" s="32"/>
      <c r="C90" s="26" t="s">
        <v>24</v>
      </c>
      <c r="D90" s="31"/>
      <c r="E90" s="31"/>
      <c r="F90" s="31"/>
      <c r="G90" s="31"/>
      <c r="H90" s="31"/>
      <c r="I90" s="31"/>
      <c r="J90" s="31"/>
      <c r="K90" s="31"/>
      <c r="L90" s="4" t="str">
        <f>IF(E14="","",E14)</f>
        <v xml:space="preserve"> 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28</v>
      </c>
      <c r="AJ90" s="31"/>
      <c r="AK90" s="31"/>
      <c r="AL90" s="31"/>
      <c r="AM90" s="217" t="str">
        <f>IF(E20="","",E20)</f>
        <v xml:space="preserve"> </v>
      </c>
      <c r="AN90" s="218"/>
      <c r="AO90" s="218"/>
      <c r="AP90" s="218"/>
      <c r="AQ90" s="31"/>
      <c r="AR90" s="32"/>
      <c r="AS90" s="215"/>
      <c r="AT90" s="216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31"/>
    </row>
    <row r="91" spans="1:91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15"/>
      <c r="AT91" s="216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31"/>
    </row>
    <row r="92" spans="1:91" s="2" customFormat="1" ht="29.25" customHeight="1">
      <c r="A92" s="31"/>
      <c r="B92" s="32"/>
      <c r="C92" s="219" t="s">
        <v>53</v>
      </c>
      <c r="D92" s="220"/>
      <c r="E92" s="220"/>
      <c r="F92" s="220"/>
      <c r="G92" s="220"/>
      <c r="H92" s="62"/>
      <c r="I92" s="221" t="s">
        <v>54</v>
      </c>
      <c r="J92" s="220"/>
      <c r="K92" s="220"/>
      <c r="L92" s="220"/>
      <c r="M92" s="220"/>
      <c r="N92" s="220"/>
      <c r="O92" s="220"/>
      <c r="P92" s="220"/>
      <c r="Q92" s="220"/>
      <c r="R92" s="220"/>
      <c r="S92" s="220"/>
      <c r="T92" s="220"/>
      <c r="U92" s="220"/>
      <c r="V92" s="220"/>
      <c r="W92" s="220"/>
      <c r="X92" s="220"/>
      <c r="Y92" s="220"/>
      <c r="Z92" s="220"/>
      <c r="AA92" s="220"/>
      <c r="AB92" s="220"/>
      <c r="AC92" s="220"/>
      <c r="AD92" s="220"/>
      <c r="AE92" s="220"/>
      <c r="AF92" s="220"/>
      <c r="AG92" s="222" t="s">
        <v>55</v>
      </c>
      <c r="AH92" s="220"/>
      <c r="AI92" s="220"/>
      <c r="AJ92" s="220"/>
      <c r="AK92" s="220"/>
      <c r="AL92" s="220"/>
      <c r="AM92" s="220"/>
      <c r="AN92" s="221" t="s">
        <v>56</v>
      </c>
      <c r="AO92" s="220"/>
      <c r="AP92" s="223"/>
      <c r="AQ92" s="63" t="s">
        <v>57</v>
      </c>
      <c r="AR92" s="32"/>
      <c r="AS92" s="64" t="s">
        <v>58</v>
      </c>
      <c r="AT92" s="65" t="s">
        <v>59</v>
      </c>
      <c r="AU92" s="65" t="s">
        <v>60</v>
      </c>
      <c r="AV92" s="65" t="s">
        <v>61</v>
      </c>
      <c r="AW92" s="65" t="s">
        <v>62</v>
      </c>
      <c r="AX92" s="65" t="s">
        <v>63</v>
      </c>
      <c r="AY92" s="65" t="s">
        <v>64</v>
      </c>
      <c r="AZ92" s="65" t="s">
        <v>65</v>
      </c>
      <c r="BA92" s="65" t="s">
        <v>66</v>
      </c>
      <c r="BB92" s="65" t="s">
        <v>67</v>
      </c>
      <c r="BC92" s="65" t="s">
        <v>68</v>
      </c>
      <c r="BD92" s="66" t="s">
        <v>69</v>
      </c>
      <c r="BE92" s="31"/>
    </row>
    <row r="93" spans="1:91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7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69"/>
      <c r="BE93" s="31"/>
    </row>
    <row r="94" spans="1:91" s="6" customFormat="1" ht="32.450000000000003" customHeight="1">
      <c r="B94" s="70"/>
      <c r="C94" s="71" t="s">
        <v>70</v>
      </c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212">
        <f>ROUND(AG95,2)</f>
        <v>0</v>
      </c>
      <c r="AH94" s="212"/>
      <c r="AI94" s="212"/>
      <c r="AJ94" s="212"/>
      <c r="AK94" s="212"/>
      <c r="AL94" s="212"/>
      <c r="AM94" s="212"/>
      <c r="AN94" s="199">
        <f>SUM(AG94,AT94)</f>
        <v>0</v>
      </c>
      <c r="AO94" s="199"/>
      <c r="AP94" s="199"/>
      <c r="AQ94" s="74" t="s">
        <v>1</v>
      </c>
      <c r="AR94" s="70"/>
      <c r="AS94" s="75">
        <f>ROUND(AS95,2)</f>
        <v>0</v>
      </c>
      <c r="AT94" s="76">
        <f>ROUND(SUM(AV94:AW94),2)</f>
        <v>0</v>
      </c>
      <c r="AU94" s="77">
        <f>ROUND(AU95,5)</f>
        <v>607.55089999999996</v>
      </c>
      <c r="AV94" s="76">
        <f>ROUND(AZ94*L32,2)</f>
        <v>0</v>
      </c>
      <c r="AW94" s="76">
        <f>ROUND(BA94*L33,2)</f>
        <v>0</v>
      </c>
      <c r="AX94" s="76">
        <f>ROUND(BB94*L32,2)</f>
        <v>0</v>
      </c>
      <c r="AY94" s="76">
        <f>ROUND(BC94*L33,2)</f>
        <v>0</v>
      </c>
      <c r="AZ94" s="76">
        <f>ROUND(AZ95,2)</f>
        <v>0</v>
      </c>
      <c r="BA94" s="76">
        <f>ROUND(BA95,2)</f>
        <v>0</v>
      </c>
      <c r="BB94" s="76">
        <f>ROUND(BB95,2)</f>
        <v>0</v>
      </c>
      <c r="BC94" s="76">
        <f>ROUND(BC95,2)</f>
        <v>0</v>
      </c>
      <c r="BD94" s="78">
        <f>ROUND(BD95,2)</f>
        <v>0</v>
      </c>
      <c r="BS94" s="79" t="s">
        <v>71</v>
      </c>
      <c r="BT94" s="79" t="s">
        <v>72</v>
      </c>
      <c r="BU94" s="80" t="s">
        <v>73</v>
      </c>
      <c r="BV94" s="79" t="s">
        <v>74</v>
      </c>
      <c r="BW94" s="79" t="s">
        <v>4</v>
      </c>
      <c r="BX94" s="79" t="s">
        <v>75</v>
      </c>
      <c r="CL94" s="79" t="s">
        <v>1</v>
      </c>
    </row>
    <row r="95" spans="1:91" s="7" customFormat="1" ht="16.5" customHeight="1">
      <c r="A95" s="81" t="s">
        <v>76</v>
      </c>
      <c r="B95" s="82"/>
      <c r="C95" s="83"/>
      <c r="D95" s="211" t="s">
        <v>77</v>
      </c>
      <c r="E95" s="211"/>
      <c r="F95" s="211"/>
      <c r="G95" s="211"/>
      <c r="H95" s="211"/>
      <c r="I95" s="84"/>
      <c r="J95" s="211" t="s">
        <v>78</v>
      </c>
      <c r="K95" s="211"/>
      <c r="L95" s="211"/>
      <c r="M95" s="211"/>
      <c r="N95" s="211"/>
      <c r="O95" s="211"/>
      <c r="P95" s="211"/>
      <c r="Q95" s="211"/>
      <c r="R95" s="211"/>
      <c r="S95" s="211"/>
      <c r="T95" s="211"/>
      <c r="U95" s="211"/>
      <c r="V95" s="211"/>
      <c r="W95" s="211"/>
      <c r="X95" s="211"/>
      <c r="Y95" s="211"/>
      <c r="Z95" s="211"/>
      <c r="AA95" s="211"/>
      <c r="AB95" s="211"/>
      <c r="AC95" s="211"/>
      <c r="AD95" s="211"/>
      <c r="AE95" s="211"/>
      <c r="AF95" s="211"/>
      <c r="AG95" s="203">
        <f>'03d - SO 04 Plávajúci kve...'!J32</f>
        <v>0</v>
      </c>
      <c r="AH95" s="204"/>
      <c r="AI95" s="204"/>
      <c r="AJ95" s="204"/>
      <c r="AK95" s="204"/>
      <c r="AL95" s="204"/>
      <c r="AM95" s="204"/>
      <c r="AN95" s="203">
        <f>SUM(AG95,AT95)</f>
        <v>0</v>
      </c>
      <c r="AO95" s="204"/>
      <c r="AP95" s="204"/>
      <c r="AQ95" s="85" t="s">
        <v>79</v>
      </c>
      <c r="AR95" s="82"/>
      <c r="AS95" s="86">
        <v>0</v>
      </c>
      <c r="AT95" s="87">
        <f>ROUND(SUM(AV95:AW95),2)</f>
        <v>0</v>
      </c>
      <c r="AU95" s="88">
        <f>'03d - SO 04 Plávajúci kve...'!P128</f>
        <v>607.55089939999993</v>
      </c>
      <c r="AV95" s="87">
        <f>'03d - SO 04 Plávajúci kve...'!J35</f>
        <v>0</v>
      </c>
      <c r="AW95" s="87">
        <f>'03d - SO 04 Plávajúci kve...'!J36</f>
        <v>0</v>
      </c>
      <c r="AX95" s="87">
        <f>'03d - SO 04 Plávajúci kve...'!J37</f>
        <v>0</v>
      </c>
      <c r="AY95" s="87">
        <f>'03d - SO 04 Plávajúci kve...'!J38</f>
        <v>0</v>
      </c>
      <c r="AZ95" s="87">
        <f>'03d - SO 04 Plávajúci kve...'!F35</f>
        <v>0</v>
      </c>
      <c r="BA95" s="87">
        <f>'03d - SO 04 Plávajúci kve...'!F36</f>
        <v>0</v>
      </c>
      <c r="BB95" s="87">
        <f>'03d - SO 04 Plávajúci kve...'!F37</f>
        <v>0</v>
      </c>
      <c r="BC95" s="87">
        <f>'03d - SO 04 Plávajúci kve...'!F38</f>
        <v>0</v>
      </c>
      <c r="BD95" s="89">
        <f>'03d - SO 04 Plávajúci kve...'!F39</f>
        <v>0</v>
      </c>
      <c r="BT95" s="90" t="s">
        <v>80</v>
      </c>
      <c r="BV95" s="90" t="s">
        <v>74</v>
      </c>
      <c r="BW95" s="90" t="s">
        <v>81</v>
      </c>
      <c r="BX95" s="90" t="s">
        <v>4</v>
      </c>
      <c r="CL95" s="90" t="s">
        <v>1</v>
      </c>
      <c r="CM95" s="90" t="s">
        <v>72</v>
      </c>
    </row>
    <row r="96" spans="1:91">
      <c r="B96" s="20"/>
      <c r="AR96" s="20"/>
    </row>
    <row r="97" spans="1:57" s="2" customFormat="1" ht="30" customHeight="1">
      <c r="A97" s="31"/>
      <c r="B97" s="32"/>
      <c r="C97" s="71" t="s">
        <v>82</v>
      </c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199">
        <v>0</v>
      </c>
      <c r="AH97" s="199"/>
      <c r="AI97" s="199"/>
      <c r="AJ97" s="199"/>
      <c r="AK97" s="199"/>
      <c r="AL97" s="199"/>
      <c r="AM97" s="199"/>
      <c r="AN97" s="199">
        <v>0</v>
      </c>
      <c r="AO97" s="199"/>
      <c r="AP97" s="199"/>
      <c r="AQ97" s="91"/>
      <c r="AR97" s="32"/>
      <c r="AS97" s="64" t="s">
        <v>83</v>
      </c>
      <c r="AT97" s="65" t="s">
        <v>84</v>
      </c>
      <c r="AU97" s="65" t="s">
        <v>36</v>
      </c>
      <c r="AV97" s="66" t="s">
        <v>59</v>
      </c>
      <c r="AW97" s="31"/>
      <c r="AX97" s="31"/>
      <c r="AY97" s="31"/>
      <c r="AZ97" s="31"/>
      <c r="BA97" s="31"/>
      <c r="BB97" s="31"/>
      <c r="BC97" s="31"/>
      <c r="BD97" s="31"/>
      <c r="BE97" s="31"/>
    </row>
    <row r="98" spans="1:57" s="2" customFormat="1" ht="10.9" customHeight="1">
      <c r="A98" s="31"/>
      <c r="B98" s="32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2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  <row r="99" spans="1:57" s="2" customFormat="1" ht="30" customHeight="1">
      <c r="A99" s="31"/>
      <c r="B99" s="32"/>
      <c r="C99" s="92" t="s">
        <v>85</v>
      </c>
      <c r="D99" s="93"/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  <c r="P99" s="93"/>
      <c r="Q99" s="93"/>
      <c r="R99" s="93"/>
      <c r="S99" s="93"/>
      <c r="T99" s="93"/>
      <c r="U99" s="93"/>
      <c r="V99" s="93"/>
      <c r="W99" s="93"/>
      <c r="X99" s="93"/>
      <c r="Y99" s="93"/>
      <c r="Z99" s="93"/>
      <c r="AA99" s="93"/>
      <c r="AB99" s="93"/>
      <c r="AC99" s="93"/>
      <c r="AD99" s="93"/>
      <c r="AE99" s="93"/>
      <c r="AF99" s="93"/>
      <c r="AG99" s="200">
        <f>ROUND(AG94 + AG97, 2)</f>
        <v>0</v>
      </c>
      <c r="AH99" s="200"/>
      <c r="AI99" s="200"/>
      <c r="AJ99" s="200"/>
      <c r="AK99" s="200"/>
      <c r="AL99" s="200"/>
      <c r="AM99" s="200"/>
      <c r="AN99" s="200">
        <f>ROUND(AN94 + AN97, 2)</f>
        <v>0</v>
      </c>
      <c r="AO99" s="200"/>
      <c r="AP99" s="200"/>
      <c r="AQ99" s="93"/>
      <c r="AR99" s="32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</row>
    <row r="100" spans="1:57" s="2" customFormat="1" ht="6.95" customHeight="1">
      <c r="A100" s="31"/>
      <c r="B100" s="49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32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</row>
  </sheetData>
  <mergeCells count="46">
    <mergeCell ref="L31:P31"/>
    <mergeCell ref="W31:AE31"/>
    <mergeCell ref="AK31:AO31"/>
    <mergeCell ref="W32:AE32"/>
    <mergeCell ref="AK32:AO32"/>
    <mergeCell ref="L32:P32"/>
    <mergeCell ref="W33:AE33"/>
    <mergeCell ref="AK33:AO33"/>
    <mergeCell ref="L33:P33"/>
    <mergeCell ref="W34:AE34"/>
    <mergeCell ref="AK34:AO34"/>
    <mergeCell ref="L34:P34"/>
    <mergeCell ref="W35:AE35"/>
    <mergeCell ref="AK35:AO35"/>
    <mergeCell ref="L35:P35"/>
    <mergeCell ref="W36:AE36"/>
    <mergeCell ref="AK36:AO36"/>
    <mergeCell ref="L36:P36"/>
    <mergeCell ref="X38:AB38"/>
    <mergeCell ref="AK38:AO38"/>
    <mergeCell ref="L85:AO85"/>
    <mergeCell ref="AM87:AN87"/>
    <mergeCell ref="AM89:AP89"/>
    <mergeCell ref="AN94:AP94"/>
    <mergeCell ref="AS89:AT91"/>
    <mergeCell ref="AM90:AP90"/>
    <mergeCell ref="C92:G92"/>
    <mergeCell ref="I92:AF92"/>
    <mergeCell ref="AG92:AM92"/>
    <mergeCell ref="AN92:AP92"/>
    <mergeCell ref="AG97:AM97"/>
    <mergeCell ref="AN97:AP97"/>
    <mergeCell ref="AG99:AM99"/>
    <mergeCell ref="AN99:AP99"/>
    <mergeCell ref="AR2:BE2"/>
    <mergeCell ref="AN95:AP95"/>
    <mergeCell ref="AG95:AM95"/>
    <mergeCell ref="AK29:AO29"/>
    <mergeCell ref="K5:AO5"/>
    <mergeCell ref="K6:AO6"/>
    <mergeCell ref="E23:AN23"/>
    <mergeCell ref="AK26:AO26"/>
    <mergeCell ref="AK27:AO27"/>
    <mergeCell ref="D95:H95"/>
    <mergeCell ref="J95:AF95"/>
    <mergeCell ref="AG94:AM94"/>
  </mergeCells>
  <hyperlinks>
    <hyperlink ref="A95" location="'03d - SO 04 Plávajúci kve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04"/>
  <sheetViews>
    <sheetView showGridLines="0" tabSelected="1" topLeftCell="A145" workbookViewId="0">
      <selection activeCell="A150" sqref="A150:XFD15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01" t="s">
        <v>5</v>
      </c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7" t="s">
        <v>81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72</v>
      </c>
    </row>
    <row r="4" spans="1:46" s="1" customFormat="1" ht="24.95" customHeight="1">
      <c r="B4" s="20"/>
      <c r="D4" s="21" t="s">
        <v>86</v>
      </c>
      <c r="L4" s="20"/>
      <c r="M4" s="96" t="s">
        <v>9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13</v>
      </c>
      <c r="L6" s="20"/>
    </row>
    <row r="7" spans="1:46" s="1" customFormat="1" ht="26.25" customHeight="1">
      <c r="B7" s="20"/>
      <c r="E7" s="239" t="str">
        <f>'Rekapitulácia stavby'!K6</f>
        <v>Umiestnenie lávky v priestore Horného rybníka v lokalite Kamenný mlyn v Trnave_dub</v>
      </c>
      <c r="F7" s="240"/>
      <c r="G7" s="240"/>
      <c r="H7" s="240"/>
      <c r="L7" s="20"/>
    </row>
    <row r="8" spans="1:46" s="2" customFormat="1" ht="12" customHeight="1">
      <c r="A8" s="31"/>
      <c r="B8" s="32"/>
      <c r="C8" s="31"/>
      <c r="D8" s="26" t="s">
        <v>87</v>
      </c>
      <c r="E8" s="31"/>
      <c r="F8" s="31"/>
      <c r="G8" s="31"/>
      <c r="H8" s="31"/>
      <c r="I8" s="31"/>
      <c r="J8" s="31"/>
      <c r="K8" s="31"/>
      <c r="L8" s="44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28" t="s">
        <v>88</v>
      </c>
      <c r="F9" s="238"/>
      <c r="G9" s="238"/>
      <c r="H9" s="238"/>
      <c r="I9" s="31"/>
      <c r="J9" s="31"/>
      <c r="K9" s="31"/>
      <c r="L9" s="44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4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15</v>
      </c>
      <c r="E11" s="31"/>
      <c r="F11" s="24" t="s">
        <v>1</v>
      </c>
      <c r="G11" s="31"/>
      <c r="H11" s="31"/>
      <c r="I11" s="26" t="s">
        <v>16</v>
      </c>
      <c r="J11" s="24" t="s">
        <v>1</v>
      </c>
      <c r="K11" s="31"/>
      <c r="L11" s="44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17</v>
      </c>
      <c r="E12" s="31"/>
      <c r="F12" s="24" t="s">
        <v>18</v>
      </c>
      <c r="G12" s="31"/>
      <c r="H12" s="31"/>
      <c r="I12" s="26" t="s">
        <v>19</v>
      </c>
      <c r="J12" s="57">
        <f>'Rekapitulácia stavby'!AN8</f>
        <v>44782</v>
      </c>
      <c r="K12" s="31"/>
      <c r="L12" s="44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4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20</v>
      </c>
      <c r="E14" s="31"/>
      <c r="F14" s="31"/>
      <c r="G14" s="31"/>
      <c r="H14" s="31"/>
      <c r="I14" s="26" t="s">
        <v>21</v>
      </c>
      <c r="J14" s="24" t="s">
        <v>1</v>
      </c>
      <c r="K14" s="31"/>
      <c r="L14" s="44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22</v>
      </c>
      <c r="F15" s="31"/>
      <c r="G15" s="31"/>
      <c r="H15" s="31"/>
      <c r="I15" s="26" t="s">
        <v>23</v>
      </c>
      <c r="J15" s="24" t="s">
        <v>1</v>
      </c>
      <c r="K15" s="31"/>
      <c r="L15" s="44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4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24</v>
      </c>
      <c r="E17" s="31"/>
      <c r="F17" s="31"/>
      <c r="G17" s="31"/>
      <c r="H17" s="31"/>
      <c r="I17" s="26" t="s">
        <v>21</v>
      </c>
      <c r="J17" s="24" t="str">
        <f>'Rekapitulácia stavby'!AN13</f>
        <v/>
      </c>
      <c r="K17" s="31"/>
      <c r="L17" s="44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07" t="str">
        <f>'Rekapitulácia stavby'!E14</f>
        <v xml:space="preserve"> </v>
      </c>
      <c r="F18" s="207"/>
      <c r="G18" s="207"/>
      <c r="H18" s="207"/>
      <c r="I18" s="26" t="s">
        <v>23</v>
      </c>
      <c r="J18" s="24" t="str">
        <f>'Rekapitulácia stavby'!AN14</f>
        <v/>
      </c>
      <c r="K18" s="31"/>
      <c r="L18" s="44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4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25</v>
      </c>
      <c r="E20" s="31"/>
      <c r="F20" s="31"/>
      <c r="G20" s="31"/>
      <c r="H20" s="31"/>
      <c r="I20" s="26" t="s">
        <v>21</v>
      </c>
      <c r="J20" s="24" t="s">
        <v>1</v>
      </c>
      <c r="K20" s="31"/>
      <c r="L20" s="44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">
        <v>26</v>
      </c>
      <c r="F21" s="31"/>
      <c r="G21" s="31"/>
      <c r="H21" s="31"/>
      <c r="I21" s="26" t="s">
        <v>23</v>
      </c>
      <c r="J21" s="24" t="s">
        <v>1</v>
      </c>
      <c r="K21" s="31"/>
      <c r="L21" s="44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4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28</v>
      </c>
      <c r="E23" s="31"/>
      <c r="F23" s="31"/>
      <c r="G23" s="31"/>
      <c r="H23" s="31"/>
      <c r="I23" s="26" t="s">
        <v>21</v>
      </c>
      <c r="J23" s="24" t="str">
        <f>IF('Rekapitulácia stavby'!AN19="","",'Rekapitulácia stavby'!AN19)</f>
        <v/>
      </c>
      <c r="K23" s="31"/>
      <c r="L23" s="44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IF('Rekapitulácia stavby'!E20="","",'Rekapitulácia stavby'!E20)</f>
        <v xml:space="preserve"> </v>
      </c>
      <c r="F24" s="31"/>
      <c r="G24" s="31"/>
      <c r="H24" s="31"/>
      <c r="I24" s="26" t="s">
        <v>23</v>
      </c>
      <c r="J24" s="24" t="str">
        <f>IF('Rekapitulácia stavby'!AN20="","",'Rekapitulácia stavby'!AN20)</f>
        <v/>
      </c>
      <c r="K24" s="31"/>
      <c r="L24" s="44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4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29</v>
      </c>
      <c r="E26" s="31"/>
      <c r="F26" s="31"/>
      <c r="G26" s="31"/>
      <c r="H26" s="31"/>
      <c r="I26" s="31"/>
      <c r="J26" s="31"/>
      <c r="K26" s="31"/>
      <c r="L26" s="44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7"/>
      <c r="B27" s="98"/>
      <c r="C27" s="97"/>
      <c r="D27" s="97"/>
      <c r="E27" s="209" t="s">
        <v>1</v>
      </c>
      <c r="F27" s="209"/>
      <c r="G27" s="209"/>
      <c r="H27" s="209"/>
      <c r="I27" s="97"/>
      <c r="J27" s="97"/>
      <c r="K27" s="97"/>
      <c r="L27" s="99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4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8"/>
      <c r="E29" s="68"/>
      <c r="F29" s="68"/>
      <c r="G29" s="68"/>
      <c r="H29" s="68"/>
      <c r="I29" s="68"/>
      <c r="J29" s="68"/>
      <c r="K29" s="68"/>
      <c r="L29" s="44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2"/>
      <c r="C30" s="31"/>
      <c r="D30" s="24" t="s">
        <v>89</v>
      </c>
      <c r="E30" s="31"/>
      <c r="F30" s="31"/>
      <c r="G30" s="31"/>
      <c r="H30" s="31"/>
      <c r="I30" s="31"/>
      <c r="J30" s="30">
        <f>J96</f>
        <v>0</v>
      </c>
      <c r="K30" s="31"/>
      <c r="L30" s="44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2"/>
      <c r="C31" s="31"/>
      <c r="D31" s="29" t="s">
        <v>90</v>
      </c>
      <c r="E31" s="31"/>
      <c r="F31" s="31"/>
      <c r="G31" s="31"/>
      <c r="H31" s="31"/>
      <c r="I31" s="31"/>
      <c r="J31" s="30">
        <f>J107</f>
        <v>0</v>
      </c>
      <c r="K31" s="31"/>
      <c r="L31" s="44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2"/>
      <c r="C32" s="31"/>
      <c r="D32" s="100" t="s">
        <v>32</v>
      </c>
      <c r="E32" s="31"/>
      <c r="F32" s="31"/>
      <c r="G32" s="31"/>
      <c r="H32" s="31"/>
      <c r="I32" s="31"/>
      <c r="J32" s="73">
        <f>ROUND(J30 + J31, 2)</f>
        <v>0</v>
      </c>
      <c r="K32" s="31"/>
      <c r="L32" s="44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2"/>
      <c r="C33" s="31"/>
      <c r="D33" s="68"/>
      <c r="E33" s="68"/>
      <c r="F33" s="68"/>
      <c r="G33" s="68"/>
      <c r="H33" s="68"/>
      <c r="I33" s="68"/>
      <c r="J33" s="68"/>
      <c r="K33" s="68"/>
      <c r="L33" s="44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31"/>
      <c r="F34" s="35" t="s">
        <v>34</v>
      </c>
      <c r="G34" s="31"/>
      <c r="H34" s="31"/>
      <c r="I34" s="35" t="s">
        <v>33</v>
      </c>
      <c r="J34" s="35" t="s">
        <v>35</v>
      </c>
      <c r="K34" s="31"/>
      <c r="L34" s="44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2"/>
      <c r="C35" s="31"/>
      <c r="D35" s="101" t="s">
        <v>36</v>
      </c>
      <c r="E35" s="37" t="s">
        <v>37</v>
      </c>
      <c r="F35" s="102">
        <f>ROUND((SUM(BE107:BE108) + SUM(BE128:BE203)),  2)</f>
        <v>0</v>
      </c>
      <c r="G35" s="103"/>
      <c r="H35" s="103"/>
      <c r="I35" s="104">
        <v>0.2</v>
      </c>
      <c r="J35" s="102">
        <f>ROUND(((SUM(BE107:BE108) + SUM(BE128:BE203))*I35),  2)</f>
        <v>0</v>
      </c>
      <c r="K35" s="31"/>
      <c r="L35" s="44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2"/>
      <c r="C36" s="31"/>
      <c r="D36" s="31"/>
      <c r="E36" s="37" t="s">
        <v>38</v>
      </c>
      <c r="F36" s="105">
        <f>ROUND((SUM(BF107:BF108) + SUM(BF128:BF203)),  2)</f>
        <v>0</v>
      </c>
      <c r="G36" s="31"/>
      <c r="H36" s="31"/>
      <c r="I36" s="106">
        <v>0.2</v>
      </c>
      <c r="J36" s="105">
        <f>ROUND(((SUM(BF107:BF108) + SUM(BF128:BF203))*I36),  2)</f>
        <v>0</v>
      </c>
      <c r="K36" s="31"/>
      <c r="L36" s="44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39</v>
      </c>
      <c r="F37" s="105">
        <f>ROUND((SUM(BG107:BG108) + SUM(BG128:BG203)),  2)</f>
        <v>0</v>
      </c>
      <c r="G37" s="31"/>
      <c r="H37" s="31"/>
      <c r="I37" s="106">
        <v>0.2</v>
      </c>
      <c r="J37" s="105">
        <f>0</f>
        <v>0</v>
      </c>
      <c r="K37" s="31"/>
      <c r="L37" s="44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6" t="s">
        <v>40</v>
      </c>
      <c r="F38" s="105">
        <f>ROUND((SUM(BH107:BH108) + SUM(BH128:BH203)),  2)</f>
        <v>0</v>
      </c>
      <c r="G38" s="31"/>
      <c r="H38" s="31"/>
      <c r="I38" s="106">
        <v>0.2</v>
      </c>
      <c r="J38" s="105">
        <f>0</f>
        <v>0</v>
      </c>
      <c r="K38" s="31"/>
      <c r="L38" s="44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37" t="s">
        <v>41</v>
      </c>
      <c r="F39" s="102">
        <f>ROUND((SUM(BI107:BI108) + SUM(BI128:BI203)),  2)</f>
        <v>0</v>
      </c>
      <c r="G39" s="103"/>
      <c r="H39" s="103"/>
      <c r="I39" s="104">
        <v>0</v>
      </c>
      <c r="J39" s="102">
        <f>0</f>
        <v>0</v>
      </c>
      <c r="K39" s="31"/>
      <c r="L39" s="44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4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2"/>
      <c r="C41" s="93"/>
      <c r="D41" s="107" t="s">
        <v>42</v>
      </c>
      <c r="E41" s="62"/>
      <c r="F41" s="62"/>
      <c r="G41" s="108" t="s">
        <v>43</v>
      </c>
      <c r="H41" s="109" t="s">
        <v>44</v>
      </c>
      <c r="I41" s="62"/>
      <c r="J41" s="110">
        <f>SUM(J32:J39)</f>
        <v>0</v>
      </c>
      <c r="K41" s="111"/>
      <c r="L41" s="44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4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4"/>
      <c r="D50" s="45" t="s">
        <v>45</v>
      </c>
      <c r="E50" s="46"/>
      <c r="F50" s="46"/>
      <c r="G50" s="45" t="s">
        <v>46</v>
      </c>
      <c r="H50" s="46"/>
      <c r="I50" s="46"/>
      <c r="J50" s="46"/>
      <c r="K50" s="46"/>
      <c r="L50" s="44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1"/>
      <c r="B61" s="32"/>
      <c r="C61" s="31"/>
      <c r="D61" s="47" t="s">
        <v>47</v>
      </c>
      <c r="E61" s="34"/>
      <c r="F61" s="112" t="s">
        <v>48</v>
      </c>
      <c r="G61" s="47" t="s">
        <v>47</v>
      </c>
      <c r="H61" s="34"/>
      <c r="I61" s="34"/>
      <c r="J61" s="113" t="s">
        <v>48</v>
      </c>
      <c r="K61" s="34"/>
      <c r="L61" s="44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1"/>
      <c r="B65" s="32"/>
      <c r="C65" s="31"/>
      <c r="D65" s="45" t="s">
        <v>49</v>
      </c>
      <c r="E65" s="48"/>
      <c r="F65" s="48"/>
      <c r="G65" s="45" t="s">
        <v>50</v>
      </c>
      <c r="H65" s="48"/>
      <c r="I65" s="48"/>
      <c r="J65" s="48"/>
      <c r="K65" s="48"/>
      <c r="L65" s="44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1"/>
      <c r="B76" s="32"/>
      <c r="C76" s="31"/>
      <c r="D76" s="47" t="s">
        <v>47</v>
      </c>
      <c r="E76" s="34"/>
      <c r="F76" s="112" t="s">
        <v>48</v>
      </c>
      <c r="G76" s="47" t="s">
        <v>47</v>
      </c>
      <c r="H76" s="34"/>
      <c r="I76" s="34"/>
      <c r="J76" s="113" t="s">
        <v>48</v>
      </c>
      <c r="K76" s="34"/>
      <c r="L76" s="44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1" t="s">
        <v>91</v>
      </c>
      <c r="D82" s="31"/>
      <c r="E82" s="31"/>
      <c r="F82" s="31"/>
      <c r="G82" s="31"/>
      <c r="H82" s="31"/>
      <c r="I82" s="31"/>
      <c r="J82" s="31"/>
      <c r="K82" s="31"/>
      <c r="L82" s="44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4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44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1"/>
      <c r="D85" s="31"/>
      <c r="E85" s="239" t="str">
        <f>E7</f>
        <v>Umiestnenie lávky v priestore Horného rybníka v lokalite Kamenný mlyn v Trnave_dub</v>
      </c>
      <c r="F85" s="240"/>
      <c r="G85" s="240"/>
      <c r="H85" s="240"/>
      <c r="I85" s="31"/>
      <c r="J85" s="31"/>
      <c r="K85" s="31"/>
      <c r="L85" s="44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87</v>
      </c>
      <c r="D86" s="31"/>
      <c r="E86" s="31"/>
      <c r="F86" s="31"/>
      <c r="G86" s="31"/>
      <c r="H86" s="31"/>
      <c r="I86" s="31"/>
      <c r="J86" s="31"/>
      <c r="K86" s="31"/>
      <c r="L86" s="44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28" t="str">
        <f>E9</f>
        <v>03d - SO 04 Plávajúci kvetináč</v>
      </c>
      <c r="F87" s="238"/>
      <c r="G87" s="238"/>
      <c r="H87" s="238"/>
      <c r="I87" s="31"/>
      <c r="J87" s="31"/>
      <c r="K87" s="31"/>
      <c r="L87" s="44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4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17</v>
      </c>
      <c r="D89" s="31"/>
      <c r="E89" s="31"/>
      <c r="F89" s="24" t="str">
        <f>F12</f>
        <v xml:space="preserve"> </v>
      </c>
      <c r="G89" s="31"/>
      <c r="H89" s="31"/>
      <c r="I89" s="26" t="s">
        <v>19</v>
      </c>
      <c r="J89" s="57">
        <f>IF(J12="","",J12)</f>
        <v>44782</v>
      </c>
      <c r="K89" s="31"/>
      <c r="L89" s="44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4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20</v>
      </c>
      <c r="D91" s="31"/>
      <c r="E91" s="31"/>
      <c r="F91" s="24" t="str">
        <f>E15</f>
        <v>Mesto Trnava č.1 917 71 Trnava</v>
      </c>
      <c r="G91" s="31"/>
      <c r="H91" s="31"/>
      <c r="I91" s="26" t="s">
        <v>25</v>
      </c>
      <c r="J91" s="27" t="str">
        <f>E21</f>
        <v>Šercel Švec, s.r.o.</v>
      </c>
      <c r="K91" s="31"/>
      <c r="L91" s="44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24</v>
      </c>
      <c r="D92" s="31"/>
      <c r="E92" s="31"/>
      <c r="F92" s="24" t="str">
        <f>IF(E18="","",E18)</f>
        <v xml:space="preserve"> </v>
      </c>
      <c r="G92" s="31"/>
      <c r="H92" s="31"/>
      <c r="I92" s="26" t="s">
        <v>28</v>
      </c>
      <c r="J92" s="27" t="str">
        <f>E24</f>
        <v xml:space="preserve"> </v>
      </c>
      <c r="K92" s="31"/>
      <c r="L92" s="44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4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14" t="s">
        <v>92</v>
      </c>
      <c r="D94" s="93"/>
      <c r="E94" s="93"/>
      <c r="F94" s="93"/>
      <c r="G94" s="93"/>
      <c r="H94" s="93"/>
      <c r="I94" s="93"/>
      <c r="J94" s="115" t="s">
        <v>93</v>
      </c>
      <c r="K94" s="93"/>
      <c r="L94" s="44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4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6" t="s">
        <v>94</v>
      </c>
      <c r="D96" s="31"/>
      <c r="E96" s="31"/>
      <c r="F96" s="31"/>
      <c r="G96" s="31"/>
      <c r="H96" s="31"/>
      <c r="I96" s="31"/>
      <c r="J96" s="73">
        <f>J128</f>
        <v>0</v>
      </c>
      <c r="K96" s="31"/>
      <c r="L96" s="44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7" t="s">
        <v>95</v>
      </c>
    </row>
    <row r="97" spans="1:31" s="9" customFormat="1" ht="24.95" customHeight="1">
      <c r="B97" s="117"/>
      <c r="D97" s="118" t="s">
        <v>96</v>
      </c>
      <c r="E97" s="119"/>
      <c r="F97" s="119"/>
      <c r="G97" s="119"/>
      <c r="H97" s="119"/>
      <c r="I97" s="119"/>
      <c r="J97" s="120">
        <f>J129</f>
        <v>0</v>
      </c>
      <c r="L97" s="117"/>
    </row>
    <row r="98" spans="1:31" s="10" customFormat="1" ht="19.899999999999999" customHeight="1">
      <c r="B98" s="121"/>
      <c r="D98" s="122" t="s">
        <v>97</v>
      </c>
      <c r="E98" s="123"/>
      <c r="F98" s="123"/>
      <c r="G98" s="123"/>
      <c r="H98" s="123"/>
      <c r="I98" s="123"/>
      <c r="J98" s="124">
        <f>J130</f>
        <v>0</v>
      </c>
      <c r="L98" s="121"/>
    </row>
    <row r="99" spans="1:31" s="10" customFormat="1" ht="19.899999999999999" customHeight="1">
      <c r="B99" s="121"/>
      <c r="D99" s="122" t="s">
        <v>98</v>
      </c>
      <c r="E99" s="123"/>
      <c r="F99" s="123"/>
      <c r="G99" s="123"/>
      <c r="H99" s="123"/>
      <c r="I99" s="123"/>
      <c r="J99" s="124">
        <f>J160</f>
        <v>0</v>
      </c>
      <c r="L99" s="121"/>
    </row>
    <row r="100" spans="1:31" s="10" customFormat="1" ht="19.899999999999999" customHeight="1">
      <c r="B100" s="121"/>
      <c r="D100" s="122" t="s">
        <v>99</v>
      </c>
      <c r="E100" s="123"/>
      <c r="F100" s="123"/>
      <c r="G100" s="123"/>
      <c r="H100" s="123"/>
      <c r="I100" s="123"/>
      <c r="J100" s="124">
        <f>J176</f>
        <v>0</v>
      </c>
      <c r="L100" s="121"/>
    </row>
    <row r="101" spans="1:31" s="10" customFormat="1" ht="19.899999999999999" customHeight="1">
      <c r="B101" s="121"/>
      <c r="D101" s="122" t="s">
        <v>100</v>
      </c>
      <c r="E101" s="123"/>
      <c r="F101" s="123"/>
      <c r="G101" s="123"/>
      <c r="H101" s="123"/>
      <c r="I101" s="123"/>
      <c r="J101" s="124">
        <f>J180</f>
        <v>0</v>
      </c>
      <c r="L101" s="121"/>
    </row>
    <row r="102" spans="1:31" s="10" customFormat="1" ht="19.899999999999999" customHeight="1">
      <c r="B102" s="121"/>
      <c r="D102" s="122" t="s">
        <v>101</v>
      </c>
      <c r="E102" s="123"/>
      <c r="F102" s="123"/>
      <c r="G102" s="123"/>
      <c r="H102" s="123"/>
      <c r="I102" s="123"/>
      <c r="J102" s="124">
        <f>J182</f>
        <v>0</v>
      </c>
      <c r="L102" s="121"/>
    </row>
    <row r="103" spans="1:31" s="9" customFormat="1" ht="24.95" customHeight="1">
      <c r="B103" s="117"/>
      <c r="D103" s="118" t="s">
        <v>102</v>
      </c>
      <c r="E103" s="119"/>
      <c r="F103" s="119"/>
      <c r="G103" s="119"/>
      <c r="H103" s="119"/>
      <c r="I103" s="119"/>
      <c r="J103" s="120">
        <f>J184</f>
        <v>0</v>
      </c>
      <c r="L103" s="117"/>
    </row>
    <row r="104" spans="1:31" s="10" customFormat="1" ht="19.899999999999999" customHeight="1">
      <c r="B104" s="121"/>
      <c r="D104" s="122" t="s">
        <v>103</v>
      </c>
      <c r="E104" s="123"/>
      <c r="F104" s="123"/>
      <c r="G104" s="123"/>
      <c r="H104" s="123"/>
      <c r="I104" s="123"/>
      <c r="J104" s="124">
        <f>J185</f>
        <v>0</v>
      </c>
      <c r="L104" s="121"/>
    </row>
    <row r="105" spans="1:31" s="2" customFormat="1" ht="21.75" customHeight="1">
      <c r="A105" s="31"/>
      <c r="B105" s="32"/>
      <c r="C105" s="31"/>
      <c r="D105" s="31"/>
      <c r="E105" s="31"/>
      <c r="F105" s="31"/>
      <c r="G105" s="31"/>
      <c r="H105" s="31"/>
      <c r="I105" s="31"/>
      <c r="J105" s="31"/>
      <c r="K105" s="31"/>
      <c r="L105" s="44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32"/>
      <c r="C106" s="31"/>
      <c r="D106" s="31"/>
      <c r="E106" s="31"/>
      <c r="F106" s="31"/>
      <c r="G106" s="31"/>
      <c r="H106" s="31"/>
      <c r="I106" s="31"/>
      <c r="J106" s="31"/>
      <c r="K106" s="31"/>
      <c r="L106" s="44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29.25" customHeight="1">
      <c r="A107" s="31"/>
      <c r="B107" s="32"/>
      <c r="C107" s="116" t="s">
        <v>104</v>
      </c>
      <c r="D107" s="31"/>
      <c r="E107" s="31"/>
      <c r="F107" s="31"/>
      <c r="G107" s="31"/>
      <c r="H107" s="31"/>
      <c r="I107" s="31"/>
      <c r="J107" s="125">
        <v>0</v>
      </c>
      <c r="K107" s="31"/>
      <c r="L107" s="44"/>
      <c r="N107" s="126" t="s">
        <v>36</v>
      </c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8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4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29.25" customHeight="1">
      <c r="A109" s="31"/>
      <c r="B109" s="32"/>
      <c r="C109" s="92" t="s">
        <v>85</v>
      </c>
      <c r="D109" s="93"/>
      <c r="E109" s="93"/>
      <c r="F109" s="93"/>
      <c r="G109" s="93"/>
      <c r="H109" s="93"/>
      <c r="I109" s="93"/>
      <c r="J109" s="94">
        <f>ROUND(J96+J107,2)</f>
        <v>0</v>
      </c>
      <c r="K109" s="93"/>
      <c r="L109" s="44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44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4" spans="1:63" s="2" customFormat="1" ht="6.95" customHeight="1">
      <c r="A114" s="31"/>
      <c r="B114" s="51"/>
      <c r="C114" s="52"/>
      <c r="D114" s="52"/>
      <c r="E114" s="52"/>
      <c r="F114" s="52"/>
      <c r="G114" s="52"/>
      <c r="H114" s="52"/>
      <c r="I114" s="52"/>
      <c r="J114" s="52"/>
      <c r="K114" s="52"/>
      <c r="L114" s="44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2" customFormat="1" ht="24.95" customHeight="1">
      <c r="A115" s="31"/>
      <c r="B115" s="32"/>
      <c r="C115" s="21" t="s">
        <v>105</v>
      </c>
      <c r="D115" s="31"/>
      <c r="E115" s="31"/>
      <c r="F115" s="31"/>
      <c r="G115" s="31"/>
      <c r="H115" s="31"/>
      <c r="I115" s="31"/>
      <c r="J115" s="31"/>
      <c r="K115" s="31"/>
      <c r="L115" s="44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3" s="2" customFormat="1" ht="6.95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4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2" customFormat="1" ht="12" customHeight="1">
      <c r="A117" s="31"/>
      <c r="B117" s="32"/>
      <c r="C117" s="26" t="s">
        <v>13</v>
      </c>
      <c r="D117" s="31"/>
      <c r="E117" s="31"/>
      <c r="F117" s="31"/>
      <c r="G117" s="31"/>
      <c r="H117" s="31"/>
      <c r="I117" s="31"/>
      <c r="J117" s="31"/>
      <c r="K117" s="31"/>
      <c r="L117" s="44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26.25" customHeight="1">
      <c r="A118" s="31"/>
      <c r="B118" s="32"/>
      <c r="C118" s="31"/>
      <c r="D118" s="31"/>
      <c r="E118" s="239" t="str">
        <f>E7</f>
        <v>Umiestnenie lávky v priestore Horného rybníka v lokalite Kamenný mlyn v Trnave_dub</v>
      </c>
      <c r="F118" s="240"/>
      <c r="G118" s="240"/>
      <c r="H118" s="240"/>
      <c r="I118" s="31"/>
      <c r="J118" s="31"/>
      <c r="K118" s="31"/>
      <c r="L118" s="44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12" customHeight="1">
      <c r="A119" s="31"/>
      <c r="B119" s="32"/>
      <c r="C119" s="26" t="s">
        <v>87</v>
      </c>
      <c r="D119" s="31"/>
      <c r="E119" s="31"/>
      <c r="F119" s="31"/>
      <c r="G119" s="31"/>
      <c r="H119" s="31"/>
      <c r="I119" s="31"/>
      <c r="J119" s="31"/>
      <c r="K119" s="31"/>
      <c r="L119" s="44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16.5" customHeight="1">
      <c r="A120" s="31"/>
      <c r="B120" s="32"/>
      <c r="C120" s="31"/>
      <c r="D120" s="31"/>
      <c r="E120" s="228" t="str">
        <f>E9</f>
        <v>03d - SO 04 Plávajúci kvetináč</v>
      </c>
      <c r="F120" s="238"/>
      <c r="G120" s="238"/>
      <c r="H120" s="238"/>
      <c r="I120" s="31"/>
      <c r="J120" s="31"/>
      <c r="K120" s="31"/>
      <c r="L120" s="44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6.95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44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12" customHeight="1">
      <c r="A122" s="31"/>
      <c r="B122" s="32"/>
      <c r="C122" s="26" t="s">
        <v>17</v>
      </c>
      <c r="D122" s="31"/>
      <c r="E122" s="31"/>
      <c r="F122" s="24" t="str">
        <f>F12</f>
        <v xml:space="preserve"> </v>
      </c>
      <c r="G122" s="31"/>
      <c r="H122" s="31"/>
      <c r="I122" s="26" t="s">
        <v>19</v>
      </c>
      <c r="J122" s="57">
        <f>IF(J12="","",J12)</f>
        <v>44782</v>
      </c>
      <c r="K122" s="31"/>
      <c r="L122" s="44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6.95" customHeight="1">
      <c r="A123" s="31"/>
      <c r="B123" s="32"/>
      <c r="C123" s="31"/>
      <c r="D123" s="31"/>
      <c r="E123" s="31"/>
      <c r="F123" s="31"/>
      <c r="G123" s="31"/>
      <c r="H123" s="31"/>
      <c r="I123" s="31"/>
      <c r="J123" s="31"/>
      <c r="K123" s="31"/>
      <c r="L123" s="44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15.2" customHeight="1">
      <c r="A124" s="31"/>
      <c r="B124" s="32"/>
      <c r="C124" s="26" t="s">
        <v>20</v>
      </c>
      <c r="D124" s="31"/>
      <c r="E124" s="31"/>
      <c r="F124" s="24" t="str">
        <f>E15</f>
        <v>Mesto Trnava č.1 917 71 Trnava</v>
      </c>
      <c r="G124" s="31"/>
      <c r="H124" s="31"/>
      <c r="I124" s="26" t="s">
        <v>25</v>
      </c>
      <c r="J124" s="27" t="str">
        <f>E21</f>
        <v>Šercel Švec, s.r.o.</v>
      </c>
      <c r="K124" s="31"/>
      <c r="L124" s="44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2" customFormat="1" ht="15.2" customHeight="1">
      <c r="A125" s="31"/>
      <c r="B125" s="32"/>
      <c r="C125" s="26" t="s">
        <v>24</v>
      </c>
      <c r="D125" s="31"/>
      <c r="E125" s="31"/>
      <c r="F125" s="24" t="str">
        <f>IF(E18="","",E18)</f>
        <v xml:space="preserve"> </v>
      </c>
      <c r="G125" s="31"/>
      <c r="H125" s="31"/>
      <c r="I125" s="26" t="s">
        <v>28</v>
      </c>
      <c r="J125" s="27" t="str">
        <f>E24</f>
        <v xml:space="preserve"> </v>
      </c>
      <c r="K125" s="31"/>
      <c r="L125" s="44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3" s="2" customFormat="1" ht="10.35" customHeight="1">
      <c r="A126" s="31"/>
      <c r="B126" s="32"/>
      <c r="C126" s="31"/>
      <c r="D126" s="31"/>
      <c r="E126" s="31"/>
      <c r="F126" s="31"/>
      <c r="G126" s="31"/>
      <c r="H126" s="31"/>
      <c r="I126" s="31"/>
      <c r="J126" s="31"/>
      <c r="K126" s="31"/>
      <c r="L126" s="44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63" s="11" customFormat="1" ht="29.25" customHeight="1">
      <c r="A127" s="127"/>
      <c r="B127" s="128"/>
      <c r="C127" s="129" t="s">
        <v>106</v>
      </c>
      <c r="D127" s="130" t="s">
        <v>57</v>
      </c>
      <c r="E127" s="130" t="s">
        <v>53</v>
      </c>
      <c r="F127" s="130" t="s">
        <v>54</v>
      </c>
      <c r="G127" s="130" t="s">
        <v>107</v>
      </c>
      <c r="H127" s="130" t="s">
        <v>108</v>
      </c>
      <c r="I127" s="130" t="s">
        <v>109</v>
      </c>
      <c r="J127" s="131" t="s">
        <v>93</v>
      </c>
      <c r="K127" s="132" t="s">
        <v>110</v>
      </c>
      <c r="L127" s="133"/>
      <c r="M127" s="64" t="s">
        <v>1</v>
      </c>
      <c r="N127" s="65" t="s">
        <v>36</v>
      </c>
      <c r="O127" s="65" t="s">
        <v>111</v>
      </c>
      <c r="P127" s="65" t="s">
        <v>112</v>
      </c>
      <c r="Q127" s="65" t="s">
        <v>113</v>
      </c>
      <c r="R127" s="65" t="s">
        <v>114</v>
      </c>
      <c r="S127" s="65" t="s">
        <v>115</v>
      </c>
      <c r="T127" s="66" t="s">
        <v>116</v>
      </c>
      <c r="U127" s="127"/>
      <c r="V127" s="127"/>
      <c r="W127" s="127"/>
      <c r="X127" s="127"/>
      <c r="Y127" s="127"/>
      <c r="Z127" s="127"/>
      <c r="AA127" s="127"/>
      <c r="AB127" s="127"/>
      <c r="AC127" s="127"/>
      <c r="AD127" s="127"/>
      <c r="AE127" s="127"/>
    </row>
    <row r="128" spans="1:63" s="2" customFormat="1" ht="22.9" customHeight="1">
      <c r="A128" s="31"/>
      <c r="B128" s="32"/>
      <c r="C128" s="71" t="s">
        <v>89</v>
      </c>
      <c r="D128" s="31"/>
      <c r="E128" s="31"/>
      <c r="F128" s="31"/>
      <c r="G128" s="31"/>
      <c r="H128" s="31"/>
      <c r="I128" s="31"/>
      <c r="J128" s="134">
        <f>BK128</f>
        <v>0</v>
      </c>
      <c r="K128" s="31"/>
      <c r="L128" s="32"/>
      <c r="M128" s="67"/>
      <c r="N128" s="58"/>
      <c r="O128" s="68"/>
      <c r="P128" s="135">
        <f>P129+P184</f>
        <v>607.55089939999993</v>
      </c>
      <c r="Q128" s="68"/>
      <c r="R128" s="135">
        <f>R129+R184</f>
        <v>64.162271759999996</v>
      </c>
      <c r="S128" s="68"/>
      <c r="T128" s="136">
        <f>T129+T184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7" t="s">
        <v>71</v>
      </c>
      <c r="AU128" s="17" t="s">
        <v>95</v>
      </c>
      <c r="BK128" s="137">
        <f>BK129+BK184</f>
        <v>0</v>
      </c>
    </row>
    <row r="129" spans="1:65" s="12" customFormat="1" ht="25.9" customHeight="1">
      <c r="B129" s="138"/>
      <c r="D129" s="139" t="s">
        <v>71</v>
      </c>
      <c r="E129" s="140" t="s">
        <v>117</v>
      </c>
      <c r="F129" s="140" t="s">
        <v>118</v>
      </c>
      <c r="J129" s="141">
        <f>BK129</f>
        <v>0</v>
      </c>
      <c r="L129" s="138"/>
      <c r="M129" s="142"/>
      <c r="N129" s="143"/>
      <c r="O129" s="143"/>
      <c r="P129" s="144">
        <f>P130+P160+P176+P180+P182</f>
        <v>287.87233939999993</v>
      </c>
      <c r="Q129" s="143"/>
      <c r="R129" s="144">
        <f>R130+R160+R176+R180+R182</f>
        <v>64.162271759999996</v>
      </c>
      <c r="S129" s="143"/>
      <c r="T129" s="145">
        <f>T130+T160+T176+T180+T182</f>
        <v>0</v>
      </c>
      <c r="AR129" s="139" t="s">
        <v>80</v>
      </c>
      <c r="AT129" s="146" t="s">
        <v>71</v>
      </c>
      <c r="AU129" s="146" t="s">
        <v>72</v>
      </c>
      <c r="AY129" s="139" t="s">
        <v>119</v>
      </c>
      <c r="BK129" s="147">
        <f>BK130+BK160+BK176+BK180+BK182</f>
        <v>0</v>
      </c>
    </row>
    <row r="130" spans="1:65" s="12" customFormat="1" ht="22.9" customHeight="1">
      <c r="B130" s="138"/>
      <c r="D130" s="139" t="s">
        <v>71</v>
      </c>
      <c r="E130" s="148" t="s">
        <v>80</v>
      </c>
      <c r="F130" s="148" t="s">
        <v>120</v>
      </c>
      <c r="J130" s="149">
        <f>BK130</f>
        <v>0</v>
      </c>
      <c r="L130" s="138"/>
      <c r="M130" s="142"/>
      <c r="N130" s="143"/>
      <c r="O130" s="143"/>
      <c r="P130" s="144">
        <f>SUM(P131:P159)</f>
        <v>283.64484739999995</v>
      </c>
      <c r="Q130" s="143"/>
      <c r="R130" s="144">
        <f>SUM(R131:R159)</f>
        <v>34.781999999999996</v>
      </c>
      <c r="S130" s="143"/>
      <c r="T130" s="145">
        <f>SUM(T131:T159)</f>
        <v>0</v>
      </c>
      <c r="AR130" s="139" t="s">
        <v>80</v>
      </c>
      <c r="AT130" s="146" t="s">
        <v>71</v>
      </c>
      <c r="AU130" s="146" t="s">
        <v>80</v>
      </c>
      <c r="AY130" s="139" t="s">
        <v>119</v>
      </c>
      <c r="BK130" s="147">
        <f>SUM(BK131:BK159)</f>
        <v>0</v>
      </c>
    </row>
    <row r="131" spans="1:65" s="2" customFormat="1" ht="24.2" customHeight="1">
      <c r="A131" s="31"/>
      <c r="B131" s="150"/>
      <c r="C131" s="151" t="s">
        <v>121</v>
      </c>
      <c r="D131" s="151" t="s">
        <v>122</v>
      </c>
      <c r="E131" s="152" t="s">
        <v>123</v>
      </c>
      <c r="F131" s="153" t="s">
        <v>124</v>
      </c>
      <c r="G131" s="154" t="s">
        <v>125</v>
      </c>
      <c r="H131" s="155">
        <v>6.3369999999999997</v>
      </c>
      <c r="I131" s="156"/>
      <c r="J131" s="156">
        <f>ROUND(I131*H131,2)</f>
        <v>0</v>
      </c>
      <c r="K131" s="157"/>
      <c r="L131" s="32"/>
      <c r="M131" s="158" t="s">
        <v>1</v>
      </c>
      <c r="N131" s="159" t="s">
        <v>38</v>
      </c>
      <c r="O131" s="160">
        <v>0</v>
      </c>
      <c r="P131" s="160">
        <f>O131*H131</f>
        <v>0</v>
      </c>
      <c r="Q131" s="160">
        <v>0</v>
      </c>
      <c r="R131" s="160">
        <f>Q131*H131</f>
        <v>0</v>
      </c>
      <c r="S131" s="160">
        <v>0</v>
      </c>
      <c r="T131" s="161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62" t="s">
        <v>126</v>
      </c>
      <c r="AT131" s="162" t="s">
        <v>122</v>
      </c>
      <c r="AU131" s="162" t="s">
        <v>127</v>
      </c>
      <c r="AY131" s="17" t="s">
        <v>119</v>
      </c>
      <c r="BE131" s="163">
        <f>IF(N131="základná",J131,0)</f>
        <v>0</v>
      </c>
      <c r="BF131" s="163">
        <f>IF(N131="znížená",J131,0)</f>
        <v>0</v>
      </c>
      <c r="BG131" s="163">
        <f>IF(N131="zákl. prenesená",J131,0)</f>
        <v>0</v>
      </c>
      <c r="BH131" s="163">
        <f>IF(N131="zníž. prenesená",J131,0)</f>
        <v>0</v>
      </c>
      <c r="BI131" s="163">
        <f>IF(N131="nulová",J131,0)</f>
        <v>0</v>
      </c>
      <c r="BJ131" s="17" t="s">
        <v>127</v>
      </c>
      <c r="BK131" s="163">
        <f>ROUND(I131*H131,2)</f>
        <v>0</v>
      </c>
      <c r="BL131" s="17" t="s">
        <v>126</v>
      </c>
      <c r="BM131" s="162" t="s">
        <v>127</v>
      </c>
    </row>
    <row r="132" spans="1:65" s="13" customFormat="1">
      <c r="B132" s="164"/>
      <c r="D132" s="165" t="s">
        <v>128</v>
      </c>
      <c r="E132" s="166" t="s">
        <v>1</v>
      </c>
      <c r="F132" s="167" t="s">
        <v>129</v>
      </c>
      <c r="H132" s="168">
        <v>6.3369999999999997</v>
      </c>
      <c r="L132" s="164"/>
      <c r="M132" s="169"/>
      <c r="N132" s="170"/>
      <c r="O132" s="170"/>
      <c r="P132" s="170"/>
      <c r="Q132" s="170"/>
      <c r="R132" s="170"/>
      <c r="S132" s="170"/>
      <c r="T132" s="171"/>
      <c r="AT132" s="166" t="s">
        <v>128</v>
      </c>
      <c r="AU132" s="166" t="s">
        <v>127</v>
      </c>
      <c r="AV132" s="13" t="s">
        <v>127</v>
      </c>
      <c r="AW132" s="13" t="s">
        <v>27</v>
      </c>
      <c r="AX132" s="13" t="s">
        <v>72</v>
      </c>
      <c r="AY132" s="166" t="s">
        <v>119</v>
      </c>
    </row>
    <row r="133" spans="1:65" s="14" customFormat="1">
      <c r="B133" s="172"/>
      <c r="D133" s="165" t="s">
        <v>128</v>
      </c>
      <c r="E133" s="173" t="s">
        <v>1</v>
      </c>
      <c r="F133" s="174" t="s">
        <v>130</v>
      </c>
      <c r="H133" s="175">
        <v>6.3369999999999997</v>
      </c>
      <c r="L133" s="172"/>
      <c r="M133" s="176"/>
      <c r="N133" s="177"/>
      <c r="O133" s="177"/>
      <c r="P133" s="177"/>
      <c r="Q133" s="177"/>
      <c r="R133" s="177"/>
      <c r="S133" s="177"/>
      <c r="T133" s="178"/>
      <c r="AT133" s="173" t="s">
        <v>128</v>
      </c>
      <c r="AU133" s="173" t="s">
        <v>127</v>
      </c>
      <c r="AV133" s="14" t="s">
        <v>126</v>
      </c>
      <c r="AW133" s="14" t="s">
        <v>27</v>
      </c>
      <c r="AX133" s="14" t="s">
        <v>80</v>
      </c>
      <c r="AY133" s="173" t="s">
        <v>119</v>
      </c>
    </row>
    <row r="134" spans="1:65" s="2" customFormat="1" ht="21.75" customHeight="1">
      <c r="A134" s="31"/>
      <c r="B134" s="150"/>
      <c r="C134" s="151" t="s">
        <v>131</v>
      </c>
      <c r="D134" s="151" t="s">
        <v>122</v>
      </c>
      <c r="E134" s="152" t="s">
        <v>132</v>
      </c>
      <c r="F134" s="153" t="s">
        <v>133</v>
      </c>
      <c r="G134" s="154" t="s">
        <v>125</v>
      </c>
      <c r="H134" s="155">
        <v>61.036999999999999</v>
      </c>
      <c r="I134" s="156"/>
      <c r="J134" s="156">
        <f>ROUND(I134*H134,2)</f>
        <v>0</v>
      </c>
      <c r="K134" s="157"/>
      <c r="L134" s="32"/>
      <c r="M134" s="158" t="s">
        <v>1</v>
      </c>
      <c r="N134" s="159" t="s">
        <v>38</v>
      </c>
      <c r="O134" s="160">
        <v>0</v>
      </c>
      <c r="P134" s="160">
        <f>O134*H134</f>
        <v>0</v>
      </c>
      <c r="Q134" s="160">
        <v>0</v>
      </c>
      <c r="R134" s="160">
        <f>Q134*H134</f>
        <v>0</v>
      </c>
      <c r="S134" s="160">
        <v>0</v>
      </c>
      <c r="T134" s="161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62" t="s">
        <v>126</v>
      </c>
      <c r="AT134" s="162" t="s">
        <v>122</v>
      </c>
      <c r="AU134" s="162" t="s">
        <v>127</v>
      </c>
      <c r="AY134" s="17" t="s">
        <v>119</v>
      </c>
      <c r="BE134" s="163">
        <f>IF(N134="základná",J134,0)</f>
        <v>0</v>
      </c>
      <c r="BF134" s="163">
        <f>IF(N134="znížená",J134,0)</f>
        <v>0</v>
      </c>
      <c r="BG134" s="163">
        <f>IF(N134="zákl. prenesená",J134,0)</f>
        <v>0</v>
      </c>
      <c r="BH134" s="163">
        <f>IF(N134="zníž. prenesená",J134,0)</f>
        <v>0</v>
      </c>
      <c r="BI134" s="163">
        <f>IF(N134="nulová",J134,0)</f>
        <v>0</v>
      </c>
      <c r="BJ134" s="17" t="s">
        <v>127</v>
      </c>
      <c r="BK134" s="163">
        <f>ROUND(I134*H134,2)</f>
        <v>0</v>
      </c>
      <c r="BL134" s="17" t="s">
        <v>126</v>
      </c>
      <c r="BM134" s="162" t="s">
        <v>126</v>
      </c>
    </row>
    <row r="135" spans="1:65" s="15" customFormat="1">
      <c r="B135" s="179"/>
      <c r="D135" s="165" t="s">
        <v>128</v>
      </c>
      <c r="E135" s="180" t="s">
        <v>1</v>
      </c>
      <c r="F135" s="181" t="s">
        <v>134</v>
      </c>
      <c r="H135" s="180" t="s">
        <v>1</v>
      </c>
      <c r="L135" s="179"/>
      <c r="M135" s="182"/>
      <c r="N135" s="183"/>
      <c r="O135" s="183"/>
      <c r="P135" s="183"/>
      <c r="Q135" s="183"/>
      <c r="R135" s="183"/>
      <c r="S135" s="183"/>
      <c r="T135" s="184"/>
      <c r="AT135" s="180" t="s">
        <v>128</v>
      </c>
      <c r="AU135" s="180" t="s">
        <v>127</v>
      </c>
      <c r="AV135" s="15" t="s">
        <v>80</v>
      </c>
      <c r="AW135" s="15" t="s">
        <v>27</v>
      </c>
      <c r="AX135" s="15" t="s">
        <v>72</v>
      </c>
      <c r="AY135" s="180" t="s">
        <v>119</v>
      </c>
    </row>
    <row r="136" spans="1:65" s="13" customFormat="1">
      <c r="B136" s="164"/>
      <c r="D136" s="165" t="s">
        <v>128</v>
      </c>
      <c r="E136" s="166" t="s">
        <v>1</v>
      </c>
      <c r="F136" s="167" t="s">
        <v>135</v>
      </c>
      <c r="H136" s="168">
        <v>61.036999999999999</v>
      </c>
      <c r="L136" s="164"/>
      <c r="M136" s="169"/>
      <c r="N136" s="170"/>
      <c r="O136" s="170"/>
      <c r="P136" s="170"/>
      <c r="Q136" s="170"/>
      <c r="R136" s="170"/>
      <c r="S136" s="170"/>
      <c r="T136" s="171"/>
      <c r="AT136" s="166" t="s">
        <v>128</v>
      </c>
      <c r="AU136" s="166" t="s">
        <v>127</v>
      </c>
      <c r="AV136" s="13" t="s">
        <v>127</v>
      </c>
      <c r="AW136" s="13" t="s">
        <v>27</v>
      </c>
      <c r="AX136" s="13" t="s">
        <v>72</v>
      </c>
      <c r="AY136" s="166" t="s">
        <v>119</v>
      </c>
    </row>
    <row r="137" spans="1:65" s="14" customFormat="1">
      <c r="B137" s="172"/>
      <c r="D137" s="165" t="s">
        <v>128</v>
      </c>
      <c r="E137" s="173" t="s">
        <v>1</v>
      </c>
      <c r="F137" s="174" t="s">
        <v>130</v>
      </c>
      <c r="H137" s="175">
        <v>61.036999999999999</v>
      </c>
      <c r="L137" s="172"/>
      <c r="M137" s="176"/>
      <c r="N137" s="177"/>
      <c r="O137" s="177"/>
      <c r="P137" s="177"/>
      <c r="Q137" s="177"/>
      <c r="R137" s="177"/>
      <c r="S137" s="177"/>
      <c r="T137" s="178"/>
      <c r="AT137" s="173" t="s">
        <v>128</v>
      </c>
      <c r="AU137" s="173" t="s">
        <v>127</v>
      </c>
      <c r="AV137" s="14" t="s">
        <v>126</v>
      </c>
      <c r="AW137" s="14" t="s">
        <v>27</v>
      </c>
      <c r="AX137" s="14" t="s">
        <v>80</v>
      </c>
      <c r="AY137" s="173" t="s">
        <v>119</v>
      </c>
    </row>
    <row r="138" spans="1:65" s="2" customFormat="1" ht="24.2" customHeight="1">
      <c r="A138" s="31"/>
      <c r="B138" s="150"/>
      <c r="C138" s="151" t="s">
        <v>136</v>
      </c>
      <c r="D138" s="151" t="s">
        <v>122</v>
      </c>
      <c r="E138" s="152" t="s">
        <v>137</v>
      </c>
      <c r="F138" s="153" t="s">
        <v>138</v>
      </c>
      <c r="G138" s="154" t="s">
        <v>125</v>
      </c>
      <c r="H138" s="155">
        <v>61.036999999999999</v>
      </c>
      <c r="I138" s="156"/>
      <c r="J138" s="156">
        <f>ROUND(I138*H138,2)</f>
        <v>0</v>
      </c>
      <c r="K138" s="157"/>
      <c r="L138" s="32"/>
      <c r="M138" s="158" t="s">
        <v>1</v>
      </c>
      <c r="N138" s="159" t="s">
        <v>38</v>
      </c>
      <c r="O138" s="160">
        <v>0</v>
      </c>
      <c r="P138" s="160">
        <f>O138*H138</f>
        <v>0</v>
      </c>
      <c r="Q138" s="160">
        <v>0</v>
      </c>
      <c r="R138" s="160">
        <f>Q138*H138</f>
        <v>0</v>
      </c>
      <c r="S138" s="160">
        <v>0</v>
      </c>
      <c r="T138" s="161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62" t="s">
        <v>126</v>
      </c>
      <c r="AT138" s="162" t="s">
        <v>122</v>
      </c>
      <c r="AU138" s="162" t="s">
        <v>127</v>
      </c>
      <c r="AY138" s="17" t="s">
        <v>119</v>
      </c>
      <c r="BE138" s="163">
        <f>IF(N138="základná",J138,0)</f>
        <v>0</v>
      </c>
      <c r="BF138" s="163">
        <f>IF(N138="znížená",J138,0)</f>
        <v>0</v>
      </c>
      <c r="BG138" s="163">
        <f>IF(N138="zákl. prenesená",J138,0)</f>
        <v>0</v>
      </c>
      <c r="BH138" s="163">
        <f>IF(N138="zníž. prenesená",J138,0)</f>
        <v>0</v>
      </c>
      <c r="BI138" s="163">
        <f>IF(N138="nulová",J138,0)</f>
        <v>0</v>
      </c>
      <c r="BJ138" s="17" t="s">
        <v>127</v>
      </c>
      <c r="BK138" s="163">
        <f>ROUND(I138*H138,2)</f>
        <v>0</v>
      </c>
      <c r="BL138" s="17" t="s">
        <v>126</v>
      </c>
      <c r="BM138" s="162" t="s">
        <v>139</v>
      </c>
    </row>
    <row r="139" spans="1:65" s="2" customFormat="1" ht="16.5" customHeight="1">
      <c r="A139" s="31"/>
      <c r="B139" s="150"/>
      <c r="C139" s="151" t="s">
        <v>140</v>
      </c>
      <c r="D139" s="151" t="s">
        <v>122</v>
      </c>
      <c r="E139" s="152" t="s">
        <v>141</v>
      </c>
      <c r="F139" s="153" t="s">
        <v>142</v>
      </c>
      <c r="G139" s="154" t="s">
        <v>125</v>
      </c>
      <c r="H139" s="155">
        <v>61.036999999999999</v>
      </c>
      <c r="I139" s="156"/>
      <c r="J139" s="156">
        <f>ROUND(I139*H139,2)</f>
        <v>0</v>
      </c>
      <c r="K139" s="157"/>
      <c r="L139" s="32"/>
      <c r="M139" s="158" t="s">
        <v>1</v>
      </c>
      <c r="N139" s="159" t="s">
        <v>38</v>
      </c>
      <c r="O139" s="160">
        <v>0.29499999999999998</v>
      </c>
      <c r="P139" s="160">
        <f>O139*H139</f>
        <v>18.005914999999998</v>
      </c>
      <c r="Q139" s="160">
        <v>0</v>
      </c>
      <c r="R139" s="160">
        <f>Q139*H139</f>
        <v>0</v>
      </c>
      <c r="S139" s="160">
        <v>0</v>
      </c>
      <c r="T139" s="161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62" t="s">
        <v>126</v>
      </c>
      <c r="AT139" s="162" t="s">
        <v>122</v>
      </c>
      <c r="AU139" s="162" t="s">
        <v>127</v>
      </c>
      <c r="AY139" s="17" t="s">
        <v>119</v>
      </c>
      <c r="BE139" s="163">
        <f>IF(N139="základná",J139,0)</f>
        <v>0</v>
      </c>
      <c r="BF139" s="163">
        <f>IF(N139="znížená",J139,0)</f>
        <v>0</v>
      </c>
      <c r="BG139" s="163">
        <f>IF(N139="zákl. prenesená",J139,0)</f>
        <v>0</v>
      </c>
      <c r="BH139" s="163">
        <f>IF(N139="zníž. prenesená",J139,0)</f>
        <v>0</v>
      </c>
      <c r="BI139" s="163">
        <f>IF(N139="nulová",J139,0)</f>
        <v>0</v>
      </c>
      <c r="BJ139" s="17" t="s">
        <v>127</v>
      </c>
      <c r="BK139" s="163">
        <f>ROUND(I139*H139,2)</f>
        <v>0</v>
      </c>
      <c r="BL139" s="17" t="s">
        <v>126</v>
      </c>
      <c r="BM139" s="162" t="s">
        <v>143</v>
      </c>
    </row>
    <row r="140" spans="1:65" s="2" customFormat="1" ht="24.2" customHeight="1">
      <c r="A140" s="31"/>
      <c r="B140" s="150"/>
      <c r="C140" s="151" t="s">
        <v>144</v>
      </c>
      <c r="D140" s="151" t="s">
        <v>122</v>
      </c>
      <c r="E140" s="152" t="s">
        <v>145</v>
      </c>
      <c r="F140" s="153" t="s">
        <v>146</v>
      </c>
      <c r="G140" s="154" t="s">
        <v>125</v>
      </c>
      <c r="H140" s="155">
        <v>61.036999999999999</v>
      </c>
      <c r="I140" s="156"/>
      <c r="J140" s="156">
        <f>ROUND(I140*H140,2)</f>
        <v>0</v>
      </c>
      <c r="K140" s="157"/>
      <c r="L140" s="32"/>
      <c r="M140" s="158" t="s">
        <v>1</v>
      </c>
      <c r="N140" s="159" t="s">
        <v>38</v>
      </c>
      <c r="O140" s="160">
        <v>3.6030000000000002</v>
      </c>
      <c r="P140" s="160">
        <f>O140*H140</f>
        <v>219.91631100000001</v>
      </c>
      <c r="Q140" s="160">
        <v>0</v>
      </c>
      <c r="R140" s="160">
        <f>Q140*H140</f>
        <v>0</v>
      </c>
      <c r="S140" s="160">
        <v>0</v>
      </c>
      <c r="T140" s="161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62" t="s">
        <v>126</v>
      </c>
      <c r="AT140" s="162" t="s">
        <v>122</v>
      </c>
      <c r="AU140" s="162" t="s">
        <v>127</v>
      </c>
      <c r="AY140" s="17" t="s">
        <v>119</v>
      </c>
      <c r="BE140" s="163">
        <f>IF(N140="základná",J140,0)</f>
        <v>0</v>
      </c>
      <c r="BF140" s="163">
        <f>IF(N140="znížená",J140,0)</f>
        <v>0</v>
      </c>
      <c r="BG140" s="163">
        <f>IF(N140="zákl. prenesená",J140,0)</f>
        <v>0</v>
      </c>
      <c r="BH140" s="163">
        <f>IF(N140="zníž. prenesená",J140,0)</f>
        <v>0</v>
      </c>
      <c r="BI140" s="163">
        <f>IF(N140="nulová",J140,0)</f>
        <v>0</v>
      </c>
      <c r="BJ140" s="17" t="s">
        <v>127</v>
      </c>
      <c r="BK140" s="163">
        <f>ROUND(I140*H140,2)</f>
        <v>0</v>
      </c>
      <c r="BL140" s="17" t="s">
        <v>126</v>
      </c>
      <c r="BM140" s="162" t="s">
        <v>147</v>
      </c>
    </row>
    <row r="141" spans="1:65" s="2" customFormat="1" ht="33" customHeight="1">
      <c r="A141" s="31"/>
      <c r="B141" s="150"/>
      <c r="C141" s="151" t="s">
        <v>148</v>
      </c>
      <c r="D141" s="151" t="s">
        <v>122</v>
      </c>
      <c r="E141" s="152" t="s">
        <v>149</v>
      </c>
      <c r="F141" s="153" t="s">
        <v>150</v>
      </c>
      <c r="G141" s="154" t="s">
        <v>125</v>
      </c>
      <c r="H141" s="155">
        <v>67.373999999999995</v>
      </c>
      <c r="I141" s="156"/>
      <c r="J141" s="156">
        <f>ROUND(I141*H141,2)</f>
        <v>0</v>
      </c>
      <c r="K141" s="157"/>
      <c r="L141" s="32"/>
      <c r="M141" s="158" t="s">
        <v>1</v>
      </c>
      <c r="N141" s="159" t="s">
        <v>38</v>
      </c>
      <c r="O141" s="160">
        <v>5.5500000000000001E-2</v>
      </c>
      <c r="P141" s="160">
        <f>O141*H141</f>
        <v>3.7392569999999998</v>
      </c>
      <c r="Q141" s="160">
        <v>0</v>
      </c>
      <c r="R141" s="160">
        <f>Q141*H141</f>
        <v>0</v>
      </c>
      <c r="S141" s="160">
        <v>0</v>
      </c>
      <c r="T141" s="161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62" t="s">
        <v>126</v>
      </c>
      <c r="AT141" s="162" t="s">
        <v>122</v>
      </c>
      <c r="AU141" s="162" t="s">
        <v>127</v>
      </c>
      <c r="AY141" s="17" t="s">
        <v>119</v>
      </c>
      <c r="BE141" s="163">
        <f>IF(N141="základná",J141,0)</f>
        <v>0</v>
      </c>
      <c r="BF141" s="163">
        <f>IF(N141="znížená",J141,0)</f>
        <v>0</v>
      </c>
      <c r="BG141" s="163">
        <f>IF(N141="zákl. prenesená",J141,0)</f>
        <v>0</v>
      </c>
      <c r="BH141" s="163">
        <f>IF(N141="zníž. prenesená",J141,0)</f>
        <v>0</v>
      </c>
      <c r="BI141" s="163">
        <f>IF(N141="nulová",J141,0)</f>
        <v>0</v>
      </c>
      <c r="BJ141" s="17" t="s">
        <v>127</v>
      </c>
      <c r="BK141" s="163">
        <f>ROUND(I141*H141,2)</f>
        <v>0</v>
      </c>
      <c r="BL141" s="17" t="s">
        <v>126</v>
      </c>
      <c r="BM141" s="162" t="s">
        <v>151</v>
      </c>
    </row>
    <row r="142" spans="1:65" s="13" customFormat="1">
      <c r="B142" s="164"/>
      <c r="D142" s="165" t="s">
        <v>128</v>
      </c>
      <c r="E142" s="166" t="s">
        <v>1</v>
      </c>
      <c r="F142" s="167" t="s">
        <v>152</v>
      </c>
      <c r="H142" s="168">
        <v>67.373999999999995</v>
      </c>
      <c r="L142" s="164"/>
      <c r="M142" s="169"/>
      <c r="N142" s="170"/>
      <c r="O142" s="170"/>
      <c r="P142" s="170"/>
      <c r="Q142" s="170"/>
      <c r="R142" s="170"/>
      <c r="S142" s="170"/>
      <c r="T142" s="171"/>
      <c r="AT142" s="166" t="s">
        <v>128</v>
      </c>
      <c r="AU142" s="166" t="s">
        <v>127</v>
      </c>
      <c r="AV142" s="13" t="s">
        <v>127</v>
      </c>
      <c r="AW142" s="13" t="s">
        <v>27</v>
      </c>
      <c r="AX142" s="13" t="s">
        <v>80</v>
      </c>
      <c r="AY142" s="166" t="s">
        <v>119</v>
      </c>
    </row>
    <row r="143" spans="1:65" s="2" customFormat="1" ht="37.9" customHeight="1">
      <c r="A143" s="31"/>
      <c r="B143" s="150"/>
      <c r="C143" s="151" t="s">
        <v>153</v>
      </c>
      <c r="D143" s="151" t="s">
        <v>122</v>
      </c>
      <c r="E143" s="152" t="s">
        <v>154</v>
      </c>
      <c r="F143" s="153" t="s">
        <v>155</v>
      </c>
      <c r="G143" s="154" t="s">
        <v>125</v>
      </c>
      <c r="H143" s="155">
        <v>363.82</v>
      </c>
      <c r="I143" s="156"/>
      <c r="J143" s="156">
        <f>ROUND(I143*H143,2)</f>
        <v>0</v>
      </c>
      <c r="K143" s="157"/>
      <c r="L143" s="32"/>
      <c r="M143" s="158" t="s">
        <v>1</v>
      </c>
      <c r="N143" s="159" t="s">
        <v>38</v>
      </c>
      <c r="O143" s="160">
        <v>7.3699999999999998E-3</v>
      </c>
      <c r="P143" s="160">
        <f>O143*H143</f>
        <v>2.6813533999999999</v>
      </c>
      <c r="Q143" s="160">
        <v>0</v>
      </c>
      <c r="R143" s="160">
        <f>Q143*H143</f>
        <v>0</v>
      </c>
      <c r="S143" s="160">
        <v>0</v>
      </c>
      <c r="T143" s="161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62" t="s">
        <v>126</v>
      </c>
      <c r="AT143" s="162" t="s">
        <v>122</v>
      </c>
      <c r="AU143" s="162" t="s">
        <v>127</v>
      </c>
      <c r="AY143" s="17" t="s">
        <v>119</v>
      </c>
      <c r="BE143" s="163">
        <f>IF(N143="základná",J143,0)</f>
        <v>0</v>
      </c>
      <c r="BF143" s="163">
        <f>IF(N143="znížená",J143,0)</f>
        <v>0</v>
      </c>
      <c r="BG143" s="163">
        <f>IF(N143="zákl. prenesená",J143,0)</f>
        <v>0</v>
      </c>
      <c r="BH143" s="163">
        <f>IF(N143="zníž. prenesená",J143,0)</f>
        <v>0</v>
      </c>
      <c r="BI143" s="163">
        <f>IF(N143="nulová",J143,0)</f>
        <v>0</v>
      </c>
      <c r="BJ143" s="17" t="s">
        <v>127</v>
      </c>
      <c r="BK143" s="163">
        <f>ROUND(I143*H143,2)</f>
        <v>0</v>
      </c>
      <c r="BL143" s="17" t="s">
        <v>126</v>
      </c>
      <c r="BM143" s="162" t="s">
        <v>156</v>
      </c>
    </row>
    <row r="144" spans="1:65" s="15" customFormat="1">
      <c r="B144" s="179"/>
      <c r="D144" s="165" t="s">
        <v>128</v>
      </c>
      <c r="E144" s="180" t="s">
        <v>1</v>
      </c>
      <c r="F144" s="181" t="s">
        <v>157</v>
      </c>
      <c r="H144" s="180" t="s">
        <v>1</v>
      </c>
      <c r="L144" s="179"/>
      <c r="M144" s="182"/>
      <c r="N144" s="183"/>
      <c r="O144" s="183"/>
      <c r="P144" s="183"/>
      <c r="Q144" s="183"/>
      <c r="R144" s="183"/>
      <c r="S144" s="183"/>
      <c r="T144" s="184"/>
      <c r="AT144" s="180" t="s">
        <v>128</v>
      </c>
      <c r="AU144" s="180" t="s">
        <v>127</v>
      </c>
      <c r="AV144" s="15" t="s">
        <v>80</v>
      </c>
      <c r="AW144" s="15" t="s">
        <v>27</v>
      </c>
      <c r="AX144" s="15" t="s">
        <v>72</v>
      </c>
      <c r="AY144" s="180" t="s">
        <v>119</v>
      </c>
    </row>
    <row r="145" spans="1:65" s="13" customFormat="1">
      <c r="B145" s="164"/>
      <c r="D145" s="165" t="s">
        <v>128</v>
      </c>
      <c r="E145" s="166" t="s">
        <v>1</v>
      </c>
      <c r="F145" s="167" t="s">
        <v>158</v>
      </c>
      <c r="H145" s="168">
        <v>363.82</v>
      </c>
      <c r="L145" s="164"/>
      <c r="M145" s="169"/>
      <c r="N145" s="170"/>
      <c r="O145" s="170"/>
      <c r="P145" s="170"/>
      <c r="Q145" s="170"/>
      <c r="R145" s="170"/>
      <c r="S145" s="170"/>
      <c r="T145" s="171"/>
      <c r="AT145" s="166" t="s">
        <v>128</v>
      </c>
      <c r="AU145" s="166" t="s">
        <v>127</v>
      </c>
      <c r="AV145" s="13" t="s">
        <v>127</v>
      </c>
      <c r="AW145" s="13" t="s">
        <v>27</v>
      </c>
      <c r="AX145" s="13" t="s">
        <v>80</v>
      </c>
      <c r="AY145" s="166" t="s">
        <v>119</v>
      </c>
    </row>
    <row r="146" spans="1:65" s="2" customFormat="1" ht="24.2" customHeight="1">
      <c r="A146" s="31"/>
      <c r="B146" s="150"/>
      <c r="C146" s="151" t="s">
        <v>159</v>
      </c>
      <c r="D146" s="151" t="s">
        <v>122</v>
      </c>
      <c r="E146" s="152" t="s">
        <v>160</v>
      </c>
      <c r="F146" s="153" t="s">
        <v>161</v>
      </c>
      <c r="G146" s="154" t="s">
        <v>125</v>
      </c>
      <c r="H146" s="155">
        <v>61.036999999999999</v>
      </c>
      <c r="I146" s="156"/>
      <c r="J146" s="156">
        <f>ROUND(I146*H146,2)</f>
        <v>0</v>
      </c>
      <c r="K146" s="157"/>
      <c r="L146" s="32"/>
      <c r="M146" s="158" t="s">
        <v>1</v>
      </c>
      <c r="N146" s="159" t="s">
        <v>38</v>
      </c>
      <c r="O146" s="160">
        <v>8.6999999999999994E-2</v>
      </c>
      <c r="P146" s="160">
        <f>O146*H146</f>
        <v>5.3102189999999991</v>
      </c>
      <c r="Q146" s="160">
        <v>0</v>
      </c>
      <c r="R146" s="160">
        <f>Q146*H146</f>
        <v>0</v>
      </c>
      <c r="S146" s="160">
        <v>0</v>
      </c>
      <c r="T146" s="161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62" t="s">
        <v>126</v>
      </c>
      <c r="AT146" s="162" t="s">
        <v>122</v>
      </c>
      <c r="AU146" s="162" t="s">
        <v>127</v>
      </c>
      <c r="AY146" s="17" t="s">
        <v>119</v>
      </c>
      <c r="BE146" s="163">
        <f>IF(N146="základná",J146,0)</f>
        <v>0</v>
      </c>
      <c r="BF146" s="163">
        <f>IF(N146="znížená",J146,0)</f>
        <v>0</v>
      </c>
      <c r="BG146" s="163">
        <f>IF(N146="zákl. prenesená",J146,0)</f>
        <v>0</v>
      </c>
      <c r="BH146" s="163">
        <f>IF(N146="zníž. prenesená",J146,0)</f>
        <v>0</v>
      </c>
      <c r="BI146" s="163">
        <f>IF(N146="nulová",J146,0)</f>
        <v>0</v>
      </c>
      <c r="BJ146" s="17" t="s">
        <v>127</v>
      </c>
      <c r="BK146" s="163">
        <f>ROUND(I146*H146,2)</f>
        <v>0</v>
      </c>
      <c r="BL146" s="17" t="s">
        <v>126</v>
      </c>
      <c r="BM146" s="162" t="s">
        <v>162</v>
      </c>
    </row>
    <row r="147" spans="1:65" s="2" customFormat="1" ht="21.75" customHeight="1">
      <c r="A147" s="31"/>
      <c r="B147" s="150"/>
      <c r="C147" s="151" t="s">
        <v>163</v>
      </c>
      <c r="D147" s="151" t="s">
        <v>122</v>
      </c>
      <c r="E147" s="152" t="s">
        <v>164</v>
      </c>
      <c r="F147" s="153" t="s">
        <v>165</v>
      </c>
      <c r="G147" s="154" t="s">
        <v>125</v>
      </c>
      <c r="H147" s="155">
        <v>61.036999999999999</v>
      </c>
      <c r="I147" s="156"/>
      <c r="J147" s="156">
        <f>ROUND(I147*H147,2)</f>
        <v>0</v>
      </c>
      <c r="K147" s="157"/>
      <c r="L147" s="32"/>
      <c r="M147" s="158" t="s">
        <v>1</v>
      </c>
      <c r="N147" s="159" t="s">
        <v>38</v>
      </c>
      <c r="O147" s="160">
        <v>0.45800000000000002</v>
      </c>
      <c r="P147" s="160">
        <f>O147*H147</f>
        <v>27.954946</v>
      </c>
      <c r="Q147" s="160">
        <v>0</v>
      </c>
      <c r="R147" s="160">
        <f>Q147*H147</f>
        <v>0</v>
      </c>
      <c r="S147" s="160">
        <v>0</v>
      </c>
      <c r="T147" s="161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62" t="s">
        <v>126</v>
      </c>
      <c r="AT147" s="162" t="s">
        <v>122</v>
      </c>
      <c r="AU147" s="162" t="s">
        <v>127</v>
      </c>
      <c r="AY147" s="17" t="s">
        <v>119</v>
      </c>
      <c r="BE147" s="163">
        <f>IF(N147="základná",J147,0)</f>
        <v>0</v>
      </c>
      <c r="BF147" s="163">
        <f>IF(N147="znížená",J147,0)</f>
        <v>0</v>
      </c>
      <c r="BG147" s="163">
        <f>IF(N147="zákl. prenesená",J147,0)</f>
        <v>0</v>
      </c>
      <c r="BH147" s="163">
        <f>IF(N147="zníž. prenesená",J147,0)</f>
        <v>0</v>
      </c>
      <c r="BI147" s="163">
        <f>IF(N147="nulová",J147,0)</f>
        <v>0</v>
      </c>
      <c r="BJ147" s="17" t="s">
        <v>127</v>
      </c>
      <c r="BK147" s="163">
        <f>ROUND(I147*H147,2)</f>
        <v>0</v>
      </c>
      <c r="BL147" s="17" t="s">
        <v>126</v>
      </c>
      <c r="BM147" s="162" t="s">
        <v>166</v>
      </c>
    </row>
    <row r="148" spans="1:65" s="2" customFormat="1" ht="16.5" customHeight="1">
      <c r="A148" s="31"/>
      <c r="B148" s="150"/>
      <c r="C148" s="151" t="s">
        <v>167</v>
      </c>
      <c r="D148" s="151" t="s">
        <v>122</v>
      </c>
      <c r="E148" s="152" t="s">
        <v>168</v>
      </c>
      <c r="F148" s="153" t="s">
        <v>169</v>
      </c>
      <c r="G148" s="154" t="s">
        <v>125</v>
      </c>
      <c r="H148" s="155">
        <v>67.373999999999995</v>
      </c>
      <c r="I148" s="156"/>
      <c r="J148" s="156">
        <f>ROUND(I148*H148,2)</f>
        <v>0</v>
      </c>
      <c r="K148" s="157"/>
      <c r="L148" s="32"/>
      <c r="M148" s="158" t="s">
        <v>1</v>
      </c>
      <c r="N148" s="159" t="s">
        <v>38</v>
      </c>
      <c r="O148" s="160">
        <v>8.9999999999999993E-3</v>
      </c>
      <c r="P148" s="160">
        <f>O148*H148</f>
        <v>0.60636599999999996</v>
      </c>
      <c r="Q148" s="160">
        <v>0</v>
      </c>
      <c r="R148" s="160">
        <f>Q148*H148</f>
        <v>0</v>
      </c>
      <c r="S148" s="160">
        <v>0</v>
      </c>
      <c r="T148" s="161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62" t="s">
        <v>126</v>
      </c>
      <c r="AT148" s="162" t="s">
        <v>122</v>
      </c>
      <c r="AU148" s="162" t="s">
        <v>127</v>
      </c>
      <c r="AY148" s="17" t="s">
        <v>119</v>
      </c>
      <c r="BE148" s="163">
        <f>IF(N148="základná",J148,0)</f>
        <v>0</v>
      </c>
      <c r="BF148" s="163">
        <f>IF(N148="znížená",J148,0)</f>
        <v>0</v>
      </c>
      <c r="BG148" s="163">
        <f>IF(N148="zákl. prenesená",J148,0)</f>
        <v>0</v>
      </c>
      <c r="BH148" s="163">
        <f>IF(N148="zníž. prenesená",J148,0)</f>
        <v>0</v>
      </c>
      <c r="BI148" s="163">
        <f>IF(N148="nulová",J148,0)</f>
        <v>0</v>
      </c>
      <c r="BJ148" s="17" t="s">
        <v>127</v>
      </c>
      <c r="BK148" s="163">
        <f>ROUND(I148*H148,2)</f>
        <v>0</v>
      </c>
      <c r="BL148" s="17" t="s">
        <v>126</v>
      </c>
      <c r="BM148" s="162" t="s">
        <v>170</v>
      </c>
    </row>
    <row r="149" spans="1:65" s="13" customFormat="1">
      <c r="B149" s="164"/>
      <c r="D149" s="165" t="s">
        <v>128</v>
      </c>
      <c r="E149" s="166" t="s">
        <v>1</v>
      </c>
      <c r="F149" s="167" t="s">
        <v>171</v>
      </c>
      <c r="H149" s="168">
        <v>67.373999999999995</v>
      </c>
      <c r="L149" s="164"/>
      <c r="M149" s="169"/>
      <c r="N149" s="170"/>
      <c r="O149" s="170"/>
      <c r="P149" s="170"/>
      <c r="Q149" s="170"/>
      <c r="R149" s="170"/>
      <c r="S149" s="170"/>
      <c r="T149" s="171"/>
      <c r="AT149" s="166" t="s">
        <v>128</v>
      </c>
      <c r="AU149" s="166" t="s">
        <v>127</v>
      </c>
      <c r="AV149" s="13" t="s">
        <v>127</v>
      </c>
      <c r="AW149" s="13" t="s">
        <v>27</v>
      </c>
      <c r="AX149" s="13" t="s">
        <v>80</v>
      </c>
      <c r="AY149" s="166" t="s">
        <v>119</v>
      </c>
    </row>
    <row r="150" spans="1:65" s="2" customFormat="1" ht="27" customHeight="1">
      <c r="A150" s="31"/>
      <c r="B150" s="150"/>
      <c r="C150" s="151" t="s">
        <v>172</v>
      </c>
      <c r="D150" s="151" t="s">
        <v>122</v>
      </c>
      <c r="E150" s="152" t="s">
        <v>173</v>
      </c>
      <c r="F150" s="153" t="s">
        <v>288</v>
      </c>
      <c r="G150" s="154" t="s">
        <v>174</v>
      </c>
      <c r="H150" s="155">
        <v>107.798</v>
      </c>
      <c r="I150" s="156"/>
      <c r="J150" s="156">
        <f>ROUND(I150*H150,2)</f>
        <v>0</v>
      </c>
      <c r="K150" s="157"/>
      <c r="L150" s="32"/>
      <c r="M150" s="158" t="s">
        <v>1</v>
      </c>
      <c r="N150" s="159" t="s">
        <v>38</v>
      </c>
      <c r="O150" s="160">
        <v>0</v>
      </c>
      <c r="P150" s="160">
        <f>O150*H150</f>
        <v>0</v>
      </c>
      <c r="Q150" s="160">
        <v>0</v>
      </c>
      <c r="R150" s="160">
        <f>Q150*H150</f>
        <v>0</v>
      </c>
      <c r="S150" s="160">
        <v>0</v>
      </c>
      <c r="T150" s="161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62" t="s">
        <v>126</v>
      </c>
      <c r="AT150" s="162" t="s">
        <v>122</v>
      </c>
      <c r="AU150" s="162" t="s">
        <v>127</v>
      </c>
      <c r="AY150" s="17" t="s">
        <v>119</v>
      </c>
      <c r="BE150" s="163">
        <f>IF(N150="základná",J150,0)</f>
        <v>0</v>
      </c>
      <c r="BF150" s="163">
        <f>IF(N150="znížená",J150,0)</f>
        <v>0</v>
      </c>
      <c r="BG150" s="163">
        <f>IF(N150="zákl. prenesená",J150,0)</f>
        <v>0</v>
      </c>
      <c r="BH150" s="163">
        <f>IF(N150="zníž. prenesená",J150,0)</f>
        <v>0</v>
      </c>
      <c r="BI150" s="163">
        <f>IF(N150="nulová",J150,0)</f>
        <v>0</v>
      </c>
      <c r="BJ150" s="17" t="s">
        <v>127</v>
      </c>
      <c r="BK150" s="163">
        <f>ROUND(I150*H150,2)</f>
        <v>0</v>
      </c>
      <c r="BL150" s="17" t="s">
        <v>126</v>
      </c>
      <c r="BM150" s="162" t="s">
        <v>175</v>
      </c>
    </row>
    <row r="151" spans="1:65" s="13" customFormat="1">
      <c r="B151" s="164"/>
      <c r="D151" s="165" t="s">
        <v>128</v>
      </c>
      <c r="F151" s="167" t="s">
        <v>176</v>
      </c>
      <c r="H151" s="168">
        <v>107.798</v>
      </c>
      <c r="L151" s="164"/>
      <c r="M151" s="169"/>
      <c r="N151" s="170"/>
      <c r="O151" s="170"/>
      <c r="P151" s="170"/>
      <c r="Q151" s="170"/>
      <c r="R151" s="170"/>
      <c r="S151" s="170"/>
      <c r="T151" s="171"/>
      <c r="AT151" s="166" t="s">
        <v>128</v>
      </c>
      <c r="AU151" s="166" t="s">
        <v>127</v>
      </c>
      <c r="AV151" s="13" t="s">
        <v>127</v>
      </c>
      <c r="AW151" s="13" t="s">
        <v>3</v>
      </c>
      <c r="AX151" s="13" t="s">
        <v>80</v>
      </c>
      <c r="AY151" s="166" t="s">
        <v>119</v>
      </c>
    </row>
    <row r="152" spans="1:65" s="2" customFormat="1" ht="24.2" customHeight="1">
      <c r="A152" s="31"/>
      <c r="B152" s="150"/>
      <c r="C152" s="151" t="s">
        <v>177</v>
      </c>
      <c r="D152" s="151" t="s">
        <v>122</v>
      </c>
      <c r="E152" s="152" t="s">
        <v>178</v>
      </c>
      <c r="F152" s="153" t="s">
        <v>179</v>
      </c>
      <c r="G152" s="154" t="s">
        <v>174</v>
      </c>
      <c r="H152" s="155">
        <v>107.798</v>
      </c>
      <c r="I152" s="156"/>
      <c r="J152" s="156">
        <f>ROUND(I152*H152,2)</f>
        <v>0</v>
      </c>
      <c r="K152" s="157"/>
      <c r="L152" s="32"/>
      <c r="M152" s="158" t="s">
        <v>1</v>
      </c>
      <c r="N152" s="159" t="s">
        <v>38</v>
      </c>
      <c r="O152" s="160">
        <v>0</v>
      </c>
      <c r="P152" s="160">
        <f>O152*H152</f>
        <v>0</v>
      </c>
      <c r="Q152" s="160">
        <v>0</v>
      </c>
      <c r="R152" s="160">
        <f>Q152*H152</f>
        <v>0</v>
      </c>
      <c r="S152" s="160">
        <v>0</v>
      </c>
      <c r="T152" s="161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62" t="s">
        <v>126</v>
      </c>
      <c r="AT152" s="162" t="s">
        <v>122</v>
      </c>
      <c r="AU152" s="162" t="s">
        <v>127</v>
      </c>
      <c r="AY152" s="17" t="s">
        <v>119</v>
      </c>
      <c r="BE152" s="163">
        <f>IF(N152="základná",J152,0)</f>
        <v>0</v>
      </c>
      <c r="BF152" s="163">
        <f>IF(N152="znížená",J152,0)</f>
        <v>0</v>
      </c>
      <c r="BG152" s="163">
        <f>IF(N152="zákl. prenesená",J152,0)</f>
        <v>0</v>
      </c>
      <c r="BH152" s="163">
        <f>IF(N152="zníž. prenesená",J152,0)</f>
        <v>0</v>
      </c>
      <c r="BI152" s="163">
        <f>IF(N152="nulová",J152,0)</f>
        <v>0</v>
      </c>
      <c r="BJ152" s="17" t="s">
        <v>127</v>
      </c>
      <c r="BK152" s="163">
        <f>ROUND(I152*H152,2)</f>
        <v>0</v>
      </c>
      <c r="BL152" s="17" t="s">
        <v>126</v>
      </c>
      <c r="BM152" s="162" t="s">
        <v>180</v>
      </c>
    </row>
    <row r="153" spans="1:65" s="13" customFormat="1">
      <c r="B153" s="164"/>
      <c r="D153" s="165" t="s">
        <v>128</v>
      </c>
      <c r="F153" s="167" t="s">
        <v>176</v>
      </c>
      <c r="H153" s="168">
        <v>107.798</v>
      </c>
      <c r="L153" s="164"/>
      <c r="M153" s="169"/>
      <c r="N153" s="170"/>
      <c r="O153" s="170"/>
      <c r="P153" s="170"/>
      <c r="Q153" s="170"/>
      <c r="R153" s="170"/>
      <c r="S153" s="170"/>
      <c r="T153" s="171"/>
      <c r="AT153" s="166" t="s">
        <v>128</v>
      </c>
      <c r="AU153" s="166" t="s">
        <v>127</v>
      </c>
      <c r="AV153" s="13" t="s">
        <v>127</v>
      </c>
      <c r="AW153" s="13" t="s">
        <v>3</v>
      </c>
      <c r="AX153" s="13" t="s">
        <v>80</v>
      </c>
      <c r="AY153" s="166" t="s">
        <v>119</v>
      </c>
    </row>
    <row r="154" spans="1:65" s="2" customFormat="1" ht="24.2" customHeight="1">
      <c r="A154" s="31"/>
      <c r="B154" s="150"/>
      <c r="C154" s="151" t="s">
        <v>181</v>
      </c>
      <c r="D154" s="151" t="s">
        <v>122</v>
      </c>
      <c r="E154" s="152" t="s">
        <v>182</v>
      </c>
      <c r="F154" s="153" t="s">
        <v>183</v>
      </c>
      <c r="G154" s="154" t="s">
        <v>125</v>
      </c>
      <c r="H154" s="155">
        <v>22.44</v>
      </c>
      <c r="I154" s="156"/>
      <c r="J154" s="156">
        <f>ROUND(I154*H154,2)</f>
        <v>0</v>
      </c>
      <c r="K154" s="157"/>
      <c r="L154" s="32"/>
      <c r="M154" s="158" t="s">
        <v>1</v>
      </c>
      <c r="N154" s="159" t="s">
        <v>38</v>
      </c>
      <c r="O154" s="160">
        <v>0.24199999999999999</v>
      </c>
      <c r="P154" s="160">
        <f>O154*H154</f>
        <v>5.4304800000000002</v>
      </c>
      <c r="Q154" s="160">
        <v>0</v>
      </c>
      <c r="R154" s="160">
        <f>Q154*H154</f>
        <v>0</v>
      </c>
      <c r="S154" s="160">
        <v>0</v>
      </c>
      <c r="T154" s="161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62" t="s">
        <v>126</v>
      </c>
      <c r="AT154" s="162" t="s">
        <v>122</v>
      </c>
      <c r="AU154" s="162" t="s">
        <v>127</v>
      </c>
      <c r="AY154" s="17" t="s">
        <v>119</v>
      </c>
      <c r="BE154" s="163">
        <f>IF(N154="základná",J154,0)</f>
        <v>0</v>
      </c>
      <c r="BF154" s="163">
        <f>IF(N154="znížená",J154,0)</f>
        <v>0</v>
      </c>
      <c r="BG154" s="163">
        <f>IF(N154="zákl. prenesená",J154,0)</f>
        <v>0</v>
      </c>
      <c r="BH154" s="163">
        <f>IF(N154="zníž. prenesená",J154,0)</f>
        <v>0</v>
      </c>
      <c r="BI154" s="163">
        <f>IF(N154="nulová",J154,0)</f>
        <v>0</v>
      </c>
      <c r="BJ154" s="17" t="s">
        <v>127</v>
      </c>
      <c r="BK154" s="163">
        <f>ROUND(I154*H154,2)</f>
        <v>0</v>
      </c>
      <c r="BL154" s="17" t="s">
        <v>126</v>
      </c>
      <c r="BM154" s="162" t="s">
        <v>184</v>
      </c>
    </row>
    <row r="155" spans="1:65" s="15" customFormat="1">
      <c r="B155" s="179"/>
      <c r="D155" s="165" t="s">
        <v>128</v>
      </c>
      <c r="E155" s="180" t="s">
        <v>1</v>
      </c>
      <c r="F155" s="181" t="s">
        <v>185</v>
      </c>
      <c r="H155" s="180" t="s">
        <v>1</v>
      </c>
      <c r="L155" s="179"/>
      <c r="M155" s="182"/>
      <c r="N155" s="183"/>
      <c r="O155" s="183"/>
      <c r="P155" s="183"/>
      <c r="Q155" s="183"/>
      <c r="R155" s="183"/>
      <c r="S155" s="183"/>
      <c r="T155" s="184"/>
      <c r="AT155" s="180" t="s">
        <v>128</v>
      </c>
      <c r="AU155" s="180" t="s">
        <v>127</v>
      </c>
      <c r="AV155" s="15" t="s">
        <v>80</v>
      </c>
      <c r="AW155" s="15" t="s">
        <v>27</v>
      </c>
      <c r="AX155" s="15" t="s">
        <v>72</v>
      </c>
      <c r="AY155" s="180" t="s">
        <v>119</v>
      </c>
    </row>
    <row r="156" spans="1:65" s="13" customFormat="1">
      <c r="B156" s="164"/>
      <c r="D156" s="165" t="s">
        <v>128</v>
      </c>
      <c r="E156" s="166" t="s">
        <v>1</v>
      </c>
      <c r="F156" s="167" t="s">
        <v>186</v>
      </c>
      <c r="H156" s="168">
        <v>22.44</v>
      </c>
      <c r="L156" s="164"/>
      <c r="M156" s="169"/>
      <c r="N156" s="170"/>
      <c r="O156" s="170"/>
      <c r="P156" s="170"/>
      <c r="Q156" s="170"/>
      <c r="R156" s="170"/>
      <c r="S156" s="170"/>
      <c r="T156" s="171"/>
      <c r="AT156" s="166" t="s">
        <v>128</v>
      </c>
      <c r="AU156" s="166" t="s">
        <v>127</v>
      </c>
      <c r="AV156" s="13" t="s">
        <v>127</v>
      </c>
      <c r="AW156" s="13" t="s">
        <v>27</v>
      </c>
      <c r="AX156" s="13" t="s">
        <v>80</v>
      </c>
      <c r="AY156" s="166" t="s">
        <v>119</v>
      </c>
    </row>
    <row r="157" spans="1:65" s="2" customFormat="1" ht="16.5" customHeight="1">
      <c r="A157" s="31"/>
      <c r="B157" s="150"/>
      <c r="C157" s="185" t="s">
        <v>187</v>
      </c>
      <c r="D157" s="185" t="s">
        <v>188</v>
      </c>
      <c r="E157" s="186" t="s">
        <v>189</v>
      </c>
      <c r="F157" s="187" t="s">
        <v>190</v>
      </c>
      <c r="G157" s="188" t="s">
        <v>174</v>
      </c>
      <c r="H157" s="189">
        <v>34.781999999999996</v>
      </c>
      <c r="I157" s="190"/>
      <c r="J157" s="190">
        <f>ROUND(I157*H157,2)</f>
        <v>0</v>
      </c>
      <c r="K157" s="191"/>
      <c r="L157" s="192"/>
      <c r="M157" s="193" t="s">
        <v>1</v>
      </c>
      <c r="N157" s="194" t="s">
        <v>38</v>
      </c>
      <c r="O157" s="160">
        <v>0</v>
      </c>
      <c r="P157" s="160">
        <f>O157*H157</f>
        <v>0</v>
      </c>
      <c r="Q157" s="160">
        <v>1</v>
      </c>
      <c r="R157" s="160">
        <f>Q157*H157</f>
        <v>34.781999999999996</v>
      </c>
      <c r="S157" s="160">
        <v>0</v>
      </c>
      <c r="T157" s="161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62" t="s">
        <v>191</v>
      </c>
      <c r="AT157" s="162" t="s">
        <v>188</v>
      </c>
      <c r="AU157" s="162" t="s">
        <v>127</v>
      </c>
      <c r="AY157" s="17" t="s">
        <v>119</v>
      </c>
      <c r="BE157" s="163">
        <f>IF(N157="základná",J157,0)</f>
        <v>0</v>
      </c>
      <c r="BF157" s="163">
        <f>IF(N157="znížená",J157,0)</f>
        <v>0</v>
      </c>
      <c r="BG157" s="163">
        <f>IF(N157="zákl. prenesená",J157,0)</f>
        <v>0</v>
      </c>
      <c r="BH157" s="163">
        <f>IF(N157="zníž. prenesená",J157,0)</f>
        <v>0</v>
      </c>
      <c r="BI157" s="163">
        <f>IF(N157="nulová",J157,0)</f>
        <v>0</v>
      </c>
      <c r="BJ157" s="17" t="s">
        <v>127</v>
      </c>
      <c r="BK157" s="163">
        <f>ROUND(I157*H157,2)</f>
        <v>0</v>
      </c>
      <c r="BL157" s="17" t="s">
        <v>126</v>
      </c>
      <c r="BM157" s="162" t="s">
        <v>192</v>
      </c>
    </row>
    <row r="158" spans="1:65" s="13" customFormat="1">
      <c r="B158" s="164"/>
      <c r="D158" s="165" t="s">
        <v>128</v>
      </c>
      <c r="F158" s="167" t="s">
        <v>193</v>
      </c>
      <c r="H158" s="168">
        <v>34.781999999999996</v>
      </c>
      <c r="L158" s="164"/>
      <c r="M158" s="169"/>
      <c r="N158" s="170"/>
      <c r="O158" s="170"/>
      <c r="P158" s="170"/>
      <c r="Q158" s="170"/>
      <c r="R158" s="170"/>
      <c r="S158" s="170"/>
      <c r="T158" s="171"/>
      <c r="AT158" s="166" t="s">
        <v>128</v>
      </c>
      <c r="AU158" s="166" t="s">
        <v>127</v>
      </c>
      <c r="AV158" s="13" t="s">
        <v>127</v>
      </c>
      <c r="AW158" s="13" t="s">
        <v>3</v>
      </c>
      <c r="AX158" s="13" t="s">
        <v>80</v>
      </c>
      <c r="AY158" s="166" t="s">
        <v>119</v>
      </c>
    </row>
    <row r="159" spans="1:65" s="2" customFormat="1" ht="37.9" customHeight="1">
      <c r="A159" s="31"/>
      <c r="B159" s="150"/>
      <c r="C159" s="151" t="s">
        <v>194</v>
      </c>
      <c r="D159" s="151" t="s">
        <v>122</v>
      </c>
      <c r="E159" s="152" t="s">
        <v>195</v>
      </c>
      <c r="F159" s="153" t="s">
        <v>196</v>
      </c>
      <c r="G159" s="154" t="s">
        <v>1</v>
      </c>
      <c r="H159" s="155">
        <v>1</v>
      </c>
      <c r="I159" s="156"/>
      <c r="J159" s="156">
        <f>ROUND(I159*H159,2)</f>
        <v>0</v>
      </c>
      <c r="K159" s="157"/>
      <c r="L159" s="32"/>
      <c r="M159" s="158" t="s">
        <v>1</v>
      </c>
      <c r="N159" s="159" t="s">
        <v>38</v>
      </c>
      <c r="O159" s="160">
        <v>0</v>
      </c>
      <c r="P159" s="160">
        <f>O159*H159</f>
        <v>0</v>
      </c>
      <c r="Q159" s="160">
        <v>0</v>
      </c>
      <c r="R159" s="160">
        <f>Q159*H159</f>
        <v>0</v>
      </c>
      <c r="S159" s="160">
        <v>0</v>
      </c>
      <c r="T159" s="161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62" t="s">
        <v>126</v>
      </c>
      <c r="AT159" s="162" t="s">
        <v>122</v>
      </c>
      <c r="AU159" s="162" t="s">
        <v>127</v>
      </c>
      <c r="AY159" s="17" t="s">
        <v>119</v>
      </c>
      <c r="BE159" s="163">
        <f>IF(N159="základná",J159,0)</f>
        <v>0</v>
      </c>
      <c r="BF159" s="163">
        <f>IF(N159="znížená",J159,0)</f>
        <v>0</v>
      </c>
      <c r="BG159" s="163">
        <f>IF(N159="zákl. prenesená",J159,0)</f>
        <v>0</v>
      </c>
      <c r="BH159" s="163">
        <f>IF(N159="zníž. prenesená",J159,0)</f>
        <v>0</v>
      </c>
      <c r="BI159" s="163">
        <f>IF(N159="nulová",J159,0)</f>
        <v>0</v>
      </c>
      <c r="BJ159" s="17" t="s">
        <v>127</v>
      </c>
      <c r="BK159" s="163">
        <f>ROUND(I159*H159,2)</f>
        <v>0</v>
      </c>
      <c r="BL159" s="17" t="s">
        <v>126</v>
      </c>
      <c r="BM159" s="162" t="s">
        <v>197</v>
      </c>
    </row>
    <row r="160" spans="1:65" s="12" customFormat="1" ht="22.9" customHeight="1">
      <c r="B160" s="138"/>
      <c r="D160" s="139" t="s">
        <v>71</v>
      </c>
      <c r="E160" s="148" t="s">
        <v>127</v>
      </c>
      <c r="F160" s="148" t="s">
        <v>198</v>
      </c>
      <c r="J160" s="149">
        <f>BK160</f>
        <v>0</v>
      </c>
      <c r="L160" s="138"/>
      <c r="M160" s="142"/>
      <c r="N160" s="143"/>
      <c r="O160" s="143"/>
      <c r="P160" s="144">
        <f>SUM(P161:P175)</f>
        <v>0</v>
      </c>
      <c r="Q160" s="143"/>
      <c r="R160" s="144">
        <f>SUM(R161:R175)</f>
        <v>0</v>
      </c>
      <c r="S160" s="143"/>
      <c r="T160" s="145">
        <f>SUM(T161:T175)</f>
        <v>0</v>
      </c>
      <c r="AR160" s="139" t="s">
        <v>80</v>
      </c>
      <c r="AT160" s="146" t="s">
        <v>71</v>
      </c>
      <c r="AU160" s="146" t="s">
        <v>80</v>
      </c>
      <c r="AY160" s="139" t="s">
        <v>119</v>
      </c>
      <c r="BK160" s="147">
        <f>SUM(BK161:BK175)</f>
        <v>0</v>
      </c>
    </row>
    <row r="161" spans="1:65" s="2" customFormat="1" ht="33" customHeight="1">
      <c r="A161" s="31"/>
      <c r="B161" s="150"/>
      <c r="C161" s="151" t="s">
        <v>199</v>
      </c>
      <c r="D161" s="151" t="s">
        <v>122</v>
      </c>
      <c r="E161" s="152" t="s">
        <v>200</v>
      </c>
      <c r="F161" s="153" t="s">
        <v>201</v>
      </c>
      <c r="G161" s="154" t="s">
        <v>202</v>
      </c>
      <c r="H161" s="155">
        <v>76.296000000000006</v>
      </c>
      <c r="I161" s="156"/>
      <c r="J161" s="156">
        <f>ROUND(I161*H161,2)</f>
        <v>0</v>
      </c>
      <c r="K161" s="157"/>
      <c r="L161" s="32"/>
      <c r="M161" s="158" t="s">
        <v>1</v>
      </c>
      <c r="N161" s="159" t="s">
        <v>38</v>
      </c>
      <c r="O161" s="160">
        <v>0</v>
      </c>
      <c r="P161" s="160">
        <f>O161*H161</f>
        <v>0</v>
      </c>
      <c r="Q161" s="160">
        <v>0</v>
      </c>
      <c r="R161" s="160">
        <f>Q161*H161</f>
        <v>0</v>
      </c>
      <c r="S161" s="160">
        <v>0</v>
      </c>
      <c r="T161" s="161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62" t="s">
        <v>126</v>
      </c>
      <c r="AT161" s="162" t="s">
        <v>122</v>
      </c>
      <c r="AU161" s="162" t="s">
        <v>127</v>
      </c>
      <c r="AY161" s="17" t="s">
        <v>119</v>
      </c>
      <c r="BE161" s="163">
        <f>IF(N161="základná",J161,0)</f>
        <v>0</v>
      </c>
      <c r="BF161" s="163">
        <f>IF(N161="znížená",J161,0)</f>
        <v>0</v>
      </c>
      <c r="BG161" s="163">
        <f>IF(N161="zákl. prenesená",J161,0)</f>
        <v>0</v>
      </c>
      <c r="BH161" s="163">
        <f>IF(N161="zníž. prenesená",J161,0)</f>
        <v>0</v>
      </c>
      <c r="BI161" s="163">
        <f>IF(N161="nulová",J161,0)</f>
        <v>0</v>
      </c>
      <c r="BJ161" s="17" t="s">
        <v>127</v>
      </c>
      <c r="BK161" s="163">
        <f>ROUND(I161*H161,2)</f>
        <v>0</v>
      </c>
      <c r="BL161" s="17" t="s">
        <v>126</v>
      </c>
      <c r="BM161" s="162" t="s">
        <v>203</v>
      </c>
    </row>
    <row r="162" spans="1:65" s="13" customFormat="1">
      <c r="B162" s="164"/>
      <c r="D162" s="165" t="s">
        <v>128</v>
      </c>
      <c r="E162" s="166" t="s">
        <v>1</v>
      </c>
      <c r="F162" s="167" t="s">
        <v>204</v>
      </c>
      <c r="H162" s="168">
        <v>76.296000000000006</v>
      </c>
      <c r="L162" s="164"/>
      <c r="M162" s="169"/>
      <c r="N162" s="170"/>
      <c r="O162" s="170"/>
      <c r="P162" s="170"/>
      <c r="Q162" s="170"/>
      <c r="R162" s="170"/>
      <c r="S162" s="170"/>
      <c r="T162" s="171"/>
      <c r="AT162" s="166" t="s">
        <v>128</v>
      </c>
      <c r="AU162" s="166" t="s">
        <v>127</v>
      </c>
      <c r="AV162" s="13" t="s">
        <v>127</v>
      </c>
      <c r="AW162" s="13" t="s">
        <v>27</v>
      </c>
      <c r="AX162" s="13" t="s">
        <v>72</v>
      </c>
      <c r="AY162" s="166" t="s">
        <v>119</v>
      </c>
    </row>
    <row r="163" spans="1:65" s="14" customFormat="1">
      <c r="B163" s="172"/>
      <c r="D163" s="165" t="s">
        <v>128</v>
      </c>
      <c r="E163" s="173" t="s">
        <v>1</v>
      </c>
      <c r="F163" s="174" t="s">
        <v>130</v>
      </c>
      <c r="H163" s="175">
        <v>76.296000000000006</v>
      </c>
      <c r="L163" s="172"/>
      <c r="M163" s="176"/>
      <c r="N163" s="177"/>
      <c r="O163" s="177"/>
      <c r="P163" s="177"/>
      <c r="Q163" s="177"/>
      <c r="R163" s="177"/>
      <c r="S163" s="177"/>
      <c r="T163" s="178"/>
      <c r="AT163" s="173" t="s">
        <v>128</v>
      </c>
      <c r="AU163" s="173" t="s">
        <v>127</v>
      </c>
      <c r="AV163" s="14" t="s">
        <v>126</v>
      </c>
      <c r="AW163" s="14" t="s">
        <v>27</v>
      </c>
      <c r="AX163" s="14" t="s">
        <v>80</v>
      </c>
      <c r="AY163" s="173" t="s">
        <v>119</v>
      </c>
    </row>
    <row r="164" spans="1:65" s="2" customFormat="1" ht="24.2" customHeight="1">
      <c r="A164" s="31"/>
      <c r="B164" s="150"/>
      <c r="C164" s="151" t="s">
        <v>205</v>
      </c>
      <c r="D164" s="151" t="s">
        <v>122</v>
      </c>
      <c r="E164" s="152" t="s">
        <v>206</v>
      </c>
      <c r="F164" s="153" t="s">
        <v>207</v>
      </c>
      <c r="G164" s="154" t="s">
        <v>125</v>
      </c>
      <c r="H164" s="155">
        <v>15.259</v>
      </c>
      <c r="I164" s="156"/>
      <c r="J164" s="156">
        <f>ROUND(I164*H164,2)</f>
        <v>0</v>
      </c>
      <c r="K164" s="157"/>
      <c r="L164" s="32"/>
      <c r="M164" s="158" t="s">
        <v>1</v>
      </c>
      <c r="N164" s="159" t="s">
        <v>38</v>
      </c>
      <c r="O164" s="160">
        <v>0</v>
      </c>
      <c r="P164" s="160">
        <f>O164*H164</f>
        <v>0</v>
      </c>
      <c r="Q164" s="160">
        <v>0</v>
      </c>
      <c r="R164" s="160">
        <f>Q164*H164</f>
        <v>0</v>
      </c>
      <c r="S164" s="160">
        <v>0</v>
      </c>
      <c r="T164" s="161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62" t="s">
        <v>126</v>
      </c>
      <c r="AT164" s="162" t="s">
        <v>122</v>
      </c>
      <c r="AU164" s="162" t="s">
        <v>127</v>
      </c>
      <c r="AY164" s="17" t="s">
        <v>119</v>
      </c>
      <c r="BE164" s="163">
        <f>IF(N164="základná",J164,0)</f>
        <v>0</v>
      </c>
      <c r="BF164" s="163">
        <f>IF(N164="znížená",J164,0)</f>
        <v>0</v>
      </c>
      <c r="BG164" s="163">
        <f>IF(N164="zákl. prenesená",J164,0)</f>
        <v>0</v>
      </c>
      <c r="BH164" s="163">
        <f>IF(N164="zníž. prenesená",J164,0)</f>
        <v>0</v>
      </c>
      <c r="BI164" s="163">
        <f>IF(N164="nulová",J164,0)</f>
        <v>0</v>
      </c>
      <c r="BJ164" s="17" t="s">
        <v>127</v>
      </c>
      <c r="BK164" s="163">
        <f>ROUND(I164*H164,2)</f>
        <v>0</v>
      </c>
      <c r="BL164" s="17" t="s">
        <v>126</v>
      </c>
      <c r="BM164" s="162" t="s">
        <v>208</v>
      </c>
    </row>
    <row r="165" spans="1:65" s="13" customFormat="1">
      <c r="B165" s="164"/>
      <c r="D165" s="165" t="s">
        <v>128</v>
      </c>
      <c r="E165" s="166" t="s">
        <v>1</v>
      </c>
      <c r="F165" s="167" t="s">
        <v>209</v>
      </c>
      <c r="H165" s="168">
        <v>15.259</v>
      </c>
      <c r="L165" s="164"/>
      <c r="M165" s="169"/>
      <c r="N165" s="170"/>
      <c r="O165" s="170"/>
      <c r="P165" s="170"/>
      <c r="Q165" s="170"/>
      <c r="R165" s="170"/>
      <c r="S165" s="170"/>
      <c r="T165" s="171"/>
      <c r="AT165" s="166" t="s">
        <v>128</v>
      </c>
      <c r="AU165" s="166" t="s">
        <v>127</v>
      </c>
      <c r="AV165" s="13" t="s">
        <v>127</v>
      </c>
      <c r="AW165" s="13" t="s">
        <v>27</v>
      </c>
      <c r="AX165" s="13" t="s">
        <v>72</v>
      </c>
      <c r="AY165" s="166" t="s">
        <v>119</v>
      </c>
    </row>
    <row r="166" spans="1:65" s="14" customFormat="1">
      <c r="B166" s="172"/>
      <c r="D166" s="165" t="s">
        <v>128</v>
      </c>
      <c r="E166" s="173" t="s">
        <v>1</v>
      </c>
      <c r="F166" s="174" t="s">
        <v>130</v>
      </c>
      <c r="H166" s="175">
        <v>15.259</v>
      </c>
      <c r="L166" s="172"/>
      <c r="M166" s="176"/>
      <c r="N166" s="177"/>
      <c r="O166" s="177"/>
      <c r="P166" s="177"/>
      <c r="Q166" s="177"/>
      <c r="R166" s="177"/>
      <c r="S166" s="177"/>
      <c r="T166" s="178"/>
      <c r="AT166" s="173" t="s">
        <v>128</v>
      </c>
      <c r="AU166" s="173" t="s">
        <v>127</v>
      </c>
      <c r="AV166" s="14" t="s">
        <v>126</v>
      </c>
      <c r="AW166" s="14" t="s">
        <v>27</v>
      </c>
      <c r="AX166" s="14" t="s">
        <v>80</v>
      </c>
      <c r="AY166" s="173" t="s">
        <v>119</v>
      </c>
    </row>
    <row r="167" spans="1:65" s="2" customFormat="1" ht="24.2" customHeight="1">
      <c r="A167" s="31"/>
      <c r="B167" s="150"/>
      <c r="C167" s="151" t="s">
        <v>197</v>
      </c>
      <c r="D167" s="151" t="s">
        <v>122</v>
      </c>
      <c r="E167" s="152" t="s">
        <v>210</v>
      </c>
      <c r="F167" s="153" t="s">
        <v>211</v>
      </c>
      <c r="G167" s="154" t="s">
        <v>125</v>
      </c>
      <c r="H167" s="155">
        <v>18.143999999999998</v>
      </c>
      <c r="I167" s="156"/>
      <c r="J167" s="156">
        <f>ROUND(I167*H167,2)</f>
        <v>0</v>
      </c>
      <c r="K167" s="157"/>
      <c r="L167" s="32"/>
      <c r="M167" s="158" t="s">
        <v>1</v>
      </c>
      <c r="N167" s="159" t="s">
        <v>38</v>
      </c>
      <c r="O167" s="160">
        <v>0</v>
      </c>
      <c r="P167" s="160">
        <f>O167*H167</f>
        <v>0</v>
      </c>
      <c r="Q167" s="160">
        <v>0</v>
      </c>
      <c r="R167" s="160">
        <f>Q167*H167</f>
        <v>0</v>
      </c>
      <c r="S167" s="160">
        <v>0</v>
      </c>
      <c r="T167" s="161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62" t="s">
        <v>126</v>
      </c>
      <c r="AT167" s="162" t="s">
        <v>122</v>
      </c>
      <c r="AU167" s="162" t="s">
        <v>127</v>
      </c>
      <c r="AY167" s="17" t="s">
        <v>119</v>
      </c>
      <c r="BE167" s="163">
        <f>IF(N167="základná",J167,0)</f>
        <v>0</v>
      </c>
      <c r="BF167" s="163">
        <f>IF(N167="znížená",J167,0)</f>
        <v>0</v>
      </c>
      <c r="BG167" s="163">
        <f>IF(N167="zákl. prenesená",J167,0)</f>
        <v>0</v>
      </c>
      <c r="BH167" s="163">
        <f>IF(N167="zníž. prenesená",J167,0)</f>
        <v>0</v>
      </c>
      <c r="BI167" s="163">
        <f>IF(N167="nulová",J167,0)</f>
        <v>0</v>
      </c>
      <c r="BJ167" s="17" t="s">
        <v>127</v>
      </c>
      <c r="BK167" s="163">
        <f>ROUND(I167*H167,2)</f>
        <v>0</v>
      </c>
      <c r="BL167" s="17" t="s">
        <v>126</v>
      </c>
      <c r="BM167" s="162" t="s">
        <v>212</v>
      </c>
    </row>
    <row r="168" spans="1:65" s="13" customFormat="1">
      <c r="B168" s="164"/>
      <c r="D168" s="165" t="s">
        <v>128</v>
      </c>
      <c r="E168" s="166" t="s">
        <v>1</v>
      </c>
      <c r="F168" s="167" t="s">
        <v>213</v>
      </c>
      <c r="H168" s="168">
        <v>18.143999999999998</v>
      </c>
      <c r="L168" s="164"/>
      <c r="M168" s="169"/>
      <c r="N168" s="170"/>
      <c r="O168" s="170"/>
      <c r="P168" s="170"/>
      <c r="Q168" s="170"/>
      <c r="R168" s="170"/>
      <c r="S168" s="170"/>
      <c r="T168" s="171"/>
      <c r="AT168" s="166" t="s">
        <v>128</v>
      </c>
      <c r="AU168" s="166" t="s">
        <v>127</v>
      </c>
      <c r="AV168" s="13" t="s">
        <v>127</v>
      </c>
      <c r="AW168" s="13" t="s">
        <v>27</v>
      </c>
      <c r="AX168" s="13" t="s">
        <v>72</v>
      </c>
      <c r="AY168" s="166" t="s">
        <v>119</v>
      </c>
    </row>
    <row r="169" spans="1:65" s="14" customFormat="1">
      <c r="B169" s="172"/>
      <c r="D169" s="165" t="s">
        <v>128</v>
      </c>
      <c r="E169" s="173" t="s">
        <v>1</v>
      </c>
      <c r="F169" s="174" t="s">
        <v>130</v>
      </c>
      <c r="H169" s="175">
        <v>18.143999999999998</v>
      </c>
      <c r="L169" s="172"/>
      <c r="M169" s="176"/>
      <c r="N169" s="177"/>
      <c r="O169" s="177"/>
      <c r="P169" s="177"/>
      <c r="Q169" s="177"/>
      <c r="R169" s="177"/>
      <c r="S169" s="177"/>
      <c r="T169" s="178"/>
      <c r="AT169" s="173" t="s">
        <v>128</v>
      </c>
      <c r="AU169" s="173" t="s">
        <v>127</v>
      </c>
      <c r="AV169" s="14" t="s">
        <v>126</v>
      </c>
      <c r="AW169" s="14" t="s">
        <v>27</v>
      </c>
      <c r="AX169" s="14" t="s">
        <v>80</v>
      </c>
      <c r="AY169" s="173" t="s">
        <v>119</v>
      </c>
    </row>
    <row r="170" spans="1:65" s="2" customFormat="1" ht="24.2" customHeight="1">
      <c r="A170" s="31"/>
      <c r="B170" s="150"/>
      <c r="C170" s="151" t="s">
        <v>214</v>
      </c>
      <c r="D170" s="151" t="s">
        <v>122</v>
      </c>
      <c r="E170" s="152" t="s">
        <v>215</v>
      </c>
      <c r="F170" s="153" t="s">
        <v>216</v>
      </c>
      <c r="G170" s="154" t="s">
        <v>202</v>
      </c>
      <c r="H170" s="155">
        <v>30.24</v>
      </c>
      <c r="I170" s="156"/>
      <c r="J170" s="156">
        <f>ROUND(I170*H170,2)</f>
        <v>0</v>
      </c>
      <c r="K170" s="157"/>
      <c r="L170" s="32"/>
      <c r="M170" s="158" t="s">
        <v>1</v>
      </c>
      <c r="N170" s="159" t="s">
        <v>38</v>
      </c>
      <c r="O170" s="160">
        <v>0</v>
      </c>
      <c r="P170" s="160">
        <f>O170*H170</f>
        <v>0</v>
      </c>
      <c r="Q170" s="160">
        <v>0</v>
      </c>
      <c r="R170" s="160">
        <f>Q170*H170</f>
        <v>0</v>
      </c>
      <c r="S170" s="160">
        <v>0</v>
      </c>
      <c r="T170" s="161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62" t="s">
        <v>126</v>
      </c>
      <c r="AT170" s="162" t="s">
        <v>122</v>
      </c>
      <c r="AU170" s="162" t="s">
        <v>127</v>
      </c>
      <c r="AY170" s="17" t="s">
        <v>119</v>
      </c>
      <c r="BE170" s="163">
        <f>IF(N170="základná",J170,0)</f>
        <v>0</v>
      </c>
      <c r="BF170" s="163">
        <f>IF(N170="znížená",J170,0)</f>
        <v>0</v>
      </c>
      <c r="BG170" s="163">
        <f>IF(N170="zákl. prenesená",J170,0)</f>
        <v>0</v>
      </c>
      <c r="BH170" s="163">
        <f>IF(N170="zníž. prenesená",J170,0)</f>
        <v>0</v>
      </c>
      <c r="BI170" s="163">
        <f>IF(N170="nulová",J170,0)</f>
        <v>0</v>
      </c>
      <c r="BJ170" s="17" t="s">
        <v>127</v>
      </c>
      <c r="BK170" s="163">
        <f>ROUND(I170*H170,2)</f>
        <v>0</v>
      </c>
      <c r="BL170" s="17" t="s">
        <v>126</v>
      </c>
      <c r="BM170" s="162" t="s">
        <v>217</v>
      </c>
    </row>
    <row r="171" spans="1:65" s="13" customFormat="1">
      <c r="B171" s="164"/>
      <c r="D171" s="165" t="s">
        <v>128</v>
      </c>
      <c r="E171" s="166" t="s">
        <v>1</v>
      </c>
      <c r="F171" s="167" t="s">
        <v>218</v>
      </c>
      <c r="H171" s="168">
        <v>30.24</v>
      </c>
      <c r="L171" s="164"/>
      <c r="M171" s="169"/>
      <c r="N171" s="170"/>
      <c r="O171" s="170"/>
      <c r="P171" s="170"/>
      <c r="Q171" s="170"/>
      <c r="R171" s="170"/>
      <c r="S171" s="170"/>
      <c r="T171" s="171"/>
      <c r="AT171" s="166" t="s">
        <v>128</v>
      </c>
      <c r="AU171" s="166" t="s">
        <v>127</v>
      </c>
      <c r="AV171" s="13" t="s">
        <v>127</v>
      </c>
      <c r="AW171" s="13" t="s">
        <v>27</v>
      </c>
      <c r="AX171" s="13" t="s">
        <v>72</v>
      </c>
      <c r="AY171" s="166" t="s">
        <v>119</v>
      </c>
    </row>
    <row r="172" spans="1:65" s="14" customFormat="1">
      <c r="B172" s="172"/>
      <c r="D172" s="165" t="s">
        <v>128</v>
      </c>
      <c r="E172" s="173" t="s">
        <v>1</v>
      </c>
      <c r="F172" s="174" t="s">
        <v>130</v>
      </c>
      <c r="H172" s="175">
        <v>30.24</v>
      </c>
      <c r="L172" s="172"/>
      <c r="M172" s="176"/>
      <c r="N172" s="177"/>
      <c r="O172" s="177"/>
      <c r="P172" s="177"/>
      <c r="Q172" s="177"/>
      <c r="R172" s="177"/>
      <c r="S172" s="177"/>
      <c r="T172" s="178"/>
      <c r="AT172" s="173" t="s">
        <v>128</v>
      </c>
      <c r="AU172" s="173" t="s">
        <v>127</v>
      </c>
      <c r="AV172" s="14" t="s">
        <v>126</v>
      </c>
      <c r="AW172" s="14" t="s">
        <v>27</v>
      </c>
      <c r="AX172" s="14" t="s">
        <v>80</v>
      </c>
      <c r="AY172" s="173" t="s">
        <v>119</v>
      </c>
    </row>
    <row r="173" spans="1:65" s="2" customFormat="1" ht="24.2" customHeight="1">
      <c r="A173" s="31"/>
      <c r="B173" s="150"/>
      <c r="C173" s="151" t="s">
        <v>219</v>
      </c>
      <c r="D173" s="151" t="s">
        <v>122</v>
      </c>
      <c r="E173" s="152" t="s">
        <v>220</v>
      </c>
      <c r="F173" s="153" t="s">
        <v>221</v>
      </c>
      <c r="G173" s="154" t="s">
        <v>202</v>
      </c>
      <c r="H173" s="155">
        <v>30.24</v>
      </c>
      <c r="I173" s="156"/>
      <c r="J173" s="156">
        <f>ROUND(I173*H173,2)</f>
        <v>0</v>
      </c>
      <c r="K173" s="157"/>
      <c r="L173" s="32"/>
      <c r="M173" s="158" t="s">
        <v>1</v>
      </c>
      <c r="N173" s="159" t="s">
        <v>38</v>
      </c>
      <c r="O173" s="160">
        <v>0</v>
      </c>
      <c r="P173" s="160">
        <f>O173*H173</f>
        <v>0</v>
      </c>
      <c r="Q173" s="160">
        <v>0</v>
      </c>
      <c r="R173" s="160">
        <f>Q173*H173</f>
        <v>0</v>
      </c>
      <c r="S173" s="160">
        <v>0</v>
      </c>
      <c r="T173" s="161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62" t="s">
        <v>126</v>
      </c>
      <c r="AT173" s="162" t="s">
        <v>122</v>
      </c>
      <c r="AU173" s="162" t="s">
        <v>127</v>
      </c>
      <c r="AY173" s="17" t="s">
        <v>119</v>
      </c>
      <c r="BE173" s="163">
        <f>IF(N173="základná",J173,0)</f>
        <v>0</v>
      </c>
      <c r="BF173" s="163">
        <f>IF(N173="znížená",J173,0)</f>
        <v>0</v>
      </c>
      <c r="BG173" s="163">
        <f>IF(N173="zákl. prenesená",J173,0)</f>
        <v>0</v>
      </c>
      <c r="BH173" s="163">
        <f>IF(N173="zníž. prenesená",J173,0)</f>
        <v>0</v>
      </c>
      <c r="BI173" s="163">
        <f>IF(N173="nulová",J173,0)</f>
        <v>0</v>
      </c>
      <c r="BJ173" s="17" t="s">
        <v>127</v>
      </c>
      <c r="BK173" s="163">
        <f>ROUND(I173*H173,2)</f>
        <v>0</v>
      </c>
      <c r="BL173" s="17" t="s">
        <v>126</v>
      </c>
      <c r="BM173" s="162" t="s">
        <v>7</v>
      </c>
    </row>
    <row r="174" spans="1:65" s="2" customFormat="1" ht="24.2" customHeight="1">
      <c r="A174" s="31"/>
      <c r="B174" s="150"/>
      <c r="C174" s="151" t="s">
        <v>222</v>
      </c>
      <c r="D174" s="151" t="s">
        <v>122</v>
      </c>
      <c r="E174" s="152" t="s">
        <v>223</v>
      </c>
      <c r="F174" s="153" t="s">
        <v>224</v>
      </c>
      <c r="G174" s="154" t="s">
        <v>174</v>
      </c>
      <c r="H174" s="155">
        <v>1.1220000000000001</v>
      </c>
      <c r="I174" s="156"/>
      <c r="J174" s="156">
        <f>ROUND(I174*H174,2)</f>
        <v>0</v>
      </c>
      <c r="K174" s="157"/>
      <c r="L174" s="32"/>
      <c r="M174" s="158" t="s">
        <v>1</v>
      </c>
      <c r="N174" s="159" t="s">
        <v>38</v>
      </c>
      <c r="O174" s="160">
        <v>0</v>
      </c>
      <c r="P174" s="160">
        <f>O174*H174</f>
        <v>0</v>
      </c>
      <c r="Q174" s="160">
        <v>0</v>
      </c>
      <c r="R174" s="160">
        <f>Q174*H174</f>
        <v>0</v>
      </c>
      <c r="S174" s="160">
        <v>0</v>
      </c>
      <c r="T174" s="161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62" t="s">
        <v>126</v>
      </c>
      <c r="AT174" s="162" t="s">
        <v>122</v>
      </c>
      <c r="AU174" s="162" t="s">
        <v>127</v>
      </c>
      <c r="AY174" s="17" t="s">
        <v>119</v>
      </c>
      <c r="BE174" s="163">
        <f>IF(N174="základná",J174,0)</f>
        <v>0</v>
      </c>
      <c r="BF174" s="163">
        <f>IF(N174="znížená",J174,0)</f>
        <v>0</v>
      </c>
      <c r="BG174" s="163">
        <f>IF(N174="zákl. prenesená",J174,0)</f>
        <v>0</v>
      </c>
      <c r="BH174" s="163">
        <f>IF(N174="zníž. prenesená",J174,0)</f>
        <v>0</v>
      </c>
      <c r="BI174" s="163">
        <f>IF(N174="nulová",J174,0)</f>
        <v>0</v>
      </c>
      <c r="BJ174" s="17" t="s">
        <v>127</v>
      </c>
      <c r="BK174" s="163">
        <f>ROUND(I174*H174,2)</f>
        <v>0</v>
      </c>
      <c r="BL174" s="17" t="s">
        <v>126</v>
      </c>
      <c r="BM174" s="162" t="s">
        <v>225</v>
      </c>
    </row>
    <row r="175" spans="1:65" s="2" customFormat="1" ht="24.2" customHeight="1">
      <c r="A175" s="31"/>
      <c r="B175" s="150"/>
      <c r="C175" s="151" t="s">
        <v>226</v>
      </c>
      <c r="D175" s="151" t="s">
        <v>122</v>
      </c>
      <c r="E175" s="152" t="s">
        <v>227</v>
      </c>
      <c r="F175" s="153" t="s">
        <v>228</v>
      </c>
      <c r="G175" s="154" t="s">
        <v>229</v>
      </c>
      <c r="H175" s="155">
        <v>6</v>
      </c>
      <c r="I175" s="156"/>
      <c r="J175" s="156">
        <f>ROUND(I175*H175,2)</f>
        <v>0</v>
      </c>
      <c r="K175" s="157"/>
      <c r="L175" s="32"/>
      <c r="M175" s="158" t="s">
        <v>1</v>
      </c>
      <c r="N175" s="159" t="s">
        <v>38</v>
      </c>
      <c r="O175" s="160">
        <v>0</v>
      </c>
      <c r="P175" s="160">
        <f>O175*H175</f>
        <v>0</v>
      </c>
      <c r="Q175" s="160">
        <v>0</v>
      </c>
      <c r="R175" s="160">
        <f>Q175*H175</f>
        <v>0</v>
      </c>
      <c r="S175" s="160">
        <v>0</v>
      </c>
      <c r="T175" s="161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62" t="s">
        <v>126</v>
      </c>
      <c r="AT175" s="162" t="s">
        <v>122</v>
      </c>
      <c r="AU175" s="162" t="s">
        <v>127</v>
      </c>
      <c r="AY175" s="17" t="s">
        <v>119</v>
      </c>
      <c r="BE175" s="163">
        <f>IF(N175="základná",J175,0)</f>
        <v>0</v>
      </c>
      <c r="BF175" s="163">
        <f>IF(N175="znížená",J175,0)</f>
        <v>0</v>
      </c>
      <c r="BG175" s="163">
        <f>IF(N175="zákl. prenesená",J175,0)</f>
        <v>0</v>
      </c>
      <c r="BH175" s="163">
        <f>IF(N175="zníž. prenesená",J175,0)</f>
        <v>0</v>
      </c>
      <c r="BI175" s="163">
        <f>IF(N175="nulová",J175,0)</f>
        <v>0</v>
      </c>
      <c r="BJ175" s="17" t="s">
        <v>127</v>
      </c>
      <c r="BK175" s="163">
        <f>ROUND(I175*H175,2)</f>
        <v>0</v>
      </c>
      <c r="BL175" s="17" t="s">
        <v>126</v>
      </c>
      <c r="BM175" s="162" t="s">
        <v>230</v>
      </c>
    </row>
    <row r="176" spans="1:65" s="12" customFormat="1" ht="22.9" customHeight="1">
      <c r="B176" s="138"/>
      <c r="D176" s="139" t="s">
        <v>71</v>
      </c>
      <c r="E176" s="148" t="s">
        <v>231</v>
      </c>
      <c r="F176" s="148" t="s">
        <v>232</v>
      </c>
      <c r="J176" s="149">
        <f>BK176</f>
        <v>0</v>
      </c>
      <c r="L176" s="138"/>
      <c r="M176" s="142"/>
      <c r="N176" s="143"/>
      <c r="O176" s="143"/>
      <c r="P176" s="144">
        <f>SUM(P177:P179)</f>
        <v>4.2274919999999998</v>
      </c>
      <c r="Q176" s="143"/>
      <c r="R176" s="144">
        <f>SUM(R177:R179)</f>
        <v>29.380271759999999</v>
      </c>
      <c r="S176" s="143"/>
      <c r="T176" s="145">
        <f>SUM(T177:T179)</f>
        <v>0</v>
      </c>
      <c r="AR176" s="139" t="s">
        <v>80</v>
      </c>
      <c r="AT176" s="146" t="s">
        <v>71</v>
      </c>
      <c r="AU176" s="146" t="s">
        <v>80</v>
      </c>
      <c r="AY176" s="139" t="s">
        <v>119</v>
      </c>
      <c r="BK176" s="147">
        <f>SUM(BK177:BK179)</f>
        <v>0</v>
      </c>
    </row>
    <row r="177" spans="1:65" s="2" customFormat="1" ht="33" customHeight="1">
      <c r="A177" s="31"/>
      <c r="B177" s="150"/>
      <c r="C177" s="151" t="s">
        <v>233</v>
      </c>
      <c r="D177" s="151" t="s">
        <v>122</v>
      </c>
      <c r="E177" s="152" t="s">
        <v>234</v>
      </c>
      <c r="F177" s="153" t="s">
        <v>235</v>
      </c>
      <c r="G177" s="154" t="s">
        <v>202</v>
      </c>
      <c r="H177" s="155">
        <v>79.763999999999996</v>
      </c>
      <c r="I177" s="156"/>
      <c r="J177" s="156">
        <f>ROUND(I177*H177,2)</f>
        <v>0</v>
      </c>
      <c r="K177" s="157"/>
      <c r="L177" s="32"/>
      <c r="M177" s="158" t="s">
        <v>1</v>
      </c>
      <c r="N177" s="159" t="s">
        <v>38</v>
      </c>
      <c r="O177" s="160">
        <v>5.2999999999999999E-2</v>
      </c>
      <c r="P177" s="160">
        <f>O177*H177</f>
        <v>4.2274919999999998</v>
      </c>
      <c r="Q177" s="160">
        <v>0.36834</v>
      </c>
      <c r="R177" s="160">
        <f>Q177*H177</f>
        <v>29.380271759999999</v>
      </c>
      <c r="S177" s="160">
        <v>0</v>
      </c>
      <c r="T177" s="161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62" t="s">
        <v>126</v>
      </c>
      <c r="AT177" s="162" t="s">
        <v>122</v>
      </c>
      <c r="AU177" s="162" t="s">
        <v>127</v>
      </c>
      <c r="AY177" s="17" t="s">
        <v>119</v>
      </c>
      <c r="BE177" s="163">
        <f>IF(N177="základná",J177,0)</f>
        <v>0</v>
      </c>
      <c r="BF177" s="163">
        <f>IF(N177="znížená",J177,0)</f>
        <v>0</v>
      </c>
      <c r="BG177" s="163">
        <f>IF(N177="zákl. prenesená",J177,0)</f>
        <v>0</v>
      </c>
      <c r="BH177" s="163">
        <f>IF(N177="zníž. prenesená",J177,0)</f>
        <v>0</v>
      </c>
      <c r="BI177" s="163">
        <f>IF(N177="nulová",J177,0)</f>
        <v>0</v>
      </c>
      <c r="BJ177" s="17" t="s">
        <v>127</v>
      </c>
      <c r="BK177" s="163">
        <f>ROUND(I177*H177,2)</f>
        <v>0</v>
      </c>
      <c r="BL177" s="17" t="s">
        <v>126</v>
      </c>
      <c r="BM177" s="162" t="s">
        <v>236</v>
      </c>
    </row>
    <row r="178" spans="1:65" s="15" customFormat="1">
      <c r="B178" s="179"/>
      <c r="D178" s="165" t="s">
        <v>128</v>
      </c>
      <c r="E178" s="180" t="s">
        <v>1</v>
      </c>
      <c r="F178" s="181" t="s">
        <v>237</v>
      </c>
      <c r="H178" s="180" t="s">
        <v>1</v>
      </c>
      <c r="L178" s="179"/>
      <c r="M178" s="182"/>
      <c r="N178" s="183"/>
      <c r="O178" s="183"/>
      <c r="P178" s="183"/>
      <c r="Q178" s="183"/>
      <c r="R178" s="183"/>
      <c r="S178" s="183"/>
      <c r="T178" s="184"/>
      <c r="AT178" s="180" t="s">
        <v>128</v>
      </c>
      <c r="AU178" s="180" t="s">
        <v>127</v>
      </c>
      <c r="AV178" s="15" t="s">
        <v>80</v>
      </c>
      <c r="AW178" s="15" t="s">
        <v>27</v>
      </c>
      <c r="AX178" s="15" t="s">
        <v>72</v>
      </c>
      <c r="AY178" s="180" t="s">
        <v>119</v>
      </c>
    </row>
    <row r="179" spans="1:65" s="13" customFormat="1">
      <c r="B179" s="164"/>
      <c r="D179" s="165" t="s">
        <v>128</v>
      </c>
      <c r="E179" s="166" t="s">
        <v>1</v>
      </c>
      <c r="F179" s="167" t="s">
        <v>238</v>
      </c>
      <c r="H179" s="168">
        <v>79.763999999999996</v>
      </c>
      <c r="L179" s="164"/>
      <c r="M179" s="169"/>
      <c r="N179" s="170"/>
      <c r="O179" s="170"/>
      <c r="P179" s="170"/>
      <c r="Q179" s="170"/>
      <c r="R179" s="170"/>
      <c r="S179" s="170"/>
      <c r="T179" s="171"/>
      <c r="AT179" s="166" t="s">
        <v>128</v>
      </c>
      <c r="AU179" s="166" t="s">
        <v>127</v>
      </c>
      <c r="AV179" s="13" t="s">
        <v>127</v>
      </c>
      <c r="AW179" s="13" t="s">
        <v>27</v>
      </c>
      <c r="AX179" s="13" t="s">
        <v>80</v>
      </c>
      <c r="AY179" s="166" t="s">
        <v>119</v>
      </c>
    </row>
    <row r="180" spans="1:65" s="12" customFormat="1" ht="22.9" customHeight="1">
      <c r="B180" s="138"/>
      <c r="D180" s="139" t="s">
        <v>71</v>
      </c>
      <c r="E180" s="148" t="s">
        <v>205</v>
      </c>
      <c r="F180" s="148" t="s">
        <v>239</v>
      </c>
      <c r="J180" s="149">
        <f>BK180</f>
        <v>0</v>
      </c>
      <c r="L180" s="138"/>
      <c r="M180" s="142"/>
      <c r="N180" s="143"/>
      <c r="O180" s="143"/>
      <c r="P180" s="144">
        <f>P181</f>
        <v>0</v>
      </c>
      <c r="Q180" s="143"/>
      <c r="R180" s="144">
        <f>R181</f>
        <v>0</v>
      </c>
      <c r="S180" s="143"/>
      <c r="T180" s="145">
        <f>T181</f>
        <v>0</v>
      </c>
      <c r="AR180" s="139" t="s">
        <v>80</v>
      </c>
      <c r="AT180" s="146" t="s">
        <v>71</v>
      </c>
      <c r="AU180" s="146" t="s">
        <v>80</v>
      </c>
      <c r="AY180" s="139" t="s">
        <v>119</v>
      </c>
      <c r="BK180" s="147">
        <f>BK181</f>
        <v>0</v>
      </c>
    </row>
    <row r="181" spans="1:65" s="2" customFormat="1" ht="16.5" customHeight="1">
      <c r="A181" s="31"/>
      <c r="B181" s="150"/>
      <c r="C181" s="151" t="s">
        <v>240</v>
      </c>
      <c r="D181" s="151" t="s">
        <v>122</v>
      </c>
      <c r="E181" s="152" t="s">
        <v>241</v>
      </c>
      <c r="F181" s="153" t="s">
        <v>242</v>
      </c>
      <c r="G181" s="154" t="s">
        <v>229</v>
      </c>
      <c r="H181" s="155">
        <v>1</v>
      </c>
      <c r="I181" s="156"/>
      <c r="J181" s="156">
        <f>ROUND(I181*H181,2)</f>
        <v>0</v>
      </c>
      <c r="K181" s="157"/>
      <c r="L181" s="32"/>
      <c r="M181" s="158" t="s">
        <v>1</v>
      </c>
      <c r="N181" s="159" t="s">
        <v>38</v>
      </c>
      <c r="O181" s="160">
        <v>0</v>
      </c>
      <c r="P181" s="160">
        <f>O181*H181</f>
        <v>0</v>
      </c>
      <c r="Q181" s="160">
        <v>0</v>
      </c>
      <c r="R181" s="160">
        <f>Q181*H181</f>
        <v>0</v>
      </c>
      <c r="S181" s="160">
        <v>0</v>
      </c>
      <c r="T181" s="161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62" t="s">
        <v>126</v>
      </c>
      <c r="AT181" s="162" t="s">
        <v>122</v>
      </c>
      <c r="AU181" s="162" t="s">
        <v>127</v>
      </c>
      <c r="AY181" s="17" t="s">
        <v>119</v>
      </c>
      <c r="BE181" s="163">
        <f>IF(N181="základná",J181,0)</f>
        <v>0</v>
      </c>
      <c r="BF181" s="163">
        <f>IF(N181="znížená",J181,0)</f>
        <v>0</v>
      </c>
      <c r="BG181" s="163">
        <f>IF(N181="zákl. prenesená",J181,0)</f>
        <v>0</v>
      </c>
      <c r="BH181" s="163">
        <f>IF(N181="zníž. prenesená",J181,0)</f>
        <v>0</v>
      </c>
      <c r="BI181" s="163">
        <f>IF(N181="nulová",J181,0)</f>
        <v>0</v>
      </c>
      <c r="BJ181" s="17" t="s">
        <v>127</v>
      </c>
      <c r="BK181" s="163">
        <f>ROUND(I181*H181,2)</f>
        <v>0</v>
      </c>
      <c r="BL181" s="17" t="s">
        <v>126</v>
      </c>
      <c r="BM181" s="162" t="s">
        <v>243</v>
      </c>
    </row>
    <row r="182" spans="1:65" s="12" customFormat="1" ht="22.9" customHeight="1">
      <c r="B182" s="138"/>
      <c r="D182" s="139" t="s">
        <v>71</v>
      </c>
      <c r="E182" s="148" t="s">
        <v>244</v>
      </c>
      <c r="F182" s="148" t="s">
        <v>245</v>
      </c>
      <c r="J182" s="149">
        <f>BK182</f>
        <v>0</v>
      </c>
      <c r="L182" s="138"/>
      <c r="M182" s="142"/>
      <c r="N182" s="143"/>
      <c r="O182" s="143"/>
      <c r="P182" s="144">
        <f>P183</f>
        <v>0</v>
      </c>
      <c r="Q182" s="143"/>
      <c r="R182" s="144">
        <f>R183</f>
        <v>0</v>
      </c>
      <c r="S182" s="143"/>
      <c r="T182" s="145">
        <f>T183</f>
        <v>0</v>
      </c>
      <c r="AR182" s="139" t="s">
        <v>80</v>
      </c>
      <c r="AT182" s="146" t="s">
        <v>71</v>
      </c>
      <c r="AU182" s="146" t="s">
        <v>80</v>
      </c>
      <c r="AY182" s="139" t="s">
        <v>119</v>
      </c>
      <c r="BK182" s="147">
        <f>BK183</f>
        <v>0</v>
      </c>
    </row>
    <row r="183" spans="1:65" s="2" customFormat="1" ht="24.2" customHeight="1">
      <c r="A183" s="31"/>
      <c r="B183" s="150"/>
      <c r="C183" s="151" t="s">
        <v>246</v>
      </c>
      <c r="D183" s="151" t="s">
        <v>122</v>
      </c>
      <c r="E183" s="152" t="s">
        <v>247</v>
      </c>
      <c r="F183" s="153" t="s">
        <v>248</v>
      </c>
      <c r="G183" s="154" t="s">
        <v>174</v>
      </c>
      <c r="H183" s="155">
        <v>106.312</v>
      </c>
      <c r="I183" s="156"/>
      <c r="J183" s="156">
        <f>ROUND(I183*H183,2)</f>
        <v>0</v>
      </c>
      <c r="K183" s="157"/>
      <c r="L183" s="32"/>
      <c r="M183" s="158" t="s">
        <v>1</v>
      </c>
      <c r="N183" s="159" t="s">
        <v>38</v>
      </c>
      <c r="O183" s="160">
        <v>0</v>
      </c>
      <c r="P183" s="160">
        <f>O183*H183</f>
        <v>0</v>
      </c>
      <c r="Q183" s="160">
        <v>0</v>
      </c>
      <c r="R183" s="160">
        <f>Q183*H183</f>
        <v>0</v>
      </c>
      <c r="S183" s="160">
        <v>0</v>
      </c>
      <c r="T183" s="161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62" t="s">
        <v>126</v>
      </c>
      <c r="AT183" s="162" t="s">
        <v>122</v>
      </c>
      <c r="AU183" s="162" t="s">
        <v>127</v>
      </c>
      <c r="AY183" s="17" t="s">
        <v>119</v>
      </c>
      <c r="BE183" s="163">
        <f>IF(N183="základná",J183,0)</f>
        <v>0</v>
      </c>
      <c r="BF183" s="163">
        <f>IF(N183="znížená",J183,0)</f>
        <v>0</v>
      </c>
      <c r="BG183" s="163">
        <f>IF(N183="zákl. prenesená",J183,0)</f>
        <v>0</v>
      </c>
      <c r="BH183" s="163">
        <f>IF(N183="zníž. prenesená",J183,0)</f>
        <v>0</v>
      </c>
      <c r="BI183" s="163">
        <f>IF(N183="nulová",J183,0)</f>
        <v>0</v>
      </c>
      <c r="BJ183" s="17" t="s">
        <v>127</v>
      </c>
      <c r="BK183" s="163">
        <f>ROUND(I183*H183,2)</f>
        <v>0</v>
      </c>
      <c r="BL183" s="17" t="s">
        <v>126</v>
      </c>
      <c r="BM183" s="162" t="s">
        <v>249</v>
      </c>
    </row>
    <row r="184" spans="1:65" s="12" customFormat="1" ht="25.9" customHeight="1">
      <c r="B184" s="138"/>
      <c r="D184" s="139" t="s">
        <v>71</v>
      </c>
      <c r="E184" s="140" t="s">
        <v>250</v>
      </c>
      <c r="F184" s="140" t="s">
        <v>251</v>
      </c>
      <c r="J184" s="141">
        <f>BK184</f>
        <v>0</v>
      </c>
      <c r="L184" s="138"/>
      <c r="M184" s="142"/>
      <c r="N184" s="143"/>
      <c r="O184" s="143"/>
      <c r="P184" s="144">
        <f>P185</f>
        <v>319.67856</v>
      </c>
      <c r="Q184" s="143"/>
      <c r="R184" s="144">
        <f>R185</f>
        <v>0</v>
      </c>
      <c r="S184" s="143"/>
      <c r="T184" s="145">
        <f>T185</f>
        <v>0</v>
      </c>
      <c r="AR184" s="139" t="s">
        <v>127</v>
      </c>
      <c r="AT184" s="146" t="s">
        <v>71</v>
      </c>
      <c r="AU184" s="146" t="s">
        <v>72</v>
      </c>
      <c r="AY184" s="139" t="s">
        <v>119</v>
      </c>
      <c r="BK184" s="147">
        <f>BK185</f>
        <v>0</v>
      </c>
    </row>
    <row r="185" spans="1:65" s="12" customFormat="1" ht="22.9" customHeight="1">
      <c r="B185" s="138"/>
      <c r="D185" s="139" t="s">
        <v>71</v>
      </c>
      <c r="E185" s="148" t="s">
        <v>252</v>
      </c>
      <c r="F185" s="148" t="s">
        <v>253</v>
      </c>
      <c r="J185" s="149">
        <f>BK185</f>
        <v>0</v>
      </c>
      <c r="L185" s="138"/>
      <c r="M185" s="142"/>
      <c r="N185" s="143"/>
      <c r="O185" s="143"/>
      <c r="P185" s="144">
        <f>SUM(P186:P203)</f>
        <v>319.67856</v>
      </c>
      <c r="Q185" s="143"/>
      <c r="R185" s="144">
        <f>SUM(R186:R203)</f>
        <v>0</v>
      </c>
      <c r="S185" s="143"/>
      <c r="T185" s="145">
        <f>SUM(T186:T203)</f>
        <v>0</v>
      </c>
      <c r="AR185" s="139" t="s">
        <v>127</v>
      </c>
      <c r="AT185" s="146" t="s">
        <v>71</v>
      </c>
      <c r="AU185" s="146" t="s">
        <v>80</v>
      </c>
      <c r="AY185" s="139" t="s">
        <v>119</v>
      </c>
      <c r="BK185" s="147">
        <f>SUM(BK186:BK203)</f>
        <v>0</v>
      </c>
    </row>
    <row r="186" spans="1:65" s="2" customFormat="1" ht="37.9" customHeight="1">
      <c r="A186" s="31"/>
      <c r="B186" s="150"/>
      <c r="C186" s="151" t="s">
        <v>254</v>
      </c>
      <c r="D186" s="151" t="s">
        <v>122</v>
      </c>
      <c r="E186" s="152" t="s">
        <v>255</v>
      </c>
      <c r="F186" s="153" t="s">
        <v>256</v>
      </c>
      <c r="G186" s="154" t="s">
        <v>257</v>
      </c>
      <c r="H186" s="155">
        <v>3995.982</v>
      </c>
      <c r="I186" s="156"/>
      <c r="J186" s="156">
        <f>ROUND(I186*H186,2)</f>
        <v>0</v>
      </c>
      <c r="K186" s="157"/>
      <c r="L186" s="32"/>
      <c r="M186" s="158" t="s">
        <v>1</v>
      </c>
      <c r="N186" s="159" t="s">
        <v>38</v>
      </c>
      <c r="O186" s="160">
        <v>0</v>
      </c>
      <c r="P186" s="160">
        <f>O186*H186</f>
        <v>0</v>
      </c>
      <c r="Q186" s="160">
        <v>0</v>
      </c>
      <c r="R186" s="160">
        <f>Q186*H186</f>
        <v>0</v>
      </c>
      <c r="S186" s="160">
        <v>0</v>
      </c>
      <c r="T186" s="161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62" t="s">
        <v>212</v>
      </c>
      <c r="AT186" s="162" t="s">
        <v>122</v>
      </c>
      <c r="AU186" s="162" t="s">
        <v>127</v>
      </c>
      <c r="AY186" s="17" t="s">
        <v>119</v>
      </c>
      <c r="BE186" s="163">
        <f>IF(N186="základná",J186,0)</f>
        <v>0</v>
      </c>
      <c r="BF186" s="163">
        <f>IF(N186="znížená",J186,0)</f>
        <v>0</v>
      </c>
      <c r="BG186" s="163">
        <f>IF(N186="zákl. prenesená",J186,0)</f>
        <v>0</v>
      </c>
      <c r="BH186" s="163">
        <f>IF(N186="zníž. prenesená",J186,0)</f>
        <v>0</v>
      </c>
      <c r="BI186" s="163">
        <f>IF(N186="nulová",J186,0)</f>
        <v>0</v>
      </c>
      <c r="BJ186" s="17" t="s">
        <v>127</v>
      </c>
      <c r="BK186" s="163">
        <f>ROUND(I186*H186,2)</f>
        <v>0</v>
      </c>
      <c r="BL186" s="17" t="s">
        <v>212</v>
      </c>
      <c r="BM186" s="162" t="s">
        <v>258</v>
      </c>
    </row>
    <row r="187" spans="1:65" s="13" customFormat="1">
      <c r="B187" s="164"/>
      <c r="D187" s="165" t="s">
        <v>128</v>
      </c>
      <c r="E187" s="166" t="s">
        <v>1</v>
      </c>
      <c r="F187" s="167" t="s">
        <v>259</v>
      </c>
      <c r="H187" s="168">
        <v>866.83900000000006</v>
      </c>
      <c r="L187" s="164"/>
      <c r="M187" s="169"/>
      <c r="N187" s="170"/>
      <c r="O187" s="170"/>
      <c r="P187" s="170"/>
      <c r="Q187" s="170"/>
      <c r="R187" s="170"/>
      <c r="S187" s="170"/>
      <c r="T187" s="171"/>
      <c r="AT187" s="166" t="s">
        <v>128</v>
      </c>
      <c r="AU187" s="166" t="s">
        <v>127</v>
      </c>
      <c r="AV187" s="13" t="s">
        <v>127</v>
      </c>
      <c r="AW187" s="13" t="s">
        <v>27</v>
      </c>
      <c r="AX187" s="13" t="s">
        <v>72</v>
      </c>
      <c r="AY187" s="166" t="s">
        <v>119</v>
      </c>
    </row>
    <row r="188" spans="1:65" s="13" customFormat="1">
      <c r="B188" s="164"/>
      <c r="D188" s="165" t="s">
        <v>128</v>
      </c>
      <c r="E188" s="166" t="s">
        <v>1</v>
      </c>
      <c r="F188" s="167" t="s">
        <v>260</v>
      </c>
      <c r="H188" s="168">
        <v>447.50599999999997</v>
      </c>
      <c r="L188" s="164"/>
      <c r="M188" s="169"/>
      <c r="N188" s="170"/>
      <c r="O188" s="170"/>
      <c r="P188" s="170"/>
      <c r="Q188" s="170"/>
      <c r="R188" s="170"/>
      <c r="S188" s="170"/>
      <c r="T188" s="171"/>
      <c r="AT188" s="166" t="s">
        <v>128</v>
      </c>
      <c r="AU188" s="166" t="s">
        <v>127</v>
      </c>
      <c r="AV188" s="13" t="s">
        <v>127</v>
      </c>
      <c r="AW188" s="13" t="s">
        <v>27</v>
      </c>
      <c r="AX188" s="13" t="s">
        <v>72</v>
      </c>
      <c r="AY188" s="166" t="s">
        <v>119</v>
      </c>
    </row>
    <row r="189" spans="1:65" s="13" customFormat="1">
      <c r="B189" s="164"/>
      <c r="D189" s="165" t="s">
        <v>128</v>
      </c>
      <c r="E189" s="166" t="s">
        <v>1</v>
      </c>
      <c r="F189" s="167" t="s">
        <v>261</v>
      </c>
      <c r="H189" s="168">
        <v>971.52</v>
      </c>
      <c r="L189" s="164"/>
      <c r="M189" s="169"/>
      <c r="N189" s="170"/>
      <c r="O189" s="170"/>
      <c r="P189" s="170"/>
      <c r="Q189" s="170"/>
      <c r="R189" s="170"/>
      <c r="S189" s="170"/>
      <c r="T189" s="171"/>
      <c r="AT189" s="166" t="s">
        <v>128</v>
      </c>
      <c r="AU189" s="166" t="s">
        <v>127</v>
      </c>
      <c r="AV189" s="13" t="s">
        <v>127</v>
      </c>
      <c r="AW189" s="13" t="s">
        <v>27</v>
      </c>
      <c r="AX189" s="13" t="s">
        <v>72</v>
      </c>
      <c r="AY189" s="166" t="s">
        <v>119</v>
      </c>
    </row>
    <row r="190" spans="1:65" s="13" customFormat="1">
      <c r="B190" s="164"/>
      <c r="D190" s="165" t="s">
        <v>128</v>
      </c>
      <c r="E190" s="166" t="s">
        <v>1</v>
      </c>
      <c r="F190" s="167" t="s">
        <v>262</v>
      </c>
      <c r="H190" s="168">
        <v>258.66699999999997</v>
      </c>
      <c r="L190" s="164"/>
      <c r="M190" s="169"/>
      <c r="N190" s="170"/>
      <c r="O190" s="170"/>
      <c r="P190" s="170"/>
      <c r="Q190" s="170"/>
      <c r="R190" s="170"/>
      <c r="S190" s="170"/>
      <c r="T190" s="171"/>
      <c r="AT190" s="166" t="s">
        <v>128</v>
      </c>
      <c r="AU190" s="166" t="s">
        <v>127</v>
      </c>
      <c r="AV190" s="13" t="s">
        <v>127</v>
      </c>
      <c r="AW190" s="13" t="s">
        <v>27</v>
      </c>
      <c r="AX190" s="13" t="s">
        <v>72</v>
      </c>
      <c r="AY190" s="166" t="s">
        <v>119</v>
      </c>
    </row>
    <row r="191" spans="1:65" s="13" customFormat="1">
      <c r="B191" s="164"/>
      <c r="D191" s="165" t="s">
        <v>128</v>
      </c>
      <c r="E191" s="166" t="s">
        <v>1</v>
      </c>
      <c r="F191" s="167" t="s">
        <v>263</v>
      </c>
      <c r="H191" s="168">
        <v>800.53200000000004</v>
      </c>
      <c r="L191" s="164"/>
      <c r="M191" s="169"/>
      <c r="N191" s="170"/>
      <c r="O191" s="170"/>
      <c r="P191" s="170"/>
      <c r="Q191" s="170"/>
      <c r="R191" s="170"/>
      <c r="S191" s="170"/>
      <c r="T191" s="171"/>
      <c r="AT191" s="166" t="s">
        <v>128</v>
      </c>
      <c r="AU191" s="166" t="s">
        <v>127</v>
      </c>
      <c r="AV191" s="13" t="s">
        <v>127</v>
      </c>
      <c r="AW191" s="13" t="s">
        <v>27</v>
      </c>
      <c r="AX191" s="13" t="s">
        <v>72</v>
      </c>
      <c r="AY191" s="166" t="s">
        <v>119</v>
      </c>
    </row>
    <row r="192" spans="1:65" s="13" customFormat="1">
      <c r="B192" s="164"/>
      <c r="D192" s="165" t="s">
        <v>128</v>
      </c>
      <c r="E192" s="166" t="s">
        <v>1</v>
      </c>
      <c r="F192" s="167" t="s">
        <v>264</v>
      </c>
      <c r="H192" s="168">
        <v>650.91800000000001</v>
      </c>
      <c r="L192" s="164"/>
      <c r="M192" s="169"/>
      <c r="N192" s="170"/>
      <c r="O192" s="170"/>
      <c r="P192" s="170"/>
      <c r="Q192" s="170"/>
      <c r="R192" s="170"/>
      <c r="S192" s="170"/>
      <c r="T192" s="171"/>
      <c r="AT192" s="166" t="s">
        <v>128</v>
      </c>
      <c r="AU192" s="166" t="s">
        <v>127</v>
      </c>
      <c r="AV192" s="13" t="s">
        <v>127</v>
      </c>
      <c r="AW192" s="13" t="s">
        <v>27</v>
      </c>
      <c r="AX192" s="13" t="s">
        <v>72</v>
      </c>
      <c r="AY192" s="166" t="s">
        <v>119</v>
      </c>
    </row>
    <row r="193" spans="1:65" s="14" customFormat="1">
      <c r="B193" s="172"/>
      <c r="D193" s="165" t="s">
        <v>128</v>
      </c>
      <c r="E193" s="173" t="s">
        <v>1</v>
      </c>
      <c r="F193" s="174" t="s">
        <v>130</v>
      </c>
      <c r="H193" s="175">
        <v>3995.982</v>
      </c>
      <c r="L193" s="172"/>
      <c r="M193" s="176"/>
      <c r="N193" s="177"/>
      <c r="O193" s="177"/>
      <c r="P193" s="177"/>
      <c r="Q193" s="177"/>
      <c r="R193" s="177"/>
      <c r="S193" s="177"/>
      <c r="T193" s="178"/>
      <c r="AT193" s="173" t="s">
        <v>128</v>
      </c>
      <c r="AU193" s="173" t="s">
        <v>127</v>
      </c>
      <c r="AV193" s="14" t="s">
        <v>126</v>
      </c>
      <c r="AW193" s="14" t="s">
        <v>27</v>
      </c>
      <c r="AX193" s="14" t="s">
        <v>80</v>
      </c>
      <c r="AY193" s="173" t="s">
        <v>119</v>
      </c>
    </row>
    <row r="194" spans="1:65" s="2" customFormat="1" ht="37.9" customHeight="1">
      <c r="A194" s="31"/>
      <c r="B194" s="150"/>
      <c r="C194" s="151" t="s">
        <v>265</v>
      </c>
      <c r="D194" s="151" t="s">
        <v>122</v>
      </c>
      <c r="E194" s="152" t="s">
        <v>266</v>
      </c>
      <c r="F194" s="153" t="s">
        <v>267</v>
      </c>
      <c r="G194" s="154" t="s">
        <v>257</v>
      </c>
      <c r="H194" s="155">
        <v>3995.982</v>
      </c>
      <c r="I194" s="156"/>
      <c r="J194" s="156">
        <f>ROUND(I194*H194,2)</f>
        <v>0</v>
      </c>
      <c r="K194" s="157"/>
      <c r="L194" s="32"/>
      <c r="M194" s="158" t="s">
        <v>1</v>
      </c>
      <c r="N194" s="159" t="s">
        <v>38</v>
      </c>
      <c r="O194" s="160">
        <v>0.08</v>
      </c>
      <c r="P194" s="160">
        <f>O194*H194</f>
        <v>319.67856</v>
      </c>
      <c r="Q194" s="160">
        <v>0</v>
      </c>
      <c r="R194" s="160">
        <f>Q194*H194</f>
        <v>0</v>
      </c>
      <c r="S194" s="160">
        <v>0</v>
      </c>
      <c r="T194" s="161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62" t="s">
        <v>212</v>
      </c>
      <c r="AT194" s="162" t="s">
        <v>122</v>
      </c>
      <c r="AU194" s="162" t="s">
        <v>127</v>
      </c>
      <c r="AY194" s="17" t="s">
        <v>119</v>
      </c>
      <c r="BE194" s="163">
        <f>IF(N194="základná",J194,0)</f>
        <v>0</v>
      </c>
      <c r="BF194" s="163">
        <f>IF(N194="znížená",J194,0)</f>
        <v>0</v>
      </c>
      <c r="BG194" s="163">
        <f>IF(N194="zákl. prenesená",J194,0)</f>
        <v>0</v>
      </c>
      <c r="BH194" s="163">
        <f>IF(N194="zníž. prenesená",J194,0)</f>
        <v>0</v>
      </c>
      <c r="BI194" s="163">
        <f>IF(N194="nulová",J194,0)</f>
        <v>0</v>
      </c>
      <c r="BJ194" s="17" t="s">
        <v>127</v>
      </c>
      <c r="BK194" s="163">
        <f>ROUND(I194*H194,2)</f>
        <v>0</v>
      </c>
      <c r="BL194" s="17" t="s">
        <v>212</v>
      </c>
      <c r="BM194" s="162" t="s">
        <v>268</v>
      </c>
    </row>
    <row r="195" spans="1:65" s="2" customFormat="1" ht="49.15" customHeight="1">
      <c r="A195" s="31"/>
      <c r="B195" s="150"/>
      <c r="C195" s="185" t="s">
        <v>269</v>
      </c>
      <c r="D195" s="185" t="s">
        <v>188</v>
      </c>
      <c r="E195" s="186" t="s">
        <v>270</v>
      </c>
      <c r="F195" s="187" t="s">
        <v>271</v>
      </c>
      <c r="G195" s="188" t="s">
        <v>174</v>
      </c>
      <c r="H195" s="189">
        <v>3.996</v>
      </c>
      <c r="I195" s="190"/>
      <c r="J195" s="190">
        <f>ROUND(I195*H195,2)</f>
        <v>0</v>
      </c>
      <c r="K195" s="191"/>
      <c r="L195" s="192"/>
      <c r="M195" s="193" t="s">
        <v>1</v>
      </c>
      <c r="N195" s="194" t="s">
        <v>38</v>
      </c>
      <c r="O195" s="160">
        <v>0</v>
      </c>
      <c r="P195" s="160">
        <f>O195*H195</f>
        <v>0</v>
      </c>
      <c r="Q195" s="160">
        <v>0</v>
      </c>
      <c r="R195" s="160">
        <f>Q195*H195</f>
        <v>0</v>
      </c>
      <c r="S195" s="160">
        <v>0</v>
      </c>
      <c r="T195" s="161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62" t="s">
        <v>258</v>
      </c>
      <c r="AT195" s="162" t="s">
        <v>188</v>
      </c>
      <c r="AU195" s="162" t="s">
        <v>127</v>
      </c>
      <c r="AY195" s="17" t="s">
        <v>119</v>
      </c>
      <c r="BE195" s="163">
        <f>IF(N195="základná",J195,0)</f>
        <v>0</v>
      </c>
      <c r="BF195" s="163">
        <f>IF(N195="znížená",J195,0)</f>
        <v>0</v>
      </c>
      <c r="BG195" s="163">
        <f>IF(N195="zákl. prenesená",J195,0)</f>
        <v>0</v>
      </c>
      <c r="BH195" s="163">
        <f>IF(N195="zníž. prenesená",J195,0)</f>
        <v>0</v>
      </c>
      <c r="BI195" s="163">
        <f>IF(N195="nulová",J195,0)</f>
        <v>0</v>
      </c>
      <c r="BJ195" s="17" t="s">
        <v>127</v>
      </c>
      <c r="BK195" s="163">
        <f>ROUND(I195*H195,2)</f>
        <v>0</v>
      </c>
      <c r="BL195" s="17" t="s">
        <v>212</v>
      </c>
      <c r="BM195" s="162" t="s">
        <v>272</v>
      </c>
    </row>
    <row r="196" spans="1:65" s="13" customFormat="1">
      <c r="B196" s="164"/>
      <c r="D196" s="165" t="s">
        <v>128</v>
      </c>
      <c r="E196" s="166" t="s">
        <v>1</v>
      </c>
      <c r="F196" s="167" t="s">
        <v>273</v>
      </c>
      <c r="H196" s="168">
        <v>3.996</v>
      </c>
      <c r="L196" s="164"/>
      <c r="M196" s="169"/>
      <c r="N196" s="170"/>
      <c r="O196" s="170"/>
      <c r="P196" s="170"/>
      <c r="Q196" s="170"/>
      <c r="R196" s="170"/>
      <c r="S196" s="170"/>
      <c r="T196" s="171"/>
      <c r="AT196" s="166" t="s">
        <v>128</v>
      </c>
      <c r="AU196" s="166" t="s">
        <v>127</v>
      </c>
      <c r="AV196" s="13" t="s">
        <v>127</v>
      </c>
      <c r="AW196" s="13" t="s">
        <v>27</v>
      </c>
      <c r="AX196" s="13" t="s">
        <v>72</v>
      </c>
      <c r="AY196" s="166" t="s">
        <v>119</v>
      </c>
    </row>
    <row r="197" spans="1:65" s="14" customFormat="1">
      <c r="B197" s="172"/>
      <c r="D197" s="165" t="s">
        <v>128</v>
      </c>
      <c r="E197" s="173" t="s">
        <v>1</v>
      </c>
      <c r="F197" s="174" t="s">
        <v>130</v>
      </c>
      <c r="H197" s="175">
        <v>3.996</v>
      </c>
      <c r="L197" s="172"/>
      <c r="M197" s="176"/>
      <c r="N197" s="177"/>
      <c r="O197" s="177"/>
      <c r="P197" s="177"/>
      <c r="Q197" s="177"/>
      <c r="R197" s="177"/>
      <c r="S197" s="177"/>
      <c r="T197" s="178"/>
      <c r="AT197" s="173" t="s">
        <v>128</v>
      </c>
      <c r="AU197" s="173" t="s">
        <v>127</v>
      </c>
      <c r="AV197" s="14" t="s">
        <v>126</v>
      </c>
      <c r="AW197" s="14" t="s">
        <v>27</v>
      </c>
      <c r="AX197" s="14" t="s">
        <v>80</v>
      </c>
      <c r="AY197" s="173" t="s">
        <v>119</v>
      </c>
    </row>
    <row r="198" spans="1:65" s="2" customFormat="1" ht="24.2" customHeight="1">
      <c r="A198" s="31"/>
      <c r="B198" s="150"/>
      <c r="C198" s="151" t="s">
        <v>274</v>
      </c>
      <c r="D198" s="151" t="s">
        <v>122</v>
      </c>
      <c r="E198" s="152" t="s">
        <v>275</v>
      </c>
      <c r="F198" s="153" t="s">
        <v>276</v>
      </c>
      <c r="G198" s="154" t="s">
        <v>174</v>
      </c>
      <c r="H198" s="155">
        <v>3.996</v>
      </c>
      <c r="I198" s="156"/>
      <c r="J198" s="156">
        <f>ROUND(I198*H198,2)</f>
        <v>0</v>
      </c>
      <c r="K198" s="157"/>
      <c r="L198" s="32"/>
      <c r="M198" s="158" t="s">
        <v>1</v>
      </c>
      <c r="N198" s="159" t="s">
        <v>38</v>
      </c>
      <c r="O198" s="160">
        <v>0</v>
      </c>
      <c r="P198" s="160">
        <f>O198*H198</f>
        <v>0</v>
      </c>
      <c r="Q198" s="160">
        <v>0</v>
      </c>
      <c r="R198" s="160">
        <f>Q198*H198</f>
        <v>0</v>
      </c>
      <c r="S198" s="160">
        <v>0</v>
      </c>
      <c r="T198" s="161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62" t="s">
        <v>212</v>
      </c>
      <c r="AT198" s="162" t="s">
        <v>122</v>
      </c>
      <c r="AU198" s="162" t="s">
        <v>127</v>
      </c>
      <c r="AY198" s="17" t="s">
        <v>119</v>
      </c>
      <c r="BE198" s="163">
        <f>IF(N198="základná",J198,0)</f>
        <v>0</v>
      </c>
      <c r="BF198" s="163">
        <f>IF(N198="znížená",J198,0)</f>
        <v>0</v>
      </c>
      <c r="BG198" s="163">
        <f>IF(N198="zákl. prenesená",J198,0)</f>
        <v>0</v>
      </c>
      <c r="BH198" s="163">
        <f>IF(N198="zníž. prenesená",J198,0)</f>
        <v>0</v>
      </c>
      <c r="BI198" s="163">
        <f>IF(N198="nulová",J198,0)</f>
        <v>0</v>
      </c>
      <c r="BJ198" s="17" t="s">
        <v>127</v>
      </c>
      <c r="BK198" s="163">
        <f>ROUND(I198*H198,2)</f>
        <v>0</v>
      </c>
      <c r="BL198" s="17" t="s">
        <v>212</v>
      </c>
      <c r="BM198" s="162" t="s">
        <v>277</v>
      </c>
    </row>
    <row r="199" spans="1:65" s="2" customFormat="1" ht="24.2" customHeight="1">
      <c r="A199" s="31"/>
      <c r="B199" s="150"/>
      <c r="C199" s="151" t="s">
        <v>278</v>
      </c>
      <c r="D199" s="151" t="s">
        <v>122</v>
      </c>
      <c r="E199" s="152" t="s">
        <v>279</v>
      </c>
      <c r="F199" s="153" t="s">
        <v>280</v>
      </c>
      <c r="G199" s="154" t="s">
        <v>174</v>
      </c>
      <c r="H199" s="155">
        <v>4.2359999999999998</v>
      </c>
      <c r="I199" s="156"/>
      <c r="J199" s="156">
        <f>ROUND(I199*H199,2)</f>
        <v>0</v>
      </c>
      <c r="K199" s="157"/>
      <c r="L199" s="32"/>
      <c r="M199" s="158" t="s">
        <v>1</v>
      </c>
      <c r="N199" s="159" t="s">
        <v>38</v>
      </c>
      <c r="O199" s="160">
        <v>0</v>
      </c>
      <c r="P199" s="160">
        <f>O199*H199</f>
        <v>0</v>
      </c>
      <c r="Q199" s="160">
        <v>0</v>
      </c>
      <c r="R199" s="160">
        <f>Q199*H199</f>
        <v>0</v>
      </c>
      <c r="S199" s="160">
        <v>0</v>
      </c>
      <c r="T199" s="161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62" t="s">
        <v>212</v>
      </c>
      <c r="AT199" s="162" t="s">
        <v>122</v>
      </c>
      <c r="AU199" s="162" t="s">
        <v>127</v>
      </c>
      <c r="AY199" s="17" t="s">
        <v>119</v>
      </c>
      <c r="BE199" s="163">
        <f>IF(N199="základná",J199,0)</f>
        <v>0</v>
      </c>
      <c r="BF199" s="163">
        <f>IF(N199="znížená",J199,0)</f>
        <v>0</v>
      </c>
      <c r="BG199" s="163">
        <f>IF(N199="zákl. prenesená",J199,0)</f>
        <v>0</v>
      </c>
      <c r="BH199" s="163">
        <f>IF(N199="zníž. prenesená",J199,0)</f>
        <v>0</v>
      </c>
      <c r="BI199" s="163">
        <f>IF(N199="nulová",J199,0)</f>
        <v>0</v>
      </c>
      <c r="BJ199" s="17" t="s">
        <v>127</v>
      </c>
      <c r="BK199" s="163">
        <f>ROUND(I199*H199,2)</f>
        <v>0</v>
      </c>
      <c r="BL199" s="17" t="s">
        <v>212</v>
      </c>
      <c r="BM199" s="162" t="s">
        <v>281</v>
      </c>
    </row>
    <row r="200" spans="1:65" s="2" customFormat="1" ht="24.2" customHeight="1">
      <c r="A200" s="31"/>
      <c r="B200" s="150"/>
      <c r="C200" s="151" t="s">
        <v>282</v>
      </c>
      <c r="D200" s="151" t="s">
        <v>122</v>
      </c>
      <c r="E200" s="152" t="s">
        <v>283</v>
      </c>
      <c r="F200" s="153" t="s">
        <v>284</v>
      </c>
      <c r="G200" s="154" t="s">
        <v>174</v>
      </c>
      <c r="H200" s="155">
        <v>101.664</v>
      </c>
      <c r="I200" s="156"/>
      <c r="J200" s="156">
        <f>ROUND(I200*H200,2)</f>
        <v>0</v>
      </c>
      <c r="K200" s="157"/>
      <c r="L200" s="32"/>
      <c r="M200" s="158" t="s">
        <v>1</v>
      </c>
      <c r="N200" s="159" t="s">
        <v>38</v>
      </c>
      <c r="O200" s="160">
        <v>0</v>
      </c>
      <c r="P200" s="160">
        <f>O200*H200</f>
        <v>0</v>
      </c>
      <c r="Q200" s="160">
        <v>0</v>
      </c>
      <c r="R200" s="160">
        <f>Q200*H200</f>
        <v>0</v>
      </c>
      <c r="S200" s="160">
        <v>0</v>
      </c>
      <c r="T200" s="161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62" t="s">
        <v>212</v>
      </c>
      <c r="AT200" s="162" t="s">
        <v>122</v>
      </c>
      <c r="AU200" s="162" t="s">
        <v>127</v>
      </c>
      <c r="AY200" s="17" t="s">
        <v>119</v>
      </c>
      <c r="BE200" s="163">
        <f>IF(N200="základná",J200,0)</f>
        <v>0</v>
      </c>
      <c r="BF200" s="163">
        <f>IF(N200="znížená",J200,0)</f>
        <v>0</v>
      </c>
      <c r="BG200" s="163">
        <f>IF(N200="zákl. prenesená",J200,0)</f>
        <v>0</v>
      </c>
      <c r="BH200" s="163">
        <f>IF(N200="zníž. prenesená",J200,0)</f>
        <v>0</v>
      </c>
      <c r="BI200" s="163">
        <f>IF(N200="nulová",J200,0)</f>
        <v>0</v>
      </c>
      <c r="BJ200" s="17" t="s">
        <v>127</v>
      </c>
      <c r="BK200" s="163">
        <f>ROUND(I200*H200,2)</f>
        <v>0</v>
      </c>
      <c r="BL200" s="17" t="s">
        <v>212</v>
      </c>
      <c r="BM200" s="162" t="s">
        <v>285</v>
      </c>
    </row>
    <row r="201" spans="1:65" s="15" customFormat="1">
      <c r="B201" s="179"/>
      <c r="D201" s="165" t="s">
        <v>128</v>
      </c>
      <c r="E201" s="180" t="s">
        <v>1</v>
      </c>
      <c r="F201" s="181" t="s">
        <v>286</v>
      </c>
      <c r="H201" s="180" t="s">
        <v>1</v>
      </c>
      <c r="L201" s="179"/>
      <c r="M201" s="182"/>
      <c r="N201" s="183"/>
      <c r="O201" s="183"/>
      <c r="P201" s="183"/>
      <c r="Q201" s="183"/>
      <c r="R201" s="183"/>
      <c r="S201" s="183"/>
      <c r="T201" s="184"/>
      <c r="AT201" s="180" t="s">
        <v>128</v>
      </c>
      <c r="AU201" s="180" t="s">
        <v>127</v>
      </c>
      <c r="AV201" s="15" t="s">
        <v>80</v>
      </c>
      <c r="AW201" s="15" t="s">
        <v>27</v>
      </c>
      <c r="AX201" s="15" t="s">
        <v>72</v>
      </c>
      <c r="AY201" s="180" t="s">
        <v>119</v>
      </c>
    </row>
    <row r="202" spans="1:65" s="13" customFormat="1">
      <c r="B202" s="164"/>
      <c r="D202" s="165" t="s">
        <v>128</v>
      </c>
      <c r="E202" s="166" t="s">
        <v>1</v>
      </c>
      <c r="F202" s="167" t="s">
        <v>287</v>
      </c>
      <c r="H202" s="168">
        <v>101.664</v>
      </c>
      <c r="L202" s="164"/>
      <c r="M202" s="169"/>
      <c r="N202" s="170"/>
      <c r="O202" s="170"/>
      <c r="P202" s="170"/>
      <c r="Q202" s="170"/>
      <c r="R202" s="170"/>
      <c r="S202" s="170"/>
      <c r="T202" s="171"/>
      <c r="AT202" s="166" t="s">
        <v>128</v>
      </c>
      <c r="AU202" s="166" t="s">
        <v>127</v>
      </c>
      <c r="AV202" s="13" t="s">
        <v>127</v>
      </c>
      <c r="AW202" s="13" t="s">
        <v>27</v>
      </c>
      <c r="AX202" s="13" t="s">
        <v>72</v>
      </c>
      <c r="AY202" s="166" t="s">
        <v>119</v>
      </c>
    </row>
    <row r="203" spans="1:65" s="14" customFormat="1">
      <c r="B203" s="172"/>
      <c r="D203" s="165" t="s">
        <v>128</v>
      </c>
      <c r="E203" s="173" t="s">
        <v>1</v>
      </c>
      <c r="F203" s="174" t="s">
        <v>130</v>
      </c>
      <c r="H203" s="175">
        <v>101.664</v>
      </c>
      <c r="L203" s="172"/>
      <c r="M203" s="195"/>
      <c r="N203" s="196"/>
      <c r="O203" s="196"/>
      <c r="P203" s="196"/>
      <c r="Q203" s="196"/>
      <c r="R203" s="196"/>
      <c r="S203" s="196"/>
      <c r="T203" s="197"/>
      <c r="AT203" s="173" t="s">
        <v>128</v>
      </c>
      <c r="AU203" s="173" t="s">
        <v>127</v>
      </c>
      <c r="AV203" s="14" t="s">
        <v>126</v>
      </c>
      <c r="AW203" s="14" t="s">
        <v>27</v>
      </c>
      <c r="AX203" s="14" t="s">
        <v>80</v>
      </c>
      <c r="AY203" s="173" t="s">
        <v>119</v>
      </c>
    </row>
    <row r="204" spans="1:65" s="2" customFormat="1" ht="6.95" customHeight="1">
      <c r="A204" s="31"/>
      <c r="B204" s="49"/>
      <c r="C204" s="50"/>
      <c r="D204" s="50"/>
      <c r="E204" s="50"/>
      <c r="F204" s="50"/>
      <c r="G204" s="50"/>
      <c r="H204" s="50"/>
      <c r="I204" s="50"/>
      <c r="J204" s="50"/>
      <c r="K204" s="50"/>
      <c r="L204" s="32"/>
      <c r="M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</row>
  </sheetData>
  <autoFilter ref="C127:K203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03d - SO 04 Plávajúci kve...</vt:lpstr>
      <vt:lpstr>'03d - SO 04 Plávajúci kve...'!Názvy_tlače</vt:lpstr>
      <vt:lpstr>'Rekapitulácia stavby'!Názvy_tlače</vt:lpstr>
      <vt:lpstr>'03d - SO 04 Plávajúci kve...'!Oblasť_tlače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DESKTOP-J50H9RL\Lenovo</dc:creator>
  <cp:lastModifiedBy>user</cp:lastModifiedBy>
  <cp:lastPrinted>2022-08-10T09:59:58Z</cp:lastPrinted>
  <dcterms:created xsi:type="dcterms:W3CDTF">2022-08-10T08:18:22Z</dcterms:created>
  <dcterms:modified xsi:type="dcterms:W3CDTF">2022-08-11T09:04:46Z</dcterms:modified>
</cp:coreProperties>
</file>