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polocny\_odd. dopravnej infarštruktúry\Verejné obstarávanie\VO 2021\SP_most v Podbiely\"/>
    </mc:Choice>
  </mc:AlternateContent>
  <bookViews>
    <workbookView xWindow="-120" yWindow="-120" windowWidth="29040" windowHeight="15840" activeTab="3"/>
  </bookViews>
  <sheets>
    <sheet name="Rekapitulácia stavby" sheetId="1" r:id="rId1"/>
    <sheet name="a - úprava cesty" sheetId="2" r:id="rId2"/>
    <sheet name="b - trvalé dopravné značenie" sheetId="3" r:id="rId3"/>
    <sheet name="SO 201-00 - Prestavba mos..." sheetId="4" r:id="rId4"/>
    <sheet name="a (1) - dočasná obchádzko..." sheetId="5" r:id="rId5"/>
    <sheet name="b (1) - dočasné dopravné ..." sheetId="6" r:id="rId6"/>
    <sheet name="SO 301-01 - Mostné proviz..." sheetId="7" r:id="rId7"/>
    <sheet name="SO 301-02 - Prístup pre r..." sheetId="8" r:id="rId8"/>
  </sheets>
  <definedNames>
    <definedName name="_xlnm._FilterDatabase" localSheetId="1" hidden="1">'a - úprava cesty'!$C$124:$K$161</definedName>
    <definedName name="_xlnm._FilterDatabase" localSheetId="4" hidden="1">'a (1) - dočasná obchádzko...'!$C$132:$K$224</definedName>
    <definedName name="_xlnm._FilterDatabase" localSheetId="2" hidden="1">'b - trvalé dopravné značenie'!$C$122:$K$143</definedName>
    <definedName name="_xlnm._FilterDatabase" localSheetId="5" hidden="1">'b (1) - dočasné dopravné ...'!$C$122:$K$148</definedName>
    <definedName name="_xlnm._FilterDatabase" localSheetId="3" hidden="1">'SO 201-00 - Prestavba mos...'!$C$129:$K$283</definedName>
    <definedName name="_xlnm._FilterDatabase" localSheetId="6" hidden="1">'SO 301-01 - Mostné proviz...'!$C$127:$K$200</definedName>
    <definedName name="_xlnm._FilterDatabase" localSheetId="7" hidden="1">'SO 301-02 - Prístup pre r...'!$C$123:$K$166</definedName>
    <definedName name="_xlnm.Print_Titles" localSheetId="1">'a - úprava cesty'!$124:$124</definedName>
    <definedName name="_xlnm.Print_Titles" localSheetId="4">'a (1) - dočasná obchádzko...'!$132:$132</definedName>
    <definedName name="_xlnm.Print_Titles" localSheetId="2">'b - trvalé dopravné značenie'!$122:$122</definedName>
    <definedName name="_xlnm.Print_Titles" localSheetId="5">'b (1) - dočasné dopravné ...'!$122:$122</definedName>
    <definedName name="_xlnm.Print_Titles" localSheetId="0">'Rekapitulácia stavby'!$92:$92</definedName>
    <definedName name="_xlnm.Print_Titles" localSheetId="3">'SO 201-00 - Prestavba mos...'!$129:$129</definedName>
    <definedName name="_xlnm.Print_Titles" localSheetId="6">'SO 301-01 - Mostné proviz...'!$127:$127</definedName>
    <definedName name="_xlnm.Print_Titles" localSheetId="7">'SO 301-02 - Prístup pre r...'!$123:$123</definedName>
    <definedName name="_xlnm.Print_Area" localSheetId="1">'a - úprava cesty'!$C$4:$J$76,'a - úprava cesty'!$C$110:$J$161</definedName>
    <definedName name="_xlnm.Print_Area" localSheetId="4">'a (1) - dočasná obchádzko...'!$C$4:$J$76,'a (1) - dočasná obchádzko...'!$C$118:$J$224</definedName>
    <definedName name="_xlnm.Print_Area" localSheetId="2">'b - trvalé dopravné značenie'!$C$4:$J$76,'b - trvalé dopravné značenie'!$C$108:$J$143</definedName>
    <definedName name="_xlnm.Print_Area" localSheetId="5">'b (1) - dočasné dopravné ...'!$C$4:$J$76,'b (1) - dočasné dopravné ...'!$C$108:$J$148</definedName>
    <definedName name="_xlnm.Print_Area" localSheetId="0">'Rekapitulácia stavby'!$D$4:$AO$76,'Rekapitulácia stavby'!$C$82:$AQ$104</definedName>
    <definedName name="_xlnm.Print_Area" localSheetId="3">'SO 201-00 - Prestavba mos...'!$C$4:$J$76,'SO 201-00 - Prestavba mos...'!$C$117:$J$283</definedName>
    <definedName name="_xlnm.Print_Area" localSheetId="6">'SO 301-01 - Mostné proviz...'!$C$4:$J$76,'SO 301-01 - Mostné proviz...'!$C$115:$J$200</definedName>
    <definedName name="_xlnm.Print_Area" localSheetId="7">'SO 301-02 - Prístup pre r...'!$C$4:$J$76,'SO 301-02 - Prístup pre r...'!$C$111:$J$166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103" i="1" s="1"/>
  <c r="J35" i="8"/>
  <c r="AX103" i="1" s="1"/>
  <c r="BI166" i="8"/>
  <c r="BH166" i="8"/>
  <c r="BG166" i="8"/>
  <c r="BF166" i="8"/>
  <c r="T166" i="8"/>
  <c r="T165" i="8" s="1"/>
  <c r="R166" i="8"/>
  <c r="R165" i="8" s="1"/>
  <c r="P166" i="8"/>
  <c r="P165" i="8" s="1"/>
  <c r="BI164" i="8"/>
  <c r="BH164" i="8"/>
  <c r="BG164" i="8"/>
  <c r="BF164" i="8"/>
  <c r="T164" i="8"/>
  <c r="R164" i="8"/>
  <c r="P164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1" i="8"/>
  <c r="BH161" i="8"/>
  <c r="BG161" i="8"/>
  <c r="BF161" i="8"/>
  <c r="T161" i="8"/>
  <c r="R161" i="8"/>
  <c r="P161" i="8"/>
  <c r="BI159" i="8"/>
  <c r="BH159" i="8"/>
  <c r="BG159" i="8"/>
  <c r="BF159" i="8"/>
  <c r="T159" i="8"/>
  <c r="R159" i="8"/>
  <c r="P159" i="8"/>
  <c r="BI158" i="8"/>
  <c r="BH158" i="8"/>
  <c r="BG158" i="8"/>
  <c r="BF158" i="8"/>
  <c r="T158" i="8"/>
  <c r="R158" i="8"/>
  <c r="P158" i="8"/>
  <c r="BI157" i="8"/>
  <c r="BH157" i="8"/>
  <c r="BG157" i="8"/>
  <c r="BF157" i="8"/>
  <c r="T157" i="8"/>
  <c r="R157" i="8"/>
  <c r="P157" i="8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3" i="8"/>
  <c r="BH153" i="8"/>
  <c r="BG153" i="8"/>
  <c r="BF153" i="8"/>
  <c r="T153" i="8"/>
  <c r="R153" i="8"/>
  <c r="P153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7" i="8"/>
  <c r="BH147" i="8"/>
  <c r="BG147" i="8"/>
  <c r="BF147" i="8"/>
  <c r="T147" i="8"/>
  <c r="R147" i="8"/>
  <c r="P147" i="8"/>
  <c r="BI146" i="8"/>
  <c r="BH146" i="8"/>
  <c r="BG146" i="8"/>
  <c r="BF146" i="8"/>
  <c r="T146" i="8"/>
  <c r="R146" i="8"/>
  <c r="P146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F118" i="8"/>
  <c r="E116" i="8"/>
  <c r="F89" i="8"/>
  <c r="E87" i="8"/>
  <c r="J24" i="8"/>
  <c r="E24" i="8"/>
  <c r="J92" i="8" s="1"/>
  <c r="J23" i="8"/>
  <c r="J21" i="8"/>
  <c r="E21" i="8"/>
  <c r="J120" i="8" s="1"/>
  <c r="J20" i="8"/>
  <c r="J18" i="8"/>
  <c r="E18" i="8"/>
  <c r="F92" i="8" s="1"/>
  <c r="J17" i="8"/>
  <c r="J15" i="8"/>
  <c r="E15" i="8"/>
  <c r="F120" i="8" s="1"/>
  <c r="J14" i="8"/>
  <c r="J12" i="8"/>
  <c r="J118" i="8"/>
  <c r="E7" i="8"/>
  <c r="E114" i="8" s="1"/>
  <c r="J37" i="7"/>
  <c r="J36" i="7"/>
  <c r="AY102" i="1" s="1"/>
  <c r="J35" i="7"/>
  <c r="AX102" i="1"/>
  <c r="BI200" i="7"/>
  <c r="BH200" i="7"/>
  <c r="BG200" i="7"/>
  <c r="BF200" i="7"/>
  <c r="T200" i="7"/>
  <c r="R200" i="7"/>
  <c r="P200" i="7"/>
  <c r="BI199" i="7"/>
  <c r="BH199" i="7"/>
  <c r="BG199" i="7"/>
  <c r="BF199" i="7"/>
  <c r="T199" i="7"/>
  <c r="R199" i="7"/>
  <c r="P199" i="7"/>
  <c r="BI198" i="7"/>
  <c r="BH198" i="7"/>
  <c r="BG198" i="7"/>
  <c r="BF198" i="7"/>
  <c r="T198" i="7"/>
  <c r="R198" i="7"/>
  <c r="P198" i="7"/>
  <c r="BI197" i="7"/>
  <c r="BH197" i="7"/>
  <c r="BG197" i="7"/>
  <c r="BF197" i="7"/>
  <c r="T197" i="7"/>
  <c r="R197" i="7"/>
  <c r="P197" i="7"/>
  <c r="BI196" i="7"/>
  <c r="BH196" i="7"/>
  <c r="BG196" i="7"/>
  <c r="BF196" i="7"/>
  <c r="T196" i="7"/>
  <c r="R196" i="7"/>
  <c r="P196" i="7"/>
  <c r="BI195" i="7"/>
  <c r="BH195" i="7"/>
  <c r="BG195" i="7"/>
  <c r="BF195" i="7"/>
  <c r="T195" i="7"/>
  <c r="R195" i="7"/>
  <c r="P195" i="7"/>
  <c r="BI194" i="7"/>
  <c r="BH194" i="7"/>
  <c r="BG194" i="7"/>
  <c r="BF194" i="7"/>
  <c r="T194" i="7"/>
  <c r="R194" i="7"/>
  <c r="P194" i="7"/>
  <c r="BI193" i="7"/>
  <c r="BH193" i="7"/>
  <c r="BG193" i="7"/>
  <c r="BF193" i="7"/>
  <c r="T193" i="7"/>
  <c r="R193" i="7"/>
  <c r="P193" i="7"/>
  <c r="BI192" i="7"/>
  <c r="BH192" i="7"/>
  <c r="BG192" i="7"/>
  <c r="BF192" i="7"/>
  <c r="T192" i="7"/>
  <c r="R192" i="7"/>
  <c r="P192" i="7"/>
  <c r="BI191" i="7"/>
  <c r="BH191" i="7"/>
  <c r="BG191" i="7"/>
  <c r="BF191" i="7"/>
  <c r="T191" i="7"/>
  <c r="R191" i="7"/>
  <c r="P191" i="7"/>
  <c r="BI190" i="7"/>
  <c r="BH190" i="7"/>
  <c r="BG190" i="7"/>
  <c r="BF190" i="7"/>
  <c r="T190" i="7"/>
  <c r="R190" i="7"/>
  <c r="P190" i="7"/>
  <c r="BI189" i="7"/>
  <c r="BH189" i="7"/>
  <c r="BG189" i="7"/>
  <c r="BF189" i="7"/>
  <c r="T189" i="7"/>
  <c r="R189" i="7"/>
  <c r="P189" i="7"/>
  <c r="BI188" i="7"/>
  <c r="BH188" i="7"/>
  <c r="BG188" i="7"/>
  <c r="BF188" i="7"/>
  <c r="T188" i="7"/>
  <c r="R188" i="7"/>
  <c r="P188" i="7"/>
  <c r="BI185" i="7"/>
  <c r="BH185" i="7"/>
  <c r="BG185" i="7"/>
  <c r="BF185" i="7"/>
  <c r="T185" i="7"/>
  <c r="R185" i="7"/>
  <c r="P185" i="7"/>
  <c r="BI184" i="7"/>
  <c r="BH184" i="7"/>
  <c r="BG184" i="7"/>
  <c r="BF184" i="7"/>
  <c r="T184" i="7"/>
  <c r="R184" i="7"/>
  <c r="P184" i="7"/>
  <c r="BI183" i="7"/>
  <c r="BH183" i="7"/>
  <c r="BG183" i="7"/>
  <c r="BF183" i="7"/>
  <c r="T183" i="7"/>
  <c r="R183" i="7"/>
  <c r="P183" i="7"/>
  <c r="BI182" i="7"/>
  <c r="BH182" i="7"/>
  <c r="BG182" i="7"/>
  <c r="BF182" i="7"/>
  <c r="T182" i="7"/>
  <c r="R182" i="7"/>
  <c r="P182" i="7"/>
  <c r="BI179" i="7"/>
  <c r="BH179" i="7"/>
  <c r="BG179" i="7"/>
  <c r="BF179" i="7"/>
  <c r="T179" i="7"/>
  <c r="T178" i="7"/>
  <c r="R179" i="7"/>
  <c r="R178" i="7" s="1"/>
  <c r="P179" i="7"/>
  <c r="P178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7" i="7"/>
  <c r="BH167" i="7"/>
  <c r="BG167" i="7"/>
  <c r="BF167" i="7"/>
  <c r="T167" i="7"/>
  <c r="R167" i="7"/>
  <c r="P167" i="7"/>
  <c r="BI165" i="7"/>
  <c r="BH165" i="7"/>
  <c r="BG165" i="7"/>
  <c r="BF165" i="7"/>
  <c r="T165" i="7"/>
  <c r="R165" i="7"/>
  <c r="P165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1" i="7"/>
  <c r="BH161" i="7"/>
  <c r="BG161" i="7"/>
  <c r="BF161" i="7"/>
  <c r="T161" i="7"/>
  <c r="T160" i="7"/>
  <c r="R161" i="7"/>
  <c r="R160" i="7" s="1"/>
  <c r="P161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F122" i="7"/>
  <c r="E120" i="7"/>
  <c r="F89" i="7"/>
  <c r="E87" i="7"/>
  <c r="J24" i="7"/>
  <c r="E24" i="7"/>
  <c r="J125" i="7"/>
  <c r="J23" i="7"/>
  <c r="J21" i="7"/>
  <c r="E21" i="7"/>
  <c r="J91" i="7"/>
  <c r="J20" i="7"/>
  <c r="J18" i="7"/>
  <c r="E18" i="7"/>
  <c r="F125" i="7"/>
  <c r="J17" i="7"/>
  <c r="J15" i="7"/>
  <c r="E15" i="7"/>
  <c r="F124" i="7"/>
  <c r="J14" i="7"/>
  <c r="J12" i="7"/>
  <c r="J89" i="7"/>
  <c r="E7" i="7"/>
  <c r="E118" i="7" s="1"/>
  <c r="J39" i="6"/>
  <c r="J38" i="6"/>
  <c r="AY101" i="1"/>
  <c r="J37" i="6"/>
  <c r="AX101" i="1" s="1"/>
  <c r="BI148" i="6"/>
  <c r="BH148" i="6"/>
  <c r="BG148" i="6"/>
  <c r="BF148" i="6"/>
  <c r="T148" i="6"/>
  <c r="T147" i="6"/>
  <c r="R148" i="6"/>
  <c r="R147" i="6" s="1"/>
  <c r="P148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F117" i="6"/>
  <c r="E115" i="6"/>
  <c r="F91" i="6"/>
  <c r="E89" i="6"/>
  <c r="J26" i="6"/>
  <c r="E26" i="6"/>
  <c r="J120" i="6" s="1"/>
  <c r="J25" i="6"/>
  <c r="J23" i="6"/>
  <c r="E23" i="6"/>
  <c r="J119" i="6" s="1"/>
  <c r="J22" i="6"/>
  <c r="J20" i="6"/>
  <c r="E20" i="6"/>
  <c r="F94" i="6" s="1"/>
  <c r="J19" i="6"/>
  <c r="J17" i="6"/>
  <c r="E17" i="6"/>
  <c r="F119" i="6" s="1"/>
  <c r="J16" i="6"/>
  <c r="J14" i="6"/>
  <c r="J117" i="6" s="1"/>
  <c r="E7" i="6"/>
  <c r="E85" i="6" s="1"/>
  <c r="J39" i="5"/>
  <c r="J38" i="5"/>
  <c r="AY100" i="1" s="1"/>
  <c r="J37" i="5"/>
  <c r="AX100" i="1"/>
  <c r="BI224" i="5"/>
  <c r="BH224" i="5"/>
  <c r="BG224" i="5"/>
  <c r="BF224" i="5"/>
  <c r="T224" i="5"/>
  <c r="R224" i="5"/>
  <c r="P224" i="5"/>
  <c r="BI223" i="5"/>
  <c r="BH223" i="5"/>
  <c r="BG223" i="5"/>
  <c r="BF223" i="5"/>
  <c r="T223" i="5"/>
  <c r="R223" i="5"/>
  <c r="P223" i="5"/>
  <c r="BI222" i="5"/>
  <c r="BH222" i="5"/>
  <c r="BG222" i="5"/>
  <c r="BF222" i="5"/>
  <c r="T222" i="5"/>
  <c r="R222" i="5"/>
  <c r="P222" i="5"/>
  <c r="BI219" i="5"/>
  <c r="BH219" i="5"/>
  <c r="BG219" i="5"/>
  <c r="BF219" i="5"/>
  <c r="T219" i="5"/>
  <c r="T218" i="5"/>
  <c r="R219" i="5"/>
  <c r="R218" i="5" s="1"/>
  <c r="P219" i="5"/>
  <c r="P218" i="5"/>
  <c r="BI217" i="5"/>
  <c r="BH217" i="5"/>
  <c r="BG217" i="5"/>
  <c r="BF217" i="5"/>
  <c r="T217" i="5"/>
  <c r="R217" i="5"/>
  <c r="P217" i="5"/>
  <c r="BI216" i="5"/>
  <c r="BH216" i="5"/>
  <c r="BG216" i="5"/>
  <c r="BF216" i="5"/>
  <c r="T216" i="5"/>
  <c r="R216" i="5"/>
  <c r="P216" i="5"/>
  <c r="BI214" i="5"/>
  <c r="BH214" i="5"/>
  <c r="BG214" i="5"/>
  <c r="BF214" i="5"/>
  <c r="T214" i="5"/>
  <c r="R214" i="5"/>
  <c r="P214" i="5"/>
  <c r="BI213" i="5"/>
  <c r="BH213" i="5"/>
  <c r="BG213" i="5"/>
  <c r="BF213" i="5"/>
  <c r="T213" i="5"/>
  <c r="R213" i="5"/>
  <c r="P213" i="5"/>
  <c r="BI212" i="5"/>
  <c r="BH212" i="5"/>
  <c r="BG212" i="5"/>
  <c r="BF212" i="5"/>
  <c r="T212" i="5"/>
  <c r="R212" i="5"/>
  <c r="P212" i="5"/>
  <c r="BI211" i="5"/>
  <c r="BH211" i="5"/>
  <c r="BG211" i="5"/>
  <c r="BF211" i="5"/>
  <c r="T211" i="5"/>
  <c r="R211" i="5"/>
  <c r="P211" i="5"/>
  <c r="BI208" i="5"/>
  <c r="BH208" i="5"/>
  <c r="BG208" i="5"/>
  <c r="BF208" i="5"/>
  <c r="T208" i="5"/>
  <c r="T207" i="5" s="1"/>
  <c r="R208" i="5"/>
  <c r="R207" i="5" s="1"/>
  <c r="P208" i="5"/>
  <c r="P207" i="5" s="1"/>
  <c r="BI206" i="5"/>
  <c r="BH206" i="5"/>
  <c r="BG206" i="5"/>
  <c r="BF206" i="5"/>
  <c r="T206" i="5"/>
  <c r="R206" i="5"/>
  <c r="P206" i="5"/>
  <c r="BI205" i="5"/>
  <c r="BH205" i="5"/>
  <c r="BG205" i="5"/>
  <c r="BF205" i="5"/>
  <c r="T205" i="5"/>
  <c r="R205" i="5"/>
  <c r="P205" i="5"/>
  <c r="BI204" i="5"/>
  <c r="BH204" i="5"/>
  <c r="BG204" i="5"/>
  <c r="BF204" i="5"/>
  <c r="T204" i="5"/>
  <c r="R204" i="5"/>
  <c r="P204" i="5"/>
  <c r="BI203" i="5"/>
  <c r="BH203" i="5"/>
  <c r="BG203" i="5"/>
  <c r="BF203" i="5"/>
  <c r="T203" i="5"/>
  <c r="R203" i="5"/>
  <c r="P203" i="5"/>
  <c r="BI202" i="5"/>
  <c r="BH202" i="5"/>
  <c r="BG202" i="5"/>
  <c r="BF202" i="5"/>
  <c r="T202" i="5"/>
  <c r="R202" i="5"/>
  <c r="P202" i="5"/>
  <c r="BI201" i="5"/>
  <c r="BH201" i="5"/>
  <c r="BG201" i="5"/>
  <c r="BF201" i="5"/>
  <c r="T201" i="5"/>
  <c r="R201" i="5"/>
  <c r="P201" i="5"/>
  <c r="BI200" i="5"/>
  <c r="BH200" i="5"/>
  <c r="BG200" i="5"/>
  <c r="BF200" i="5"/>
  <c r="T200" i="5"/>
  <c r="R200" i="5"/>
  <c r="P200" i="5"/>
  <c r="BI199" i="5"/>
  <c r="BH199" i="5"/>
  <c r="BG199" i="5"/>
  <c r="BF199" i="5"/>
  <c r="T199" i="5"/>
  <c r="R199" i="5"/>
  <c r="P199" i="5"/>
  <c r="BI198" i="5"/>
  <c r="BH198" i="5"/>
  <c r="BG198" i="5"/>
  <c r="BF198" i="5"/>
  <c r="T198" i="5"/>
  <c r="R198" i="5"/>
  <c r="P198" i="5"/>
  <c r="BI197" i="5"/>
  <c r="BH197" i="5"/>
  <c r="BG197" i="5"/>
  <c r="BF197" i="5"/>
  <c r="T197" i="5"/>
  <c r="R197" i="5"/>
  <c r="P197" i="5"/>
  <c r="BI196" i="5"/>
  <c r="BH196" i="5"/>
  <c r="BG196" i="5"/>
  <c r="BF196" i="5"/>
  <c r="T196" i="5"/>
  <c r="R196" i="5"/>
  <c r="P196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2" i="5"/>
  <c r="BH172" i="5"/>
  <c r="BG172" i="5"/>
  <c r="BF172" i="5"/>
  <c r="T172" i="5"/>
  <c r="R172" i="5"/>
  <c r="P172" i="5"/>
  <c r="BI171" i="5"/>
  <c r="BH171" i="5"/>
  <c r="BG171" i="5"/>
  <c r="BF171" i="5"/>
  <c r="T171" i="5"/>
  <c r="R171" i="5"/>
  <c r="P171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F127" i="5"/>
  <c r="E125" i="5"/>
  <c r="F91" i="5"/>
  <c r="E89" i="5"/>
  <c r="J26" i="5"/>
  <c r="E26" i="5"/>
  <c r="J130" i="5"/>
  <c r="J25" i="5"/>
  <c r="J23" i="5"/>
  <c r="E23" i="5"/>
  <c r="J129" i="5"/>
  <c r="J22" i="5"/>
  <c r="J20" i="5"/>
  <c r="E20" i="5"/>
  <c r="F94" i="5"/>
  <c r="J19" i="5"/>
  <c r="J17" i="5"/>
  <c r="E17" i="5"/>
  <c r="F93" i="5"/>
  <c r="J16" i="5"/>
  <c r="J14" i="5"/>
  <c r="J127" i="5"/>
  <c r="E7" i="5"/>
  <c r="E85" i="5" s="1"/>
  <c r="J37" i="4"/>
  <c r="J36" i="4"/>
  <c r="AY98" i="1"/>
  <c r="J35" i="4"/>
  <c r="AX98" i="1" s="1"/>
  <c r="BI283" i="4"/>
  <c r="BH283" i="4"/>
  <c r="BG283" i="4"/>
  <c r="BF283" i="4"/>
  <c r="T283" i="4"/>
  <c r="R283" i="4"/>
  <c r="P283" i="4"/>
  <c r="BI282" i="4"/>
  <c r="BH282" i="4"/>
  <c r="BG282" i="4"/>
  <c r="BF282" i="4"/>
  <c r="T282" i="4"/>
  <c r="R282" i="4"/>
  <c r="P282" i="4"/>
  <c r="BI281" i="4"/>
  <c r="BH281" i="4"/>
  <c r="BG281" i="4"/>
  <c r="BF281" i="4"/>
  <c r="T281" i="4"/>
  <c r="R281" i="4"/>
  <c r="P281" i="4"/>
  <c r="BI280" i="4"/>
  <c r="BH280" i="4"/>
  <c r="BG280" i="4"/>
  <c r="BF280" i="4"/>
  <c r="T280" i="4"/>
  <c r="R280" i="4"/>
  <c r="P280" i="4"/>
  <c r="BI279" i="4"/>
  <c r="BH279" i="4"/>
  <c r="BG279" i="4"/>
  <c r="BF279" i="4"/>
  <c r="T279" i="4"/>
  <c r="R279" i="4"/>
  <c r="P279" i="4"/>
  <c r="BI278" i="4"/>
  <c r="BH278" i="4"/>
  <c r="BG278" i="4"/>
  <c r="BF278" i="4"/>
  <c r="T278" i="4"/>
  <c r="R278" i="4"/>
  <c r="P278" i="4"/>
  <c r="BI277" i="4"/>
  <c r="BH277" i="4"/>
  <c r="BG277" i="4"/>
  <c r="BF277" i="4"/>
  <c r="T277" i="4"/>
  <c r="R277" i="4"/>
  <c r="P277" i="4"/>
  <c r="BI274" i="4"/>
  <c r="BH274" i="4"/>
  <c r="BG274" i="4"/>
  <c r="BF274" i="4"/>
  <c r="T274" i="4"/>
  <c r="R274" i="4"/>
  <c r="P274" i="4"/>
  <c r="BI273" i="4"/>
  <c r="BH273" i="4"/>
  <c r="BG273" i="4"/>
  <c r="BF273" i="4"/>
  <c r="T273" i="4"/>
  <c r="R273" i="4"/>
  <c r="P273" i="4"/>
  <c r="BI272" i="4"/>
  <c r="BH272" i="4"/>
  <c r="BG272" i="4"/>
  <c r="BF272" i="4"/>
  <c r="T272" i="4"/>
  <c r="R272" i="4"/>
  <c r="P272" i="4"/>
  <c r="BI270" i="4"/>
  <c r="BH270" i="4"/>
  <c r="BG270" i="4"/>
  <c r="BF270" i="4"/>
  <c r="T270" i="4"/>
  <c r="R270" i="4"/>
  <c r="P270" i="4"/>
  <c r="BI269" i="4"/>
  <c r="BH269" i="4"/>
  <c r="BG269" i="4"/>
  <c r="BF269" i="4"/>
  <c r="T269" i="4"/>
  <c r="R269" i="4"/>
  <c r="P269" i="4"/>
  <c r="BI268" i="4"/>
  <c r="BH268" i="4"/>
  <c r="BG268" i="4"/>
  <c r="BF268" i="4"/>
  <c r="T268" i="4"/>
  <c r="R268" i="4"/>
  <c r="P268" i="4"/>
  <c r="BI267" i="4"/>
  <c r="BH267" i="4"/>
  <c r="BG267" i="4"/>
  <c r="BF267" i="4"/>
  <c r="T267" i="4"/>
  <c r="R267" i="4"/>
  <c r="P267" i="4"/>
  <c r="BI266" i="4"/>
  <c r="BH266" i="4"/>
  <c r="BG266" i="4"/>
  <c r="BF266" i="4"/>
  <c r="T266" i="4"/>
  <c r="R266" i="4"/>
  <c r="P266" i="4"/>
  <c r="BI265" i="4"/>
  <c r="BH265" i="4"/>
  <c r="BG265" i="4"/>
  <c r="BF265" i="4"/>
  <c r="T265" i="4"/>
  <c r="R265" i="4"/>
  <c r="P265" i="4"/>
  <c r="BI264" i="4"/>
  <c r="BH264" i="4"/>
  <c r="BG264" i="4"/>
  <c r="BF264" i="4"/>
  <c r="T264" i="4"/>
  <c r="R264" i="4"/>
  <c r="P264" i="4"/>
  <c r="BI263" i="4"/>
  <c r="BH263" i="4"/>
  <c r="BG263" i="4"/>
  <c r="BF263" i="4"/>
  <c r="T263" i="4"/>
  <c r="R263" i="4"/>
  <c r="P263" i="4"/>
  <c r="BI262" i="4"/>
  <c r="BH262" i="4"/>
  <c r="BG262" i="4"/>
  <c r="BF262" i="4"/>
  <c r="T262" i="4"/>
  <c r="R262" i="4"/>
  <c r="P262" i="4"/>
  <c r="BI261" i="4"/>
  <c r="BH261" i="4"/>
  <c r="BG261" i="4"/>
  <c r="BF261" i="4"/>
  <c r="T261" i="4"/>
  <c r="R261" i="4"/>
  <c r="P261" i="4"/>
  <c r="BI260" i="4"/>
  <c r="BH260" i="4"/>
  <c r="BG260" i="4"/>
  <c r="BF260" i="4"/>
  <c r="T260" i="4"/>
  <c r="R260" i="4"/>
  <c r="P260" i="4"/>
  <c r="BI257" i="4"/>
  <c r="BH257" i="4"/>
  <c r="BG257" i="4"/>
  <c r="BF257" i="4"/>
  <c r="T257" i="4"/>
  <c r="T256" i="4"/>
  <c r="R257" i="4"/>
  <c r="R256" i="4"/>
  <c r="P257" i="4"/>
  <c r="P256" i="4"/>
  <c r="BI255" i="4"/>
  <c r="BH255" i="4"/>
  <c r="BG255" i="4"/>
  <c r="BF255" i="4"/>
  <c r="T255" i="4"/>
  <c r="R255" i="4"/>
  <c r="P255" i="4"/>
  <c r="BI254" i="4"/>
  <c r="BH254" i="4"/>
  <c r="BG254" i="4"/>
  <c r="BF254" i="4"/>
  <c r="T254" i="4"/>
  <c r="R254" i="4"/>
  <c r="P254" i="4"/>
  <c r="BI253" i="4"/>
  <c r="BH253" i="4"/>
  <c r="BG253" i="4"/>
  <c r="BF253" i="4"/>
  <c r="T253" i="4"/>
  <c r="R253" i="4"/>
  <c r="P253" i="4"/>
  <c r="BI252" i="4"/>
  <c r="BH252" i="4"/>
  <c r="BG252" i="4"/>
  <c r="BF252" i="4"/>
  <c r="T252" i="4"/>
  <c r="R252" i="4"/>
  <c r="P252" i="4"/>
  <c r="BI251" i="4"/>
  <c r="BH251" i="4"/>
  <c r="BG251" i="4"/>
  <c r="BF251" i="4"/>
  <c r="T251" i="4"/>
  <c r="R251" i="4"/>
  <c r="P251" i="4"/>
  <c r="BI250" i="4"/>
  <c r="BH250" i="4"/>
  <c r="BG250" i="4"/>
  <c r="BF250" i="4"/>
  <c r="T250" i="4"/>
  <c r="R250" i="4"/>
  <c r="P250" i="4"/>
  <c r="BI249" i="4"/>
  <c r="BH249" i="4"/>
  <c r="BG249" i="4"/>
  <c r="BF249" i="4"/>
  <c r="T249" i="4"/>
  <c r="R249" i="4"/>
  <c r="P249" i="4"/>
  <c r="BI248" i="4"/>
  <c r="BH248" i="4"/>
  <c r="BG248" i="4"/>
  <c r="BF248" i="4"/>
  <c r="T248" i="4"/>
  <c r="R248" i="4"/>
  <c r="P248" i="4"/>
  <c r="BI247" i="4"/>
  <c r="BH247" i="4"/>
  <c r="BG247" i="4"/>
  <c r="BF247" i="4"/>
  <c r="T247" i="4"/>
  <c r="R247" i="4"/>
  <c r="P247" i="4"/>
  <c r="BI246" i="4"/>
  <c r="BH246" i="4"/>
  <c r="BG246" i="4"/>
  <c r="BF246" i="4"/>
  <c r="T246" i="4"/>
  <c r="R246" i="4"/>
  <c r="P246" i="4"/>
  <c r="BI245" i="4"/>
  <c r="BH245" i="4"/>
  <c r="BG245" i="4"/>
  <c r="BF245" i="4"/>
  <c r="T245" i="4"/>
  <c r="R245" i="4"/>
  <c r="P245" i="4"/>
  <c r="BI244" i="4"/>
  <c r="BH244" i="4"/>
  <c r="BG244" i="4"/>
  <c r="BF244" i="4"/>
  <c r="T244" i="4"/>
  <c r="R244" i="4"/>
  <c r="P244" i="4"/>
  <c r="BI243" i="4"/>
  <c r="BH243" i="4"/>
  <c r="BG243" i="4"/>
  <c r="BF243" i="4"/>
  <c r="T243" i="4"/>
  <c r="R243" i="4"/>
  <c r="P243" i="4"/>
  <c r="BI242" i="4"/>
  <c r="BH242" i="4"/>
  <c r="BG242" i="4"/>
  <c r="BF242" i="4"/>
  <c r="T242" i="4"/>
  <c r="R242" i="4"/>
  <c r="P242" i="4"/>
  <c r="BI241" i="4"/>
  <c r="BH241" i="4"/>
  <c r="BG241" i="4"/>
  <c r="BF241" i="4"/>
  <c r="T241" i="4"/>
  <c r="R241" i="4"/>
  <c r="P241" i="4"/>
  <c r="BI240" i="4"/>
  <c r="BH240" i="4"/>
  <c r="BG240" i="4"/>
  <c r="BF240" i="4"/>
  <c r="T240" i="4"/>
  <c r="R240" i="4"/>
  <c r="P240" i="4"/>
  <c r="BI239" i="4"/>
  <c r="BH239" i="4"/>
  <c r="BG239" i="4"/>
  <c r="BF239" i="4"/>
  <c r="T239" i="4"/>
  <c r="R239" i="4"/>
  <c r="P239" i="4"/>
  <c r="BI238" i="4"/>
  <c r="BH238" i="4"/>
  <c r="BG238" i="4"/>
  <c r="BF238" i="4"/>
  <c r="T238" i="4"/>
  <c r="R238" i="4"/>
  <c r="P238" i="4"/>
  <c r="BI237" i="4"/>
  <c r="BH237" i="4"/>
  <c r="BG237" i="4"/>
  <c r="BF237" i="4"/>
  <c r="T237" i="4"/>
  <c r="R237" i="4"/>
  <c r="P237" i="4"/>
  <c r="BI236" i="4"/>
  <c r="BH236" i="4"/>
  <c r="BG236" i="4"/>
  <c r="BF236" i="4"/>
  <c r="T236" i="4"/>
  <c r="R236" i="4"/>
  <c r="P236" i="4"/>
  <c r="BI235" i="4"/>
  <c r="BH235" i="4"/>
  <c r="BG235" i="4"/>
  <c r="BF235" i="4"/>
  <c r="T235" i="4"/>
  <c r="R235" i="4"/>
  <c r="P235" i="4"/>
  <c r="BI234" i="4"/>
  <c r="BH234" i="4"/>
  <c r="BG234" i="4"/>
  <c r="BF234" i="4"/>
  <c r="T234" i="4"/>
  <c r="R234" i="4"/>
  <c r="P234" i="4"/>
  <c r="BI233" i="4"/>
  <c r="BH233" i="4"/>
  <c r="BG233" i="4"/>
  <c r="BF233" i="4"/>
  <c r="T233" i="4"/>
  <c r="R233" i="4"/>
  <c r="P233" i="4"/>
  <c r="BI232" i="4"/>
  <c r="BH232" i="4"/>
  <c r="BG232" i="4"/>
  <c r="BF232" i="4"/>
  <c r="T232" i="4"/>
  <c r="R232" i="4"/>
  <c r="P232" i="4"/>
  <c r="BI231" i="4"/>
  <c r="BH231" i="4"/>
  <c r="BG231" i="4"/>
  <c r="BF231" i="4"/>
  <c r="T231" i="4"/>
  <c r="R231" i="4"/>
  <c r="P231" i="4"/>
  <c r="BI230" i="4"/>
  <c r="BH230" i="4"/>
  <c r="BG230" i="4"/>
  <c r="BF230" i="4"/>
  <c r="T230" i="4"/>
  <c r="R230" i="4"/>
  <c r="P230" i="4"/>
  <c r="BI229" i="4"/>
  <c r="BH229" i="4"/>
  <c r="BG229" i="4"/>
  <c r="BF229" i="4"/>
  <c r="T229" i="4"/>
  <c r="R229" i="4"/>
  <c r="P229" i="4"/>
  <c r="BI228" i="4"/>
  <c r="BH228" i="4"/>
  <c r="BG228" i="4"/>
  <c r="BF228" i="4"/>
  <c r="T228" i="4"/>
  <c r="R228" i="4"/>
  <c r="P228" i="4"/>
  <c r="BI227" i="4"/>
  <c r="BH227" i="4"/>
  <c r="BG227" i="4"/>
  <c r="BF227" i="4"/>
  <c r="T227" i="4"/>
  <c r="R227" i="4"/>
  <c r="P227" i="4"/>
  <c r="BI226" i="4"/>
  <c r="BH226" i="4"/>
  <c r="BG226" i="4"/>
  <c r="BF226" i="4"/>
  <c r="T226" i="4"/>
  <c r="R226" i="4"/>
  <c r="P226" i="4"/>
  <c r="BI225" i="4"/>
  <c r="BH225" i="4"/>
  <c r="BG225" i="4"/>
  <c r="BF225" i="4"/>
  <c r="T225" i="4"/>
  <c r="R225" i="4"/>
  <c r="P225" i="4"/>
  <c r="BI224" i="4"/>
  <c r="BH224" i="4"/>
  <c r="BG224" i="4"/>
  <c r="BF224" i="4"/>
  <c r="T224" i="4"/>
  <c r="R224" i="4"/>
  <c r="P224" i="4"/>
  <c r="BI223" i="4"/>
  <c r="BH223" i="4"/>
  <c r="BG223" i="4"/>
  <c r="BF223" i="4"/>
  <c r="T223" i="4"/>
  <c r="R223" i="4"/>
  <c r="P223" i="4"/>
  <c r="BI222" i="4"/>
  <c r="BH222" i="4"/>
  <c r="BG222" i="4"/>
  <c r="BF222" i="4"/>
  <c r="T222" i="4"/>
  <c r="R222" i="4"/>
  <c r="P222" i="4"/>
  <c r="BI221" i="4"/>
  <c r="BH221" i="4"/>
  <c r="BG221" i="4"/>
  <c r="BF221" i="4"/>
  <c r="T221" i="4"/>
  <c r="R221" i="4"/>
  <c r="P221" i="4"/>
  <c r="BI220" i="4"/>
  <c r="BH220" i="4"/>
  <c r="BG220" i="4"/>
  <c r="BF220" i="4"/>
  <c r="T220" i="4"/>
  <c r="R220" i="4"/>
  <c r="P220" i="4"/>
  <c r="BI219" i="4"/>
  <c r="BH219" i="4"/>
  <c r="BG219" i="4"/>
  <c r="BF219" i="4"/>
  <c r="T219" i="4"/>
  <c r="R219" i="4"/>
  <c r="P219" i="4"/>
  <c r="BI217" i="4"/>
  <c r="BH217" i="4"/>
  <c r="BG217" i="4"/>
  <c r="BF217" i="4"/>
  <c r="T217" i="4"/>
  <c r="R217" i="4"/>
  <c r="P217" i="4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1" i="4"/>
  <c r="BH211" i="4"/>
  <c r="BG211" i="4"/>
  <c r="BF211" i="4"/>
  <c r="T211" i="4"/>
  <c r="R211" i="4"/>
  <c r="P211" i="4"/>
  <c r="BI210" i="4"/>
  <c r="BH210" i="4"/>
  <c r="BG210" i="4"/>
  <c r="BF210" i="4"/>
  <c r="T210" i="4"/>
  <c r="R210" i="4"/>
  <c r="P210" i="4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8" i="4"/>
  <c r="BH198" i="4"/>
  <c r="BG198" i="4"/>
  <c r="BF198" i="4"/>
  <c r="T198" i="4"/>
  <c r="R198" i="4"/>
  <c r="P198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5" i="4"/>
  <c r="BH195" i="4"/>
  <c r="BG195" i="4"/>
  <c r="BF195" i="4"/>
  <c r="T195" i="4"/>
  <c r="R195" i="4"/>
  <c r="P195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7" i="4"/>
  <c r="BH187" i="4"/>
  <c r="BG187" i="4"/>
  <c r="BF187" i="4"/>
  <c r="T187" i="4"/>
  <c r="R187" i="4"/>
  <c r="P187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F124" i="4"/>
  <c r="E122" i="4"/>
  <c r="F89" i="4"/>
  <c r="E87" i="4"/>
  <c r="J24" i="4"/>
  <c r="E24" i="4"/>
  <c r="J92" i="4"/>
  <c r="J23" i="4"/>
  <c r="J21" i="4"/>
  <c r="E21" i="4"/>
  <c r="J91" i="4"/>
  <c r="J20" i="4"/>
  <c r="J18" i="4"/>
  <c r="E18" i="4"/>
  <c r="F92" i="4"/>
  <c r="J17" i="4"/>
  <c r="J15" i="4"/>
  <c r="E15" i="4"/>
  <c r="F91" i="4"/>
  <c r="J14" i="4"/>
  <c r="J12" i="4"/>
  <c r="J124" i="4"/>
  <c r="E7" i="4"/>
  <c r="E85" i="4" s="1"/>
  <c r="J39" i="3"/>
  <c r="J38" i="3"/>
  <c r="AY97" i="1"/>
  <c r="J37" i="3"/>
  <c r="AX97" i="1"/>
  <c r="BI143" i="3"/>
  <c r="BH143" i="3"/>
  <c r="BG143" i="3"/>
  <c r="BF143" i="3"/>
  <c r="T143" i="3"/>
  <c r="T142" i="3"/>
  <c r="R143" i="3"/>
  <c r="R142" i="3"/>
  <c r="P143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F117" i="3"/>
  <c r="E115" i="3"/>
  <c r="F91" i="3"/>
  <c r="E89" i="3"/>
  <c r="J26" i="3"/>
  <c r="E26" i="3"/>
  <c r="J120" i="3"/>
  <c r="J25" i="3"/>
  <c r="J23" i="3"/>
  <c r="E23" i="3"/>
  <c r="J93" i="3"/>
  <c r="J22" i="3"/>
  <c r="J20" i="3"/>
  <c r="E20" i="3"/>
  <c r="F120" i="3"/>
  <c r="J19" i="3"/>
  <c r="J17" i="3"/>
  <c r="E17" i="3"/>
  <c r="F93" i="3"/>
  <c r="J16" i="3"/>
  <c r="J14" i="3"/>
  <c r="J91" i="3"/>
  <c r="E7" i="3"/>
  <c r="E85" i="3"/>
  <c r="J39" i="2"/>
  <c r="J38" i="2"/>
  <c r="AY96" i="1"/>
  <c r="J37" i="2"/>
  <c r="AX96" i="1" s="1"/>
  <c r="BI161" i="2"/>
  <c r="BH161" i="2"/>
  <c r="BG161" i="2"/>
  <c r="BF161" i="2"/>
  <c r="T161" i="2"/>
  <c r="T160" i="2"/>
  <c r="R161" i="2"/>
  <c r="R160" i="2" s="1"/>
  <c r="P161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F119" i="2"/>
  <c r="E117" i="2"/>
  <c r="F91" i="2"/>
  <c r="E89" i="2"/>
  <c r="J26" i="2"/>
  <c r="E26" i="2"/>
  <c r="J94" i="2"/>
  <c r="J25" i="2"/>
  <c r="J23" i="2"/>
  <c r="E23" i="2"/>
  <c r="J93" i="2"/>
  <c r="J22" i="2"/>
  <c r="J20" i="2"/>
  <c r="E20" i="2"/>
  <c r="F122" i="2"/>
  <c r="J19" i="2"/>
  <c r="J17" i="2"/>
  <c r="E17" i="2"/>
  <c r="F93" i="2"/>
  <c r="J16" i="2"/>
  <c r="J14" i="2"/>
  <c r="J119" i="2"/>
  <c r="E7" i="2"/>
  <c r="E85" i="2" s="1"/>
  <c r="L90" i="1"/>
  <c r="AM90" i="1"/>
  <c r="AM89" i="1"/>
  <c r="L89" i="1"/>
  <c r="AM87" i="1"/>
  <c r="L87" i="1"/>
  <c r="L85" i="1"/>
  <c r="L84" i="1"/>
  <c r="BK145" i="2"/>
  <c r="BK156" i="2"/>
  <c r="BK132" i="2"/>
  <c r="BK155" i="2"/>
  <c r="BK140" i="2"/>
  <c r="BK128" i="2"/>
  <c r="J143" i="2"/>
  <c r="BK135" i="2"/>
  <c r="J159" i="2"/>
  <c r="J145" i="2"/>
  <c r="BK154" i="2"/>
  <c r="J128" i="2"/>
  <c r="BK140" i="3"/>
  <c r="J131" i="3"/>
  <c r="BK135" i="3"/>
  <c r="BK132" i="3"/>
  <c r="J279" i="4"/>
  <c r="J243" i="4"/>
  <c r="J200" i="4"/>
  <c r="J235" i="4"/>
  <c r="J216" i="4"/>
  <c r="BK158" i="4"/>
  <c r="BK274" i="4"/>
  <c r="BK220" i="4"/>
  <c r="J141" i="4"/>
  <c r="J232" i="4"/>
  <c r="J163" i="4"/>
  <c r="BK139" i="4"/>
  <c r="BK260" i="4"/>
  <c r="J180" i="4"/>
  <c r="BK150" i="4"/>
  <c r="BK277" i="4"/>
  <c r="J268" i="4"/>
  <c r="J251" i="4"/>
  <c r="BK226" i="4"/>
  <c r="J214" i="4"/>
  <c r="J189" i="4"/>
  <c r="J179" i="4"/>
  <c r="J168" i="4"/>
  <c r="J149" i="4"/>
  <c r="J270" i="4"/>
  <c r="BK263" i="4"/>
  <c r="J245" i="4"/>
  <c r="BK238" i="4"/>
  <c r="J225" i="4"/>
  <c r="BK204" i="4"/>
  <c r="J198" i="4"/>
  <c r="BK188" i="4"/>
  <c r="BK152" i="4"/>
  <c r="J260" i="4"/>
  <c r="BK241" i="4"/>
  <c r="BK221" i="4"/>
  <c r="BK201" i="4"/>
  <c r="BK190" i="4"/>
  <c r="J181" i="4"/>
  <c r="BK165" i="4"/>
  <c r="J152" i="4"/>
  <c r="BK157" i="5"/>
  <c r="J191" i="5"/>
  <c r="J172" i="5"/>
  <c r="J142" i="5"/>
  <c r="J203" i="5"/>
  <c r="BK175" i="5"/>
  <c r="J141" i="5"/>
  <c r="BK190" i="5"/>
  <c r="J171" i="5"/>
  <c r="BK140" i="5"/>
  <c r="J216" i="5"/>
  <c r="BK176" i="5"/>
  <c r="J149" i="5"/>
  <c r="BK217" i="5"/>
  <c r="BK203" i="5"/>
  <c r="BK188" i="5"/>
  <c r="J167" i="5"/>
  <c r="BK141" i="5"/>
  <c r="BK201" i="5"/>
  <c r="J150" i="5"/>
  <c r="J139" i="6"/>
  <c r="BK141" i="6"/>
  <c r="J134" i="6"/>
  <c r="BK135" i="6"/>
  <c r="BK195" i="7"/>
  <c r="J183" i="7"/>
  <c r="J169" i="7"/>
  <c r="J157" i="7"/>
  <c r="J141" i="7"/>
  <c r="BK197" i="7"/>
  <c r="BK152" i="7"/>
  <c r="J175" i="7"/>
  <c r="BK199" i="7"/>
  <c r="BK153" i="7"/>
  <c r="J177" i="7"/>
  <c r="J156" i="7"/>
  <c r="J196" i="7"/>
  <c r="BK127" i="8"/>
  <c r="J131" i="8"/>
  <c r="BK150" i="8"/>
  <c r="BK133" i="8"/>
  <c r="J147" i="8"/>
  <c r="BK158" i="8"/>
  <c r="BK134" i="8"/>
  <c r="J147" i="2"/>
  <c r="BK158" i="2"/>
  <c r="J151" i="2"/>
  <c r="J146" i="2"/>
  <c r="J134" i="2"/>
  <c r="BK153" i="2"/>
  <c r="J142" i="2"/>
  <c r="J129" i="2"/>
  <c r="BK144" i="2"/>
  <c r="BK151" i="2"/>
  <c r="J127" i="3"/>
  <c r="J130" i="3"/>
  <c r="J138" i="3"/>
  <c r="BK137" i="3"/>
  <c r="J132" i="3"/>
  <c r="J273" i="4"/>
  <c r="BK240" i="4"/>
  <c r="BK163" i="4"/>
  <c r="J230" i="4"/>
  <c r="BK161" i="4"/>
  <c r="BK137" i="4"/>
  <c r="J240" i="4"/>
  <c r="BK167" i="4"/>
  <c r="BK279" i="4"/>
  <c r="J226" i="4"/>
  <c r="BK170" i="4"/>
  <c r="BK134" i="4"/>
  <c r="BK228" i="4"/>
  <c r="J155" i="4"/>
  <c r="BK278" i="4"/>
  <c r="J267" i="4"/>
  <c r="BK230" i="4"/>
  <c r="J217" i="4"/>
  <c r="J204" i="4"/>
  <c r="BK185" i="4"/>
  <c r="J171" i="4"/>
  <c r="BK156" i="4"/>
  <c r="BK272" i="4"/>
  <c r="BK251" i="4"/>
  <c r="J241" i="4"/>
  <c r="BK210" i="4"/>
  <c r="BK200" i="4"/>
  <c r="J192" i="4"/>
  <c r="J175" i="4"/>
  <c r="J160" i="4"/>
  <c r="J135" i="4"/>
  <c r="J242" i="4"/>
  <c r="BK229" i="4"/>
  <c r="BK195" i="4"/>
  <c r="J185" i="4"/>
  <c r="J173" i="4"/>
  <c r="J157" i="4"/>
  <c r="BK135" i="4"/>
  <c r="BK212" i="5"/>
  <c r="J194" i="5"/>
  <c r="J176" i="5"/>
  <c r="BK163" i="5"/>
  <c r="BK139" i="5"/>
  <c r="BK204" i="5"/>
  <c r="BK169" i="5"/>
  <c r="J143" i="5"/>
  <c r="BK214" i="5"/>
  <c r="J185" i="5"/>
  <c r="J201" i="5"/>
  <c r="J180" i="5"/>
  <c r="BK154" i="5"/>
  <c r="BK138" i="5"/>
  <c r="BK180" i="5"/>
  <c r="J169" i="5"/>
  <c r="J147" i="5"/>
  <c r="BK208" i="5"/>
  <c r="BK194" i="5"/>
  <c r="BK166" i="5"/>
  <c r="BK145" i="5"/>
  <c r="BK213" i="5"/>
  <c r="BK182" i="5"/>
  <c r="BK144" i="6"/>
  <c r="J128" i="6"/>
  <c r="J137" i="6"/>
  <c r="BK130" i="6"/>
  <c r="J144" i="6"/>
  <c r="BK136" i="6"/>
  <c r="J130" i="6"/>
  <c r="BK184" i="7"/>
  <c r="J171" i="7"/>
  <c r="BK159" i="7"/>
  <c r="J137" i="7"/>
  <c r="J194" i="7"/>
  <c r="BK151" i="7"/>
  <c r="BK133" i="7"/>
  <c r="J176" i="7"/>
  <c r="J131" i="7"/>
  <c r="BK161" i="7"/>
  <c r="BK188" i="7"/>
  <c r="J151" i="7"/>
  <c r="J147" i="7"/>
  <c r="J135" i="7"/>
  <c r="BK131" i="7"/>
  <c r="J170" i="7"/>
  <c r="J164" i="7"/>
  <c r="J145" i="7"/>
  <c r="BK139" i="7"/>
  <c r="J164" i="8"/>
  <c r="BK155" i="8"/>
  <c r="BK137" i="8"/>
  <c r="BK164" i="8"/>
  <c r="J151" i="8"/>
  <c r="BK138" i="8"/>
  <c r="J130" i="8"/>
  <c r="BK161" i="8"/>
  <c r="J154" i="8"/>
  <c r="J127" i="8"/>
  <c r="J138" i="8"/>
  <c r="BK150" i="2"/>
  <c r="BK129" i="2"/>
  <c r="BK141" i="2"/>
  <c r="J154" i="2"/>
  <c r="BK136" i="2"/>
  <c r="J156" i="2"/>
  <c r="J138" i="2"/>
  <c r="BK130" i="2"/>
  <c r="BK157" i="2"/>
  <c r="BK131" i="2"/>
  <c r="BK128" i="3"/>
  <c r="BK138" i="3"/>
  <c r="BK129" i="3"/>
  <c r="BK130" i="3"/>
  <c r="BK283" i="4"/>
  <c r="BK180" i="4"/>
  <c r="BK212" i="4"/>
  <c r="J280" i="4"/>
  <c r="BK225" i="4"/>
  <c r="J140" i="4"/>
  <c r="J262" i="4"/>
  <c r="J190" i="4"/>
  <c r="J281" i="4"/>
  <c r="BK270" i="4"/>
  <c r="BK262" i="4"/>
  <c r="BK233" i="4"/>
  <c r="BK222" i="4"/>
  <c r="J210" i="4"/>
  <c r="J196" i="4"/>
  <c r="BK177" i="4"/>
  <c r="BK162" i="4"/>
  <c r="J134" i="4"/>
  <c r="BK264" i="4"/>
  <c r="J253" i="4"/>
  <c r="J246" i="4"/>
  <c r="BK237" i="4"/>
  <c r="J224" i="4"/>
  <c r="BK202" i="4"/>
  <c r="BK194" i="4"/>
  <c r="J178" i="4"/>
  <c r="J161" i="4"/>
  <c r="BK140" i="4"/>
  <c r="BK245" i="4"/>
  <c r="BK232" i="4"/>
  <c r="J206" i="4"/>
  <c r="J197" i="4"/>
  <c r="J184" i="4"/>
  <c r="BK168" i="4"/>
  <c r="J148" i="4"/>
  <c r="J137" i="4"/>
  <c r="J217" i="5"/>
  <c r="J197" i="5"/>
  <c r="BK181" i="5"/>
  <c r="BK155" i="5"/>
  <c r="J136" i="5"/>
  <c r="BK186" i="5"/>
  <c r="J154" i="5"/>
  <c r="BK216" i="5"/>
  <c r="J190" i="5"/>
  <c r="J155" i="5"/>
  <c r="J196" i="5"/>
  <c r="J179" i="5"/>
  <c r="BK160" i="5"/>
  <c r="J223" i="5"/>
  <c r="BK193" i="5"/>
  <c r="BK171" i="5"/>
  <c r="BK136" i="5"/>
  <c r="BK184" i="5"/>
  <c r="J214" i="5"/>
  <c r="J156" i="5"/>
  <c r="J141" i="6"/>
  <c r="J127" i="6"/>
  <c r="BK127" i="6"/>
  <c r="BK128" i="6"/>
  <c r="BK142" i="6"/>
  <c r="BK140" i="6"/>
  <c r="J192" i="7"/>
  <c r="BK175" i="7"/>
  <c r="BK168" i="7"/>
  <c r="BK154" i="7"/>
  <c r="J140" i="7"/>
  <c r="J190" i="7"/>
  <c r="BK198" i="7"/>
  <c r="BK135" i="7"/>
  <c r="BK191" i="7"/>
  <c r="J152" i="7"/>
  <c r="J173" i="7"/>
  <c r="J199" i="7"/>
  <c r="J191" i="7"/>
  <c r="J184" i="7"/>
  <c r="BK151" i="8"/>
  <c r="BK144" i="8"/>
  <c r="BK136" i="8"/>
  <c r="J144" i="2"/>
  <c r="J157" i="2"/>
  <c r="BK149" i="2"/>
  <c r="AS95" i="1"/>
  <c r="J132" i="2"/>
  <c r="J150" i="2"/>
  <c r="BK133" i="2"/>
  <c r="J130" i="2"/>
  <c r="BK139" i="3"/>
  <c r="J143" i="3"/>
  <c r="BK133" i="3"/>
  <c r="J135" i="3"/>
  <c r="BK134" i="3"/>
  <c r="J244" i="4"/>
  <c r="BK211" i="4"/>
  <c r="J265" i="4"/>
  <c r="J222" i="4"/>
  <c r="BK182" i="4"/>
  <c r="BK144" i="4"/>
  <c r="BK281" i="4"/>
  <c r="BK183" i="4"/>
  <c r="J283" i="4"/>
  <c r="BK236" i="4"/>
  <c r="J174" i="4"/>
  <c r="BK149" i="4"/>
  <c r="J278" i="4"/>
  <c r="J212" i="4"/>
  <c r="BK164" i="4"/>
  <c r="BK280" i="4"/>
  <c r="J269" i="4"/>
  <c r="BK261" i="4"/>
  <c r="J236" i="4"/>
  <c r="J211" i="4"/>
  <c r="BK197" i="4"/>
  <c r="BK187" i="4"/>
  <c r="BK174" i="4"/>
  <c r="J159" i="4"/>
  <c r="BK148" i="4"/>
  <c r="BK265" i="4"/>
  <c r="J254" i="4"/>
  <c r="BK242" i="4"/>
  <c r="BK231" i="4"/>
  <c r="J208" i="4"/>
  <c r="BK199" i="4"/>
  <c r="J177" i="4"/>
  <c r="J156" i="4"/>
  <c r="BK252" i="4"/>
  <c r="J237" i="4"/>
  <c r="BK208" i="4"/>
  <c r="J194" i="4"/>
  <c r="J182" i="4"/>
  <c r="J167" i="4"/>
  <c r="BK147" i="4"/>
  <c r="BK133" i="4"/>
  <c r="J205" i="5"/>
  <c r="J182" i="5"/>
  <c r="BK164" i="5"/>
  <c r="BK146" i="5"/>
  <c r="J181" i="5"/>
  <c r="J157" i="5"/>
  <c r="BK219" i="5"/>
  <c r="BK197" i="5"/>
  <c r="J158" i="5"/>
  <c r="J198" i="5"/>
  <c r="BK178" i="5"/>
  <c r="BK143" i="5"/>
  <c r="J213" i="5"/>
  <c r="BK187" i="5"/>
  <c r="J165" i="5"/>
  <c r="J219" i="5"/>
  <c r="J206" i="5"/>
  <c r="J193" i="5"/>
  <c r="BK168" i="5"/>
  <c r="BK151" i="5"/>
  <c r="J204" i="5"/>
  <c r="J199" i="5"/>
  <c r="J188" i="5"/>
  <c r="J163" i="5"/>
  <c r="J138" i="5"/>
  <c r="J140" i="6"/>
  <c r="BK132" i="6"/>
  <c r="BK148" i="6"/>
  <c r="BK138" i="6"/>
  <c r="J148" i="6"/>
  <c r="BK146" i="6"/>
  <c r="J138" i="6"/>
  <c r="BK129" i="6"/>
  <c r="BK179" i="7"/>
  <c r="BK172" i="7"/>
  <c r="BK163" i="7"/>
  <c r="J133" i="7"/>
  <c r="J185" i="7"/>
  <c r="J139" i="7"/>
  <c r="J134" i="7"/>
  <c r="J188" i="7"/>
  <c r="BK148" i="7"/>
  <c r="J172" i="7"/>
  <c r="J153" i="7"/>
  <c r="J197" i="7"/>
  <c r="J154" i="7"/>
  <c r="BK143" i="7"/>
  <c r="J136" i="7"/>
  <c r="BK163" i="8"/>
  <c r="J146" i="8"/>
  <c r="J142" i="8"/>
  <c r="J162" i="8"/>
  <c r="BK147" i="8"/>
  <c r="J158" i="8"/>
  <c r="BK139" i="8"/>
  <c r="J159" i="8"/>
  <c r="J141" i="8"/>
  <c r="J134" i="8"/>
  <c r="BK142" i="8"/>
  <c r="BK152" i="2"/>
  <c r="J133" i="2"/>
  <c r="J153" i="2"/>
  <c r="BK134" i="2"/>
  <c r="J141" i="2"/>
  <c r="J126" i="3"/>
  <c r="J133" i="3"/>
  <c r="J140" i="3"/>
  <c r="J139" i="3"/>
  <c r="J134" i="3"/>
  <c r="J128" i="3"/>
  <c r="J250" i="4"/>
  <c r="J223" i="4"/>
  <c r="J150" i="4"/>
  <c r="J231" i="4"/>
  <c r="BK213" i="4"/>
  <c r="J153" i="4"/>
  <c r="BK136" i="4"/>
  <c r="BK159" i="4"/>
  <c r="BK282" i="4"/>
  <c r="BK227" i="4"/>
  <c r="J162" i="4"/>
  <c r="J133" i="4"/>
  <c r="BK219" i="4"/>
  <c r="BK141" i="4"/>
  <c r="J274" i="4"/>
  <c r="BK254" i="4"/>
  <c r="J229" i="4"/>
  <c r="J220" i="4"/>
  <c r="BK207" i="4"/>
  <c r="BK191" i="4"/>
  <c r="BK176" i="4"/>
  <c r="J165" i="4"/>
  <c r="BK153" i="4"/>
  <c r="J277" i="4"/>
  <c r="BK266" i="4"/>
  <c r="J255" i="4"/>
  <c r="BK248" i="4"/>
  <c r="BK235" i="4"/>
  <c r="J219" i="4"/>
  <c r="BK206" i="4"/>
  <c r="BK196" i="4"/>
  <c r="J186" i="4"/>
  <c r="J169" i="4"/>
  <c r="J145" i="4"/>
  <c r="BK247" i="4"/>
  <c r="J233" i="4"/>
  <c r="BK215" i="4"/>
  <c r="BK198" i="4"/>
  <c r="BK186" i="4"/>
  <c r="BK175" i="4"/>
  <c r="BK155" i="4"/>
  <c r="J142" i="4"/>
  <c r="BK206" i="5"/>
  <c r="BK192" i="5"/>
  <c r="J168" i="5"/>
  <c r="BK156" i="5"/>
  <c r="BK137" i="5"/>
  <c r="BK185" i="5"/>
  <c r="J152" i="5"/>
  <c r="BK211" i="5"/>
  <c r="J187" i="5"/>
  <c r="BK162" i="5"/>
  <c r="J202" i="5"/>
  <c r="J186" i="5"/>
  <c r="J164" i="5"/>
  <c r="J224" i="5"/>
  <c r="J200" i="5"/>
  <c r="J177" i="5"/>
  <c r="BK161" i="5"/>
  <c r="BK144" i="5"/>
  <c r="BK199" i="5"/>
  <c r="BK172" i="5"/>
  <c r="BK148" i="5"/>
  <c r="BK170" i="5"/>
  <c r="BK145" i="6"/>
  <c r="BK134" i="6"/>
  <c r="J142" i="6"/>
  <c r="J132" i="6"/>
  <c r="BK131" i="6"/>
  <c r="J143" i="6"/>
  <c r="BK126" i="6"/>
  <c r="BK185" i="7"/>
  <c r="BK146" i="7"/>
  <c r="J189" i="7"/>
  <c r="BK174" i="7"/>
  <c r="J158" i="7"/>
  <c r="J200" i="7"/>
  <c r="J159" i="7"/>
  <c r="J138" i="7"/>
  <c r="J132" i="7"/>
  <c r="BK176" i="7"/>
  <c r="J165" i="7"/>
  <c r="J150" i="7"/>
  <c r="J142" i="7"/>
  <c r="BK138" i="7"/>
  <c r="J161" i="8"/>
  <c r="J144" i="8"/>
  <c r="J153" i="8"/>
  <c r="BK141" i="8"/>
  <c r="J133" i="8"/>
  <c r="J163" i="8"/>
  <c r="J148" i="8"/>
  <c r="BK130" i="8"/>
  <c r="BK148" i="8"/>
  <c r="J129" i="8"/>
  <c r="BK143" i="8"/>
  <c r="J157" i="8"/>
  <c r="J139" i="8"/>
  <c r="BK131" i="8"/>
  <c r="J149" i="2"/>
  <c r="AS99" i="1"/>
  <c r="J152" i="2"/>
  <c r="J137" i="2"/>
  <c r="J158" i="2"/>
  <c r="J135" i="2"/>
  <c r="BK159" i="2"/>
  <c r="BK137" i="2"/>
  <c r="BK141" i="3"/>
  <c r="BK127" i="3"/>
  <c r="J136" i="3"/>
  <c r="BK136" i="3"/>
  <c r="J129" i="3"/>
  <c r="J247" i="4"/>
  <c r="J187" i="4"/>
  <c r="J272" i="4"/>
  <c r="J221" i="4"/>
  <c r="BK181" i="4"/>
  <c r="BK142" i="4"/>
  <c r="BK255" i="4"/>
  <c r="BK154" i="4"/>
  <c r="BK253" i="4"/>
  <c r="BK214" i="4"/>
  <c r="BK145" i="4"/>
  <c r="BK267" i="4"/>
  <c r="J176" i="4"/>
  <c r="J136" i="4"/>
  <c r="BK273" i="4"/>
  <c r="BK257" i="4"/>
  <c r="BK234" i="4"/>
  <c r="BK224" i="4"/>
  <c r="J213" i="4"/>
  <c r="BK192" i="4"/>
  <c r="J183" i="4"/>
  <c r="BK169" i="4"/>
  <c r="J158" i="4"/>
  <c r="BK146" i="4"/>
  <c r="BK269" i="4"/>
  <c r="J257" i="4"/>
  <c r="BK250" i="4"/>
  <c r="BK244" i="4"/>
  <c r="J234" i="4"/>
  <c r="BK217" i="4"/>
  <c r="BK203" i="4"/>
  <c r="J195" i="4"/>
  <c r="BK184" i="4"/>
  <c r="J166" i="4"/>
  <c r="J264" i="4"/>
  <c r="BK246" i="4"/>
  <c r="BK216" i="4"/>
  <c r="J199" i="4"/>
  <c r="J191" i="4"/>
  <c r="BK179" i="4"/>
  <c r="BK160" i="4"/>
  <c r="J146" i="4"/>
  <c r="BK223" i="5"/>
  <c r="BK191" i="5"/>
  <c r="J170" i="5"/>
  <c r="J162" i="5"/>
  <c r="BK149" i="5"/>
  <c r="J212" i="5"/>
  <c r="J160" i="5"/>
  <c r="J140" i="5"/>
  <c r="BK202" i="5"/>
  <c r="BK177" i="5"/>
  <c r="J146" i="5"/>
  <c r="J192" i="5"/>
  <c r="J175" i="5"/>
  <c r="BK150" i="5"/>
  <c r="BK222" i="5"/>
  <c r="BK198" i="5"/>
  <c r="J174" i="5"/>
  <c r="BK158" i="5"/>
  <c r="J139" i="5"/>
  <c r="BK196" i="5"/>
  <c r="BK174" i="5"/>
  <c r="BK165" i="5"/>
  <c r="J137" i="5"/>
  <c r="BK200" i="5"/>
  <c r="BK195" i="5"/>
  <c r="J161" i="5"/>
  <c r="BK142" i="5"/>
  <c r="BK143" i="6"/>
  <c r="BK137" i="6"/>
  <c r="J131" i="6"/>
  <c r="J146" i="6"/>
  <c r="J126" i="6"/>
  <c r="J136" i="6"/>
  <c r="BK139" i="6"/>
  <c r="J135" i="6"/>
  <c r="BK189" i="7"/>
  <c r="J174" i="7"/>
  <c r="BK167" i="7"/>
  <c r="J143" i="7"/>
  <c r="BK132" i="7"/>
  <c r="BK193" i="7"/>
  <c r="J149" i="7"/>
  <c r="BK165" i="7"/>
  <c r="BK192" i="7"/>
  <c r="BK170" i="7"/>
  <c r="BK190" i="7"/>
  <c r="BK157" i="7"/>
  <c r="J198" i="7"/>
  <c r="J182" i="7"/>
  <c r="J163" i="7"/>
  <c r="BK158" i="7"/>
  <c r="BK136" i="7"/>
  <c r="BK183" i="7"/>
  <c r="BK171" i="7"/>
  <c r="J167" i="7"/>
  <c r="BK156" i="7"/>
  <c r="J148" i="7"/>
  <c r="BK141" i="7"/>
  <c r="J166" i="8"/>
  <c r="BK135" i="8"/>
  <c r="BK162" i="8"/>
  <c r="J136" i="8"/>
  <c r="BK149" i="8"/>
  <c r="BK159" i="8"/>
  <c r="BK128" i="8"/>
  <c r="BK153" i="8"/>
  <c r="J132" i="8"/>
  <c r="BK138" i="2"/>
  <c r="J155" i="2"/>
  <c r="J140" i="2"/>
  <c r="BK142" i="2"/>
  <c r="J131" i="2"/>
  <c r="BK146" i="2"/>
  <c r="J136" i="2"/>
  <c r="BK161" i="2"/>
  <c r="BK147" i="2"/>
  <c r="J161" i="2"/>
  <c r="BK143" i="2"/>
  <c r="BK143" i="3"/>
  <c r="J137" i="3"/>
  <c r="J141" i="3"/>
  <c r="BK131" i="3"/>
  <c r="BK126" i="3"/>
  <c r="J263" i="4"/>
  <c r="BK178" i="4"/>
  <c r="BK193" i="4"/>
  <c r="BK243" i="4"/>
  <c r="J144" i="4"/>
  <c r="J252" i="4"/>
  <c r="J164" i="4"/>
  <c r="BK138" i="4"/>
  <c r="J249" i="4"/>
  <c r="BK166" i="4"/>
  <c r="J282" i="4"/>
  <c r="J266" i="4"/>
  <c r="J238" i="4"/>
  <c r="BK223" i="4"/>
  <c r="J215" i="4"/>
  <c r="J202" i="4"/>
  <c r="J188" i="4"/>
  <c r="BK173" i="4"/>
  <c r="BK157" i="4"/>
  <c r="J139" i="4"/>
  <c r="BK268" i="4"/>
  <c r="J261" i="4"/>
  <c r="BK249" i="4"/>
  <c r="J239" i="4"/>
  <c r="J228" i="4"/>
  <c r="J207" i="4"/>
  <c r="J201" i="4"/>
  <c r="BK189" i="4"/>
  <c r="BK171" i="4"/>
  <c r="J147" i="4"/>
  <c r="J248" i="4"/>
  <c r="BK239" i="4"/>
  <c r="J227" i="4"/>
  <c r="J203" i="4"/>
  <c r="J193" i="4"/>
  <c r="J170" i="4"/>
  <c r="J154" i="4"/>
  <c r="J138" i="4"/>
  <c r="J222" i="5"/>
  <c r="J189" i="5"/>
  <c r="J166" i="5"/>
  <c r="J151" i="5"/>
  <c r="J211" i="5"/>
  <c r="J178" i="5"/>
  <c r="BK147" i="5"/>
  <c r="BK205" i="5"/>
  <c r="BK179" i="5"/>
  <c r="J145" i="5"/>
  <c r="J184" i="5"/>
  <c r="BK167" i="5"/>
  <c r="J144" i="5"/>
  <c r="J208" i="5"/>
  <c r="BK152" i="5"/>
  <c r="J195" i="5"/>
  <c r="BK224" i="5"/>
  <c r="BK189" i="5"/>
  <c r="J148" i="5"/>
  <c r="BK133" i="6"/>
  <c r="J129" i="6"/>
  <c r="J145" i="6"/>
  <c r="J133" i="6"/>
  <c r="BK200" i="7"/>
  <c r="BK177" i="7"/>
  <c r="J161" i="7"/>
  <c r="BK142" i="7"/>
  <c r="BK196" i="7"/>
  <c r="BK182" i="7"/>
  <c r="J193" i="7"/>
  <c r="J195" i="7"/>
  <c r="BK145" i="7"/>
  <c r="BK169" i="7"/>
  <c r="BK150" i="7"/>
  <c r="BK194" i="7"/>
  <c r="J179" i="7"/>
  <c r="BK164" i="7"/>
  <c r="BK149" i="7"/>
  <c r="J146" i="7"/>
  <c r="BK134" i="7"/>
  <c r="BK173" i="7"/>
  <c r="J168" i="7"/>
  <c r="BK137" i="7"/>
  <c r="BK147" i="7"/>
  <c r="BK140" i="7"/>
  <c r="BK166" i="8"/>
  <c r="J150" i="8"/>
  <c r="J143" i="8"/>
  <c r="BK132" i="8"/>
  <c r="J149" i="8"/>
  <c r="J137" i="8"/>
  <c r="J128" i="8"/>
  <c r="BK157" i="8"/>
  <c r="BK146" i="8"/>
  <c r="BK129" i="8"/>
  <c r="J135" i="8"/>
  <c r="BK154" i="8"/>
  <c r="J155" i="8"/>
  <c r="P148" i="2" l="1"/>
  <c r="P125" i="3"/>
  <c r="P124" i="3" s="1"/>
  <c r="P123" i="3" s="1"/>
  <c r="AU97" i="1" s="1"/>
  <c r="P151" i="4"/>
  <c r="BK205" i="4"/>
  <c r="J205" i="4" s="1"/>
  <c r="J102" i="4" s="1"/>
  <c r="R209" i="4"/>
  <c r="T276" i="4"/>
  <c r="T275" i="4" s="1"/>
  <c r="T135" i="5"/>
  <c r="P159" i="5"/>
  <c r="P183" i="5"/>
  <c r="P215" i="5"/>
  <c r="BK125" i="6"/>
  <c r="BK143" i="4"/>
  <c r="J143" i="4" s="1"/>
  <c r="J99" i="4" s="1"/>
  <c r="R172" i="4"/>
  <c r="P218" i="4"/>
  <c r="P271" i="4"/>
  <c r="BK153" i="5"/>
  <c r="J153" i="5" s="1"/>
  <c r="J101" i="5" s="1"/>
  <c r="T159" i="5"/>
  <c r="R173" i="5"/>
  <c r="BK210" i="5"/>
  <c r="J210" i="5" s="1"/>
  <c r="J107" i="5" s="1"/>
  <c r="T215" i="5"/>
  <c r="P125" i="6"/>
  <c r="P124" i="6" s="1"/>
  <c r="P123" i="6" s="1"/>
  <c r="AU101" i="1" s="1"/>
  <c r="BK130" i="7"/>
  <c r="J130" i="7" s="1"/>
  <c r="J98" i="7" s="1"/>
  <c r="R144" i="7"/>
  <c r="P162" i="7"/>
  <c r="R162" i="7"/>
  <c r="P187" i="7"/>
  <c r="P186" i="7" s="1"/>
  <c r="BK126" i="8"/>
  <c r="J126" i="8" s="1"/>
  <c r="J98" i="8" s="1"/>
  <c r="BK152" i="8"/>
  <c r="J152" i="8" s="1"/>
  <c r="J101" i="8" s="1"/>
  <c r="R127" i="2"/>
  <c r="BK148" i="2"/>
  <c r="J148" i="2" s="1"/>
  <c r="J102" i="2" s="1"/>
  <c r="T125" i="3"/>
  <c r="T124" i="3" s="1"/>
  <c r="T123" i="3" s="1"/>
  <c r="BK132" i="4"/>
  <c r="J132" i="4" s="1"/>
  <c r="J98" i="4" s="1"/>
  <c r="P143" i="4"/>
  <c r="P172" i="4"/>
  <c r="R218" i="4"/>
  <c r="P259" i="4"/>
  <c r="P258" i="4" s="1"/>
  <c r="BK276" i="4"/>
  <c r="BK275" i="4" s="1"/>
  <c r="J275" i="4" s="1"/>
  <c r="J109" i="4" s="1"/>
  <c r="BK135" i="5"/>
  <c r="P153" i="5"/>
  <c r="T153" i="5"/>
  <c r="BK173" i="5"/>
  <c r="J173" i="5"/>
  <c r="J103" i="5" s="1"/>
  <c r="T173" i="5"/>
  <c r="R215" i="5"/>
  <c r="BK156" i="8"/>
  <c r="J156" i="8"/>
  <c r="J102" i="8" s="1"/>
  <c r="BK127" i="2"/>
  <c r="J127" i="2"/>
  <c r="J100" i="2" s="1"/>
  <c r="T148" i="2"/>
  <c r="P132" i="4"/>
  <c r="R143" i="4"/>
  <c r="T172" i="4"/>
  <c r="BK218" i="4"/>
  <c r="J218" i="4" s="1"/>
  <c r="J104" i="4" s="1"/>
  <c r="R259" i="4"/>
  <c r="P276" i="4"/>
  <c r="P275" i="4" s="1"/>
  <c r="T183" i="5"/>
  <c r="T210" i="5"/>
  <c r="T209" i="5" s="1"/>
  <c r="R221" i="5"/>
  <c r="R220" i="5"/>
  <c r="T125" i="6"/>
  <c r="T124" i="6" s="1"/>
  <c r="T123" i="6" s="1"/>
  <c r="BK144" i="7"/>
  <c r="J144" i="7" s="1"/>
  <c r="J99" i="7" s="1"/>
  <c r="P155" i="7"/>
  <c r="BK162" i="7"/>
  <c r="J162" i="7"/>
  <c r="J102" i="7" s="1"/>
  <c r="T162" i="7"/>
  <c r="P181" i="7"/>
  <c r="P180" i="7"/>
  <c r="T181" i="7"/>
  <c r="T180" i="7" s="1"/>
  <c r="R126" i="8"/>
  <c r="R140" i="8"/>
  <c r="P145" i="8"/>
  <c r="BK160" i="8"/>
  <c r="J160" i="8"/>
  <c r="J103" i="8"/>
  <c r="P127" i="2"/>
  <c r="P126" i="2" s="1"/>
  <c r="P125" i="2" s="1"/>
  <c r="AU96" i="1" s="1"/>
  <c r="P139" i="2"/>
  <c r="BK151" i="4"/>
  <c r="J151" i="4" s="1"/>
  <c r="J100" i="4" s="1"/>
  <c r="T151" i="4"/>
  <c r="R205" i="4"/>
  <c r="BK209" i="4"/>
  <c r="J209" i="4"/>
  <c r="J103" i="4" s="1"/>
  <c r="P209" i="4"/>
  <c r="BK259" i="4"/>
  <c r="J259" i="4" s="1"/>
  <c r="J107" i="4" s="1"/>
  <c r="BK271" i="4"/>
  <c r="J271" i="4" s="1"/>
  <c r="J108" i="4" s="1"/>
  <c r="R276" i="4"/>
  <c r="R275" i="4" s="1"/>
  <c r="R135" i="5"/>
  <c r="R153" i="5"/>
  <c r="BK183" i="5"/>
  <c r="J183" i="5" s="1"/>
  <c r="J104" i="5" s="1"/>
  <c r="P210" i="5"/>
  <c r="P209" i="5"/>
  <c r="BK221" i="5"/>
  <c r="J221" i="5"/>
  <c r="J111" i="5" s="1"/>
  <c r="P130" i="7"/>
  <c r="T144" i="7"/>
  <c r="T166" i="7"/>
  <c r="BK187" i="7"/>
  <c r="BK186" i="7" s="1"/>
  <c r="J186" i="7" s="1"/>
  <c r="J107" i="7" s="1"/>
  <c r="P126" i="8"/>
  <c r="T140" i="8"/>
  <c r="T145" i="8"/>
  <c r="P156" i="8"/>
  <c r="BK139" i="2"/>
  <c r="J139" i="2" s="1"/>
  <c r="J101" i="2" s="1"/>
  <c r="R148" i="2"/>
  <c r="R132" i="4"/>
  <c r="T143" i="4"/>
  <c r="R151" i="4"/>
  <c r="P205" i="4"/>
  <c r="T218" i="4"/>
  <c r="T259" i="4"/>
  <c r="T258" i="4"/>
  <c r="T271" i="4"/>
  <c r="R159" i="5"/>
  <c r="P173" i="5"/>
  <c r="R210" i="5"/>
  <c r="R209" i="5" s="1"/>
  <c r="P221" i="5"/>
  <c r="P220" i="5" s="1"/>
  <c r="R125" i="6"/>
  <c r="R124" i="6" s="1"/>
  <c r="R123" i="6" s="1"/>
  <c r="P144" i="7"/>
  <c r="T155" i="7"/>
  <c r="R166" i="7"/>
  <c r="T187" i="7"/>
  <c r="T186" i="7" s="1"/>
  <c r="BK140" i="8"/>
  <c r="J140" i="8" s="1"/>
  <c r="J99" i="8" s="1"/>
  <c r="BK145" i="8"/>
  <c r="J145" i="8"/>
  <c r="J100" i="8" s="1"/>
  <c r="R145" i="8"/>
  <c r="T152" i="8"/>
  <c r="R156" i="8"/>
  <c r="P160" i="8"/>
  <c r="T127" i="2"/>
  <c r="R139" i="2"/>
  <c r="R125" i="3"/>
  <c r="R124" i="3" s="1"/>
  <c r="R123" i="3" s="1"/>
  <c r="R130" i="7"/>
  <c r="BK155" i="7"/>
  <c r="J155" i="7" s="1"/>
  <c r="J100" i="7" s="1"/>
  <c r="BK166" i="7"/>
  <c r="J166" i="7" s="1"/>
  <c r="J103" i="7" s="1"/>
  <c r="R187" i="7"/>
  <c r="R186" i="7"/>
  <c r="T126" i="8"/>
  <c r="R152" i="8"/>
  <c r="R160" i="8"/>
  <c r="T139" i="2"/>
  <c r="BK125" i="3"/>
  <c r="J125" i="3" s="1"/>
  <c r="J100" i="3" s="1"/>
  <c r="T132" i="4"/>
  <c r="BK172" i="4"/>
  <c r="J172" i="4" s="1"/>
  <c r="J101" i="4" s="1"/>
  <c r="T205" i="4"/>
  <c r="T209" i="4"/>
  <c r="T131" i="4" s="1"/>
  <c r="T130" i="4" s="1"/>
  <c r="R271" i="4"/>
  <c r="P135" i="5"/>
  <c r="P134" i="5" s="1"/>
  <c r="BK159" i="5"/>
  <c r="J159" i="5" s="1"/>
  <c r="J102" i="5" s="1"/>
  <c r="R183" i="5"/>
  <c r="BK215" i="5"/>
  <c r="J215" i="5" s="1"/>
  <c r="J108" i="5" s="1"/>
  <c r="T221" i="5"/>
  <c r="T220" i="5"/>
  <c r="T130" i="7"/>
  <c r="T129" i="7"/>
  <c r="T128" i="7" s="1"/>
  <c r="R155" i="7"/>
  <c r="P166" i="7"/>
  <c r="BK181" i="7"/>
  <c r="BK180" i="7" s="1"/>
  <c r="J180" i="7" s="1"/>
  <c r="J105" i="7" s="1"/>
  <c r="R181" i="7"/>
  <c r="R180" i="7" s="1"/>
  <c r="P140" i="8"/>
  <c r="P152" i="8"/>
  <c r="T156" i="8"/>
  <c r="T160" i="8"/>
  <c r="BK256" i="4"/>
  <c r="J256" i="4" s="1"/>
  <c r="J105" i="4" s="1"/>
  <c r="BK218" i="5"/>
  <c r="J218" i="5" s="1"/>
  <c r="J109" i="5" s="1"/>
  <c r="BK178" i="7"/>
  <c r="J178" i="7" s="1"/>
  <c r="J104" i="7" s="1"/>
  <c r="BK142" i="3"/>
  <c r="J142" i="3"/>
  <c r="J101" i="3" s="1"/>
  <c r="BK207" i="5"/>
  <c r="J207" i="5" s="1"/>
  <c r="J105" i="5" s="1"/>
  <c r="BK147" i="6"/>
  <c r="J147" i="6"/>
  <c r="J101" i="6" s="1"/>
  <c r="BK160" i="7"/>
  <c r="J160" i="7" s="1"/>
  <c r="J101" i="7" s="1"/>
  <c r="BK160" i="2"/>
  <c r="J160" i="2" s="1"/>
  <c r="J103" i="2" s="1"/>
  <c r="BK165" i="8"/>
  <c r="J165" i="8" s="1"/>
  <c r="J104" i="8" s="1"/>
  <c r="J91" i="8"/>
  <c r="J121" i="8"/>
  <c r="BE129" i="8"/>
  <c r="BE127" i="8"/>
  <c r="BE131" i="8"/>
  <c r="BE138" i="8"/>
  <c r="J89" i="8"/>
  <c r="F121" i="8"/>
  <c r="BE135" i="8"/>
  <c r="BE137" i="8"/>
  <c r="BE141" i="8"/>
  <c r="BE154" i="8"/>
  <c r="BE142" i="8"/>
  <c r="BE146" i="8"/>
  <c r="BE157" i="8"/>
  <c r="BE158" i="8"/>
  <c r="BE162" i="8"/>
  <c r="BE166" i="8"/>
  <c r="E85" i="8"/>
  <c r="F91" i="8"/>
  <c r="BE134" i="8"/>
  <c r="BE143" i="8"/>
  <c r="BE153" i="8"/>
  <c r="BE155" i="8"/>
  <c r="BE128" i="8"/>
  <c r="BE133" i="8"/>
  <c r="BE147" i="8"/>
  <c r="BE150" i="8"/>
  <c r="BE151" i="8"/>
  <c r="BE159" i="8"/>
  <c r="BE132" i="8"/>
  <c r="BE139" i="8"/>
  <c r="BE144" i="8"/>
  <c r="BE161" i="8"/>
  <c r="BE130" i="8"/>
  <c r="BE136" i="8"/>
  <c r="BE148" i="8"/>
  <c r="BE149" i="8"/>
  <c r="BE163" i="8"/>
  <c r="BE164" i="8"/>
  <c r="J125" i="6"/>
  <c r="J100" i="6" s="1"/>
  <c r="J92" i="7"/>
  <c r="BE137" i="7"/>
  <c r="BE149" i="7"/>
  <c r="BE152" i="7"/>
  <c r="BE138" i="7"/>
  <c r="BE146" i="7"/>
  <c r="BE151" i="7"/>
  <c r="BE171" i="7"/>
  <c r="BE173" i="7"/>
  <c r="BE175" i="7"/>
  <c r="F92" i="7"/>
  <c r="J124" i="7"/>
  <c r="BE140" i="7"/>
  <c r="BE174" i="7"/>
  <c r="BE189" i="7"/>
  <c r="BE195" i="7"/>
  <c r="BE199" i="7"/>
  <c r="E85" i="7"/>
  <c r="BE132" i="7"/>
  <c r="BE133" i="7"/>
  <c r="BE134" i="7"/>
  <c r="BE142" i="7"/>
  <c r="BE157" i="7"/>
  <c r="BE159" i="7"/>
  <c r="BE182" i="7"/>
  <c r="BE192" i="7"/>
  <c r="BE143" i="7"/>
  <c r="BE154" i="7"/>
  <c r="BE158" i="7"/>
  <c r="BE185" i="7"/>
  <c r="BE196" i="7"/>
  <c r="BE198" i="7"/>
  <c r="BE200" i="7"/>
  <c r="F91" i="7"/>
  <c r="J122" i="7"/>
  <c r="BE131" i="7"/>
  <c r="BE135" i="7"/>
  <c r="BE136" i="7"/>
  <c r="BE167" i="7"/>
  <c r="BE172" i="7"/>
  <c r="BE177" i="7"/>
  <c r="BE179" i="7"/>
  <c r="BE194" i="7"/>
  <c r="BE141" i="7"/>
  <c r="BE147" i="7"/>
  <c r="BE150" i="7"/>
  <c r="BE153" i="7"/>
  <c r="BE183" i="7"/>
  <c r="BE184" i="7"/>
  <c r="BE188" i="7"/>
  <c r="BE139" i="7"/>
  <c r="BE145" i="7"/>
  <c r="BE148" i="7"/>
  <c r="BE156" i="7"/>
  <c r="BE161" i="7"/>
  <c r="BE163" i="7"/>
  <c r="BE164" i="7"/>
  <c r="BE165" i="7"/>
  <c r="BE168" i="7"/>
  <c r="BE169" i="7"/>
  <c r="BE170" i="7"/>
  <c r="BE176" i="7"/>
  <c r="BE190" i="7"/>
  <c r="BE191" i="7"/>
  <c r="BE193" i="7"/>
  <c r="BE197" i="7"/>
  <c r="J135" i="5"/>
  <c r="J100" i="5"/>
  <c r="E111" i="6"/>
  <c r="F120" i="6"/>
  <c r="BE127" i="6"/>
  <c r="BE137" i="6"/>
  <c r="BE143" i="6"/>
  <c r="BK220" i="5"/>
  <c r="J220" i="5" s="1"/>
  <c r="J110" i="5" s="1"/>
  <c r="J93" i="6"/>
  <c r="BE129" i="6"/>
  <c r="BE132" i="6"/>
  <c r="BE134" i="6"/>
  <c r="BE136" i="6"/>
  <c r="BE139" i="6"/>
  <c r="BE140" i="6"/>
  <c r="BE148" i="6"/>
  <c r="BE126" i="6"/>
  <c r="BE128" i="6"/>
  <c r="F93" i="6"/>
  <c r="J94" i="6"/>
  <c r="BE141" i="6"/>
  <c r="BE131" i="6"/>
  <c r="BE133" i="6"/>
  <c r="BE135" i="6"/>
  <c r="BE144" i="6"/>
  <c r="BE145" i="6"/>
  <c r="J91" i="6"/>
  <c r="BE130" i="6"/>
  <c r="BE138" i="6"/>
  <c r="BE142" i="6"/>
  <c r="BE146" i="6"/>
  <c r="J94" i="5"/>
  <c r="F129" i="5"/>
  <c r="BE139" i="5"/>
  <c r="BE169" i="5"/>
  <c r="BE181" i="5"/>
  <c r="BE193" i="5"/>
  <c r="BE194" i="5"/>
  <c r="BE198" i="5"/>
  <c r="BE222" i="5"/>
  <c r="E121" i="5"/>
  <c r="BE140" i="5"/>
  <c r="BE147" i="5"/>
  <c r="BE150" i="5"/>
  <c r="BE152" i="5"/>
  <c r="BE163" i="5"/>
  <c r="BE164" i="5"/>
  <c r="BE171" i="5"/>
  <c r="BE175" i="5"/>
  <c r="BE178" i="5"/>
  <c r="BE200" i="5"/>
  <c r="BE201" i="5"/>
  <c r="BE211" i="5"/>
  <c r="BE212" i="5"/>
  <c r="BE214" i="5"/>
  <c r="J91" i="5"/>
  <c r="BE138" i="5"/>
  <c r="BE141" i="5"/>
  <c r="BE142" i="5"/>
  <c r="BE143" i="5"/>
  <c r="BE151" i="5"/>
  <c r="BE156" i="5"/>
  <c r="BE157" i="5"/>
  <c r="BE162" i="5"/>
  <c r="BE170" i="5"/>
  <c r="BE179" i="5"/>
  <c r="BE186" i="5"/>
  <c r="BE190" i="5"/>
  <c r="BE199" i="5"/>
  <c r="BE202" i="5"/>
  <c r="BE203" i="5"/>
  <c r="BE204" i="5"/>
  <c r="BE205" i="5"/>
  <c r="J93" i="5"/>
  <c r="F130" i="5"/>
  <c r="BE136" i="5"/>
  <c r="BE137" i="5"/>
  <c r="BE149" i="5"/>
  <c r="BE158" i="5"/>
  <c r="BE161" i="5"/>
  <c r="BE176" i="5"/>
  <c r="BE177" i="5"/>
  <c r="BE182" i="5"/>
  <c r="BE185" i="5"/>
  <c r="BE189" i="5"/>
  <c r="BE191" i="5"/>
  <c r="BE197" i="5"/>
  <c r="BE213" i="5"/>
  <c r="BE223" i="5"/>
  <c r="BE224" i="5"/>
  <c r="BE166" i="5"/>
  <c r="BE172" i="5"/>
  <c r="BE174" i="5"/>
  <c r="BE184" i="5"/>
  <c r="BE195" i="5"/>
  <c r="BE196" i="5"/>
  <c r="BE146" i="5"/>
  <c r="BE155" i="5"/>
  <c r="BE165" i="5"/>
  <c r="BE167" i="5"/>
  <c r="BE168" i="5"/>
  <c r="BE180" i="5"/>
  <c r="BE187" i="5"/>
  <c r="BE188" i="5"/>
  <c r="BE192" i="5"/>
  <c r="BE206" i="5"/>
  <c r="BE208" i="5"/>
  <c r="BE216" i="5"/>
  <c r="BE217" i="5"/>
  <c r="BE144" i="5"/>
  <c r="BE145" i="5"/>
  <c r="BE148" i="5"/>
  <c r="BE154" i="5"/>
  <c r="BE160" i="5"/>
  <c r="BE219" i="5"/>
  <c r="J89" i="4"/>
  <c r="F126" i="4"/>
  <c r="BE134" i="4"/>
  <c r="BE136" i="4"/>
  <c r="BE139" i="4"/>
  <c r="BE141" i="4"/>
  <c r="BE145" i="4"/>
  <c r="BE147" i="4"/>
  <c r="BE150" i="4"/>
  <c r="BE156" i="4"/>
  <c r="BE161" i="4"/>
  <c r="BE163" i="4"/>
  <c r="BE166" i="4"/>
  <c r="BE176" i="4"/>
  <c r="BE177" i="4"/>
  <c r="BE187" i="4"/>
  <c r="BE202" i="4"/>
  <c r="BE204" i="4"/>
  <c r="BE214" i="4"/>
  <c r="BE220" i="4"/>
  <c r="BE225" i="4"/>
  <c r="BE226" i="4"/>
  <c r="F127" i="4"/>
  <c r="BE137" i="4"/>
  <c r="BE142" i="4"/>
  <c r="BE144" i="4"/>
  <c r="BE149" i="4"/>
  <c r="BE158" i="4"/>
  <c r="BE164" i="4"/>
  <c r="BE168" i="4"/>
  <c r="BE170" i="4"/>
  <c r="BE179" i="4"/>
  <c r="BE181" i="4"/>
  <c r="BE191" i="4"/>
  <c r="BE192" i="4"/>
  <c r="BE211" i="4"/>
  <c r="BE222" i="4"/>
  <c r="BE230" i="4"/>
  <c r="BE247" i="4"/>
  <c r="BE252" i="4"/>
  <c r="BE260" i="4"/>
  <c r="BE262" i="4"/>
  <c r="BE266" i="4"/>
  <c r="BE269" i="4"/>
  <c r="BE273" i="4"/>
  <c r="BE274" i="4"/>
  <c r="J126" i="4"/>
  <c r="BE135" i="4"/>
  <c r="BE152" i="4"/>
  <c r="BE167" i="4"/>
  <c r="BE180" i="4"/>
  <c r="BE186" i="4"/>
  <c r="BE190" i="4"/>
  <c r="BE195" i="4"/>
  <c r="BE200" i="4"/>
  <c r="BE201" i="4"/>
  <c r="BE203" i="4"/>
  <c r="BE206" i="4"/>
  <c r="BE212" i="4"/>
  <c r="BE217" i="4"/>
  <c r="BE219" i="4"/>
  <c r="BE227" i="4"/>
  <c r="BE235" i="4"/>
  <c r="BE237" i="4"/>
  <c r="BE239" i="4"/>
  <c r="BE240" i="4"/>
  <c r="BE242" i="4"/>
  <c r="BE246" i="4"/>
  <c r="BE250" i="4"/>
  <c r="BE253" i="4"/>
  <c r="BE255" i="4"/>
  <c r="BE265" i="4"/>
  <c r="BE272" i="4"/>
  <c r="BE279" i="4"/>
  <c r="BE283" i="4"/>
  <c r="J127" i="4"/>
  <c r="BE153" i="4"/>
  <c r="BE169" i="4"/>
  <c r="BE182" i="4"/>
  <c r="BE193" i="4"/>
  <c r="BE197" i="4"/>
  <c r="BE199" i="4"/>
  <c r="BE207" i="4"/>
  <c r="BE210" i="4"/>
  <c r="BE216" i="4"/>
  <c r="BE224" i="4"/>
  <c r="BE233" i="4"/>
  <c r="BE238" i="4"/>
  <c r="BE270" i="4"/>
  <c r="BE280" i="4"/>
  <c r="BE146" i="4"/>
  <c r="BE154" i="4"/>
  <c r="BE157" i="4"/>
  <c r="BE159" i="4"/>
  <c r="BE175" i="4"/>
  <c r="BE208" i="4"/>
  <c r="BE215" i="4"/>
  <c r="BE261" i="4"/>
  <c r="BE281" i="4"/>
  <c r="E120" i="4"/>
  <c r="BE138" i="4"/>
  <c r="BE173" i="4"/>
  <c r="BE184" i="4"/>
  <c r="BE189" i="4"/>
  <c r="BE194" i="4"/>
  <c r="BE198" i="4"/>
  <c r="BE213" i="4"/>
  <c r="BE221" i="4"/>
  <c r="BE228" i="4"/>
  <c r="BE232" i="4"/>
  <c r="BE234" i="4"/>
  <c r="BE244" i="4"/>
  <c r="BE257" i="4"/>
  <c r="BE263" i="4"/>
  <c r="BE267" i="4"/>
  <c r="BE268" i="4"/>
  <c r="BE277" i="4"/>
  <c r="BE278" i="4"/>
  <c r="BE282" i="4"/>
  <c r="BE140" i="4"/>
  <c r="BE148" i="4"/>
  <c r="BE162" i="4"/>
  <c r="BE171" i="4"/>
  <c r="BE174" i="4"/>
  <c r="BE178" i="4"/>
  <c r="BE183" i="4"/>
  <c r="BE185" i="4"/>
  <c r="BE188" i="4"/>
  <c r="BE223" i="4"/>
  <c r="BE236" i="4"/>
  <c r="BE243" i="4"/>
  <c r="BE249" i="4"/>
  <c r="BK124" i="3"/>
  <c r="J124" i="3" s="1"/>
  <c r="J99" i="3" s="1"/>
  <c r="BE133" i="4"/>
  <c r="BE155" i="4"/>
  <c r="BE160" i="4"/>
  <c r="BE165" i="4"/>
  <c r="BE196" i="4"/>
  <c r="BE229" i="4"/>
  <c r="BE231" i="4"/>
  <c r="BE241" i="4"/>
  <c r="BE245" i="4"/>
  <c r="BE248" i="4"/>
  <c r="BE251" i="4"/>
  <c r="BE254" i="4"/>
  <c r="BE264" i="4"/>
  <c r="BK126" i="2"/>
  <c r="BK125" i="2" s="1"/>
  <c r="J125" i="2" s="1"/>
  <c r="J98" i="2" s="1"/>
  <c r="J94" i="3"/>
  <c r="J119" i="3"/>
  <c r="BE127" i="3"/>
  <c r="BE130" i="3"/>
  <c r="BE131" i="3"/>
  <c r="F94" i="3"/>
  <c r="F119" i="3"/>
  <c r="E111" i="3"/>
  <c r="BE126" i="3"/>
  <c r="BE128" i="3"/>
  <c r="BE135" i="3"/>
  <c r="BE137" i="3"/>
  <c r="BE138" i="3"/>
  <c r="BE139" i="3"/>
  <c r="BE140" i="3"/>
  <c r="BE141" i="3"/>
  <c r="BE143" i="3"/>
  <c r="BE129" i="3"/>
  <c r="BE134" i="3"/>
  <c r="J117" i="3"/>
  <c r="BE132" i="3"/>
  <c r="BE133" i="3"/>
  <c r="BE136" i="3"/>
  <c r="J91" i="2"/>
  <c r="BE129" i="2"/>
  <c r="BE136" i="2"/>
  <c r="BE145" i="2"/>
  <c r="BE150" i="2"/>
  <c r="BE158" i="2"/>
  <c r="J121" i="2"/>
  <c r="BE132" i="2"/>
  <c r="BE149" i="2"/>
  <c r="BE152" i="2"/>
  <c r="F121" i="2"/>
  <c r="BE128" i="2"/>
  <c r="BE134" i="2"/>
  <c r="BE140" i="2"/>
  <c r="BE141" i="2"/>
  <c r="BE147" i="2"/>
  <c r="BE151" i="2"/>
  <c r="BE159" i="2"/>
  <c r="E113" i="2"/>
  <c r="BE130" i="2"/>
  <c r="BE133" i="2"/>
  <c r="BE135" i="2"/>
  <c r="BE143" i="2"/>
  <c r="BE144" i="2"/>
  <c r="F94" i="2"/>
  <c r="J122" i="2"/>
  <c r="BE131" i="2"/>
  <c r="BE138" i="2"/>
  <c r="BE142" i="2"/>
  <c r="BE153" i="2"/>
  <c r="BE154" i="2"/>
  <c r="BE161" i="2"/>
  <c r="BE137" i="2"/>
  <c r="BE146" i="2"/>
  <c r="BE155" i="2"/>
  <c r="BE156" i="2"/>
  <c r="BE157" i="2"/>
  <c r="J36" i="2"/>
  <c r="AW96" i="1" s="1"/>
  <c r="F39" i="3"/>
  <c r="BD97" i="1" s="1"/>
  <c r="F39" i="5"/>
  <c r="BD100" i="1" s="1"/>
  <c r="F37" i="5"/>
  <c r="BB100" i="1" s="1"/>
  <c r="F34" i="8"/>
  <c r="BA103" i="1" s="1"/>
  <c r="F37" i="2"/>
  <c r="BB96" i="1" s="1"/>
  <c r="F38" i="3"/>
  <c r="BC97" i="1" s="1"/>
  <c r="F35" i="4"/>
  <c r="BB98" i="1" s="1"/>
  <c r="F37" i="6"/>
  <c r="BB101" i="1" s="1"/>
  <c r="F36" i="8"/>
  <c r="BC103" i="1" s="1"/>
  <c r="F38" i="2"/>
  <c r="BC96" i="1" s="1"/>
  <c r="J34" i="4"/>
  <c r="AW98" i="1" s="1"/>
  <c r="F39" i="6"/>
  <c r="BD101" i="1" s="1"/>
  <c r="F37" i="7"/>
  <c r="BD102" i="1" s="1"/>
  <c r="F36" i="3"/>
  <c r="BA97" i="1" s="1"/>
  <c r="J36" i="3"/>
  <c r="AW97" i="1" s="1"/>
  <c r="J36" i="5"/>
  <c r="AW100" i="1" s="1"/>
  <c r="F36" i="6"/>
  <c r="BA101" i="1" s="1"/>
  <c r="F36" i="7"/>
  <c r="BC102" i="1" s="1"/>
  <c r="F35" i="8"/>
  <c r="BB103" i="1" s="1"/>
  <c r="F36" i="5"/>
  <c r="BA100" i="1" s="1"/>
  <c r="J36" i="6"/>
  <c r="AW101" i="1" s="1"/>
  <c r="J34" i="7"/>
  <c r="AW102" i="1" s="1"/>
  <c r="F36" i="2"/>
  <c r="BA96" i="1" s="1"/>
  <c r="F34" i="4"/>
  <c r="BA98" i="1" s="1"/>
  <c r="F38" i="6"/>
  <c r="BC101" i="1" s="1"/>
  <c r="F35" i="7"/>
  <c r="BB102" i="1" s="1"/>
  <c r="AS94" i="1"/>
  <c r="F37" i="3"/>
  <c r="BB97" i="1"/>
  <c r="F37" i="4"/>
  <c r="BD98" i="1"/>
  <c r="F38" i="5"/>
  <c r="BC100" i="1"/>
  <c r="J34" i="8"/>
  <c r="AW103" i="1" s="1"/>
  <c r="F39" i="2"/>
  <c r="BD96" i="1" s="1"/>
  <c r="F36" i="4"/>
  <c r="BC98" i="1" s="1"/>
  <c r="F34" i="7"/>
  <c r="BA102" i="1"/>
  <c r="F37" i="8"/>
  <c r="BD103" i="1"/>
  <c r="J181" i="7" l="1"/>
  <c r="J106" i="7" s="1"/>
  <c r="J187" i="7"/>
  <c r="J108" i="7" s="1"/>
  <c r="J276" i="4"/>
  <c r="J110" i="4" s="1"/>
  <c r="P133" i="5"/>
  <c r="AU100" i="1" s="1"/>
  <c r="R131" i="4"/>
  <c r="R258" i="4"/>
  <c r="P129" i="7"/>
  <c r="P128" i="7" s="1"/>
  <c r="AU102" i="1" s="1"/>
  <c r="BK124" i="6"/>
  <c r="J124" i="6"/>
  <c r="J99" i="6" s="1"/>
  <c r="R129" i="7"/>
  <c r="R128" i="7" s="1"/>
  <c r="BK129" i="7"/>
  <c r="J129" i="7" s="1"/>
  <c r="J97" i="7" s="1"/>
  <c r="T134" i="5"/>
  <c r="T133" i="5"/>
  <c r="T125" i="8"/>
  <c r="T124" i="8"/>
  <c r="P125" i="8"/>
  <c r="P124" i="8"/>
  <c r="AU103" i="1" s="1"/>
  <c r="R134" i="5"/>
  <c r="R133" i="5" s="1"/>
  <c r="BK134" i="5"/>
  <c r="J134" i="5" s="1"/>
  <c r="J99" i="5" s="1"/>
  <c r="BK131" i="4"/>
  <c r="J131" i="4"/>
  <c r="J97" i="4" s="1"/>
  <c r="T126" i="2"/>
  <c r="T125" i="2"/>
  <c r="R125" i="8"/>
  <c r="R124" i="8" s="1"/>
  <c r="P131" i="4"/>
  <c r="P130" i="4" s="1"/>
  <c r="AU98" i="1" s="1"/>
  <c r="R126" i="2"/>
  <c r="R125" i="2"/>
  <c r="BK258" i="4"/>
  <c r="J258" i="4"/>
  <c r="J106" i="4" s="1"/>
  <c r="BK209" i="5"/>
  <c r="J209" i="5" s="1"/>
  <c r="J106" i="5" s="1"/>
  <c r="BK125" i="8"/>
  <c r="BK124" i="8"/>
  <c r="J124" i="8" s="1"/>
  <c r="J96" i="8" s="1"/>
  <c r="BK128" i="7"/>
  <c r="J128" i="7"/>
  <c r="J30" i="7" s="1"/>
  <c r="AG102" i="1" s="1"/>
  <c r="BK123" i="3"/>
  <c r="J123" i="3" s="1"/>
  <c r="J98" i="3" s="1"/>
  <c r="J126" i="2"/>
  <c r="J99" i="2" s="1"/>
  <c r="BD95" i="1"/>
  <c r="J33" i="4"/>
  <c r="AV98" i="1" s="1"/>
  <c r="AT98" i="1" s="1"/>
  <c r="AU95" i="1"/>
  <c r="J32" i="2"/>
  <c r="AG96" i="1" s="1"/>
  <c r="BB95" i="1"/>
  <c r="AX95" i="1" s="1"/>
  <c r="F33" i="4"/>
  <c r="AZ98" i="1" s="1"/>
  <c r="J35" i="3"/>
  <c r="AV97" i="1" s="1"/>
  <c r="AT97" i="1" s="1"/>
  <c r="BD99" i="1"/>
  <c r="BC95" i="1"/>
  <c r="J35" i="5"/>
  <c r="AV100" i="1" s="1"/>
  <c r="AT100" i="1" s="1"/>
  <c r="F33" i="8"/>
  <c r="AZ103" i="1" s="1"/>
  <c r="F35" i="2"/>
  <c r="AZ96" i="1" s="1"/>
  <c r="BC99" i="1"/>
  <c r="AY99" i="1" s="1"/>
  <c r="F35" i="6"/>
  <c r="AZ101" i="1" s="1"/>
  <c r="F33" i="7"/>
  <c r="AZ102" i="1" s="1"/>
  <c r="AU99" i="1"/>
  <c r="F35" i="3"/>
  <c r="AZ97" i="1"/>
  <c r="BB99" i="1"/>
  <c r="AX99" i="1"/>
  <c r="J33" i="7"/>
  <c r="AV102" i="1" s="1"/>
  <c r="AT102" i="1" s="1"/>
  <c r="J35" i="2"/>
  <c r="AV96" i="1" s="1"/>
  <c r="AT96" i="1" s="1"/>
  <c r="BA99" i="1"/>
  <c r="AW99" i="1"/>
  <c r="J35" i="6"/>
  <c r="AV101" i="1"/>
  <c r="AT101" i="1" s="1"/>
  <c r="BA95" i="1"/>
  <c r="AW95" i="1"/>
  <c r="F35" i="5"/>
  <c r="AZ100" i="1" s="1"/>
  <c r="J33" i="8"/>
  <c r="AV103" i="1" s="1"/>
  <c r="AT103" i="1" s="1"/>
  <c r="BK133" i="5" l="1"/>
  <c r="J133" i="5" s="1"/>
  <c r="J98" i="5" s="1"/>
  <c r="R130" i="4"/>
  <c r="J125" i="8"/>
  <c r="J97" i="8"/>
  <c r="BK130" i="4"/>
  <c r="J130" i="4" s="1"/>
  <c r="J30" i="4" s="1"/>
  <c r="AG98" i="1" s="1"/>
  <c r="BK123" i="6"/>
  <c r="J123" i="6"/>
  <c r="J98" i="6" s="1"/>
  <c r="AN102" i="1"/>
  <c r="J96" i="7"/>
  <c r="J39" i="7"/>
  <c r="AN96" i="1"/>
  <c r="J41" i="2"/>
  <c r="AU94" i="1"/>
  <c r="J30" i="8"/>
  <c r="AG103" i="1" s="1"/>
  <c r="AZ95" i="1"/>
  <c r="AZ99" i="1"/>
  <c r="AV99" i="1" s="1"/>
  <c r="AT99" i="1" s="1"/>
  <c r="BC94" i="1"/>
  <c r="W32" i="1" s="1"/>
  <c r="AY95" i="1"/>
  <c r="BD94" i="1"/>
  <c r="W33" i="1" s="1"/>
  <c r="J32" i="3"/>
  <c r="AG97" i="1"/>
  <c r="AG95" i="1" s="1"/>
  <c r="BB94" i="1"/>
  <c r="W31" i="1" s="1"/>
  <c r="BA94" i="1"/>
  <c r="AW94" i="1" s="1"/>
  <c r="AK30" i="1" s="1"/>
  <c r="J32" i="5" l="1"/>
  <c r="AG100" i="1" s="1"/>
  <c r="AN100" i="1" s="1"/>
  <c r="J39" i="8"/>
  <c r="J39" i="4"/>
  <c r="J96" i="4"/>
  <c r="J41" i="3"/>
  <c r="AN97" i="1"/>
  <c r="AN98" i="1"/>
  <c r="AN103" i="1"/>
  <c r="J32" i="6"/>
  <c r="AG101" i="1" s="1"/>
  <c r="AN101" i="1" s="1"/>
  <c r="AV95" i="1"/>
  <c r="AT95" i="1"/>
  <c r="AN95" i="1" s="1"/>
  <c r="AZ94" i="1"/>
  <c r="W29" i="1" s="1"/>
  <c r="W30" i="1"/>
  <c r="AY94" i="1"/>
  <c r="AX94" i="1"/>
  <c r="J41" i="5" l="1"/>
  <c r="J41" i="6"/>
  <c r="AV94" i="1"/>
  <c r="AK29" i="1" s="1"/>
  <c r="AG99" i="1"/>
  <c r="AN99" i="1" s="1"/>
  <c r="AG94" i="1" l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<sst xmlns="http://schemas.openxmlformats.org/spreadsheetml/2006/main" count="6718" uniqueCount="1098">
  <si>
    <t>Export Komplet</t>
  </si>
  <si>
    <t/>
  </si>
  <si>
    <t>2.0</t>
  </si>
  <si>
    <t>False</t>
  </si>
  <si>
    <t>{4add7d3c-2931-4e31-a7c3-53d3bee39e99}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</si>
  <si>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</si>
  <si>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</si>
  <si>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</si>
  <si>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</si>
  <si>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</si>
  <si>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</si>
  <si>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</si>
  <si>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Stavba:</t>
  </si>
  <si>
    <t>JKSO:</t>
  </si>
  <si>
    <t>KS:</t>
  </si>
  <si>
    <t>Miesto:</t>
  </si>
  <si>
    <t xml:space="preserve"> </t>
  </si>
  <si>
    <t>Dátum:</t>
  </si>
  <si>
    <t>3. 8. 2022</t>
  </si>
  <si>
    <t>Objednávateľ:</t>
  </si>
  <si>
    <t>IČO:</t>
  </si>
  <si>
    <t>IČ DPH:</t>
  </si>
  <si>
    <t>Zhotoviteľ:</t>
  </si>
  <si>
    <t>Projektant:</t>
  </si>
  <si>
    <t>0</t>
  </si>
  <si>
    <t>Spracovateľ: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</si>
  <si>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</si>
  <si>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</si>
  <si>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</si>
  <si>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</si>
  <si>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</si>
  <si>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</si>
  <si>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</si>
  <si>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</si>
  <si>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</si>
  <si>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</si>
  <si>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</si>
  <si>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</si>
  <si>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</si>
  <si>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</si>
  <si>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</si>
  <si>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</si>
  <si>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</si>
  <si>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</si>
  <si>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</si>
  <si>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</si>
  <si>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</si>
  <si>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</si>
  <si>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</si>
  <si>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</si>
  <si>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</si>
  <si>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</si>
  <si>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</si>
  <si>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</si>
  <si>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</si>
  <si>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</si>
  <si>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</si>
  <si>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</si>
  <si>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</si>
  <si>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</si>
  <si>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</si>
  <si>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</si>
  <si>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</si>
  <si>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</si>
  <si>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</si>
  <si>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</si>
  <si>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</si>
  <si>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</si>
  <si>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###NOIMPORT###</t>
  </si>
  <si>
    <t>IMPORT</t>
  </si>
  <si>
    <t>{00000000-0000-0000-0000-000000000000}</t>
  </si>
  <si>
    <t>SO 101-00</t>
  </si>
  <si>
    <t>Úprava cesty č. 2300</t>
  </si>
  <si>
    <t>STA</t>
  </si>
  <si>
    <t>1</t>
  </si>
  <si>
    <t>{8c66e7e4-2201-433f-92a5-84be3a9dd8e1}</t>
  </si>
  <si>
    <t>2</t>
  </si>
  <si>
    <t>/</t>
  </si>
  <si>
    <t>a</t>
  </si>
  <si>
    <t>úprava cesty</t>
  </si>
  <si>
    <t>Časť</t>
  </si>
  <si>
    <t>{e5854d6b-4dd0-4ded-9cd1-e58a118be143}</t>
  </si>
  <si>
    <t>b</t>
  </si>
  <si>
    <t>trvalé dopravné značenie</t>
  </si>
  <si>
    <t>{d5cea740-fa09-4703-9cc9-b6a6ba3a39e0}</t>
  </si>
  <si>
    <t>SO 201-00</t>
  </si>
  <si>
    <t>Prestavba mos...</t>
  </si>
  <si>
    <t>{fddc950d-10cd-4488-9f9d-6fac5a06de67}</t>
  </si>
  <si>
    <t>SO 301-00</t>
  </si>
  <si>
    <t>Dočasná obchádzková trasa</t>
  </si>
  <si>
    <t>{c63a1503-ed9b-4e6a-bf13-33796f8f24b9}</t>
  </si>
  <si>
    <t>a (1)</t>
  </si>
  <si>
    <t>dočasná obchádzková t...</t>
  </si>
  <si>
    <t>{5d5637d2-c1d1-4288-ac83-451a70dde043}</t>
  </si>
  <si>
    <t>b (1)</t>
  </si>
  <si>
    <t>dočasné dopravné znač...</t>
  </si>
  <si>
    <t>{9e25706a-3d1a-4fe9-83c5-2cf09d884cab}</t>
  </si>
  <si>
    <t>SO 301-01</t>
  </si>
  <si>
    <t>Mostné proviz...</t>
  </si>
  <si>
    <t>{6e92418f-0185-40a2-9c16-540d33e0e75a}</t>
  </si>
  <si>
    <t>SO 301-02</t>
  </si>
  <si>
    <t>Prístup pre r...</t>
  </si>
  <si>
    <t>{f7c08bdf-3395-4a27-abfa-bf0fe608d078}</t>
  </si>
  <si>
    <t>KRYCÍ LIST ROZPOČTU</t>
  </si>
  <si>
    <t>Objekt:</t>
  </si>
  <si>
    <t>SO 101-00 - Úprava cesty č. 2300</t>
  </si>
  <si>
    <t>Časť:</t>
  </si>
  <si>
    <t>a - úprava cesty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</si>
  <si>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</si>
  <si>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</si>
  <si>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</si>
  <si>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</si>
  <si>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</si>
  <si>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</si>
  <si>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</si>
  <si>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</si>
  <si>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</si>
  <si>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</si>
  <si>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</si>
  <si>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</si>
  <si>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</si>
  <si>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</si>
  <si>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</si>
  <si>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</si>
  <si>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</si>
  <si>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</si>
  <si>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</si>
  <si>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</si>
  <si>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</si>
  <si>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</si>
  <si>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</si>
  <si>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</si>
  <si>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</si>
  <si>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</si>
  <si>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</si>
  <si>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113107243.S</t>
  </si>
  <si>
    <t>Odstránenie krytu asfaltového v ploche nad 200 m2, hr. nad 100 do 150 mm,  -0,31600t</t>
  </si>
  <si>
    <t>m2</t>
  </si>
  <si>
    <t>4</t>
  </si>
  <si>
    <t>113152140.S</t>
  </si>
  <si>
    <t>Frézovanie asf. podkladu alebo krytu bez prek., plochy do 500 m2, pruh š. do 0,5 m, hr. do 100 mm  0,254 t</t>
  </si>
  <si>
    <t>3</t>
  </si>
  <si>
    <t>113307223.S</t>
  </si>
  <si>
    <t>Odstránenie podkladu v ploche nad 200 m2 z kameniva hrubého drveného, hr.200 do 300 m,  -0,40000t</t>
  </si>
  <si>
    <t>6</t>
  </si>
  <si>
    <t>122302201.S</t>
  </si>
  <si>
    <t>Odkopávka a prekopávka nezapažená pre cesty, v hornine 4 do 100 m3</t>
  </si>
  <si>
    <t>m3</t>
  </si>
  <si>
    <t>8</t>
  </si>
  <si>
    <t>5</t>
  </si>
  <si>
    <t>122302209.S</t>
  </si>
  <si>
    <t>Odkopávky a prekopávky nezapažené pre cesty. Príplatok za lepivosť horniny 4</t>
  </si>
  <si>
    <t>10</t>
  </si>
  <si>
    <t>171101103.S</t>
  </si>
  <si>
    <t>Uloženie sypaniny do násypu  súdržnej horniny s mierou zhutnenia nad 96 do 100 % podľa Proctor-Standard</t>
  </si>
  <si>
    <t>12</t>
  </si>
  <si>
    <t>7</t>
  </si>
  <si>
    <t>180402112.S</t>
  </si>
  <si>
    <t>Založenie trávnika parkového výsevom na svahu nad 1:5 do 1:2</t>
  </si>
  <si>
    <t>14</t>
  </si>
  <si>
    <t>M</t>
  </si>
  <si>
    <t>0057211100</t>
  </si>
  <si>
    <t>Trávové semeno</t>
  </si>
  <si>
    <t>kg</t>
  </si>
  <si>
    <t>16</t>
  </si>
  <si>
    <t>9</t>
  </si>
  <si>
    <t>182201101.S</t>
  </si>
  <si>
    <t>Svahovanie trvalých svahov v násype</t>
  </si>
  <si>
    <t>18</t>
  </si>
  <si>
    <t>182301122.S</t>
  </si>
  <si>
    <t>Rozprestretie ornice na svahu so sklonom nad 1:5, plocha do 500 m2, hr.nad 100 do 150 mm</t>
  </si>
  <si>
    <t>11</t>
  </si>
  <si>
    <t>183403253.S</t>
  </si>
  <si>
    <t>Obrobenie pôdy hrabaním na svahu nad 1:5 do 1:2</t>
  </si>
  <si>
    <t>22</t>
  </si>
  <si>
    <t>Komunikácie</t>
  </si>
  <si>
    <t>564861111.S</t>
  </si>
  <si>
    <t>Podklad zo štrkodrviny s rozprestretím a zhutnením, po zhutnení hr. 200 mm</t>
  </si>
  <si>
    <t>24</t>
  </si>
  <si>
    <t>13</t>
  </si>
  <si>
    <t>567132113.S</t>
  </si>
  <si>
    <t>Podklad z kameniva stmeleného cementom s rozprestretím a zhutnením, CBGM C 8/10 (C 6/8), po zhutnení hr. 180 mm</t>
  </si>
  <si>
    <t>26</t>
  </si>
  <si>
    <t>569811111.S</t>
  </si>
  <si>
    <t>Spevnenie krajníc alebo komun. pre peších s rozpr. a zhutnením, štrkodrvinou hr. 50 mm</t>
  </si>
  <si>
    <t>28</t>
  </si>
  <si>
    <t>15</t>
  </si>
  <si>
    <t>569903311.S</t>
  </si>
  <si>
    <t>Zhotovenie zemných krajníc z hornín akejkoľvek triedy so zhutnením</t>
  </si>
  <si>
    <t>30</t>
  </si>
  <si>
    <t>573231107.S</t>
  </si>
  <si>
    <t>Postrek asfaltový spojovací bez posypu kamenivom z cestnej emulzie v množstve 0,50 kg/m2</t>
  </si>
  <si>
    <t>32</t>
  </si>
  <si>
    <t>17</t>
  </si>
  <si>
    <t>573231112.S</t>
  </si>
  <si>
    <t>Postrek asfaltový spojovací z asfaltovej k-a emulzie v množstve 2,3 kg/m2, vrátane dodania emulzie</t>
  </si>
  <si>
    <t>639018050</t>
  </si>
  <si>
    <t>577144251.S</t>
  </si>
  <si>
    <t>Asfaltový betón vrstva obrusná AC 11 O v pruhu š. do 3 m z modifik. asfaltu tr. I, po zhutnení hr. 50 mm</t>
  </si>
  <si>
    <t>-371366582</t>
  </si>
  <si>
    <t>19</t>
  </si>
  <si>
    <t>577164471.S</t>
  </si>
  <si>
    <t>Asfaltový betón vrstva ložná AC 22 L v pruhu š. do 3 m z modifik. asfaltu tr. II, po zhutnení hr. 70 mm</t>
  </si>
  <si>
    <t>368438856</t>
  </si>
  <si>
    <t>Ostatné konštrukcie a práce-búranie</t>
  </si>
  <si>
    <t>919720122.S</t>
  </si>
  <si>
    <t>Geomreža pre vystuženie asfaltových vrstiev komunikácií zo sklenných vlákien, pozdĺžna pevnosť v ťahu nad 50 do 100 kN/m</t>
  </si>
  <si>
    <t>38</t>
  </si>
  <si>
    <t>21</t>
  </si>
  <si>
    <t>693210003400.S</t>
  </si>
  <si>
    <t>Geomreža sklovláknitá, pevnosť v ťahu 100 kN/m, výstužná do asfaltových vrstiev vozoviek</t>
  </si>
  <si>
    <t>40</t>
  </si>
  <si>
    <t>919726173.S</t>
  </si>
  <si>
    <t>Rezanie priečnych alebo pozdĺžnych dilatačných škár živič. plôch pre vytvor. komôrky pre zálievku, š. 10 mm, hĺ. 25 mm</t>
  </si>
  <si>
    <t>m</t>
  </si>
  <si>
    <t>42</t>
  </si>
  <si>
    <t>23</t>
  </si>
  <si>
    <t>919726512.S</t>
  </si>
  <si>
    <t>Tesnenie dilatačných škár zálievkou za studena pre komôrku s tesniacim profilom š. 10 mm hl. 25 mm</t>
  </si>
  <si>
    <t>44</t>
  </si>
  <si>
    <t>919731122.S</t>
  </si>
  <si>
    <t>Zarovnanie styčnej plochy pozdĺž vybúranej časti komunikácie asfaltovej hr. nad 50 do 100 mm</t>
  </si>
  <si>
    <t>46</t>
  </si>
  <si>
    <t>25</t>
  </si>
  <si>
    <t>919735113.S</t>
  </si>
  <si>
    <t>Rezanie existujúceho asfaltového krytu alebo podkladu hĺbky nad 100 do 150 mm</t>
  </si>
  <si>
    <t>48</t>
  </si>
  <si>
    <t>979082213.S</t>
  </si>
  <si>
    <t>Vodorovná doprava sutiny so zložením a hrubým urovnaním na vzdialenosť do 1 km</t>
  </si>
  <si>
    <t>t</t>
  </si>
  <si>
    <t>50</t>
  </si>
  <si>
    <t>27</t>
  </si>
  <si>
    <t>979082219.S</t>
  </si>
  <si>
    <t>Príplatok k cene za každý ďalší aj začatý 1 km nad 1 km pre vodorovnú dopravu sutiny</t>
  </si>
  <si>
    <t>52</t>
  </si>
  <si>
    <t>979087212.S</t>
  </si>
  <si>
    <t>Nakladanie na dopravné prostriedky pre vodorovnú dopravu sutiny</t>
  </si>
  <si>
    <t>54</t>
  </si>
  <si>
    <t>29</t>
  </si>
  <si>
    <t>979089012.S</t>
  </si>
  <si>
    <t>Poplatok za skladovanie - betón (17 01) ostatné</t>
  </si>
  <si>
    <t>56</t>
  </si>
  <si>
    <t>979089212.S</t>
  </si>
  <si>
    <t>Poplatok za skladovanie - bitúmenové zmesi (17 03 ), ostatné</t>
  </si>
  <si>
    <t>58</t>
  </si>
  <si>
    <t>99</t>
  </si>
  <si>
    <t>Presun hmôt HSV</t>
  </si>
  <si>
    <t>31</t>
  </si>
  <si>
    <t>998225111.S</t>
  </si>
  <si>
    <t>Presun hmôt pre pozemnú komunikáciu a letisko s krytom asfaltovým akejkoľvek dĺžky objektu</t>
  </si>
  <si>
    <t>60</t>
  </si>
  <si>
    <t>b - trvalé dopravné značenie</t>
  </si>
  <si>
    <t>914001211.S</t>
  </si>
  <si>
    <t>Montáž cestnej zvislej dopravnej značky základnej veľkosti do 1 m2 objímkami na stĺpiky alebo konzoly</t>
  </si>
  <si>
    <t>ks</t>
  </si>
  <si>
    <t>404410037300.S</t>
  </si>
  <si>
    <t>Značka upravujúca prednosť č. 201, rozmer 900 mm, fólia RA2, pozinkovaná</t>
  </si>
  <si>
    <t>404410039100.S</t>
  </si>
  <si>
    <t>Značka upravujúca prednosť č. 206 , rozmer 500x500 mm, fólia RA2, pozinkovaná</t>
  </si>
  <si>
    <t>404410194200.S</t>
  </si>
  <si>
    <t>Dodatková tabuľka č. 510, rozmer 500x500 mm, Zn plech so zahnutým lisovaným okrajom I. trieda</t>
  </si>
  <si>
    <t>404440000100.S</t>
  </si>
  <si>
    <t>Úchyt na stĺpik, d 60 mm, križový, Zn</t>
  </si>
  <si>
    <t>914501121.S</t>
  </si>
  <si>
    <t>Montáž stĺpika zvislej dopravnej značky dĺžky do 3,5 m do betónového základu</t>
  </si>
  <si>
    <t>404490008400.S</t>
  </si>
  <si>
    <t>Stĺpik Zn, d 60 mm/1 bm, pre dopravné značky</t>
  </si>
  <si>
    <t>404490008600.S</t>
  </si>
  <si>
    <t>Krytka stĺpika, d 60 mm, plastová</t>
  </si>
  <si>
    <t>915711412.S</t>
  </si>
  <si>
    <t>Vodorovné dopravné značenie striekané farbou vodiacich čiar súvislých šírky 250 mm biela retroreflexná</t>
  </si>
  <si>
    <t>915791111.S</t>
  </si>
  <si>
    <t>Predznačenie pre značenie striekané farbou z náterových hmôt deliace čiary, vodiace prúžky</t>
  </si>
  <si>
    <t>966006132.S</t>
  </si>
  <si>
    <t>Odstránenie značiek, s uložením hmôt na skládku na vzdialenosť do 3 m alebo s naložením na dopravný prostriedok, so zásypom jám a jeho zhutnením dopravných alebo orientačných so stĺpikmi a s betónovými pätkami -0,082 t</t>
  </si>
  <si>
    <t>966006211.S</t>
  </si>
  <si>
    <t>Odstránenie (demontáž) zvislých dopravných značiek s odprataním materiálu na skládku na vzdialenosť do 20 m alebo s naložením na dopravný prostriedok zo stĺpov, stĺpikov alebo konzol -0,004 t</t>
  </si>
  <si>
    <t>979089012</t>
  </si>
  <si>
    <t>Poplatok za skladovanie - betón, tehly, dlaždice (17 01) ostatné</t>
  </si>
  <si>
    <t>998223011.S</t>
  </si>
  <si>
    <t>Presun hmôt pre pozemné komunikácie s krytom dláždeným (822 2.3, 822 5.3) akejkoľvek dĺžky objektu</t>
  </si>
  <si>
    <t>34</t>
  </si>
  <si>
    <t>SO 201-00 - Prestavba mos...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</si>
  <si>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</si>
  <si>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</si>
  <si>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</si>
  <si>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</si>
  <si>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>PSV - Práce a dodávky PSV</t>
  </si>
  <si>
    <t xml:space="preserve">    711 - Izolácie proti vode a vlhkosti</t>
  </si>
  <si>
    <t xml:space="preserve">    767 - Konštrukcie doplnkové kovové</t>
  </si>
  <si>
    <t>M - Práce a dodávky M</t>
  </si>
  <si>
    <t xml:space="preserve">    43-M - Montáž oceľových konštrukcií</t>
  </si>
  <si>
    <t>113106121.S</t>
  </si>
  <si>
    <t>Rozoberanie dlažby, z betónových alebo kamenin. dlaždíc, dosiek alebo tvaroviek,  -0,13800t</t>
  </si>
  <si>
    <t>113107242.S</t>
  </si>
  <si>
    <t>Odstránenie krytu asfaltového v ploche nad 200 m2, hr. nad 50 do 100 mm,  -0,18100t</t>
  </si>
  <si>
    <t>113307222.S</t>
  </si>
  <si>
    <t>Odstránenie podkladu v ploche nad 200 m2 z kameniva hrubého drveného, hr.100 do 200 mm,  -0,23500t</t>
  </si>
  <si>
    <t>113307231.S</t>
  </si>
  <si>
    <t>Odstránenie podkladu v ploche nad 200 m2 z betónu prostého, hr. vrstvy do 150 mm,  -0,22500t</t>
  </si>
  <si>
    <t>131201102.S</t>
  </si>
  <si>
    <t>Výkop nezapaženej jamy v hornine 3, nad 100 do 1000 m3</t>
  </si>
  <si>
    <t>131201109.S</t>
  </si>
  <si>
    <t>Hĺbenie nezapažených jám a zárezov. Príplatok za lepivosť horniny 3</t>
  </si>
  <si>
    <t>162201102.S</t>
  </si>
  <si>
    <t>Vodorovné premiestnenie výkopku z horniny 1-4 nad 20-50m</t>
  </si>
  <si>
    <t>181101102.S</t>
  </si>
  <si>
    <t>Úprava pláne v zárezoch v hornine 1-4 so zhutnením</t>
  </si>
  <si>
    <t>Zakladanie</t>
  </si>
  <si>
    <t>211971121.S</t>
  </si>
  <si>
    <t>Zhotovenie opláštenia výplne z geotextílie v ryhe alebo v záreze pri rozvinutej šírke opláštenia od 0 do 2,5 m</t>
  </si>
  <si>
    <t>693110003200.S</t>
  </si>
  <si>
    <t>Geotextília polypropylénová netkaná 500 g/m2</t>
  </si>
  <si>
    <t>212312111.S</t>
  </si>
  <si>
    <t>Lôžko pre trativod z betónu prostého</t>
  </si>
  <si>
    <t>212755116.S</t>
  </si>
  <si>
    <t>Trativod z drenážnych rúrok bez lôžka, vnútorného priem. rúrok 160 mm</t>
  </si>
  <si>
    <t>212791111.S</t>
  </si>
  <si>
    <t>Odvodnenie mostnej opory - vytvarovnie žľabu úložného prahu DN 75</t>
  </si>
  <si>
    <t>272353121.S</t>
  </si>
  <si>
    <t>Debnenie prestupu s prierezom do 0,05 m2, hĺbky do 0,50 m</t>
  </si>
  <si>
    <t>272353129.S</t>
  </si>
  <si>
    <t>Debnenie prestupu s prierezom do 0,05 m2, príplatok nad 0,50 m</t>
  </si>
  <si>
    <t>Zvislé a kompletné konštrukcie</t>
  </si>
  <si>
    <t>317122111.S</t>
  </si>
  <si>
    <t>Osadenie zvislých dielcov čiastočne prefabrikovanej mostnej rímsy, zavesených na montážne konzoly alebo priamo kotvených k vodorovnej konštrukcii mosta, hmotnosti jednotlivo do 1 t</t>
  </si>
  <si>
    <t>36</t>
  </si>
  <si>
    <t>LAVA_RIMSA</t>
  </si>
  <si>
    <t>Prefabrikát rímsový železobetónový ľavej rímsy konštrukčná dĺžka do 2000 mm</t>
  </si>
  <si>
    <t>kus</t>
  </si>
  <si>
    <t>PRAVA_RIMSA</t>
  </si>
  <si>
    <t>Prefabrikát rímsový železobetónový pravej rímsy konštrukčná dĺžka do 2000 mm</t>
  </si>
  <si>
    <t>317171121.S</t>
  </si>
  <si>
    <t>Kotvenie monolitického betónu rímsy do mostovky kotvou do vývrtu</t>
  </si>
  <si>
    <t>KOTVA_RIMSY</t>
  </si>
  <si>
    <t>Kotva monolitickej rímsy pre kotvenie do vývrtu</t>
  </si>
  <si>
    <t>317321119.S</t>
  </si>
  <si>
    <t>Mostové rímsy z betónu železového triedy C 35/45</t>
  </si>
  <si>
    <t>317353121.S</t>
  </si>
  <si>
    <t>Debnenie mostných ríms všetkých tvarov - zhotovenie</t>
  </si>
  <si>
    <t>317353221.S</t>
  </si>
  <si>
    <t>Debnenie mostových ríms všetkých tvarov - odstránenie</t>
  </si>
  <si>
    <t>317361216.S</t>
  </si>
  <si>
    <t>Výstuž mostných ríms z betonárskej ocele 10 505</t>
  </si>
  <si>
    <t>327591111.S</t>
  </si>
  <si>
    <t>Zhotovenie výplne a protimrazových klinov za oporami vrátane zhutnenia z ílu</t>
  </si>
  <si>
    <t>581280000100.S</t>
  </si>
  <si>
    <t>Zemina ílovitá - bentonit surový</t>
  </si>
  <si>
    <t>334323128.S</t>
  </si>
  <si>
    <t>Mostné opory a úložné prahy z betónu železového tr. C 30/37</t>
  </si>
  <si>
    <t>334351113.S</t>
  </si>
  <si>
    <t>Debnenie mostných krídiel, zhotovenie</t>
  </si>
  <si>
    <t>334351115.S</t>
  </si>
  <si>
    <t>Debnenie mostných konštrukcií - úložných prahov výšky do 20 m, zhotovenie</t>
  </si>
  <si>
    <t>62</t>
  </si>
  <si>
    <t>334351213.S</t>
  </si>
  <si>
    <t>Debnenie mostných krídiel, odstránenie</t>
  </si>
  <si>
    <t>64</t>
  </si>
  <si>
    <t>33</t>
  </si>
  <si>
    <t>334351215.S</t>
  </si>
  <si>
    <t>Debnenie mostných konštrukcií - úložných prahov výšky do 20 m, odstránenie</t>
  </si>
  <si>
    <t>66</t>
  </si>
  <si>
    <t>334362166.S</t>
  </si>
  <si>
    <t>Výstuž úložných prahov ložísk z betonárskej ocele B500 (10505) mostných konštrukcií</t>
  </si>
  <si>
    <t>68</t>
  </si>
  <si>
    <t>35</t>
  </si>
  <si>
    <t>348171121.S</t>
  </si>
  <si>
    <t>Osadenie mostného oceľového zábradlia trvalého do betónu ríms na chemické kotvy</t>
  </si>
  <si>
    <t>70</t>
  </si>
  <si>
    <t>553550001800.S</t>
  </si>
  <si>
    <t>Zábradlový systém mostný pozinkovaný s výplňou zo zvislých oceľových tyčí  - zostava 4 m</t>
  </si>
  <si>
    <t>72</t>
  </si>
  <si>
    <t>37</t>
  </si>
  <si>
    <t>388995212.S</t>
  </si>
  <si>
    <t>Chránička káblov z rúr HDPE v mostnej rímse nad DN 80 do DN 110</t>
  </si>
  <si>
    <t>74</t>
  </si>
  <si>
    <t>Vodorovné konštrukcie</t>
  </si>
  <si>
    <t>421321217.S</t>
  </si>
  <si>
    <t>Mostné nosné konštrukcie prechodové dosky z betónu železového tr. C 25/30</t>
  </si>
  <si>
    <t>76</t>
  </si>
  <si>
    <t>39</t>
  </si>
  <si>
    <t>421321240.S</t>
  </si>
  <si>
    <t>Mostné nosné konštrukcie doskové z betónu železového tr. C 40/50</t>
  </si>
  <si>
    <t>78</t>
  </si>
  <si>
    <t>421351212.S</t>
  </si>
  <si>
    <t>Debnenie boku prechodovej dosky konštrukcie mostov - zhotovenie</t>
  </si>
  <si>
    <t>80</t>
  </si>
  <si>
    <t>41</t>
  </si>
  <si>
    <t>421351221.S</t>
  </si>
  <si>
    <t>Debnenie bočnej steny konštrukcie mostov výšky do 350 mm - zhotovenie</t>
  </si>
  <si>
    <t>82</t>
  </si>
  <si>
    <t>421351231.S</t>
  </si>
  <si>
    <t>Debnenie čela pracovnej škáry konštrukcie mostov - zhotovenie</t>
  </si>
  <si>
    <t>84</t>
  </si>
  <si>
    <t>43</t>
  </si>
  <si>
    <t>421351312.S</t>
  </si>
  <si>
    <t>Debnenie boku prechodovej dosky konštrukcie mostov - odstránenie</t>
  </si>
  <si>
    <t>86</t>
  </si>
  <si>
    <t>421351321.S</t>
  </si>
  <si>
    <t>Debnenie bočnej steny konštrukcie mostov výšky do 350 mm - odstránenie</t>
  </si>
  <si>
    <t>88</t>
  </si>
  <si>
    <t>45</t>
  </si>
  <si>
    <t>421351331.S</t>
  </si>
  <si>
    <t>Debnenie čela pracovnej škáry konštrukcie mostov - odstránenie</t>
  </si>
  <si>
    <t>90</t>
  </si>
  <si>
    <t>421351411.S</t>
  </si>
  <si>
    <t>Zhotovenie a odstránenie debnenia dilatačného záveru konštrukcie mostov</t>
  </si>
  <si>
    <t>92</t>
  </si>
  <si>
    <t>47</t>
  </si>
  <si>
    <t>421362116.S</t>
  </si>
  <si>
    <t>Výstuž prechodovej dosky z betonárskej ocele B500 (10505) mostných konštrukcií</t>
  </si>
  <si>
    <t>94</t>
  </si>
  <si>
    <t>421362126.S</t>
  </si>
  <si>
    <t>Výstuž doskového mosta z betonárskej ocele B500 (10505) mostných konštrukcií</t>
  </si>
  <si>
    <t>96</t>
  </si>
  <si>
    <t>49</t>
  </si>
  <si>
    <t>423351141.S</t>
  </si>
  <si>
    <t>Debnenie podhľadu dosky - zhotovenie</t>
  </si>
  <si>
    <t>98</t>
  </si>
  <si>
    <t>423351149.S</t>
  </si>
  <si>
    <t>Debnenie podhľadu dosky - odstránenie</t>
  </si>
  <si>
    <t>100</t>
  </si>
  <si>
    <t>51</t>
  </si>
  <si>
    <t>423355315.S</t>
  </si>
  <si>
    <t>Montáž strateného debnenia - dosky Cetris</t>
  </si>
  <si>
    <t>102</t>
  </si>
  <si>
    <t>591510001000.S</t>
  </si>
  <si>
    <t>Cementotriesková doska hr. 10 mm, s hladkým cementovo šedým povrchom</t>
  </si>
  <si>
    <t>104</t>
  </si>
  <si>
    <t>53</t>
  </si>
  <si>
    <t>423355919.S</t>
  </si>
  <si>
    <t>Príplatok k debneniu nosných konštrukcií doskových za podpory do oceľových nosníkov</t>
  </si>
  <si>
    <t>106</t>
  </si>
  <si>
    <t>428355001.S</t>
  </si>
  <si>
    <t>Debnenie bloku ložiska zhotovenie a odstránenie</t>
  </si>
  <si>
    <t>108</t>
  </si>
  <si>
    <t>55</t>
  </si>
  <si>
    <t>428941511.S</t>
  </si>
  <si>
    <t>Osadenie mostného ložiska oceľového hrncového zaťaženia do 2500 kN</t>
  </si>
  <si>
    <t>110</t>
  </si>
  <si>
    <t>P_2,5</t>
  </si>
  <si>
    <t>Hrncové ložisko P 2,5</t>
  </si>
  <si>
    <t>112</t>
  </si>
  <si>
    <t>57</t>
  </si>
  <si>
    <t>KJ_1,25</t>
  </si>
  <si>
    <t>Hrncové ložisko KJ 1,25</t>
  </si>
  <si>
    <t>114</t>
  </si>
  <si>
    <t>KJ_2,5</t>
  </si>
  <si>
    <t>Hrncové ložisko KJ 2,5</t>
  </si>
  <si>
    <t>116</t>
  </si>
  <si>
    <t>59</t>
  </si>
  <si>
    <t>KV_1,25</t>
  </si>
  <si>
    <t>Hrncové ložisko KV 1,25</t>
  </si>
  <si>
    <t>118</t>
  </si>
  <si>
    <t>KV_2,5</t>
  </si>
  <si>
    <t>Hrncové ložisko KV 2,5</t>
  </si>
  <si>
    <t>120</t>
  </si>
  <si>
    <t>61</t>
  </si>
  <si>
    <t>430321414.S</t>
  </si>
  <si>
    <t>Schodiskové konštrukcie, betón železový tr. C 25/30</t>
  </si>
  <si>
    <t>122</t>
  </si>
  <si>
    <t>430362021.S</t>
  </si>
  <si>
    <t>Výstuž schodiskových konštrukcií zo zváraných sietí z drôtov typu KARI</t>
  </si>
  <si>
    <t>124</t>
  </si>
  <si>
    <t>63</t>
  </si>
  <si>
    <t>433351131.S</t>
  </si>
  <si>
    <t>Debnenie - vrátane podpernej konštrukcie - schodníc pôdorysne priamočiarych zhotovenie</t>
  </si>
  <si>
    <t>126</t>
  </si>
  <si>
    <t>433351132.S</t>
  </si>
  <si>
    <t>Debnenie - vrátane podpernej konštrukcie - schodníc pôdorysne priamočiarych odstránenie</t>
  </si>
  <si>
    <t>128</t>
  </si>
  <si>
    <t>65</t>
  </si>
  <si>
    <t>434351141.S</t>
  </si>
  <si>
    <t>Debnenie stupňov na podstupňovej doske alebo na teréne pôdorysne priamočiarych zhotovenie</t>
  </si>
  <si>
    <t>130</t>
  </si>
  <si>
    <t>434351142.S</t>
  </si>
  <si>
    <t>Debnenie stupňov na podstupňovej doske alebo na teréne pôdorysne priamočiarych odstránenie</t>
  </si>
  <si>
    <t>132</t>
  </si>
  <si>
    <t>67</t>
  </si>
  <si>
    <t>451478011.S</t>
  </si>
  <si>
    <t>Podkladová vrstva plastbetónová drenážna na moste</t>
  </si>
  <si>
    <t>134</t>
  </si>
  <si>
    <t>458501112.S</t>
  </si>
  <si>
    <t>Výplňové kliny za oporou z kameniva drveného hutneného po vrstvách</t>
  </si>
  <si>
    <t>136</t>
  </si>
  <si>
    <t>69</t>
  </si>
  <si>
    <t>465513156.S</t>
  </si>
  <si>
    <t>Dlažba svahu pri oporách z upraveného lomového žulového kameňa LK 20 do lôžka C 25/30 plochy do 10 m2</t>
  </si>
  <si>
    <t>138</t>
  </si>
  <si>
    <t>573211106.S</t>
  </si>
  <si>
    <t>Postrek asfaltový spojovací bez posypu kamenivom z asfaltu cestného v množstve 0,30 kg/m2</t>
  </si>
  <si>
    <t>140</t>
  </si>
  <si>
    <t>71</t>
  </si>
  <si>
    <t>573231105.S</t>
  </si>
  <si>
    <t>Postrek asfaltový spojovací bez posypu kamenivom z cestnej emulzie v množstve 0,30 kg/m2</t>
  </si>
  <si>
    <t>142</t>
  </si>
  <si>
    <t>577144261.S</t>
  </si>
  <si>
    <t>Asfaltový betón vrstva obrusná AC 11 O v pruhu š. nad 3 m z modifik. asfaltu tr. I, po zhutnení hr. 50 mm</t>
  </si>
  <si>
    <t>144</t>
  </si>
  <si>
    <t>Úpravy povrchov, podlahy, osadenie</t>
  </si>
  <si>
    <t>73</t>
  </si>
  <si>
    <t>622661335.S</t>
  </si>
  <si>
    <t>Zjednocujúci náter betónových konštrukcií</t>
  </si>
  <si>
    <t>146</t>
  </si>
  <si>
    <t>631313611.S</t>
  </si>
  <si>
    <t>Mazanina z betónu prostého (m3) tr. C 16/20 hr.nad 80 do 120 mm</t>
  </si>
  <si>
    <t>148</t>
  </si>
  <si>
    <t>75</t>
  </si>
  <si>
    <t>631313811.S</t>
  </si>
  <si>
    <t>Položenie mazaniny z betónu prostého (m3) hr.nad 80 do 120 mm</t>
  </si>
  <si>
    <t>150</t>
  </si>
  <si>
    <t>589310008200.S</t>
  </si>
  <si>
    <t>Betón STN EN 206-1-C 35/45-XD3, XA3 (SK)-Cl 0,4-Dmax 22 - S2 z cementu portlandského</t>
  </si>
  <si>
    <t>152</t>
  </si>
  <si>
    <t>77</t>
  </si>
  <si>
    <t>631319153.S</t>
  </si>
  <si>
    <t>Príplatok za prehlad. povrchu betónovej mazaniny min. tr.C 8/10 oceľ. hlad. hr. 80-120 mm</t>
  </si>
  <si>
    <t>154</t>
  </si>
  <si>
    <t>631351101.S</t>
  </si>
  <si>
    <t>Debnenie stien, rýh a otvorov v podlahách zhotovenie</t>
  </si>
  <si>
    <t>156</t>
  </si>
  <si>
    <t>79</t>
  </si>
  <si>
    <t>631351102.S</t>
  </si>
  <si>
    <t>Debnenie stien, rýh a otvorov v podlahách odstránenie</t>
  </si>
  <si>
    <t>158</t>
  </si>
  <si>
    <t>632663101.S</t>
  </si>
  <si>
    <t>Náter betónovej podlahy pre chodníky mostov polyuretánom 2x elastický</t>
  </si>
  <si>
    <t>160</t>
  </si>
  <si>
    <t>81</t>
  </si>
  <si>
    <t>911332322.S</t>
  </si>
  <si>
    <t>Osadenie a montáž cestného zvodidla oceľového jednostranného úrovne zachytenia H1 so zabaranením stĺpikov pri vz. 2,0 m</t>
  </si>
  <si>
    <t>162</t>
  </si>
  <si>
    <t>553550000400.S</t>
  </si>
  <si>
    <t>Zvodidlo cestné jednostranné oceľové, vzdialenosť stĺpikov 2,0 m, úroveň zachytenia H1, komplet</t>
  </si>
  <si>
    <t>164</t>
  </si>
  <si>
    <t>83</t>
  </si>
  <si>
    <t>911334411.S</t>
  </si>
  <si>
    <t>Ukončenie oceľového zábradlového madla</t>
  </si>
  <si>
    <t>166</t>
  </si>
  <si>
    <t>911334525.S</t>
  </si>
  <si>
    <t>Dilatácie madiel s elektricky neizolovaným stykom v rozmedzí 200 mm</t>
  </si>
  <si>
    <t>168</t>
  </si>
  <si>
    <t>85</t>
  </si>
  <si>
    <t>911334620.S</t>
  </si>
  <si>
    <t>Mostné zvodidlo oceľové jednoduché, úrovne zachytenia H2, vzdialenosť stĺpikov 1,9 m</t>
  </si>
  <si>
    <t>170</t>
  </si>
  <si>
    <t>911334626.S</t>
  </si>
  <si>
    <t>Mostné zvodidlo oceľové zábradľové s výplňou, úrovne zachytenia H2, vzdialenosť stĺpikov 1,9 m</t>
  </si>
  <si>
    <t>172</t>
  </si>
  <si>
    <t>87</t>
  </si>
  <si>
    <t>914112111.S</t>
  </si>
  <si>
    <t>Tabuľka s označením evidenčného čísla mostu</t>
  </si>
  <si>
    <t>174</t>
  </si>
  <si>
    <t>176</t>
  </si>
  <si>
    <t>89</t>
  </si>
  <si>
    <t>Predznačenie pre značenie striekané farbou z náterových hmôt deliace čiary, vodiace pruhy</t>
  </si>
  <si>
    <t>178</t>
  </si>
  <si>
    <t>916362112.S</t>
  </si>
  <si>
    <t>Osadenie cestného obrubníka betónového stojatého do lôžka z betónu prostého tr. C 16/20 s bočnou oporou</t>
  </si>
  <si>
    <t>180</t>
  </si>
  <si>
    <t>91</t>
  </si>
  <si>
    <t>592170003600.S</t>
  </si>
  <si>
    <t>182</t>
  </si>
  <si>
    <t>918101112.S</t>
  </si>
  <si>
    <t>Lôžko pod obrubníky, krajníky alebo obruby z dlažobných kociek z betónu prostého tr. C 16/20</t>
  </si>
  <si>
    <t>184</t>
  </si>
  <si>
    <t>93</t>
  </si>
  <si>
    <t>Tesnenie dilatačných škár zálievkou za studena v cementobetónovom alebo živičnom kryte vrátane adhézneho náteru s tesniacim profilom pod zálievku, pre komôrku šírky 10 mm hĺbky 25 mm</t>
  </si>
  <si>
    <t>186</t>
  </si>
  <si>
    <t>931941113.S</t>
  </si>
  <si>
    <t>Osadenie dilatačného mostného záveru lamelového - posun do 960 mm</t>
  </si>
  <si>
    <t>188</t>
  </si>
  <si>
    <t>95</t>
  </si>
  <si>
    <t>DMZ_3W_160N</t>
  </si>
  <si>
    <t>Dilatačný mostný záver 3W_160N vrátane krytu škáry v chodníku a okraji</t>
  </si>
  <si>
    <t>190</t>
  </si>
  <si>
    <t>931994121.S</t>
  </si>
  <si>
    <t>Tesnenie styčnej škáry u prefa dielcov mikrotenovým gumeným profilom</t>
  </si>
  <si>
    <t>192</t>
  </si>
  <si>
    <t>97</t>
  </si>
  <si>
    <t>931994142.S</t>
  </si>
  <si>
    <t>Tesnenie dilatačnej škáry betónovej konštrukcie polyuretanovým tmelom do pl. 4,0 cm2</t>
  </si>
  <si>
    <t>194</t>
  </si>
  <si>
    <t>931998112.S</t>
  </si>
  <si>
    <t>Tesnenie prestupov trubky odvodnenie DN 50 izolaciou mostovky bitúmenovým tmelom</t>
  </si>
  <si>
    <t>196</t>
  </si>
  <si>
    <t>933902011.S</t>
  </si>
  <si>
    <t>Zaťažovacia skúška statická mosta pre prvé pole rozpätia 30 m</t>
  </si>
  <si>
    <t>-20704930</t>
  </si>
  <si>
    <t>933902012.S</t>
  </si>
  <si>
    <t>Zaťaž.skúška statická mosta pre druhé a každé ďalšie pole rozpätia 30 m</t>
  </si>
  <si>
    <t>-390200557</t>
  </si>
  <si>
    <t>101</t>
  </si>
  <si>
    <t>936941221.S</t>
  </si>
  <si>
    <t>Osadenie nerezového odvodňovača mostovky do plastbetónu</t>
  </si>
  <si>
    <t>198</t>
  </si>
  <si>
    <t>552410006000.S</t>
  </si>
  <si>
    <t>Antikoro trubička na odvodnenie izolácie, zvislá, DN 50, dĺ. 500 mm pre mosty</t>
  </si>
  <si>
    <t>200</t>
  </si>
  <si>
    <t>103</t>
  </si>
  <si>
    <t>936942122.S</t>
  </si>
  <si>
    <t>Osadenie mostnej vpusti 300/500 mm</t>
  </si>
  <si>
    <t>202</t>
  </si>
  <si>
    <t>552410004100.S</t>
  </si>
  <si>
    <t>Mostný odvodňovač-vpust HSD-2, odtok DN 150 zvislý, 300x500 mm, liatinový s prírubou na nalepenie</t>
  </si>
  <si>
    <t>204</t>
  </si>
  <si>
    <t>105</t>
  </si>
  <si>
    <t>936942321.S</t>
  </si>
  <si>
    <t>Osadenie predlžovacej tvarovky mostnej vpusti</t>
  </si>
  <si>
    <t>206</t>
  </si>
  <si>
    <t>552410007100.S</t>
  </si>
  <si>
    <t>Závesné hrdlo, antikorové, zvislé HSD-2, DN 150, dĺ. 1000 mm pre mostný odvodňovač</t>
  </si>
  <si>
    <t>208</t>
  </si>
  <si>
    <t>107</t>
  </si>
  <si>
    <t>948101111.S</t>
  </si>
  <si>
    <t>Podperné konštrukcie dočasné, výšky do 30 m, pri použití do 1 mesiaca skruže</t>
  </si>
  <si>
    <t>210</t>
  </si>
  <si>
    <t>948101113.S</t>
  </si>
  <si>
    <t>Príplatok k cene za každý ďalší aj začatý mesiac nad 1 mesiac použitia skruže</t>
  </si>
  <si>
    <t>212</t>
  </si>
  <si>
    <t>109</t>
  </si>
  <si>
    <t>948101121.S</t>
  </si>
  <si>
    <t>Podperné konštrukcie dočasné, odstránenie výšky do 30 m skruže</t>
  </si>
  <si>
    <t>214</t>
  </si>
  <si>
    <t>961021112.S</t>
  </si>
  <si>
    <t>Búranie mostných základov, muriva a pilierov alebo nosných konštrukcií z kameňa  -2,49000t</t>
  </si>
  <si>
    <t>216</t>
  </si>
  <si>
    <t>111</t>
  </si>
  <si>
    <t>961051111.S</t>
  </si>
  <si>
    <t>Búranie mostných základov, muriva a pilierov alebo ostatných konštrukcií zo železobetónu,  -2,40000t</t>
  </si>
  <si>
    <t>218</t>
  </si>
  <si>
    <t>979082113.S</t>
  </si>
  <si>
    <t>Vodorovná doprava sutiny, so zložením a hrubým urovnaním, na vzdialenosť do 1000 m</t>
  </si>
  <si>
    <t>220</t>
  </si>
  <si>
    <t>113</t>
  </si>
  <si>
    <t>222</t>
  </si>
  <si>
    <t>979087112.S</t>
  </si>
  <si>
    <t>Nakladanie na dopravný prostriedok pre vodorovnú dopravu sutiny</t>
  </si>
  <si>
    <t>224</t>
  </si>
  <si>
    <t>115</t>
  </si>
  <si>
    <t>226</t>
  </si>
  <si>
    <t>Poplatok za skladovanie - bitúmenové zmesi (17 03 ) ostatné</t>
  </si>
  <si>
    <t>228</t>
  </si>
  <si>
    <t>117</t>
  </si>
  <si>
    <t>985121111.S</t>
  </si>
  <si>
    <t>Štós z cestných panelov jednovrstvový alebo viacvrstvový</t>
  </si>
  <si>
    <t>230</t>
  </si>
  <si>
    <t>998212111.S</t>
  </si>
  <si>
    <t>Presun hmôt pre mosty murované, monolitické,betónové,kovové,výšky mosta do 20 m</t>
  </si>
  <si>
    <t>232</t>
  </si>
  <si>
    <t>PSV</t>
  </si>
  <si>
    <t>Práce a dodávky PSV</t>
  </si>
  <si>
    <t>711</t>
  </si>
  <si>
    <t>Izolácie proti vode a vlhkosti</t>
  </si>
  <si>
    <t>119</t>
  </si>
  <si>
    <t>711112001.S</t>
  </si>
  <si>
    <t>Zhotovenie  izolácie proti zemnej vlhkosti zvislá penetračným náterom za studena</t>
  </si>
  <si>
    <t>234</t>
  </si>
  <si>
    <t>246170000900.S</t>
  </si>
  <si>
    <t>Lak asfaltový penetračný</t>
  </si>
  <si>
    <t>236</t>
  </si>
  <si>
    <t>121</t>
  </si>
  <si>
    <t>711112002.S</t>
  </si>
  <si>
    <t>Zhotovenie  izolácie proti zemnej vlhkosti zvislá asfaltovým lakom za studena</t>
  </si>
  <si>
    <t>238</t>
  </si>
  <si>
    <t>246170001000.S</t>
  </si>
  <si>
    <t>Lak asfaltový izolačný</t>
  </si>
  <si>
    <t>240</t>
  </si>
  <si>
    <t>123</t>
  </si>
  <si>
    <t>711132102.S</t>
  </si>
  <si>
    <t>Zhotovenie geotextílie alebo tkaniny na plochu zvislú</t>
  </si>
  <si>
    <t>242</t>
  </si>
  <si>
    <t>244</t>
  </si>
  <si>
    <t>125</t>
  </si>
  <si>
    <t>711311111.S</t>
  </si>
  <si>
    <t>Zhotovenie izolácie kotviaco - impregnačného náteru z epoxidovej živice s posypom kremičitým pieskom cestných mostoviek</t>
  </si>
  <si>
    <t>246</t>
  </si>
  <si>
    <t>245610001300.S</t>
  </si>
  <si>
    <t>2-zložková nízkoviskózna epoxidová živica</t>
  </si>
  <si>
    <t>248</t>
  </si>
  <si>
    <t>127</t>
  </si>
  <si>
    <t>711341111.S</t>
  </si>
  <si>
    <t>Zhotovenie izolácie NAIP pritavením cestných mostoviek</t>
  </si>
  <si>
    <t>250</t>
  </si>
  <si>
    <t>628340000100.S</t>
  </si>
  <si>
    <t>Pás asfaltový SBS s bridličným posypom hr. 5,5 mm vystužený netkanou polyesterovou rohožou</t>
  </si>
  <si>
    <t>252</t>
  </si>
  <si>
    <t>129</t>
  </si>
  <si>
    <t>998711201.S</t>
  </si>
  <si>
    <t>Presun hmôt pre izoláciu proti vode v objektoch výšky do 6 m</t>
  </si>
  <si>
    <t>%</t>
  </si>
  <si>
    <t>254</t>
  </si>
  <si>
    <t>767</t>
  </si>
  <si>
    <t>Konštrukcie doplnkové kovové</t>
  </si>
  <si>
    <t>767221230.S</t>
  </si>
  <si>
    <t>Montáž zábradlí schodísk z rúrok na konštrukciu, s hmotnosťou 1 m zábradlia nad 25 kg</t>
  </si>
  <si>
    <t>256</t>
  </si>
  <si>
    <t>131</t>
  </si>
  <si>
    <t>553520000000.S</t>
  </si>
  <si>
    <t>Zábradlie oceľové dvojryčové pre schody, výška 1000 mm, kotvenie do konštrukcie podlahy</t>
  </si>
  <si>
    <t>258</t>
  </si>
  <si>
    <t>998767201.S</t>
  </si>
  <si>
    <t>Presun hmôt pre kovové stavebné doplnkové konštrukcie v objektoch výšky do 6 m</t>
  </si>
  <si>
    <t>260</t>
  </si>
  <si>
    <t>Práce a dodávky M</t>
  </si>
  <si>
    <t>43-M</t>
  </si>
  <si>
    <t>Montáž oceľových konštrukcií</t>
  </si>
  <si>
    <t>133</t>
  </si>
  <si>
    <t>430863000.S</t>
  </si>
  <si>
    <t>Montáž rôznych dielov OK - tretia cenová krivka</t>
  </si>
  <si>
    <t>262</t>
  </si>
  <si>
    <t>553999005000.S</t>
  </si>
  <si>
    <t>Kilogramové ceny kompletizovaných výrobkov z ocele - nosná oceľová konštrukcia</t>
  </si>
  <si>
    <t>KG</t>
  </si>
  <si>
    <t>264</t>
  </si>
  <si>
    <t>135</t>
  </si>
  <si>
    <t>430863810.S</t>
  </si>
  <si>
    <t>Demontáž rôznych dielov OK - tretia cenová krivka</t>
  </si>
  <si>
    <t>266</t>
  </si>
  <si>
    <t>MD</t>
  </si>
  <si>
    <t>Mimostavenisková doprava</t>
  </si>
  <si>
    <t>268</t>
  </si>
  <si>
    <t>137</t>
  </si>
  <si>
    <t>MV</t>
  </si>
  <si>
    <t>Murárske výpomoci</t>
  </si>
  <si>
    <t>270</t>
  </si>
  <si>
    <t>PD</t>
  </si>
  <si>
    <t>Presun dodávok</t>
  </si>
  <si>
    <t>272</t>
  </si>
  <si>
    <t>139</t>
  </si>
  <si>
    <t>PPV</t>
  </si>
  <si>
    <t>Podiel pridružených výkonov</t>
  </si>
  <si>
    <t>274</t>
  </si>
  <si>
    <t>SO 301-00 - Dočasná obchádzková trasa</t>
  </si>
  <si>
    <t>a (1) - dočasná obchádzková t...</t>
  </si>
  <si>
    <t xml:space="preserve">HSV - Práce a dodávky HSV   </t>
  </si>
  <si>
    <t xml:space="preserve">    1 - Zemné práce   </t>
  </si>
  <si>
    <t xml:space="preserve">    2 - Zakladanie   </t>
  </si>
  <si>
    <t xml:space="preserve">    5 - Komunikácie   </t>
  </si>
  <si>
    <t xml:space="preserve">    8 - Rúrové vedenie   </t>
  </si>
  <si>
    <t xml:space="preserve">    9 - Ostatné konštrukcie a práce-búranie   </t>
  </si>
  <si>
    <t xml:space="preserve">    99 - Presun hmôt HSV   </t>
  </si>
  <si>
    <t xml:space="preserve">PSV - Práce a dodávky PSV   </t>
  </si>
  <si>
    <t xml:space="preserve">    714 - Akustické a protiotrasové opatrenie   </t>
  </si>
  <si>
    <t xml:space="preserve">    762 - Konštrukcie tesárske   </t>
  </si>
  <si>
    <t xml:space="preserve">    783 - Nátery   </t>
  </si>
  <si>
    <t xml:space="preserve">M - Práce a dodávky M   </t>
  </si>
  <si>
    <t xml:space="preserve">    21-M - Elektromontáže   </t>
  </si>
  <si>
    <t xml:space="preserve">Práce a dodávky HSV   </t>
  </si>
  <si>
    <t xml:space="preserve">Zemné práce   </t>
  </si>
  <si>
    <t>113106241.S</t>
  </si>
  <si>
    <t>Rozoberanie vozovky a plochy z panelov so škárami zaliatymi asfaltovou alebo cementovou maltou,  -0,40800t</t>
  </si>
  <si>
    <t>113107112.S</t>
  </si>
  <si>
    <t>Odstránenie krytu v ploche do 200 m2 z kameniva ťaženého, hr.100 do 200 mm,  -0,24000t</t>
  </si>
  <si>
    <t>113107143.S</t>
  </si>
  <si>
    <t>Odstránenie krytu asfaltového v ploche do 200 m2, hr. nad 100 do 150 mm,  -0,31600t</t>
  </si>
  <si>
    <t>Frézovanie asf. podkladu alebo krytu bez prek., plochy do 500 m2, pruh š. do 0,5 m, hr. 100 mm  0,254 t</t>
  </si>
  <si>
    <t>113152230.S</t>
  </si>
  <si>
    <t>Frézovanie asf. podkladu alebo krytu bez prek., plochy do 500 m2, pruh š. cez 0,5 m do 1 m, hr. 50 mm  0,127 t</t>
  </si>
  <si>
    <t>113152240.S-R</t>
  </si>
  <si>
    <t>Frézovanie asf. podkladu alebo krytu bez prek., plochy do 500 m2, pruh š. cez 0,5 m do 1 m, hr. 100 mm  0,254 t</t>
  </si>
  <si>
    <t>113307123.S</t>
  </si>
  <si>
    <t>Odstránenie podkladu v ploche do 200 m2 z kameniva hrubého drveného, hr.200 do 300 mm,  -0,40000t</t>
  </si>
  <si>
    <t>122201102.S</t>
  </si>
  <si>
    <t>Odkopávka a prekopávka nezapažená v hornine 3, nad 100 do 1000 m3</t>
  </si>
  <si>
    <t>171101104.S</t>
  </si>
  <si>
    <t>Uloženie sypaniny do násypu  súdržnej horniny s mierou zhutnenia nad 100 do 102 % podľa Proctor-Standard</t>
  </si>
  <si>
    <t>583310004200.S</t>
  </si>
  <si>
    <t>Materiál vhodný pre budovanie násypového telesa</t>
  </si>
  <si>
    <t>181201102.S</t>
  </si>
  <si>
    <t>Úprava pláne v násypoch v hornine 1-4 so zhutnením</t>
  </si>
  <si>
    <t>162303102.S</t>
  </si>
  <si>
    <t>Vodorovné premiestnenie výkopku pre cesty po spevnenej ceste z horniny tr.1-4 do 1000 m3 na vzdialenosť do 1000 m</t>
  </si>
  <si>
    <t>162503103.S</t>
  </si>
  <si>
    <t>Vodorovné premiestnenie výkopku pre cesty po spevnenej ceste z horniny tr.1-4 do 1000 m3, príplatok k cene za každých ďalšich a začatých 1000 m</t>
  </si>
  <si>
    <t>171201201.S</t>
  </si>
  <si>
    <t>Uloženie sypaniny na skládky do 100 m3</t>
  </si>
  <si>
    <t>171209002</t>
  </si>
  <si>
    <t>Poplatok za skladovanie - zemina a kamenivo (17 05) ostatné</t>
  </si>
  <si>
    <t>171209002R</t>
  </si>
  <si>
    <t>Zákonný poplatok obci za skladovanie - zemina a kamenivo (17 05) ostatné</t>
  </si>
  <si>
    <t xml:space="preserve">Zakladanie   </t>
  </si>
  <si>
    <t>215901101.S</t>
  </si>
  <si>
    <t>Zhutnenie podložia z rastlej horniny 1 až 4 pod násypy, z hornina súdržných do 92 % PS a nesúdržných</t>
  </si>
  <si>
    <t>289971212.S</t>
  </si>
  <si>
    <t>Zhotovenie vrstvy z geotextílie na upravenom povrchu sklon do 1 : 5 , šírky nad 3 do 6 m</t>
  </si>
  <si>
    <t>693210000300</t>
  </si>
  <si>
    <t>Geomreža polypropylenová TENSAR TriAx TX170, šxl 4x50 m, CHEMIA SERVIS</t>
  </si>
  <si>
    <t>174101002.S</t>
  </si>
  <si>
    <t>Zásyp sypaninou so zhutnením jám, šachiet, rýh, zárezov alebo okolo objektov nad 100 do 1000 m3</t>
  </si>
  <si>
    <t>583820001000.S</t>
  </si>
  <si>
    <t>Kameň lomový neupravený, triedený, fr. 0/125</t>
  </si>
  <si>
    <t xml:space="preserve">Komunikácie   </t>
  </si>
  <si>
    <t>564831111.S</t>
  </si>
  <si>
    <t>Podklad zo štrkodrviny s rozprestretím a zhutnením, po zhutnení hr. 100 mm</t>
  </si>
  <si>
    <t>564851111.S-R</t>
  </si>
  <si>
    <t>Podklad zo štrkodrviny s rozprestretím a zhutnením, po zhutnení hr. 150 mm, fr. 0/31,5,Gp</t>
  </si>
  <si>
    <t>564851111.S</t>
  </si>
  <si>
    <t>Podklad zo štrkodrviny s rozprestretím a zhutnením, po zhutnení hr. 150 mm</t>
  </si>
  <si>
    <t>564861111.S-R</t>
  </si>
  <si>
    <t>Podklad zo štrkodrviny s rozprestretím a zhutnením, po zhutnení hr. 200 mm, fr. 0/31,5,Gp</t>
  </si>
  <si>
    <t>567124315.S</t>
  </si>
  <si>
    <t>Podklad z podkladového betónu PB III tr. C 12/15 hr. 150 mm</t>
  </si>
  <si>
    <t>569731111.S</t>
  </si>
  <si>
    <t>Spevnenie krajníc alebo komun. pre peších s rozpr. a zhutnením, kamenivom drveným hr. 100 mm</t>
  </si>
  <si>
    <t>573111112.S-R</t>
  </si>
  <si>
    <t>Postrek asfaltový infiltračný s posypom kamenivom z asfaltu cestného v množstve 0,80 kg/m2</t>
  </si>
  <si>
    <t>573211108.S</t>
  </si>
  <si>
    <t>Postrek asfaltový spojovací bez posypu kamenivom z asfaltu cestného v množstve 0,50 kg/m2</t>
  </si>
  <si>
    <t>577144241.S</t>
  </si>
  <si>
    <t>Asfaltový betón vrstva obrusná AC 11 O v pruhu š. nad 3 m z nemodifik. asfaltu tr. II, po zhutnení hr. 50 mm</t>
  </si>
  <si>
    <t>577164441.S</t>
  </si>
  <si>
    <t>Asfaltový betón vrstva ložná AC 22 L v pruhu š. nad 3 m z nemodifik. asfaltu tr. II, po zhutnení hr. 70 mm</t>
  </si>
  <si>
    <t>581140315.S</t>
  </si>
  <si>
    <t>Kryt cementobetónový cestných komunikácií skupiny CB III pre TDZ IV, V a VI, hr. 250 mm</t>
  </si>
  <si>
    <t>919716111.S-R</t>
  </si>
  <si>
    <t>Oceľová výstuž cementobet. krytu zo zvar. sietí KARI</t>
  </si>
  <si>
    <t xml:space="preserve">Rúrové vedenie   </t>
  </si>
  <si>
    <t>871266016</t>
  </si>
  <si>
    <t>Montáž kanalizačného PVC-U potrubia hladkého plnostenného DN 100</t>
  </si>
  <si>
    <t>286110002000.S</t>
  </si>
  <si>
    <t>Rúra PVC hladký, kanalizačný, gravitačný systém Dxr 100x3,2 mm, dĺ. 1 m, SN8 - plnostenná</t>
  </si>
  <si>
    <t>877266000</t>
  </si>
  <si>
    <t>Montáž kanalizačného PVC-U kolena DN 100</t>
  </si>
  <si>
    <t>286510003400.S</t>
  </si>
  <si>
    <t>Koleno PVC-U, DN 110x15°, 30°, 45° pre hladký, kanalizačný, gravitačný systém</t>
  </si>
  <si>
    <t>895941111-R</t>
  </si>
  <si>
    <t>Zriadenie vpustu s prefarikovaných dielcov</t>
  </si>
  <si>
    <t>59200001</t>
  </si>
  <si>
    <t>Prefabrikovaný vpust ACO GALA 300x300 + pozinkovaný rošt a kalový kôš</t>
  </si>
  <si>
    <t>899623151</t>
  </si>
  <si>
    <t>Obetónovanie potrubia alebo muriva stôk betónom  prostým tr. C 16/20 v otvorenom výkope</t>
  </si>
  <si>
    <t>313110006400.S</t>
  </si>
  <si>
    <t>Sieť KARI akosť BSt 500M KY 49 DIN 488 rozmer siete 3x2 m, veľkosť oka 100x100 mm, drôt D 8/8 mm</t>
  </si>
  <si>
    <t>899643111</t>
  </si>
  <si>
    <t>Debnenie pre obetónovanie potrubia v otvorenom výkope</t>
  </si>
  <si>
    <t xml:space="preserve">Ostatné konštrukcie a práce-búranie   </t>
  </si>
  <si>
    <t>911382112.S-R</t>
  </si>
  <si>
    <t>Osadenie prefabrikovaného "L" profilu ako oporného múru</t>
  </si>
  <si>
    <t>593840001300</t>
  </si>
  <si>
    <t>Oporný uholník betónový PREMAC ELKO, šírka 1000 mm, výška 1550 mm, dĺžka päty 850 mm, hrúbka 120 mm</t>
  </si>
  <si>
    <t>593840001200</t>
  </si>
  <si>
    <t>Oporný uholník betónový PREMAC ELKO, šírka 1000 mm, výška 1300 mm, dĺžka päty 700 mm, hrúbka 120 mm</t>
  </si>
  <si>
    <t>593840001000</t>
  </si>
  <si>
    <t>Oporný uholník betónový PREMAC ELKO, šírka 1000 mm, výška 800 mm, dĺžka päty 500 mm, hrúbka 120 mm</t>
  </si>
  <si>
    <t>592170000900.S</t>
  </si>
  <si>
    <t>Obrubník cestný bez skosenia rovný, lxšxv 1000x150x260 mm</t>
  </si>
  <si>
    <t>919511411.S</t>
  </si>
  <si>
    <t>Predĺženie potrubia rúrového priepustu z PP DN 1000 SN16</t>
  </si>
  <si>
    <t>286140015000-R</t>
  </si>
  <si>
    <t>Rúra PRAGMA ID16 - 1000/6, DN 1000 dĺ. 6 m PP korugovaný kanalizačný systém SN16, PIPELIFE</t>
  </si>
  <si>
    <t>111630000900.S</t>
  </si>
  <si>
    <t>Asfaltová zálievka modifikovaná pre výplň škár vo vozovkách za horúca</t>
  </si>
  <si>
    <t>919726712.S-R</t>
  </si>
  <si>
    <t>Zálievka pracovných skár v mieste napojenia vozoviek a  preplátovania</t>
  </si>
  <si>
    <t>919735111.S</t>
  </si>
  <si>
    <t>Rezanie existujúceho asfaltového krytu alebo podkladu hĺbky do 50 mm</t>
  </si>
  <si>
    <t>919735124.S</t>
  </si>
  <si>
    <t>Rezanie existujúceho betónového krytu alebo podkladu hĺbky nad 150 do 200 mm</t>
  </si>
  <si>
    <t>919723111.S</t>
  </si>
  <si>
    <t>Dilatačné škáry rezané v cementobet. kryte pozdĺžne rezanie škár šírky 2 až 5 mm</t>
  </si>
  <si>
    <t>919723212.S</t>
  </si>
  <si>
    <t>Dilatačné škáry rezané v cementobet. kryte pozdĺžne zaliatie škár za tepla, šírky nad 3 do 9 mm</t>
  </si>
  <si>
    <t>935112111.S</t>
  </si>
  <si>
    <t>Osadenie priekop. žľabu z betón. priekopových tvárnic šírky do 500 mm do betónu C 12/15</t>
  </si>
  <si>
    <t>592270001900</t>
  </si>
  <si>
    <t>Žľabovka plytká PREMAC, lxšxv 500x200x80(55) mm</t>
  </si>
  <si>
    <t>979087213.S</t>
  </si>
  <si>
    <t>Nakladanie na dopravné prostriedky pre vodorovnú dopravu vybúraných hmôt</t>
  </si>
  <si>
    <t>979093111.S</t>
  </si>
  <si>
    <t>Uloženie sutiny na skládku s hrubým urovnaním bez zhutnenia</t>
  </si>
  <si>
    <t>Poplatok za skladovanie - bitúmenové zmesi, uholný decht, dechtové výrobky (17 03 ), ostatné</t>
  </si>
  <si>
    <t>PC1</t>
  </si>
  <si>
    <t>Ochrana telekomunikačného vedenia počas výstavby prefabrikovanými zľabmi</t>
  </si>
  <si>
    <t>bm</t>
  </si>
  <si>
    <t>-118288247</t>
  </si>
  <si>
    <t xml:space="preserve">Presun hmôt HSV   </t>
  </si>
  <si>
    <t xml:space="preserve">Práce a dodávky PSV   </t>
  </si>
  <si>
    <t>714</t>
  </si>
  <si>
    <t xml:space="preserve">Akustické a protiotrasové opatrenie   </t>
  </si>
  <si>
    <t>714181001.S</t>
  </si>
  <si>
    <t>Montáž protiprašných vložiek a izolačných vložiek do lamiel alebo kaziet voľným uložením</t>
  </si>
  <si>
    <t>283750001000.S</t>
  </si>
  <si>
    <t>Doska XPS hr. 100 mm, zateplenie soklov, suterénov, podláh</t>
  </si>
  <si>
    <t>283750000700.S</t>
  </si>
  <si>
    <t>Doska XPS hr. 50 mm, zateplenie soklov, suterénov, podláh</t>
  </si>
  <si>
    <t>283750000400.S</t>
  </si>
  <si>
    <t>Doska XPS hr. 20 mm, zateplenie soklov, suterénov, podláh</t>
  </si>
  <si>
    <t>762</t>
  </si>
  <si>
    <t xml:space="preserve">Konštrukcie tesárske   </t>
  </si>
  <si>
    <t>762113110.S</t>
  </si>
  <si>
    <t>Montáž konštr. stien a priečok na hladko z guľatiny a polenej guľatiny prierezovej plochy do 120 cm2</t>
  </si>
  <si>
    <t>052170000600.S</t>
  </si>
  <si>
    <t>Tyč ihličňanová tr. 2, hrúbka 8-9 cm, dĺžky 8 m a viac bez kôry</t>
  </si>
  <si>
    <t>783</t>
  </si>
  <si>
    <t xml:space="preserve">Nátery   </t>
  </si>
  <si>
    <t>783616000</t>
  </si>
  <si>
    <t>Nátery stolárskych výrobkov olejové farby</t>
  </si>
  <si>
    <t xml:space="preserve">Práce a dodávky M   </t>
  </si>
  <si>
    <t>21-M</t>
  </si>
  <si>
    <t xml:space="preserve">Elektromontáže   </t>
  </si>
  <si>
    <t>210962069-R</t>
  </si>
  <si>
    <t>Demontáž stožiara osvetľovacieho ostatného oceľového do 10 m</t>
  </si>
  <si>
    <t>210962084-R</t>
  </si>
  <si>
    <t>Demontáž výzbroja stožiarov - úprava s možnosťou opätovného zapojenia</t>
  </si>
  <si>
    <t>210964435</t>
  </si>
  <si>
    <t>Demontáž na spätnú montáž - svietidla zo stožiara do 10 kg vrátane odpojenia</t>
  </si>
  <si>
    <t>b (1) - dočasné dopravné znač...</t>
  </si>
  <si>
    <t>914812111.S</t>
  </si>
  <si>
    <t>Montáž dočasnej dopravnej značky samostatnej základnej</t>
  </si>
  <si>
    <t>404410210600.S</t>
  </si>
  <si>
    <t>Dodatková tabuľka, rozmer 500x700 mm</t>
  </si>
  <si>
    <t>914812211.S</t>
  </si>
  <si>
    <t>Montáž dočasného dopravného značenia kompletná značka vrátane stĺpika a podstavca základná</t>
  </si>
  <si>
    <t>404410211400.S</t>
  </si>
  <si>
    <t>Kompletná dopravná značka základného rozmeru, vrátane podstavca a stĺpa, (100x obrátkovosť)</t>
  </si>
  <si>
    <t>914812212.S</t>
  </si>
  <si>
    <t>Montáž dočasného dopravného značenia kompletná značka vrátane stĺpika a podstavca zväčšená</t>
  </si>
  <si>
    <t>404410211500.S</t>
  </si>
  <si>
    <t>Kompletná dopravná značka zväčšeného rozmeru, mm vrátane podstavca a stĺpa, (100x obrátkovosť)</t>
  </si>
  <si>
    <t>915911111.S</t>
  </si>
  <si>
    <t>Montáž dočasnej dopravnej zábrany Z2 reflexnej šírky 1 m</t>
  </si>
  <si>
    <t>404450003600.S</t>
  </si>
  <si>
    <t>Zariadenie dopravné Z2 (Zábrana na označenie uzávierky), rozmer 1000x220 mm, Zn plech so založeným Al okrajovým profilom I. trieda, (100x obrátkovosť)</t>
  </si>
  <si>
    <t>915912222.S</t>
  </si>
  <si>
    <t>Montáž dočasnej súpravy smerových dosiek Z4 s výstražným svetlom 6 dosiek</t>
  </si>
  <si>
    <t>404450001700.S</t>
  </si>
  <si>
    <t>Dopravná smerová doska Z4 obojstranná s výstražným svetlom a gumeným podstavcom, (100x obrátkovosť)</t>
  </si>
  <si>
    <t>404450006000.S</t>
  </si>
  <si>
    <t>Zariadenie dopravné - Smerová alebo vodiaca doska Z4, rozmer 330x1100 mm, obojstranná, plastová, (100x obrátkovosť)</t>
  </si>
  <si>
    <t>404490008900.S</t>
  </si>
  <si>
    <t>Podstavec gumený, dxš 900x450 mm, pre stĺpiky dopravného značenia, (100x obrátkovosť)</t>
  </si>
  <si>
    <t>915912411.S</t>
  </si>
  <si>
    <t>Montáž dočasného dopravného signálneho svetla EKO vrátane akumulátora</t>
  </si>
  <si>
    <t>404430000100.S</t>
  </si>
  <si>
    <t>Výstražné svetlo na upozornenie výkopov či dočasných pracovísk za zníženej viditeľnosti, (100x obrátkovosť)</t>
  </si>
  <si>
    <t>404430000200.S</t>
  </si>
  <si>
    <t>Batéria 4R25 do výstražného svetla 6V, (100x obrátkovosť)</t>
  </si>
  <si>
    <t>966812211.S</t>
  </si>
  <si>
    <t>Demontáž dočasnej dopravnej značky kompletnej vrátane stĺpika a podstavca základnej</t>
  </si>
  <si>
    <t>966812212.S</t>
  </si>
  <si>
    <t>Demontáž dočasnej dopravnej značky kompletnej vrátane stĺpika a podstavca zväčšenej</t>
  </si>
  <si>
    <t>966821111.S</t>
  </si>
  <si>
    <t>Demontáž dočasnej dopravnej zábrany Z2 reflexnej šírky 1 m</t>
  </si>
  <si>
    <t>966822223.S</t>
  </si>
  <si>
    <t>Demontáž dočasnej súpravy smerových dosiek Z4 s výstražným svetlom 6 dosiek</t>
  </si>
  <si>
    <t>966822411.S</t>
  </si>
  <si>
    <t>Demontáž dočasného dopravného signálneho svetla EKO vrátane akumulátora</t>
  </si>
  <si>
    <t>966823313.S</t>
  </si>
  <si>
    <t>Demontáž akumulátora dočasného dopravného značenia 12V/65 Ah</t>
  </si>
  <si>
    <t>998225311.S</t>
  </si>
  <si>
    <t>Presun hmôt pre opravy a údržbu komunikácií a letísk s krytom asfaltovým alebo betónovým</t>
  </si>
  <si>
    <t>SO 301-01 - Mostné proviz...</t>
  </si>
  <si>
    <t>HSV - HSV</t>
  </si>
  <si>
    <t xml:space="preserve">    2 - Zakladanie, zvláštne stavebné práce</t>
  </si>
  <si>
    <t>PSV - PSV</t>
  </si>
  <si>
    <t>M - M</t>
  </si>
  <si>
    <t>113107142.S</t>
  </si>
  <si>
    <t>Odstránenie krytu asfaltového v ploche do 200 m2, hr. nad 50 do 100 mm,  -0,18100t</t>
  </si>
  <si>
    <t>122501102.S</t>
  </si>
  <si>
    <t>Odkopávka a prekopávka nezapažená v hornine 6, nad 100 do 1000 m3</t>
  </si>
  <si>
    <t>162501232.S</t>
  </si>
  <si>
    <t>Vodorovné premiestnenie výkopku po spevnenej ceste z horniny tr.5-7, nad 100 do 1000 m3 na vzdialenosť do 3000 m</t>
  </si>
  <si>
    <t>162501233.S</t>
  </si>
  <si>
    <t>Vodorovné premiestnenie výkopku po spevnenej ceste z horniny tr.5-7, nad 100 do 1000 m3, príplatok k cene za každých ďalšich a začatých 1000 m</t>
  </si>
  <si>
    <t>171151101.S</t>
  </si>
  <si>
    <t>Hutnenie bokov násypov z hornín súdržných a sypkých</t>
  </si>
  <si>
    <t>171201202.S</t>
  </si>
  <si>
    <t>Uloženie sypaniny na skládky nad 100 do 1000 m3</t>
  </si>
  <si>
    <t>171209002.S</t>
  </si>
  <si>
    <t>Zakladanie, zvláštne stavebné práce</t>
  </si>
  <si>
    <t>229942112.S</t>
  </si>
  <si>
    <t>Rúrkové mikropilóty tlakové i ťahové z ocele 11 523 časť hladká, pri priemere nad 80 do 105 mm</t>
  </si>
  <si>
    <t>229942122.S</t>
  </si>
  <si>
    <t>Rúrkové mikropilóty tlakové i ťahové z ocele 11 523 časť koreňová pri priemere 80 do 105 mm</t>
  </si>
  <si>
    <t>231942212.S</t>
  </si>
  <si>
    <t>Oceľové pažnice rezanie priečne osadených pažníc</t>
  </si>
  <si>
    <t>262303572.S</t>
  </si>
  <si>
    <t>Vrty pre injektáž zvislé povrchové, D nad 195 do 245 mm v hĺbke 0 - 25 m, v hornine III</t>
  </si>
  <si>
    <t>273321118.S</t>
  </si>
  <si>
    <t>Základové dosky mostných konštrukcií z betónu železového tr. C 30/37</t>
  </si>
  <si>
    <t>273354111.S</t>
  </si>
  <si>
    <t>Debnenie základových dosiek mostných konštrukcií - zhotovenie</t>
  </si>
  <si>
    <t>273354211.S</t>
  </si>
  <si>
    <t>Debnenie základových dosiek mostných konštrukcií  - odstránenie</t>
  </si>
  <si>
    <t>273362111.S</t>
  </si>
  <si>
    <t>Výstuž základových dosiek z betonárskej ocele B500 (10505)  mostných konštrukcií</t>
  </si>
  <si>
    <t>282602212.S</t>
  </si>
  <si>
    <t>Injektovanie povrchové s dvojitým obturátorom mikropilót alebo kotiev tlakom nad 0, 6 do 2,0 MPa (m)</t>
  </si>
  <si>
    <t>589310005400.S</t>
  </si>
  <si>
    <t>Betón STN EN 206-1-C 25/30-XC3 (SK)-Cl 1,0-Dmax 8 - S1 z cementu portlandského</t>
  </si>
  <si>
    <t>334351112.S</t>
  </si>
  <si>
    <t>Debnenie mostných konštrukcií-opôr výšky do 20 m, zhotovenie</t>
  </si>
  <si>
    <t>334351212.S</t>
  </si>
  <si>
    <t>Debnenie mostných konštrukcií-opôr výšky do 20 m, odstránenie</t>
  </si>
  <si>
    <t>334362116.S</t>
  </si>
  <si>
    <t>Výstuž drieku opôr z betonárskej ocele 10 505 mostných konštrukcií</t>
  </si>
  <si>
    <t>462512370.S</t>
  </si>
  <si>
    <t>Zahádzka z lomového kameňa s preštrkovaním z terénu, hmotnosti kameňov nad 200 do 500 kg</t>
  </si>
  <si>
    <t>631315411.S</t>
  </si>
  <si>
    <t>Mazanina z betónu prostého (m3) tr. C 8/10 hr.nad 120 do 240 mm</t>
  </si>
  <si>
    <t>911333111.S</t>
  </si>
  <si>
    <t>Osadenie ochranného zariadenia na mostoch, zvodidlo oceľové jednoduché</t>
  </si>
  <si>
    <t>553550000150.S</t>
  </si>
  <si>
    <t>Zvodidlo jednostranné oceľové, úroveň zachytenia N2, komplet, (10x obrátkovosť)</t>
  </si>
  <si>
    <t>Zaťažovacia skúška statická mosta pre prvé pole rozpätia 50 m</t>
  </si>
  <si>
    <t>2083925280</t>
  </si>
  <si>
    <t>Zaťaž.skúška statická mosta pre druhé a každé ďalšie pole rozpätia 50 m</t>
  </si>
  <si>
    <t>-705643011</t>
  </si>
  <si>
    <t>Búranie mostných základov, muriva a pilierov alebo nosných konštrukcií zo železobetónu,  -2,40000t</t>
  </si>
  <si>
    <t>961054299.S</t>
  </si>
  <si>
    <t>Odbúranie vrchnej znehodnotenej časti výplne betónových pilót, z betónu železového,  -2,40000t</t>
  </si>
  <si>
    <t>966076111.S</t>
  </si>
  <si>
    <t>Odstránenie konštrukcií na mostoch, zvodidla  -0,01700t</t>
  </si>
  <si>
    <t>979082119.S</t>
  </si>
  <si>
    <t>Príplatok k cene za každých ďalších i začatých 1000 m nad 1000 m pre vodorovnú dopravu sutiny</t>
  </si>
  <si>
    <t>767995108.S</t>
  </si>
  <si>
    <t>Montáž ostatných atypických kovových stavebných doplnkových konštrukcií nad 500 kg</t>
  </si>
  <si>
    <t>553999006000.S</t>
  </si>
  <si>
    <t>Kilogramové ceny kompletizovaných výrobkov z ocele - chodníková konzola a zábradlie</t>
  </si>
  <si>
    <t>767996805.S</t>
  </si>
  <si>
    <t>Demontáž ostatných doplnkov stavieb s hmotnosťou jednotlivých dielov konšt. nad 500 kg,  -0,00100t</t>
  </si>
  <si>
    <t>430_MS_D</t>
  </si>
  <si>
    <t>Demontáž jesvujúceho MS</t>
  </si>
  <si>
    <t>430_MS_M</t>
  </si>
  <si>
    <t>Montáž opraveného a doplneného MS</t>
  </si>
  <si>
    <t>430_MS_x_N1</t>
  </si>
  <si>
    <t>Nakladanie demontovaného materiálu MS</t>
  </si>
  <si>
    <t>430_MS_x_N2</t>
  </si>
  <si>
    <t>Nakladanie opraveného a doplneného materiálu MS</t>
  </si>
  <si>
    <t>430_MS_x_V1</t>
  </si>
  <si>
    <t>Vykladanie demontovaného materiálu MS</t>
  </si>
  <si>
    <t>430_MS_x_V2</t>
  </si>
  <si>
    <t>Vykladanie opraveného a doplneného materiálu MS</t>
  </si>
  <si>
    <t>430_MS_y_O1</t>
  </si>
  <si>
    <t>Odvoz demontovaného materiálu MS</t>
  </si>
  <si>
    <t>430_MS_y_O2</t>
  </si>
  <si>
    <t>Dovoz opraveného a doplneného materiálu MS</t>
  </si>
  <si>
    <t>430_MS_z_A</t>
  </si>
  <si>
    <t>Sprievodné bezpečnostné vozidlá</t>
  </si>
  <si>
    <t>430_MS_z_B</t>
  </si>
  <si>
    <t>Vozidlo s vysúvacím nadstavcom so sprievodom</t>
  </si>
  <si>
    <t>430_MS_z_X</t>
  </si>
  <si>
    <t>Poplatok za použitie mostného provizória</t>
  </si>
  <si>
    <t>mesiac</t>
  </si>
  <si>
    <t>Stavebné výpomoci</t>
  </si>
  <si>
    <t>SO 301-02 - Prístup pre r...</t>
  </si>
  <si>
    <t xml:space="preserve">    8 - Rúrové vedenie</t>
  </si>
  <si>
    <t>Rozoberanie vozovky a plochy z cestných panelov,  -0,40800t</t>
  </si>
  <si>
    <t>113307224.S</t>
  </si>
  <si>
    <t>Odstránenie podkladu v ploche nad 200 m2 z kameniva hrubého drveného, hr. 300 do 400mm,  -0,56000t</t>
  </si>
  <si>
    <t>122201101.S</t>
  </si>
  <si>
    <t>Odkopávka a prekopávka nezapažená v hornine 3, do 100 m3</t>
  </si>
  <si>
    <t>122201109.S</t>
  </si>
  <si>
    <t>Odkopávky a prekopávky nezapažené. Príplatok k cenám za lepivosť horniny 3</t>
  </si>
  <si>
    <t>127703201.S</t>
  </si>
  <si>
    <t>Výkop zárezu pod vodou pre akékoľvek množstvo v horn. 1 až 4</t>
  </si>
  <si>
    <t>162501102.S</t>
  </si>
  <si>
    <t>Vodorovné premiestnenie výkopku po spevnenej ceste z horniny tr.1-4, do 100 m3 na vzdialenosť do 3000 m</t>
  </si>
  <si>
    <t>162501105.S</t>
  </si>
  <si>
    <t>Vodorovné premiestnenie výkopku po spevnenej ceste z horniny tr.1-4, do 100 m3, príplatok k cene za každých ďalšich a začatých 1000 m</t>
  </si>
  <si>
    <t>103640000200.S</t>
  </si>
  <si>
    <t>Zemina pre terénne úpravy - zásypová</t>
  </si>
  <si>
    <t>271573001.S</t>
  </si>
  <si>
    <t>Násyp pod základové konštrukcie so zhutnením zo štrkopiesku fr.0-32 mm</t>
  </si>
  <si>
    <t>289971211.S</t>
  </si>
  <si>
    <t>Zhotovenie vrstvy z geotextílie na upravenom povrchu sklon do 1 : 5 , šírky od 0 do 3 m</t>
  </si>
  <si>
    <t>289971411.S</t>
  </si>
  <si>
    <t>Geomreža pre stabilizáciu podkladu, tuhá jednoosá z polyetylénu pevnosť v ťahu do 50 kN/m sklon do 1 : 5</t>
  </si>
  <si>
    <t>348185121.S</t>
  </si>
  <si>
    <t>Zábradlie dočasné z dreva mäkkého hobľovaného s dvojmadlom - výroba</t>
  </si>
  <si>
    <t>348185122.S</t>
  </si>
  <si>
    <t>Zábradlie dočasné z dreva mäkkého hobľovaného s dvojmadlom - montáž</t>
  </si>
  <si>
    <t>348185129.S</t>
  </si>
  <si>
    <t>Zábradlie dočasné z dreva mäkkého hobľovaného s dvojmadlom - odstránenie</t>
  </si>
  <si>
    <t>388129130.S</t>
  </si>
  <si>
    <t>Montáž dielca prefabrikovaného kanála tvaru L hmotnosti do 1 t</t>
  </si>
  <si>
    <t>593840001300.S</t>
  </si>
  <si>
    <t>Oporný uholník betónový, šírka 1000 mm, výška 1550 mm, dĺžka päty 850 mm, hrúbka 120 mm, (10x obrátkovosť)</t>
  </si>
  <si>
    <t>388129139.S</t>
  </si>
  <si>
    <t>Demontáž dielca prefabrikovaného kanála tvaru L hmotnosti do 1 t</t>
  </si>
  <si>
    <t>564791111.S</t>
  </si>
  <si>
    <t>Podklad dočasnej spevnenej plochy z kameniva drveného so zhutnením frakcie 0-63 mm</t>
  </si>
  <si>
    <t>584921121.S</t>
  </si>
  <si>
    <t>Zhotovenie dočasnej spevnenej plochy z cestných panelov osadených do lôžka z kameniva hr. 50 mm</t>
  </si>
  <si>
    <t>593810000750.S</t>
  </si>
  <si>
    <t>Cestný panel IZD 300/200/15 JP 20 ton, lxšxv 3000x2000x150 mm, (10x obrátkovosť)</t>
  </si>
  <si>
    <t>Rúrové vedenie</t>
  </si>
  <si>
    <t>812479011.S</t>
  </si>
  <si>
    <t>Demontáž kanalizačného potrubia z betónových rúr od DN 800 do DN 1200 -1,640 t</t>
  </si>
  <si>
    <t>822491111.S</t>
  </si>
  <si>
    <t>Montáž potrubia z rúr typu TZR v sklone do 20 % tesnených povrazcom a cem. maltou MC 10 DN 1000</t>
  </si>
  <si>
    <t>592220000560.S</t>
  </si>
  <si>
    <t>Rúra železobetónová hrdlová pre splaškové odpadové vody DN 1000, dĺžky 2500 mm, (10x obrátkovosť)</t>
  </si>
  <si>
    <t>998226011.S</t>
  </si>
  <si>
    <t>Presun hmôt pre komunikácie a letiská s krytom montovaným z cest. panelov zo železového betónu</t>
  </si>
  <si>
    <t>PRESTAVBA MOSTNÉHO OBJEKTU MO 2300-001 V OBCI PODBIEL</t>
  </si>
  <si>
    <t>Obrubník cestný so skosením, lxšxv 1000x150x250 mm, prírodný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</si>
</sst>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5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FFFFFF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0" fillId="0" borderId="0" xfId="0" applyProtection="1"/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2" fillId="0" borderId="22" xfId="0" applyFont="1" applyFill="1" applyBorder="1" applyAlignment="1" applyProtection="1">
      <alignment horizontal="center" vertical="center"/>
      <protection locked="0"/>
    </xf>
    <xf numFmtId="49" fontId="32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22" xfId="0" applyFont="1" applyFill="1" applyBorder="1" applyAlignment="1" applyProtection="1">
      <alignment horizontal="right" vertical="center" wrapText="1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5"/>
  <sheetViews>
    <sheetView showGridLines="0" topLeftCell="A24" workbookViewId="0">
      <selection activeCell="Z17" sqref="Z17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 x14ac:dyDescent="0.2">
      <c r="AR2" s="210" t="s">
        <v>5</v>
      </c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S2" s="14" t="s">
        <v>6</v>
      </c>
      <c r="BT2" s="14" t="s">
        <v>7</v>
      </c>
    </row>
    <row r="3" spans="1:74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 x14ac:dyDescent="0.2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 x14ac:dyDescent="0.2">
      <c r="B5" s="17"/>
      <c r="D5" s="20" t="s">
        <v>11</v>
      </c>
      <c r="K5" s="203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R5" s="17"/>
      <c r="BS5" s="14" t="s">
        <v>6</v>
      </c>
    </row>
    <row r="6" spans="1:74" s="1" customFormat="1" ht="36.950000000000003" customHeight="1" x14ac:dyDescent="0.2">
      <c r="B6" s="17"/>
      <c r="D6" s="22" t="s">
        <v>12</v>
      </c>
      <c r="K6" s="205" t="s">
        <v>1096</v>
      </c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R6" s="17"/>
      <c r="BS6" s="14" t="s">
        <v>6</v>
      </c>
    </row>
    <row r="7" spans="1:74" s="1" customFormat="1" ht="12" customHeight="1" x14ac:dyDescent="0.2">
      <c r="B7" s="17"/>
      <c r="D7" s="23" t="s">
        <v>13</v>
      </c>
      <c r="K7" s="21" t="s">
        <v>1</v>
      </c>
      <c r="AK7" s="23" t="s">
        <v>14</v>
      </c>
      <c r="AN7" s="21" t="s">
        <v>1</v>
      </c>
      <c r="AR7" s="17"/>
      <c r="BS7" s="14" t="s">
        <v>6</v>
      </c>
    </row>
    <row r="8" spans="1:74" s="1" customFormat="1" ht="12" customHeight="1" x14ac:dyDescent="0.2">
      <c r="B8" s="17"/>
      <c r="D8" s="23" t="s">
        <v>15</v>
      </c>
      <c r="K8" s="21" t="s">
        <v>16</v>
      </c>
      <c r="AK8" s="23" t="s">
        <v>17</v>
      </c>
      <c r="AN8" s="21" t="s">
        <v>18</v>
      </c>
      <c r="AR8" s="17"/>
      <c r="BS8" s="14" t="s">
        <v>6</v>
      </c>
    </row>
    <row r="9" spans="1:74" s="1" customFormat="1" ht="14.45" customHeight="1" x14ac:dyDescent="0.2">
      <c r="B9" s="17"/>
      <c r="AR9" s="17"/>
      <c r="BS9" s="14" t="s">
        <v>6</v>
      </c>
    </row>
    <row r="10" spans="1:74" s="1" customFormat="1" ht="12" customHeight="1" x14ac:dyDescent="0.2">
      <c r="B10" s="17"/>
      <c r="D10" s="23" t="s">
        <v>19</v>
      </c>
      <c r="AK10" s="23" t="s">
        <v>20</v>
      </c>
      <c r="AN10" s="21" t="s">
        <v>1</v>
      </c>
      <c r="AR10" s="17"/>
      <c r="BS10" s="14" t="s">
        <v>6</v>
      </c>
    </row>
    <row r="11" spans="1:74" s="1" customFormat="1" ht="18.399999999999999" customHeight="1" x14ac:dyDescent="0.2">
      <c r="B11" s="17"/>
      <c r="E11" s="21" t="s">
        <v>16</v>
      </c>
      <c r="AK11" s="23" t="s">
        <v>21</v>
      </c>
      <c r="AN11" s="21" t="s">
        <v>1</v>
      </c>
      <c r="AR11" s="17"/>
      <c r="BS11" s="14" t="s">
        <v>6</v>
      </c>
    </row>
    <row r="12" spans="1:74" s="1" customFormat="1" ht="6.95" customHeight="1" x14ac:dyDescent="0.2">
      <c r="B12" s="17"/>
      <c r="AR12" s="17"/>
      <c r="BS12" s="14" t="s">
        <v>6</v>
      </c>
    </row>
    <row r="13" spans="1:74" s="1" customFormat="1" ht="12" customHeight="1" x14ac:dyDescent="0.2">
      <c r="B13" s="17"/>
      <c r="D13" s="23" t="s">
        <v>22</v>
      </c>
      <c r="AK13" s="23" t="s">
        <v>20</v>
      </c>
      <c r="AN13" s="21" t="s">
        <v>1</v>
      </c>
      <c r="AR13" s="17"/>
      <c r="BS13" s="14" t="s">
        <v>6</v>
      </c>
    </row>
    <row r="14" spans="1:74" ht="12.75" x14ac:dyDescent="0.2">
      <c r="B14" s="17"/>
      <c r="E14" s="21" t="s">
        <v>16</v>
      </c>
      <c r="AK14" s="23" t="s">
        <v>21</v>
      </c>
      <c r="AN14" s="21" t="s">
        <v>1</v>
      </c>
      <c r="AR14" s="17"/>
      <c r="BS14" s="14" t="s">
        <v>6</v>
      </c>
    </row>
    <row r="15" spans="1:74" s="1" customFormat="1" ht="6.95" customHeight="1" x14ac:dyDescent="0.2">
      <c r="B15" s="17"/>
      <c r="AR15" s="17"/>
      <c r="BS15" s="14" t="s">
        <v>3</v>
      </c>
    </row>
    <row r="16" spans="1:74" s="1" customFormat="1" ht="12" customHeight="1" x14ac:dyDescent="0.2">
      <c r="B16" s="17"/>
      <c r="D16" s="23" t="s">
        <v>23</v>
      </c>
      <c r="AK16" s="23" t="s">
        <v>20</v>
      </c>
      <c r="AN16" s="21" t="s">
        <v>1</v>
      </c>
      <c r="AR16" s="17"/>
      <c r="BS16" s="14" t="s">
        <v>3</v>
      </c>
    </row>
    <row r="17" spans="1:71" s="1" customFormat="1" ht="18.399999999999999" customHeight="1" x14ac:dyDescent="0.2">
      <c r="B17" s="17"/>
      <c r="E17" s="21" t="s">
        <v>16</v>
      </c>
      <c r="AK17" s="23" t="s">
        <v>21</v>
      </c>
      <c r="AN17" s="21" t="s">
        <v>1</v>
      </c>
      <c r="AR17" s="17"/>
      <c r="BS17" s="14" t="s">
        <v>3</v>
      </c>
    </row>
    <row r="18" spans="1:71" s="1" customFormat="1" ht="6.95" customHeight="1" x14ac:dyDescent="0.2">
      <c r="B18" s="17"/>
      <c r="AR18" s="17"/>
      <c r="BS18" s="14" t="s">
        <v>24</v>
      </c>
    </row>
    <row r="19" spans="1:71" s="1" customFormat="1" ht="12" customHeight="1" x14ac:dyDescent="0.2">
      <c r="B19" s="17"/>
      <c r="D19" s="23" t="s">
        <v>25</v>
      </c>
      <c r="AK19" s="23" t="s">
        <v>20</v>
      </c>
      <c r="AN19" s="21" t="s">
        <v>1</v>
      </c>
      <c r="AR19" s="17"/>
      <c r="BS19" s="14" t="s">
        <v>24</v>
      </c>
    </row>
    <row r="20" spans="1:71" s="1" customFormat="1" ht="18.399999999999999" customHeight="1" x14ac:dyDescent="0.2">
      <c r="B20" s="17"/>
      <c r="E20" s="21" t="s">
        <v>16</v>
      </c>
      <c r="AK20" s="23" t="s">
        <v>21</v>
      </c>
      <c r="AN20" s="21" t="s">
        <v>1</v>
      </c>
      <c r="AR20" s="17"/>
      <c r="BS20" s="14" t="s">
        <v>26</v>
      </c>
    </row>
    <row r="21" spans="1:71" s="1" customFormat="1" ht="6.95" customHeight="1" x14ac:dyDescent="0.2">
      <c r="B21" s="17"/>
      <c r="AR21" s="17"/>
    </row>
    <row r="22" spans="1:71" s="1" customFormat="1" ht="12" customHeight="1" x14ac:dyDescent="0.2">
      <c r="B22" s="17"/>
      <c r="D22" s="23" t="s">
        <v>27</v>
      </c>
      <c r="AR22" s="17"/>
    </row>
    <row r="23" spans="1:71" s="1" customFormat="1" ht="16.5" customHeight="1" x14ac:dyDescent="0.2">
      <c r="B23" s="17"/>
      <c r="E23" s="206" t="s">
        <v>1</v>
      </c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R23" s="17"/>
    </row>
    <row r="24" spans="1:71" s="1" customFormat="1" ht="6.95" customHeight="1" x14ac:dyDescent="0.2">
      <c r="B24" s="17"/>
      <c r="AR24" s="17"/>
    </row>
    <row r="25" spans="1:71" s="1" customFormat="1" ht="6.95" customHeight="1" x14ac:dyDescent="0.2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 x14ac:dyDescent="0.2">
      <c r="A26" s="26"/>
      <c r="B26" s="27"/>
      <c r="C26" s="26"/>
      <c r="D26" s="28" t="s">
        <v>28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07">
        <f>ROUND(AG94,15)</f>
        <v>0</v>
      </c>
      <c r="AL26" s="208"/>
      <c r="AM26" s="208"/>
      <c r="AN26" s="208"/>
      <c r="AO26" s="208"/>
      <c r="AP26" s="26"/>
      <c r="AQ26" s="26"/>
      <c r="AR26" s="27"/>
      <c r="BE26" s="26"/>
    </row>
    <row r="27" spans="1:71" s="2" customFormat="1" ht="6.95" customHeight="1" x14ac:dyDescent="0.2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09" t="s">
        <v>29</v>
      </c>
      <c r="M28" s="209"/>
      <c r="N28" s="209"/>
      <c r="O28" s="209"/>
      <c r="P28" s="209"/>
      <c r="Q28" s="26"/>
      <c r="R28" s="26"/>
      <c r="S28" s="26"/>
      <c r="T28" s="26"/>
      <c r="U28" s="26"/>
      <c r="V28" s="26"/>
      <c r="W28" s="209" t="s">
        <v>30</v>
      </c>
      <c r="X28" s="209"/>
      <c r="Y28" s="209"/>
      <c r="Z28" s="209"/>
      <c r="AA28" s="209"/>
      <c r="AB28" s="209"/>
      <c r="AC28" s="209"/>
      <c r="AD28" s="209"/>
      <c r="AE28" s="209"/>
      <c r="AF28" s="26"/>
      <c r="AG28" s="26"/>
      <c r="AH28" s="26"/>
      <c r="AI28" s="26"/>
      <c r="AJ28" s="26"/>
      <c r="AK28" s="209" t="s">
        <v>31</v>
      </c>
      <c r="AL28" s="209"/>
      <c r="AM28" s="209"/>
      <c r="AN28" s="209"/>
      <c r="AO28" s="209"/>
      <c r="AP28" s="26"/>
      <c r="AQ28" s="26"/>
      <c r="AR28" s="27"/>
      <c r="BE28" s="26"/>
    </row>
    <row r="29" spans="1:71" s="3" customFormat="1" ht="14.45" customHeight="1" x14ac:dyDescent="0.2">
      <c r="B29" s="31"/>
      <c r="D29" s="23" t="s">
        <v>32</v>
      </c>
      <c r="F29" s="32" t="s">
        <v>33</v>
      </c>
      <c r="L29" s="217">
        <v>0.2</v>
      </c>
      <c r="M29" s="216"/>
      <c r="N29" s="216"/>
      <c r="O29" s="216"/>
      <c r="P29" s="216"/>
      <c r="W29" s="215">
        <f>ROUND(AZ94, 15)</f>
        <v>0</v>
      </c>
      <c r="X29" s="216"/>
      <c r="Y29" s="216"/>
      <c r="Z29" s="216"/>
      <c r="AA29" s="216"/>
      <c r="AB29" s="216"/>
      <c r="AC29" s="216"/>
      <c r="AD29" s="216"/>
      <c r="AE29" s="216"/>
      <c r="AK29" s="215">
        <f>ROUND(AV94, 15)</f>
        <v>0</v>
      </c>
      <c r="AL29" s="216"/>
      <c r="AM29" s="216"/>
      <c r="AN29" s="216"/>
      <c r="AO29" s="216"/>
      <c r="AR29" s="31"/>
    </row>
    <row r="30" spans="1:71" s="3" customFormat="1" ht="14.45" customHeight="1" x14ac:dyDescent="0.2">
      <c r="B30" s="31"/>
      <c r="F30" s="32" t="s">
        <v>34</v>
      </c>
      <c r="L30" s="200">
        <v>0.2</v>
      </c>
      <c r="M30" s="201"/>
      <c r="N30" s="201"/>
      <c r="O30" s="201"/>
      <c r="P30" s="201"/>
      <c r="Q30" s="33"/>
      <c r="R30" s="33"/>
      <c r="S30" s="33"/>
      <c r="T30" s="33"/>
      <c r="U30" s="33"/>
      <c r="V30" s="33"/>
      <c r="W30" s="202">
        <f>ROUND(BA94, 15)</f>
        <v>0</v>
      </c>
      <c r="X30" s="201"/>
      <c r="Y30" s="201"/>
      <c r="Z30" s="201"/>
      <c r="AA30" s="201"/>
      <c r="AB30" s="201"/>
      <c r="AC30" s="201"/>
      <c r="AD30" s="201"/>
      <c r="AE30" s="201"/>
      <c r="AF30" s="33"/>
      <c r="AG30" s="33"/>
      <c r="AH30" s="33"/>
      <c r="AI30" s="33"/>
      <c r="AJ30" s="33"/>
      <c r="AK30" s="202">
        <f>ROUND(AW94, 15)</f>
        <v>0</v>
      </c>
      <c r="AL30" s="201"/>
      <c r="AM30" s="201"/>
      <c r="AN30" s="201"/>
      <c r="AO30" s="201"/>
      <c r="AP30" s="33"/>
      <c r="AQ30" s="33"/>
      <c r="AR30" s="34"/>
      <c r="AS30" s="33"/>
      <c r="AT30" s="33"/>
      <c r="AU30" s="33"/>
      <c r="AV30" s="33"/>
      <c r="AW30" s="33"/>
      <c r="AX30" s="33"/>
      <c r="AY30" s="33"/>
      <c r="AZ30" s="33"/>
    </row>
    <row r="31" spans="1:71" s="3" customFormat="1" ht="14.45" hidden="1" customHeight="1" x14ac:dyDescent="0.2">
      <c r="B31" s="31"/>
      <c r="F31" s="23" t="s">
        <v>35</v>
      </c>
      <c r="L31" s="217">
        <v>0.2</v>
      </c>
      <c r="M31" s="216"/>
      <c r="N31" s="216"/>
      <c r="O31" s="216"/>
      <c r="P31" s="216"/>
      <c r="W31" s="215">
        <f>ROUND(BB94, 15)</f>
        <v>0</v>
      </c>
      <c r="X31" s="216"/>
      <c r="Y31" s="216"/>
      <c r="Z31" s="216"/>
      <c r="AA31" s="216"/>
      <c r="AB31" s="216"/>
      <c r="AC31" s="216"/>
      <c r="AD31" s="216"/>
      <c r="AE31" s="216"/>
      <c r="AK31" s="215">
        <v>0</v>
      </c>
      <c r="AL31" s="216"/>
      <c r="AM31" s="216"/>
      <c r="AN31" s="216"/>
      <c r="AO31" s="216"/>
      <c r="AR31" s="31"/>
    </row>
    <row r="32" spans="1:71" s="3" customFormat="1" ht="14.45" hidden="1" customHeight="1" x14ac:dyDescent="0.2">
      <c r="B32" s="31"/>
      <c r="F32" s="23" t="s">
        <v>36</v>
      </c>
      <c r="L32" s="217">
        <v>0.2</v>
      </c>
      <c r="M32" s="216"/>
      <c r="N32" s="216"/>
      <c r="O32" s="216"/>
      <c r="P32" s="216"/>
      <c r="W32" s="215">
        <f>ROUND(BC94, 15)</f>
        <v>0</v>
      </c>
      <c r="X32" s="216"/>
      <c r="Y32" s="216"/>
      <c r="Z32" s="216"/>
      <c r="AA32" s="216"/>
      <c r="AB32" s="216"/>
      <c r="AC32" s="216"/>
      <c r="AD32" s="216"/>
      <c r="AE32" s="216"/>
      <c r="AK32" s="215">
        <v>0</v>
      </c>
      <c r="AL32" s="216"/>
      <c r="AM32" s="216"/>
      <c r="AN32" s="216"/>
      <c r="AO32" s="216"/>
      <c r="AR32" s="31"/>
    </row>
    <row r="33" spans="1:57" s="3" customFormat="1" ht="14.45" hidden="1" customHeight="1" x14ac:dyDescent="0.2">
      <c r="B33" s="31"/>
      <c r="F33" s="32" t="s">
        <v>37</v>
      </c>
      <c r="L33" s="200">
        <v>0</v>
      </c>
      <c r="M33" s="201"/>
      <c r="N33" s="201"/>
      <c r="O33" s="201"/>
      <c r="P33" s="201"/>
      <c r="Q33" s="33"/>
      <c r="R33" s="33"/>
      <c r="S33" s="33"/>
      <c r="T33" s="33"/>
      <c r="U33" s="33"/>
      <c r="V33" s="33"/>
      <c r="W33" s="202">
        <f>ROUND(BD94, 15)</f>
        <v>0</v>
      </c>
      <c r="X33" s="201"/>
      <c r="Y33" s="201"/>
      <c r="Z33" s="201"/>
      <c r="AA33" s="201"/>
      <c r="AB33" s="201"/>
      <c r="AC33" s="201"/>
      <c r="AD33" s="201"/>
      <c r="AE33" s="201"/>
      <c r="AF33" s="33"/>
      <c r="AG33" s="33"/>
      <c r="AH33" s="33"/>
      <c r="AI33" s="33"/>
      <c r="AJ33" s="33"/>
      <c r="AK33" s="202">
        <v>0</v>
      </c>
      <c r="AL33" s="201"/>
      <c r="AM33" s="201"/>
      <c r="AN33" s="201"/>
      <c r="AO33" s="201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7" s="2" customFormat="1" ht="6.95" customHeight="1" x14ac:dyDescent="0.2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 x14ac:dyDescent="0.2">
      <c r="A35" s="26"/>
      <c r="B35" s="27"/>
      <c r="C35" s="35"/>
      <c r="D35" s="36" t="s">
        <v>38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39</v>
      </c>
      <c r="U35" s="37"/>
      <c r="V35" s="37"/>
      <c r="W35" s="37"/>
      <c r="X35" s="214" t="s">
        <v>40</v>
      </c>
      <c r="Y35" s="212"/>
      <c r="Z35" s="212"/>
      <c r="AA35" s="212"/>
      <c r="AB35" s="212"/>
      <c r="AC35" s="37"/>
      <c r="AD35" s="37"/>
      <c r="AE35" s="37"/>
      <c r="AF35" s="37"/>
      <c r="AG35" s="37"/>
      <c r="AH35" s="37"/>
      <c r="AI35" s="37"/>
      <c r="AJ35" s="37"/>
      <c r="AK35" s="211">
        <f>SUM(AK26:AK33)</f>
        <v>0</v>
      </c>
      <c r="AL35" s="212"/>
      <c r="AM35" s="212"/>
      <c r="AN35" s="212"/>
      <c r="AO35" s="213"/>
      <c r="AP35" s="35"/>
      <c r="AQ35" s="35"/>
      <c r="AR35" s="27"/>
      <c r="BE35" s="26"/>
    </row>
    <row r="36" spans="1:57" s="2" customFormat="1" ht="6.95" customHeight="1" x14ac:dyDescent="0.2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 x14ac:dyDescent="0.2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 x14ac:dyDescent="0.2">
      <c r="B38" s="17"/>
      <c r="AR38" s="17"/>
    </row>
    <row r="39" spans="1:57" s="1" customFormat="1" ht="14.45" customHeight="1" x14ac:dyDescent="0.2">
      <c r="B39" s="17"/>
      <c r="AR39" s="17"/>
    </row>
    <row r="40" spans="1:57" s="1" customFormat="1" ht="14.45" customHeight="1" x14ac:dyDescent="0.2">
      <c r="B40" s="17"/>
      <c r="AR40" s="17"/>
    </row>
    <row r="41" spans="1:57" s="1" customFormat="1" ht="14.45" customHeight="1" x14ac:dyDescent="0.2">
      <c r="B41" s="17"/>
      <c r="AR41" s="17"/>
    </row>
    <row r="42" spans="1:57" s="1" customFormat="1" ht="14.45" customHeight="1" x14ac:dyDescent="0.2">
      <c r="B42" s="17"/>
      <c r="AR42" s="17"/>
    </row>
    <row r="43" spans="1:57" s="1" customFormat="1" ht="14.45" customHeight="1" x14ac:dyDescent="0.2">
      <c r="B43" s="17"/>
      <c r="AR43" s="17"/>
    </row>
    <row r="44" spans="1:57" s="1" customFormat="1" ht="14.45" customHeight="1" x14ac:dyDescent="0.2">
      <c r="B44" s="17"/>
      <c r="AR44" s="17"/>
    </row>
    <row r="45" spans="1:57" s="1" customFormat="1" ht="14.45" customHeight="1" x14ac:dyDescent="0.2">
      <c r="B45" s="17"/>
      <c r="AR45" s="17"/>
    </row>
    <row r="46" spans="1:57" s="1" customFormat="1" ht="14.45" customHeight="1" x14ac:dyDescent="0.2">
      <c r="B46" s="17"/>
      <c r="AR46" s="17"/>
    </row>
    <row r="47" spans="1:57" s="1" customFormat="1" ht="14.45" customHeight="1" x14ac:dyDescent="0.2">
      <c r="B47" s="17"/>
      <c r="AR47" s="17"/>
    </row>
    <row r="48" spans="1:57" s="1" customFormat="1" ht="14.45" customHeight="1" x14ac:dyDescent="0.2">
      <c r="B48" s="17"/>
      <c r="AR48" s="17"/>
    </row>
    <row r="49" spans="1:57" s="2" customFormat="1" ht="14.45" customHeight="1" x14ac:dyDescent="0.2">
      <c r="B49" s="39"/>
      <c r="D49" s="40" t="s">
        <v>41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42</v>
      </c>
      <c r="AI49" s="41"/>
      <c r="AJ49" s="41"/>
      <c r="AK49" s="41"/>
      <c r="AL49" s="41"/>
      <c r="AM49" s="41"/>
      <c r="AN49" s="41"/>
      <c r="AO49" s="41"/>
      <c r="AR49" s="39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2" customFormat="1" ht="12.75" x14ac:dyDescent="0.2">
      <c r="A60" s="26"/>
      <c r="B60" s="27"/>
      <c r="C60" s="26"/>
      <c r="D60" s="42" t="s">
        <v>43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44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43</v>
      </c>
      <c r="AI60" s="29"/>
      <c r="AJ60" s="29"/>
      <c r="AK60" s="29"/>
      <c r="AL60" s="29"/>
      <c r="AM60" s="42" t="s">
        <v>44</v>
      </c>
      <c r="AN60" s="29"/>
      <c r="AO60" s="29"/>
      <c r="AP60" s="26"/>
      <c r="AQ60" s="26"/>
      <c r="AR60" s="27"/>
      <c r="BE60" s="26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2" customFormat="1" ht="12.75" x14ac:dyDescent="0.2">
      <c r="A64" s="26"/>
      <c r="B64" s="27"/>
      <c r="C64" s="26"/>
      <c r="D64" s="40" t="s">
        <v>45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46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E64" s="26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2" customFormat="1" ht="12.75" x14ac:dyDescent="0.2">
      <c r="A75" s="26"/>
      <c r="B75" s="27"/>
      <c r="C75" s="26"/>
      <c r="D75" s="42" t="s">
        <v>43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44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43</v>
      </c>
      <c r="AI75" s="29"/>
      <c r="AJ75" s="29"/>
      <c r="AK75" s="29"/>
      <c r="AL75" s="29"/>
      <c r="AM75" s="42" t="s">
        <v>44</v>
      </c>
      <c r="AN75" s="29"/>
      <c r="AO75" s="29"/>
      <c r="AP75" s="26"/>
      <c r="AQ75" s="26"/>
      <c r="AR75" s="27"/>
      <c r="BE75" s="26"/>
    </row>
    <row r="76" spans="1:57" s="2" customFormat="1" x14ac:dyDescent="0.2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E77" s="26"/>
    </row>
    <row r="81" spans="1:91" s="2" customFormat="1" ht="6.95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E81" s="26"/>
    </row>
    <row r="82" spans="1:91" s="2" customFormat="1" ht="24.95" customHeight="1" x14ac:dyDescent="0.2">
      <c r="A82" s="26"/>
      <c r="B82" s="27"/>
      <c r="C82" s="18" t="s">
        <v>47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 x14ac:dyDescent="0.2">
      <c r="B84" s="48"/>
      <c r="C84" s="23" t="s">
        <v>11</v>
      </c>
      <c r="L84" s="4">
        <f>K5</f>
        <v>0</v>
      </c>
      <c r="AR84" s="48"/>
    </row>
    <row r="85" spans="1:91" s="5" customFormat="1" ht="36.950000000000003" customHeight="1" x14ac:dyDescent="0.2">
      <c r="B85" s="49"/>
      <c r="C85" s="50" t="s">
        <v>12</v>
      </c>
      <c r="L85" s="177" t="str">
        <f>K6</f>
        <v>PRESTAVBA MOSTNÉHO OBJEKTU MO 2300-001 V OBCI PODBIEL</v>
      </c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R85" s="49"/>
    </row>
    <row r="86" spans="1:91" s="2" customFormat="1" ht="6.95" customHeight="1" x14ac:dyDescent="0.2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 x14ac:dyDescent="0.2">
      <c r="A87" s="26"/>
      <c r="B87" s="27"/>
      <c r="C87" s="23" t="s">
        <v>15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17</v>
      </c>
      <c r="AJ87" s="26"/>
      <c r="AK87" s="26"/>
      <c r="AL87" s="26"/>
      <c r="AM87" s="179" t="str">
        <f>IF(AN8= "","",AN8)</f>
        <v>3. 8. 2022</v>
      </c>
      <c r="AN87" s="179"/>
      <c r="AO87" s="26"/>
      <c r="AP87" s="26"/>
      <c r="AQ87" s="26"/>
      <c r="AR87" s="27"/>
      <c r="BE87" s="26"/>
    </row>
    <row r="88" spans="1:91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 x14ac:dyDescent="0.2">
      <c r="A89" s="26"/>
      <c r="B89" s="27"/>
      <c r="C89" s="23" t="s">
        <v>19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23</v>
      </c>
      <c r="AJ89" s="26"/>
      <c r="AK89" s="26"/>
      <c r="AL89" s="26"/>
      <c r="AM89" s="180" t="str">
        <f>IF(E17="","",E17)</f>
        <v xml:space="preserve"> </v>
      </c>
      <c r="AN89" s="181"/>
      <c r="AO89" s="181"/>
      <c r="AP89" s="181"/>
      <c r="AQ89" s="26"/>
      <c r="AR89" s="27"/>
      <c r="AS89" s="182" t="s">
        <v>48</v>
      </c>
      <c r="AT89" s="183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6"/>
    </row>
    <row r="90" spans="1:91" s="2" customFormat="1" ht="15.2" customHeight="1" x14ac:dyDescent="0.2">
      <c r="A90" s="26"/>
      <c r="B90" s="27"/>
      <c r="C90" s="23" t="s">
        <v>22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25</v>
      </c>
      <c r="AJ90" s="26"/>
      <c r="AK90" s="26"/>
      <c r="AL90" s="26"/>
      <c r="AM90" s="180" t="str">
        <f>IF(E20="","",E20)</f>
        <v xml:space="preserve"> </v>
      </c>
      <c r="AN90" s="181"/>
      <c r="AO90" s="181"/>
      <c r="AP90" s="181"/>
      <c r="AQ90" s="26"/>
      <c r="AR90" s="27"/>
      <c r="AS90" s="184"/>
      <c r="AT90" s="185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6"/>
    </row>
    <row r="91" spans="1:91" s="2" customFormat="1" ht="10.9" customHeight="1" x14ac:dyDescent="0.2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4"/>
      <c r="AT91" s="185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6"/>
    </row>
    <row r="92" spans="1:91" s="2" customFormat="1" ht="29.25" customHeight="1" x14ac:dyDescent="0.2">
      <c r="A92" s="26"/>
      <c r="B92" s="27"/>
      <c r="C92" s="186" t="s">
        <v>49</v>
      </c>
      <c r="D92" s="187"/>
      <c r="E92" s="187"/>
      <c r="F92" s="187"/>
      <c r="G92" s="187"/>
      <c r="H92" s="57"/>
      <c r="I92" s="188" t="s">
        <v>50</v>
      </c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90" t="s">
        <v>51</v>
      </c>
      <c r="AH92" s="187"/>
      <c r="AI92" s="187"/>
      <c r="AJ92" s="187"/>
      <c r="AK92" s="187"/>
      <c r="AL92" s="187"/>
      <c r="AM92" s="187"/>
      <c r="AN92" s="188" t="s">
        <v>52</v>
      </c>
      <c r="AO92" s="187"/>
      <c r="AP92" s="189"/>
      <c r="AQ92" s="58" t="s">
        <v>53</v>
      </c>
      <c r="AR92" s="27"/>
      <c r="AS92" s="59" t="s">
        <v>54</v>
      </c>
      <c r="AT92" s="60" t="s">
        <v>55</v>
      </c>
      <c r="AU92" s="60" t="s">
        <v>56</v>
      </c>
      <c r="AV92" s="60" t="s">
        <v>57</v>
      </c>
      <c r="AW92" s="60" t="s">
        <v>58</v>
      </c>
      <c r="AX92" s="60" t="s">
        <v>59</v>
      </c>
      <c r="AY92" s="60" t="s">
        <v>60</v>
      </c>
      <c r="AZ92" s="60" t="s">
        <v>61</v>
      </c>
      <c r="BA92" s="60" t="s">
        <v>62</v>
      </c>
      <c r="BB92" s="60" t="s">
        <v>63</v>
      </c>
      <c r="BC92" s="60" t="s">
        <v>64</v>
      </c>
      <c r="BD92" s="61" t="s">
        <v>65</v>
      </c>
      <c r="BE92" s="26"/>
    </row>
    <row r="93" spans="1:91" s="2" customFormat="1" ht="10.9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6"/>
    </row>
    <row r="94" spans="1:91" s="6" customFormat="1" ht="32.450000000000003" customHeight="1" x14ac:dyDescent="0.2">
      <c r="B94" s="65"/>
      <c r="C94" s="66" t="s">
        <v>66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95">
        <f>ROUND(AG95+AG98+AG99+AG102+AG103,15)</f>
        <v>0</v>
      </c>
      <c r="AH94" s="195"/>
      <c r="AI94" s="195"/>
      <c r="AJ94" s="195"/>
      <c r="AK94" s="195"/>
      <c r="AL94" s="195"/>
      <c r="AM94" s="195"/>
      <c r="AN94" s="196">
        <f t="shared" ref="AN94:AN103" si="0">SUM(AG94,AT94)</f>
        <v>0</v>
      </c>
      <c r="AO94" s="196"/>
      <c r="AP94" s="196"/>
      <c r="AQ94" s="69" t="s">
        <v>1</v>
      </c>
      <c r="AR94" s="65"/>
      <c r="AS94" s="70">
        <f>ROUND(AS95+AS98+AS99+AS102+AS103,15)</f>
        <v>0</v>
      </c>
      <c r="AT94" s="71">
        <f t="shared" ref="AT94:AT103" si="1">ROUND(SUM(AV94:AW94),15)</f>
        <v>0</v>
      </c>
      <c r="AU94" s="72">
        <f>ROUND(AU95+AU98+AU99+AU102+AU103,5)</f>
        <v>17201.269250000001</v>
      </c>
      <c r="AV94" s="71">
        <f>ROUND(AZ94*L29,15)</f>
        <v>0</v>
      </c>
      <c r="AW94" s="71">
        <f>ROUND(BA94*L30,15)</f>
        <v>0</v>
      </c>
      <c r="AX94" s="71">
        <f>ROUND(BB94*L29,15)</f>
        <v>0</v>
      </c>
      <c r="AY94" s="71">
        <f>ROUND(BC94*L30,15)</f>
        <v>0</v>
      </c>
      <c r="AZ94" s="71">
        <f>ROUND(AZ95+AZ98+AZ99+AZ102+AZ103,15)</f>
        <v>0</v>
      </c>
      <c r="BA94" s="71">
        <f>ROUND(BA95+BA98+BA99+BA102+BA103,15)</f>
        <v>0</v>
      </c>
      <c r="BB94" s="71">
        <f>ROUND(BB95+BB98+BB99+BB102+BB103,15)</f>
        <v>0</v>
      </c>
      <c r="BC94" s="71">
        <f>ROUND(BC95+BC98+BC99+BC102+BC103,15)</f>
        <v>0</v>
      </c>
      <c r="BD94" s="73">
        <f>ROUND(BD95+BD98+BD99+BD102+BD103,15)</f>
        <v>0</v>
      </c>
      <c r="BS94" s="74" t="s">
        <v>67</v>
      </c>
      <c r="BT94" s="74" t="s">
        <v>24</v>
      </c>
      <c r="BU94" s="75" t="s">
        <v>68</v>
      </c>
      <c r="BV94" s="74" t="s">
        <v>69</v>
      </c>
      <c r="BW94" s="74" t="s">
        <v>4</v>
      </c>
      <c r="BX94" s="74" t="s">
        <v>70</v>
      </c>
      <c r="CL94" s="74" t="s">
        <v>1</v>
      </c>
    </row>
    <row r="95" spans="1:91" s="7" customFormat="1" ht="24.75" customHeight="1" x14ac:dyDescent="0.2">
      <c r="B95" s="76"/>
      <c r="C95" s="77"/>
      <c r="D95" s="193" t="s">
        <v>71</v>
      </c>
      <c r="E95" s="193"/>
      <c r="F95" s="193"/>
      <c r="G95" s="193"/>
      <c r="H95" s="193"/>
      <c r="I95" s="78"/>
      <c r="J95" s="193" t="s">
        <v>72</v>
      </c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4">
        <f>ROUND(SUM(AG96:AG97),15)</f>
        <v>0</v>
      </c>
      <c r="AH95" s="192"/>
      <c r="AI95" s="192"/>
      <c r="AJ95" s="192"/>
      <c r="AK95" s="192"/>
      <c r="AL95" s="192"/>
      <c r="AM95" s="192"/>
      <c r="AN95" s="191">
        <f t="shared" si="0"/>
        <v>0</v>
      </c>
      <c r="AO95" s="192"/>
      <c r="AP95" s="192"/>
      <c r="AQ95" s="79" t="s">
        <v>73</v>
      </c>
      <c r="AR95" s="76"/>
      <c r="AS95" s="80">
        <f>ROUND(SUM(AS96:AS97),15)</f>
        <v>0</v>
      </c>
      <c r="AT95" s="81">
        <f t="shared" si="1"/>
        <v>0</v>
      </c>
      <c r="AU95" s="82">
        <f>ROUND(SUM(AU96:AU97),5)</f>
        <v>235.74319</v>
      </c>
      <c r="AV95" s="81">
        <f>ROUND(AZ95*L29,15)</f>
        <v>0</v>
      </c>
      <c r="AW95" s="81">
        <f>ROUND(BA95*L30,15)</f>
        <v>0</v>
      </c>
      <c r="AX95" s="81">
        <f>ROUND(BB95*L29,15)</f>
        <v>0</v>
      </c>
      <c r="AY95" s="81">
        <f>ROUND(BC95*L30,15)</f>
        <v>0</v>
      </c>
      <c r="AZ95" s="81">
        <f>ROUND(SUM(AZ96:AZ97),15)</f>
        <v>0</v>
      </c>
      <c r="BA95" s="81">
        <f>ROUND(SUM(BA96:BA97),15)</f>
        <v>0</v>
      </c>
      <c r="BB95" s="81">
        <f>ROUND(SUM(BB96:BB97),15)</f>
        <v>0</v>
      </c>
      <c r="BC95" s="81">
        <f>ROUND(SUM(BC96:BC97),15)</f>
        <v>0</v>
      </c>
      <c r="BD95" s="83">
        <f>ROUND(SUM(BD96:BD97),15)</f>
        <v>0</v>
      </c>
      <c r="BS95" s="84" t="s">
        <v>67</v>
      </c>
      <c r="BT95" s="84" t="s">
        <v>74</v>
      </c>
      <c r="BU95" s="84" t="s">
        <v>68</v>
      </c>
      <c r="BV95" s="84" t="s">
        <v>69</v>
      </c>
      <c r="BW95" s="84" t="s">
        <v>75</v>
      </c>
      <c r="BX95" s="84" t="s">
        <v>4</v>
      </c>
      <c r="CL95" s="84" t="s">
        <v>1</v>
      </c>
      <c r="CM95" s="84" t="s">
        <v>76</v>
      </c>
    </row>
    <row r="96" spans="1:91" s="4" customFormat="1" ht="16.5" customHeight="1" x14ac:dyDescent="0.2">
      <c r="A96" s="85" t="s">
        <v>77</v>
      </c>
      <c r="B96" s="48"/>
      <c r="C96" s="10"/>
      <c r="D96" s="10"/>
      <c r="E96" s="197" t="s">
        <v>78</v>
      </c>
      <c r="F96" s="197"/>
      <c r="G96" s="197"/>
      <c r="H96" s="197"/>
      <c r="I96" s="197"/>
      <c r="J96" s="10"/>
      <c r="K96" s="197" t="s">
        <v>79</v>
      </c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8">
        <f>'a - úprava cesty'!J32</f>
        <v>0</v>
      </c>
      <c r="AH96" s="199"/>
      <c r="AI96" s="199"/>
      <c r="AJ96" s="199"/>
      <c r="AK96" s="199"/>
      <c r="AL96" s="199"/>
      <c r="AM96" s="199"/>
      <c r="AN96" s="198">
        <f t="shared" si="0"/>
        <v>0</v>
      </c>
      <c r="AO96" s="199"/>
      <c r="AP96" s="199"/>
      <c r="AQ96" s="86" t="s">
        <v>80</v>
      </c>
      <c r="AR96" s="48"/>
      <c r="AS96" s="87">
        <v>0</v>
      </c>
      <c r="AT96" s="88">
        <f t="shared" si="1"/>
        <v>0</v>
      </c>
      <c r="AU96" s="89">
        <f>'a - úprava cesty'!P125</f>
        <v>226.6983496</v>
      </c>
      <c r="AV96" s="88">
        <f>'a - úprava cesty'!J35</f>
        <v>0</v>
      </c>
      <c r="AW96" s="88">
        <f>'a - úprava cesty'!J36</f>
        <v>0</v>
      </c>
      <c r="AX96" s="88">
        <f>'a - úprava cesty'!J37</f>
        <v>0</v>
      </c>
      <c r="AY96" s="88">
        <f>'a - úprava cesty'!J38</f>
        <v>0</v>
      </c>
      <c r="AZ96" s="88">
        <f>'a - úprava cesty'!F35</f>
        <v>0</v>
      </c>
      <c r="BA96" s="88">
        <f>'a - úprava cesty'!F36</f>
        <v>0</v>
      </c>
      <c r="BB96" s="88">
        <f>'a - úprava cesty'!F37</f>
        <v>0</v>
      </c>
      <c r="BC96" s="88">
        <f>'a - úprava cesty'!F38</f>
        <v>0</v>
      </c>
      <c r="BD96" s="90">
        <f>'a - úprava cesty'!F39</f>
        <v>0</v>
      </c>
      <c r="BT96" s="21" t="s">
        <v>76</v>
      </c>
      <c r="BV96" s="21" t="s">
        <v>69</v>
      </c>
      <c r="BW96" s="21" t="s">
        <v>81</v>
      </c>
      <c r="BX96" s="21" t="s">
        <v>75</v>
      </c>
      <c r="CL96" s="21" t="s">
        <v>1</v>
      </c>
    </row>
    <row r="97" spans="1:91" s="4" customFormat="1" ht="16.5" customHeight="1" x14ac:dyDescent="0.2">
      <c r="A97" s="85" t="s">
        <v>77</v>
      </c>
      <c r="B97" s="48"/>
      <c r="C97" s="10"/>
      <c r="D97" s="10"/>
      <c r="E97" s="197" t="s">
        <v>82</v>
      </c>
      <c r="F97" s="197"/>
      <c r="G97" s="197"/>
      <c r="H97" s="197"/>
      <c r="I97" s="197"/>
      <c r="J97" s="10"/>
      <c r="K97" s="197" t="s">
        <v>83</v>
      </c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8">
        <f>'b - trvalé dopravné značenie'!J32</f>
        <v>0</v>
      </c>
      <c r="AH97" s="199"/>
      <c r="AI97" s="199"/>
      <c r="AJ97" s="199"/>
      <c r="AK97" s="199"/>
      <c r="AL97" s="199"/>
      <c r="AM97" s="199"/>
      <c r="AN97" s="198">
        <f t="shared" si="0"/>
        <v>0</v>
      </c>
      <c r="AO97" s="199"/>
      <c r="AP97" s="199"/>
      <c r="AQ97" s="86" t="s">
        <v>80</v>
      </c>
      <c r="AR97" s="48"/>
      <c r="AS97" s="87">
        <v>0</v>
      </c>
      <c r="AT97" s="88">
        <f t="shared" si="1"/>
        <v>0</v>
      </c>
      <c r="AU97" s="89">
        <f>'b - trvalé dopravné značenie'!P123</f>
        <v>9.0448399999999989</v>
      </c>
      <c r="AV97" s="88">
        <f>'b - trvalé dopravné značenie'!J35</f>
        <v>0</v>
      </c>
      <c r="AW97" s="88">
        <f>'b - trvalé dopravné značenie'!J36</f>
        <v>0</v>
      </c>
      <c r="AX97" s="88">
        <f>'b - trvalé dopravné značenie'!J37</f>
        <v>0</v>
      </c>
      <c r="AY97" s="88">
        <f>'b - trvalé dopravné značenie'!J38</f>
        <v>0</v>
      </c>
      <c r="AZ97" s="88">
        <f>'b - trvalé dopravné značenie'!F35</f>
        <v>0</v>
      </c>
      <c r="BA97" s="88">
        <f>'b - trvalé dopravné značenie'!F36</f>
        <v>0</v>
      </c>
      <c r="BB97" s="88">
        <f>'b - trvalé dopravné značenie'!F37</f>
        <v>0</v>
      </c>
      <c r="BC97" s="88">
        <f>'b - trvalé dopravné značenie'!F38</f>
        <v>0</v>
      </c>
      <c r="BD97" s="90">
        <f>'b - trvalé dopravné značenie'!F39</f>
        <v>0</v>
      </c>
      <c r="BT97" s="21" t="s">
        <v>76</v>
      </c>
      <c r="BV97" s="21" t="s">
        <v>69</v>
      </c>
      <c r="BW97" s="21" t="s">
        <v>84</v>
      </c>
      <c r="BX97" s="21" t="s">
        <v>75</v>
      </c>
      <c r="CL97" s="21" t="s">
        <v>1</v>
      </c>
    </row>
    <row r="98" spans="1:91" s="7" customFormat="1" ht="24.75" customHeight="1" x14ac:dyDescent="0.2">
      <c r="A98" s="85" t="s">
        <v>77</v>
      </c>
      <c r="B98" s="76"/>
      <c r="C98" s="77"/>
      <c r="D98" s="193" t="s">
        <v>85</v>
      </c>
      <c r="E98" s="193"/>
      <c r="F98" s="193"/>
      <c r="G98" s="193"/>
      <c r="H98" s="193"/>
      <c r="I98" s="78"/>
      <c r="J98" s="193" t="s">
        <v>86</v>
      </c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B98" s="193"/>
      <c r="AC98" s="193"/>
      <c r="AD98" s="193"/>
      <c r="AE98" s="193"/>
      <c r="AF98" s="193"/>
      <c r="AG98" s="191">
        <f>'SO 201-00 - Prestavba mos...'!J30</f>
        <v>0</v>
      </c>
      <c r="AH98" s="192"/>
      <c r="AI98" s="192"/>
      <c r="AJ98" s="192"/>
      <c r="AK98" s="192"/>
      <c r="AL98" s="192"/>
      <c r="AM98" s="192"/>
      <c r="AN98" s="191">
        <f t="shared" si="0"/>
        <v>0</v>
      </c>
      <c r="AO98" s="192"/>
      <c r="AP98" s="192"/>
      <c r="AQ98" s="79" t="s">
        <v>73</v>
      </c>
      <c r="AR98" s="76"/>
      <c r="AS98" s="80">
        <v>0</v>
      </c>
      <c r="AT98" s="81">
        <f t="shared" si="1"/>
        <v>0</v>
      </c>
      <c r="AU98" s="82">
        <f>'SO 201-00 - Prestavba mos...'!P130</f>
        <v>7610.9957940100003</v>
      </c>
      <c r="AV98" s="81">
        <f>'SO 201-00 - Prestavba mos...'!J33</f>
        <v>0</v>
      </c>
      <c r="AW98" s="81">
        <f>'SO 201-00 - Prestavba mos...'!J34</f>
        <v>0</v>
      </c>
      <c r="AX98" s="81">
        <f>'SO 201-00 - Prestavba mos...'!J35</f>
        <v>0</v>
      </c>
      <c r="AY98" s="81">
        <f>'SO 201-00 - Prestavba mos...'!J36</f>
        <v>0</v>
      </c>
      <c r="AZ98" s="81">
        <f>'SO 201-00 - Prestavba mos...'!F33</f>
        <v>0</v>
      </c>
      <c r="BA98" s="81">
        <f>'SO 201-00 - Prestavba mos...'!F34</f>
        <v>0</v>
      </c>
      <c r="BB98" s="81">
        <f>'SO 201-00 - Prestavba mos...'!F35</f>
        <v>0</v>
      </c>
      <c r="BC98" s="81">
        <f>'SO 201-00 - Prestavba mos...'!F36</f>
        <v>0</v>
      </c>
      <c r="BD98" s="83">
        <f>'SO 201-00 - Prestavba mos...'!F37</f>
        <v>0</v>
      </c>
      <c r="BT98" s="84" t="s">
        <v>74</v>
      </c>
      <c r="BV98" s="84" t="s">
        <v>69</v>
      </c>
      <c r="BW98" s="84" t="s">
        <v>87</v>
      </c>
      <c r="BX98" s="84" t="s">
        <v>4</v>
      </c>
      <c r="CL98" s="84" t="s">
        <v>1</v>
      </c>
      <c r="CM98" s="84" t="s">
        <v>76</v>
      </c>
    </row>
    <row r="99" spans="1:91" s="7" customFormat="1" ht="24.75" customHeight="1" x14ac:dyDescent="0.2">
      <c r="B99" s="76"/>
      <c r="C99" s="77"/>
      <c r="D99" s="193" t="s">
        <v>88</v>
      </c>
      <c r="E99" s="193"/>
      <c r="F99" s="193"/>
      <c r="G99" s="193"/>
      <c r="H99" s="193"/>
      <c r="I99" s="78"/>
      <c r="J99" s="193" t="s">
        <v>89</v>
      </c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  <c r="Y99" s="193"/>
      <c r="Z99" s="193"/>
      <c r="AA99" s="193"/>
      <c r="AB99" s="193"/>
      <c r="AC99" s="193"/>
      <c r="AD99" s="193"/>
      <c r="AE99" s="193"/>
      <c r="AF99" s="193"/>
      <c r="AG99" s="194">
        <f>ROUND(SUM(AG100:AG101),15)</f>
        <v>0</v>
      </c>
      <c r="AH99" s="192"/>
      <c r="AI99" s="192"/>
      <c r="AJ99" s="192"/>
      <c r="AK99" s="192"/>
      <c r="AL99" s="192"/>
      <c r="AM99" s="192"/>
      <c r="AN99" s="191">
        <f t="shared" si="0"/>
        <v>0</v>
      </c>
      <c r="AO99" s="192"/>
      <c r="AP99" s="192"/>
      <c r="AQ99" s="79" t="s">
        <v>73</v>
      </c>
      <c r="AR99" s="76"/>
      <c r="AS99" s="80">
        <f>ROUND(SUM(AS100:AS101),15)</f>
        <v>0</v>
      </c>
      <c r="AT99" s="81">
        <f t="shared" si="1"/>
        <v>0</v>
      </c>
      <c r="AU99" s="82">
        <f>ROUND(SUM(AU100:AU101),5)</f>
        <v>2087.1358100000002</v>
      </c>
      <c r="AV99" s="81">
        <f>ROUND(AZ99*L29,15)</f>
        <v>0</v>
      </c>
      <c r="AW99" s="81">
        <f>ROUND(BA99*L30,15)</f>
        <v>0</v>
      </c>
      <c r="AX99" s="81">
        <f>ROUND(BB99*L29,15)</f>
        <v>0</v>
      </c>
      <c r="AY99" s="81">
        <f>ROUND(BC99*L30,15)</f>
        <v>0</v>
      </c>
      <c r="AZ99" s="81">
        <f>ROUND(SUM(AZ100:AZ101),15)</f>
        <v>0</v>
      </c>
      <c r="BA99" s="81">
        <f>ROUND(SUM(BA100:BA101),15)</f>
        <v>0</v>
      </c>
      <c r="BB99" s="81">
        <f>ROUND(SUM(BB100:BB101),15)</f>
        <v>0</v>
      </c>
      <c r="BC99" s="81">
        <f>ROUND(SUM(BC100:BC101),15)</f>
        <v>0</v>
      </c>
      <c r="BD99" s="83">
        <f>ROUND(SUM(BD100:BD101),15)</f>
        <v>0</v>
      </c>
      <c r="BS99" s="84" t="s">
        <v>67</v>
      </c>
      <c r="BT99" s="84" t="s">
        <v>74</v>
      </c>
      <c r="BU99" s="84" t="s">
        <v>68</v>
      </c>
      <c r="BV99" s="84" t="s">
        <v>69</v>
      </c>
      <c r="BW99" s="84" t="s">
        <v>90</v>
      </c>
      <c r="BX99" s="84" t="s">
        <v>4</v>
      </c>
      <c r="CL99" s="84" t="s">
        <v>1</v>
      </c>
      <c r="CM99" s="84" t="s">
        <v>76</v>
      </c>
    </row>
    <row r="100" spans="1:91" s="4" customFormat="1" ht="16.5" customHeight="1" x14ac:dyDescent="0.2">
      <c r="A100" s="85" t="s">
        <v>77</v>
      </c>
      <c r="B100" s="48"/>
      <c r="C100" s="10"/>
      <c r="D100" s="10"/>
      <c r="E100" s="197" t="s">
        <v>91</v>
      </c>
      <c r="F100" s="197"/>
      <c r="G100" s="197"/>
      <c r="H100" s="197"/>
      <c r="I100" s="197"/>
      <c r="J100" s="10"/>
      <c r="K100" s="197" t="s">
        <v>92</v>
      </c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8">
        <f>'a (1) - dočasná obchádzko...'!J32</f>
        <v>0</v>
      </c>
      <c r="AH100" s="199"/>
      <c r="AI100" s="199"/>
      <c r="AJ100" s="199"/>
      <c r="AK100" s="199"/>
      <c r="AL100" s="199"/>
      <c r="AM100" s="199"/>
      <c r="AN100" s="198">
        <f t="shared" si="0"/>
        <v>0</v>
      </c>
      <c r="AO100" s="199"/>
      <c r="AP100" s="199"/>
      <c r="AQ100" s="86" t="s">
        <v>80</v>
      </c>
      <c r="AR100" s="48"/>
      <c r="AS100" s="87">
        <v>0</v>
      </c>
      <c r="AT100" s="88">
        <f t="shared" si="1"/>
        <v>0</v>
      </c>
      <c r="AU100" s="89">
        <f>'a (1) - dočasná obchádzko...'!P133</f>
        <v>2079.122596316</v>
      </c>
      <c r="AV100" s="88">
        <f>'a (1) - dočasná obchádzko...'!J35</f>
        <v>0</v>
      </c>
      <c r="AW100" s="88">
        <f>'a (1) - dočasná obchádzko...'!J36</f>
        <v>0</v>
      </c>
      <c r="AX100" s="88">
        <f>'a (1) - dočasná obchádzko...'!J37</f>
        <v>0</v>
      </c>
      <c r="AY100" s="88">
        <f>'a (1) - dočasná obchádzko...'!J38</f>
        <v>0</v>
      </c>
      <c r="AZ100" s="88">
        <f>'a (1) - dočasná obchádzko...'!F35</f>
        <v>0</v>
      </c>
      <c r="BA100" s="88">
        <f>'a (1) - dočasná obchádzko...'!F36</f>
        <v>0</v>
      </c>
      <c r="BB100" s="88">
        <f>'a (1) - dočasná obchádzko...'!F37</f>
        <v>0</v>
      </c>
      <c r="BC100" s="88">
        <f>'a (1) - dočasná obchádzko...'!F38</f>
        <v>0</v>
      </c>
      <c r="BD100" s="90">
        <f>'a (1) - dočasná obchádzko...'!F39</f>
        <v>0</v>
      </c>
      <c r="BT100" s="21" t="s">
        <v>76</v>
      </c>
      <c r="BV100" s="21" t="s">
        <v>69</v>
      </c>
      <c r="BW100" s="21" t="s">
        <v>93</v>
      </c>
      <c r="BX100" s="21" t="s">
        <v>90</v>
      </c>
      <c r="CL100" s="21" t="s">
        <v>1</v>
      </c>
    </row>
    <row r="101" spans="1:91" s="4" customFormat="1" ht="16.5" customHeight="1" x14ac:dyDescent="0.2">
      <c r="A101" s="85" t="s">
        <v>77</v>
      </c>
      <c r="B101" s="48"/>
      <c r="C101" s="10"/>
      <c r="D101" s="10"/>
      <c r="E101" s="197" t="s">
        <v>94</v>
      </c>
      <c r="F101" s="197"/>
      <c r="G101" s="197"/>
      <c r="H101" s="197"/>
      <c r="I101" s="197"/>
      <c r="J101" s="10"/>
      <c r="K101" s="197" t="s">
        <v>95</v>
      </c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8">
        <f>'b (1) - dočasné dopravné ...'!J32</f>
        <v>0</v>
      </c>
      <c r="AH101" s="199"/>
      <c r="AI101" s="199"/>
      <c r="AJ101" s="199"/>
      <c r="AK101" s="199"/>
      <c r="AL101" s="199"/>
      <c r="AM101" s="199"/>
      <c r="AN101" s="198">
        <f t="shared" si="0"/>
        <v>0</v>
      </c>
      <c r="AO101" s="199"/>
      <c r="AP101" s="199"/>
      <c r="AQ101" s="86" t="s">
        <v>80</v>
      </c>
      <c r="AR101" s="48"/>
      <c r="AS101" s="87">
        <v>0</v>
      </c>
      <c r="AT101" s="88">
        <f t="shared" si="1"/>
        <v>0</v>
      </c>
      <c r="AU101" s="89">
        <f>'b (1) - dočasné dopravné ...'!P123</f>
        <v>8.0132099999999991</v>
      </c>
      <c r="AV101" s="88">
        <f>'b (1) - dočasné dopravné ...'!J35</f>
        <v>0</v>
      </c>
      <c r="AW101" s="88">
        <f>'b (1) - dočasné dopravné ...'!J36</f>
        <v>0</v>
      </c>
      <c r="AX101" s="88">
        <f>'b (1) - dočasné dopravné ...'!J37</f>
        <v>0</v>
      </c>
      <c r="AY101" s="88">
        <f>'b (1) - dočasné dopravné ...'!J38</f>
        <v>0</v>
      </c>
      <c r="AZ101" s="88">
        <f>'b (1) - dočasné dopravné ...'!F35</f>
        <v>0</v>
      </c>
      <c r="BA101" s="88">
        <f>'b (1) - dočasné dopravné ...'!F36</f>
        <v>0</v>
      </c>
      <c r="BB101" s="88">
        <f>'b (1) - dočasné dopravné ...'!F37</f>
        <v>0</v>
      </c>
      <c r="BC101" s="88">
        <f>'b (1) - dočasné dopravné ...'!F38</f>
        <v>0</v>
      </c>
      <c r="BD101" s="90">
        <f>'b (1) - dočasné dopravné ...'!F39</f>
        <v>0</v>
      </c>
      <c r="BT101" s="21" t="s">
        <v>76</v>
      </c>
      <c r="BV101" s="21" t="s">
        <v>69</v>
      </c>
      <c r="BW101" s="21" t="s">
        <v>96</v>
      </c>
      <c r="BX101" s="21" t="s">
        <v>90</v>
      </c>
      <c r="CL101" s="21" t="s">
        <v>1</v>
      </c>
    </row>
    <row r="102" spans="1:91" s="7" customFormat="1" ht="24.75" customHeight="1" x14ac:dyDescent="0.2">
      <c r="A102" s="85" t="s">
        <v>77</v>
      </c>
      <c r="B102" s="76"/>
      <c r="C102" s="77"/>
      <c r="D102" s="193" t="s">
        <v>97</v>
      </c>
      <c r="E102" s="193"/>
      <c r="F102" s="193"/>
      <c r="G102" s="193"/>
      <c r="H102" s="193"/>
      <c r="I102" s="78"/>
      <c r="J102" s="193" t="s">
        <v>98</v>
      </c>
      <c r="K102" s="193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  <c r="W102" s="193"/>
      <c r="X102" s="193"/>
      <c r="Y102" s="193"/>
      <c r="Z102" s="193"/>
      <c r="AA102" s="193"/>
      <c r="AB102" s="193"/>
      <c r="AC102" s="193"/>
      <c r="AD102" s="193"/>
      <c r="AE102" s="193"/>
      <c r="AF102" s="193"/>
      <c r="AG102" s="191">
        <f>'SO 301-01 - Mostné proviz...'!J30</f>
        <v>0</v>
      </c>
      <c r="AH102" s="192"/>
      <c r="AI102" s="192"/>
      <c r="AJ102" s="192"/>
      <c r="AK102" s="192"/>
      <c r="AL102" s="192"/>
      <c r="AM102" s="192"/>
      <c r="AN102" s="191">
        <f t="shared" si="0"/>
        <v>0</v>
      </c>
      <c r="AO102" s="192"/>
      <c r="AP102" s="192"/>
      <c r="AQ102" s="79" t="s">
        <v>73</v>
      </c>
      <c r="AR102" s="76"/>
      <c r="AS102" s="80">
        <v>0</v>
      </c>
      <c r="AT102" s="81">
        <f t="shared" si="1"/>
        <v>0</v>
      </c>
      <c r="AU102" s="82">
        <f>'SO 301-01 - Mostné proviz...'!P128</f>
        <v>6268.9343708500001</v>
      </c>
      <c r="AV102" s="81">
        <f>'SO 301-01 - Mostné proviz...'!J33</f>
        <v>0</v>
      </c>
      <c r="AW102" s="81">
        <f>'SO 301-01 - Mostné proviz...'!J34</f>
        <v>0</v>
      </c>
      <c r="AX102" s="81">
        <f>'SO 301-01 - Mostné proviz...'!J35</f>
        <v>0</v>
      </c>
      <c r="AY102" s="81">
        <f>'SO 301-01 - Mostné proviz...'!J36</f>
        <v>0</v>
      </c>
      <c r="AZ102" s="81">
        <f>'SO 301-01 - Mostné proviz...'!F33</f>
        <v>0</v>
      </c>
      <c r="BA102" s="81">
        <f>'SO 301-01 - Mostné proviz...'!F34</f>
        <v>0</v>
      </c>
      <c r="BB102" s="81">
        <f>'SO 301-01 - Mostné proviz...'!F35</f>
        <v>0</v>
      </c>
      <c r="BC102" s="81">
        <f>'SO 301-01 - Mostné proviz...'!F36</f>
        <v>0</v>
      </c>
      <c r="BD102" s="83">
        <f>'SO 301-01 - Mostné proviz...'!F37</f>
        <v>0</v>
      </c>
      <c r="BT102" s="84" t="s">
        <v>74</v>
      </c>
      <c r="BV102" s="84" t="s">
        <v>69</v>
      </c>
      <c r="BW102" s="84" t="s">
        <v>99</v>
      </c>
      <c r="BX102" s="84" t="s">
        <v>4</v>
      </c>
      <c r="CL102" s="84" t="s">
        <v>1</v>
      </c>
      <c r="CM102" s="84" t="s">
        <v>76</v>
      </c>
    </row>
    <row r="103" spans="1:91" s="7" customFormat="1" ht="24.75" customHeight="1" x14ac:dyDescent="0.2">
      <c r="A103" s="85" t="s">
        <v>77</v>
      </c>
      <c r="B103" s="76"/>
      <c r="C103" s="77"/>
      <c r="D103" s="193" t="s">
        <v>100</v>
      </c>
      <c r="E103" s="193"/>
      <c r="F103" s="193"/>
      <c r="G103" s="193"/>
      <c r="H103" s="193"/>
      <c r="I103" s="78"/>
      <c r="J103" s="193" t="s">
        <v>101</v>
      </c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3"/>
      <c r="AD103" s="193"/>
      <c r="AE103" s="193"/>
      <c r="AF103" s="193"/>
      <c r="AG103" s="191">
        <f>'SO 301-02 - Prístup pre r...'!J30</f>
        <v>0</v>
      </c>
      <c r="AH103" s="192"/>
      <c r="AI103" s="192"/>
      <c r="AJ103" s="192"/>
      <c r="AK103" s="192"/>
      <c r="AL103" s="192"/>
      <c r="AM103" s="192"/>
      <c r="AN103" s="191">
        <f t="shared" si="0"/>
        <v>0</v>
      </c>
      <c r="AO103" s="192"/>
      <c r="AP103" s="192"/>
      <c r="AQ103" s="79" t="s">
        <v>73</v>
      </c>
      <c r="AR103" s="76"/>
      <c r="AS103" s="91">
        <v>0</v>
      </c>
      <c r="AT103" s="92">
        <f t="shared" si="1"/>
        <v>0</v>
      </c>
      <c r="AU103" s="93">
        <f>'SO 301-02 - Prístup pre r...'!P124</f>
        <v>998.46008599999993</v>
      </c>
      <c r="AV103" s="92">
        <f>'SO 301-02 - Prístup pre r...'!J33</f>
        <v>0</v>
      </c>
      <c r="AW103" s="92">
        <f>'SO 301-02 - Prístup pre r...'!J34</f>
        <v>0</v>
      </c>
      <c r="AX103" s="92">
        <f>'SO 301-02 - Prístup pre r...'!J35</f>
        <v>0</v>
      </c>
      <c r="AY103" s="92">
        <f>'SO 301-02 - Prístup pre r...'!J36</f>
        <v>0</v>
      </c>
      <c r="AZ103" s="92">
        <f>'SO 301-02 - Prístup pre r...'!F33</f>
        <v>0</v>
      </c>
      <c r="BA103" s="92">
        <f>'SO 301-02 - Prístup pre r...'!F34</f>
        <v>0</v>
      </c>
      <c r="BB103" s="92">
        <f>'SO 301-02 - Prístup pre r...'!F35</f>
        <v>0</v>
      </c>
      <c r="BC103" s="92">
        <f>'SO 301-02 - Prístup pre r...'!F36</f>
        <v>0</v>
      </c>
      <c r="BD103" s="94">
        <f>'SO 301-02 - Prístup pre r...'!F37</f>
        <v>0</v>
      </c>
      <c r="BT103" s="84" t="s">
        <v>74</v>
      </c>
      <c r="BV103" s="84" t="s">
        <v>69</v>
      </c>
      <c r="BW103" s="84" t="s">
        <v>102</v>
      </c>
      <c r="BX103" s="84" t="s">
        <v>4</v>
      </c>
      <c r="CL103" s="84" t="s">
        <v>1</v>
      </c>
      <c r="CM103" s="84" t="s">
        <v>76</v>
      </c>
    </row>
    <row r="104" spans="1:91" s="2" customFormat="1" ht="30" customHeight="1" x14ac:dyDescent="0.2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7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91" s="2" customFormat="1" ht="6.95" customHeight="1" x14ac:dyDescent="0.2">
      <c r="A105" s="26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27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</sheetData>
  <mergeCells count="72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D98:H98"/>
    <mergeCell ref="AN98:AP98"/>
    <mergeCell ref="AG98:AM98"/>
    <mergeCell ref="J98:AF98"/>
    <mergeCell ref="AN99:AP99"/>
    <mergeCell ref="AG99:AM99"/>
    <mergeCell ref="D99:H99"/>
    <mergeCell ref="J99:AF99"/>
    <mergeCell ref="K96:AF96"/>
    <mergeCell ref="AN96:AP96"/>
    <mergeCell ref="AG96:AM96"/>
    <mergeCell ref="E96:I96"/>
    <mergeCell ref="AG97:AM97"/>
    <mergeCell ref="E97:I97"/>
    <mergeCell ref="K97:AF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6" location="'a - úprava cesty'!C2" display="/"/>
    <hyperlink ref="A97" location="'b - trvalé dopravné značenie'!C2" display="/"/>
    <hyperlink ref="A98" location="'SO 201-00 - Prestavba mos...'!C2" display="/"/>
    <hyperlink ref="A100" location="'a (1) - dočasná obchádzko...'!C2" display="/"/>
    <hyperlink ref="A101" location="'b (1) - dočasné dopravné ...'!C2" display="/"/>
    <hyperlink ref="A102" location="'SO 301-01 - Mostné proviz...'!C2" display="/"/>
    <hyperlink ref="A103" location="'SO 301-02 - Prístup pre r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2"/>
  <sheetViews>
    <sheetView showGridLines="0" topLeftCell="A145" workbookViewId="0">
      <selection activeCell="X133" sqref="X133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5"/>
    </row>
    <row r="2" spans="1:46" s="1" customFormat="1" ht="36.950000000000003" customHeight="1" x14ac:dyDescent="0.2">
      <c r="L2" s="210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81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 x14ac:dyDescent="0.2">
      <c r="B4" s="17"/>
      <c r="D4" s="18" t="s">
        <v>103</v>
      </c>
      <c r="L4" s="17"/>
      <c r="M4" s="96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12</v>
      </c>
      <c r="L6" s="17"/>
    </row>
    <row r="7" spans="1:46" s="1" customFormat="1" ht="16.5" customHeight="1" x14ac:dyDescent="0.2">
      <c r="B7" s="17"/>
      <c r="E7" s="219" t="str">
        <f>'Rekapitulácia stavby'!K6</f>
        <v>PRESTAVBA MOSTNÉHO OBJEKTU MO 2300-001 V OBCI PODBIEL</v>
      </c>
      <c r="F7" s="220"/>
      <c r="G7" s="220"/>
      <c r="H7" s="220"/>
      <c r="L7" s="17"/>
    </row>
    <row r="8" spans="1:46" s="1" customFormat="1" ht="12" customHeight="1" x14ac:dyDescent="0.2">
      <c r="B8" s="17"/>
      <c r="D8" s="23" t="s">
        <v>104</v>
      </c>
      <c r="L8" s="17"/>
    </row>
    <row r="9" spans="1:46" s="2" customFormat="1" ht="16.5" customHeight="1" x14ac:dyDescent="0.2">
      <c r="A9" s="26"/>
      <c r="B9" s="27"/>
      <c r="C9" s="26"/>
      <c r="D9" s="26"/>
      <c r="E9" s="219" t="s">
        <v>105</v>
      </c>
      <c r="F9" s="218"/>
      <c r="G9" s="218"/>
      <c r="H9" s="218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 x14ac:dyDescent="0.2">
      <c r="A10" s="26"/>
      <c r="B10" s="27"/>
      <c r="C10" s="26"/>
      <c r="D10" s="23" t="s">
        <v>106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 x14ac:dyDescent="0.2">
      <c r="A11" s="26"/>
      <c r="B11" s="27"/>
      <c r="C11" s="26"/>
      <c r="D11" s="26"/>
      <c r="E11" s="177" t="s">
        <v>107</v>
      </c>
      <c r="F11" s="218"/>
      <c r="G11" s="218"/>
      <c r="H11" s="218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x14ac:dyDescent="0.2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 x14ac:dyDescent="0.2">
      <c r="A13" s="26"/>
      <c r="B13" s="27"/>
      <c r="C13" s="26"/>
      <c r="D13" s="23" t="s">
        <v>13</v>
      </c>
      <c r="E13" s="26"/>
      <c r="F13" s="21" t="s">
        <v>1</v>
      </c>
      <c r="G13" s="26"/>
      <c r="H13" s="26"/>
      <c r="I13" s="23" t="s">
        <v>14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 x14ac:dyDescent="0.2">
      <c r="A14" s="26"/>
      <c r="B14" s="27"/>
      <c r="C14" s="26"/>
      <c r="D14" s="23" t="s">
        <v>15</v>
      </c>
      <c r="E14" s="26"/>
      <c r="F14" s="21" t="s">
        <v>16</v>
      </c>
      <c r="G14" s="26"/>
      <c r="H14" s="26"/>
      <c r="I14" s="23" t="s">
        <v>17</v>
      </c>
      <c r="J14" s="52" t="str">
        <f>'Rekapitulácia stavby'!AN8</f>
        <v>3. 8. 2022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 x14ac:dyDescent="0.2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 x14ac:dyDescent="0.2">
      <c r="A16" s="26"/>
      <c r="B16" s="27"/>
      <c r="C16" s="26"/>
      <c r="D16" s="23" t="s">
        <v>19</v>
      </c>
      <c r="E16" s="26"/>
      <c r="F16" s="26"/>
      <c r="G16" s="26"/>
      <c r="H16" s="26"/>
      <c r="I16" s="23" t="s">
        <v>20</v>
      </c>
      <c r="J16" s="21" t="str">
        <f>IF('Rekapitulácia stavby'!AN10="","",'Rekapitulácia stavby'!AN10)</f>
        <v/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 x14ac:dyDescent="0.2">
      <c r="A17" s="26"/>
      <c r="B17" s="27"/>
      <c r="C17" s="26"/>
      <c r="D17" s="26"/>
      <c r="E17" s="21" t="str">
        <f>IF('Rekapitulácia stavby'!E11="","",'Rekapitulácia stavby'!E11)</f>
        <v xml:space="preserve"> </v>
      </c>
      <c r="F17" s="26"/>
      <c r="G17" s="26"/>
      <c r="H17" s="26"/>
      <c r="I17" s="23" t="s">
        <v>21</v>
      </c>
      <c r="J17" s="21" t="str">
        <f>IF('Rekapitulácia stavby'!AN11="","",'Rekapitulácia stavby'!AN11)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 x14ac:dyDescent="0.2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 x14ac:dyDescent="0.2">
      <c r="A19" s="26"/>
      <c r="B19" s="27"/>
      <c r="C19" s="26"/>
      <c r="D19" s="23" t="s">
        <v>22</v>
      </c>
      <c r="E19" s="26"/>
      <c r="F19" s="26"/>
      <c r="G19" s="26"/>
      <c r="H19" s="26"/>
      <c r="I19" s="23" t="s">
        <v>20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 x14ac:dyDescent="0.2">
      <c r="A20" s="26"/>
      <c r="B20" s="27"/>
      <c r="C20" s="26"/>
      <c r="D20" s="26"/>
      <c r="E20" s="203" t="str">
        <f>'Rekapitulácia stavby'!E14</f>
        <v xml:space="preserve"> </v>
      </c>
      <c r="F20" s="203"/>
      <c r="G20" s="203"/>
      <c r="H20" s="203"/>
      <c r="I20" s="23" t="s">
        <v>21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 x14ac:dyDescent="0.2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 x14ac:dyDescent="0.2">
      <c r="A22" s="26"/>
      <c r="B22" s="27"/>
      <c r="C22" s="26"/>
      <c r="D22" s="23" t="s">
        <v>23</v>
      </c>
      <c r="E22" s="26"/>
      <c r="F22" s="26"/>
      <c r="G22" s="26"/>
      <c r="H22" s="26"/>
      <c r="I22" s="23" t="s">
        <v>20</v>
      </c>
      <c r="J22" s="21" t="str">
        <f>IF('Rekapitulácia stavby'!AN16="","",'Rekapitulácia stavby'!AN16)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 x14ac:dyDescent="0.2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21</v>
      </c>
      <c r="J23" s="21" t="str">
        <f>IF('Rekapitulácia stavby'!AN17="","",'Rekapitulácia stavby'!AN17)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 x14ac:dyDescent="0.2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 x14ac:dyDescent="0.2">
      <c r="A25" s="26"/>
      <c r="B25" s="27"/>
      <c r="C25" s="26"/>
      <c r="D25" s="23" t="s">
        <v>25</v>
      </c>
      <c r="E25" s="26"/>
      <c r="F25" s="26"/>
      <c r="G25" s="26"/>
      <c r="H25" s="26"/>
      <c r="I25" s="23" t="s">
        <v>20</v>
      </c>
      <c r="J25" s="21" t="str">
        <f>IF('Rekapitulácia stavby'!AN19="","",'Rekapitulácia stavby'!AN19)</f>
        <v/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 x14ac:dyDescent="0.2">
      <c r="A26" s="26"/>
      <c r="B26" s="27"/>
      <c r="C26" s="26"/>
      <c r="D26" s="26"/>
      <c r="E26" s="21" t="str">
        <f>IF('Rekapitulácia stavby'!E20="","",'Rekapitulácia stavby'!E20)</f>
        <v xml:space="preserve"> </v>
      </c>
      <c r="F26" s="26"/>
      <c r="G26" s="26"/>
      <c r="H26" s="26"/>
      <c r="I26" s="23" t="s">
        <v>21</v>
      </c>
      <c r="J26" s="21" t="str">
        <f>IF('Rekapitulácia stavby'!AN20="","",'Rekapitulácia stavby'!AN20)</f>
        <v/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 x14ac:dyDescent="0.2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 x14ac:dyDescent="0.2">
      <c r="A28" s="26"/>
      <c r="B28" s="27"/>
      <c r="C28" s="26"/>
      <c r="D28" s="23" t="s">
        <v>27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 x14ac:dyDescent="0.2">
      <c r="A29" s="97"/>
      <c r="B29" s="98"/>
      <c r="C29" s="97"/>
      <c r="D29" s="97"/>
      <c r="E29" s="206" t="s">
        <v>1</v>
      </c>
      <c r="F29" s="206"/>
      <c r="G29" s="206"/>
      <c r="H29" s="206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customHeight="1" x14ac:dyDescent="0.2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 x14ac:dyDescent="0.2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 x14ac:dyDescent="0.2">
      <c r="A32" s="26"/>
      <c r="B32" s="27"/>
      <c r="C32" s="26"/>
      <c r="D32" s="100" t="s">
        <v>28</v>
      </c>
      <c r="E32" s="26"/>
      <c r="F32" s="26"/>
      <c r="G32" s="26"/>
      <c r="H32" s="26"/>
      <c r="I32" s="26"/>
      <c r="J32" s="68">
        <f>ROUND(J125, 15)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 x14ac:dyDescent="0.2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 x14ac:dyDescent="0.2">
      <c r="A34" s="26"/>
      <c r="B34" s="27"/>
      <c r="C34" s="26"/>
      <c r="D34" s="26"/>
      <c r="E34" s="26"/>
      <c r="F34" s="30" t="s">
        <v>30</v>
      </c>
      <c r="G34" s="26"/>
      <c r="H34" s="26"/>
      <c r="I34" s="30" t="s">
        <v>29</v>
      </c>
      <c r="J34" s="30" t="s">
        <v>31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 x14ac:dyDescent="0.2">
      <c r="A35" s="26"/>
      <c r="B35" s="27"/>
      <c r="C35" s="26"/>
      <c r="D35" s="101" t="s">
        <v>32</v>
      </c>
      <c r="E35" s="32" t="s">
        <v>33</v>
      </c>
      <c r="F35" s="102">
        <f>ROUND((SUM(BE125:BE161)),  15)</f>
        <v>0</v>
      </c>
      <c r="G35" s="26"/>
      <c r="H35" s="26"/>
      <c r="I35" s="103">
        <v>0.2</v>
      </c>
      <c r="J35" s="102">
        <f>ROUND(((SUM(BE125:BE161))*I35),  15)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 x14ac:dyDescent="0.2">
      <c r="A36" s="26"/>
      <c r="B36" s="27"/>
      <c r="C36" s="26"/>
      <c r="D36" s="26"/>
      <c r="E36" s="32" t="s">
        <v>34</v>
      </c>
      <c r="F36" s="104">
        <f>ROUND((SUM(BF125:BF161)),  15)</f>
        <v>0</v>
      </c>
      <c r="G36" s="105"/>
      <c r="H36" s="105"/>
      <c r="I36" s="106">
        <v>0.2</v>
      </c>
      <c r="J36" s="104">
        <f>ROUND(((SUM(BF125:BF161))*I36),  15)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 x14ac:dyDescent="0.2">
      <c r="A37" s="26"/>
      <c r="B37" s="27"/>
      <c r="C37" s="26"/>
      <c r="D37" s="26"/>
      <c r="E37" s="23" t="s">
        <v>35</v>
      </c>
      <c r="F37" s="102">
        <f>ROUND((SUM(BG125:BG161)),  15)</f>
        <v>0</v>
      </c>
      <c r="G37" s="26"/>
      <c r="H37" s="26"/>
      <c r="I37" s="103">
        <v>0.2</v>
      </c>
      <c r="J37" s="102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 x14ac:dyDescent="0.2">
      <c r="A38" s="26"/>
      <c r="B38" s="27"/>
      <c r="C38" s="26"/>
      <c r="D38" s="26"/>
      <c r="E38" s="23" t="s">
        <v>36</v>
      </c>
      <c r="F38" s="102">
        <f>ROUND((SUM(BH125:BH161)),  15)</f>
        <v>0</v>
      </c>
      <c r="G38" s="26"/>
      <c r="H38" s="26"/>
      <c r="I38" s="103">
        <v>0.2</v>
      </c>
      <c r="J38" s="102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 x14ac:dyDescent="0.2">
      <c r="A39" s="26"/>
      <c r="B39" s="27"/>
      <c r="C39" s="26"/>
      <c r="D39" s="26"/>
      <c r="E39" s="32" t="s">
        <v>37</v>
      </c>
      <c r="F39" s="104">
        <f>ROUND((SUM(BI125:BI161)),  15)</f>
        <v>0</v>
      </c>
      <c r="G39" s="105"/>
      <c r="H39" s="105"/>
      <c r="I39" s="106">
        <v>0</v>
      </c>
      <c r="J39" s="104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 x14ac:dyDescent="0.2">
      <c r="A41" s="26"/>
      <c r="B41" s="27"/>
      <c r="C41" s="107"/>
      <c r="D41" s="108" t="s">
        <v>38</v>
      </c>
      <c r="E41" s="57"/>
      <c r="F41" s="57"/>
      <c r="G41" s="109" t="s">
        <v>39</v>
      </c>
      <c r="H41" s="110" t="s">
        <v>40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 x14ac:dyDescent="0.2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 x14ac:dyDescent="0.2">
      <c r="B43" s="17"/>
      <c r="L43" s="17"/>
    </row>
    <row r="44" spans="1:31" s="1" customFormat="1" ht="14.45" customHeight="1" x14ac:dyDescent="0.2">
      <c r="B44" s="17"/>
      <c r="L44" s="17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9"/>
      <c r="D50" s="40" t="s">
        <v>41</v>
      </c>
      <c r="E50" s="41"/>
      <c r="F50" s="41"/>
      <c r="G50" s="40" t="s">
        <v>42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42" t="s">
        <v>43</v>
      </c>
      <c r="E61" s="29"/>
      <c r="F61" s="113" t="s">
        <v>44</v>
      </c>
      <c r="G61" s="42" t="s">
        <v>43</v>
      </c>
      <c r="H61" s="29"/>
      <c r="I61" s="29"/>
      <c r="J61" s="114" t="s">
        <v>44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40" t="s">
        <v>45</v>
      </c>
      <c r="E65" s="43"/>
      <c r="F65" s="43"/>
      <c r="G65" s="40" t="s">
        <v>46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42" t="s">
        <v>43</v>
      </c>
      <c r="E76" s="29"/>
      <c r="F76" s="113" t="s">
        <v>44</v>
      </c>
      <c r="G76" s="42" t="s">
        <v>43</v>
      </c>
      <c r="H76" s="29"/>
      <c r="I76" s="29"/>
      <c r="J76" s="114" t="s">
        <v>44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hidden="1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hidden="1" customHeight="1" x14ac:dyDescent="0.2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hidden="1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hidden="1" customHeight="1" x14ac:dyDescent="0.2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hidden="1" customHeight="1" x14ac:dyDescent="0.2">
      <c r="A85" s="26"/>
      <c r="B85" s="27"/>
      <c r="C85" s="26"/>
      <c r="D85" s="26"/>
      <c r="E85" s="219" t="str">
        <f>E7</f>
        <v>PRESTAVBA MOSTNÉHO OBJEKTU MO 2300-001 V OBCI PODBIEL</v>
      </c>
      <c r="F85" s="220"/>
      <c r="G85" s="220"/>
      <c r="H85" s="220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hidden="1" customHeight="1" x14ac:dyDescent="0.2">
      <c r="B86" s="17"/>
      <c r="C86" s="23" t="s">
        <v>104</v>
      </c>
      <c r="L86" s="17"/>
    </row>
    <row r="87" spans="1:31" s="2" customFormat="1" ht="16.5" hidden="1" customHeight="1" x14ac:dyDescent="0.2">
      <c r="A87" s="26"/>
      <c r="B87" s="27"/>
      <c r="C87" s="26"/>
      <c r="D87" s="26"/>
      <c r="E87" s="219" t="s">
        <v>105</v>
      </c>
      <c r="F87" s="218"/>
      <c r="G87" s="218"/>
      <c r="H87" s="218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hidden="1" customHeight="1" x14ac:dyDescent="0.2">
      <c r="A88" s="26"/>
      <c r="B88" s="27"/>
      <c r="C88" s="23" t="s">
        <v>106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hidden="1" customHeight="1" x14ac:dyDescent="0.2">
      <c r="A89" s="26"/>
      <c r="B89" s="27"/>
      <c r="C89" s="26"/>
      <c r="D89" s="26"/>
      <c r="E89" s="177" t="str">
        <f>E11</f>
        <v>a - úprava cesty</v>
      </c>
      <c r="F89" s="218"/>
      <c r="G89" s="218"/>
      <c r="H89" s="218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hidden="1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hidden="1" customHeight="1" x14ac:dyDescent="0.2">
      <c r="A91" s="26"/>
      <c r="B91" s="27"/>
      <c r="C91" s="23" t="s">
        <v>15</v>
      </c>
      <c r="D91" s="26"/>
      <c r="E91" s="26"/>
      <c r="F91" s="21" t="str">
        <f>F14</f>
        <v xml:space="preserve"> </v>
      </c>
      <c r="G91" s="26"/>
      <c r="H91" s="26"/>
      <c r="I91" s="23" t="s">
        <v>17</v>
      </c>
      <c r="J91" s="52" t="str">
        <f>IF(J14="","",J14)</f>
        <v>3. 8. 2022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hidden="1" customHeight="1" x14ac:dyDescent="0.2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hidden="1" customHeight="1" x14ac:dyDescent="0.2">
      <c r="A93" s="26"/>
      <c r="B93" s="27"/>
      <c r="C93" s="23" t="s">
        <v>19</v>
      </c>
      <c r="D93" s="26"/>
      <c r="E93" s="26"/>
      <c r="F93" s="21" t="str">
        <f>E17</f>
        <v xml:space="preserve"> </v>
      </c>
      <c r="G93" s="26"/>
      <c r="H93" s="26"/>
      <c r="I93" s="23" t="s">
        <v>23</v>
      </c>
      <c r="J93" s="24" t="str">
        <f>E23</f>
        <v xml:space="preserve"> 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hidden="1" customHeight="1" x14ac:dyDescent="0.2">
      <c r="A94" s="26"/>
      <c r="B94" s="27"/>
      <c r="C94" s="23" t="s">
        <v>22</v>
      </c>
      <c r="D94" s="26"/>
      <c r="E94" s="26"/>
      <c r="F94" s="21" t="str">
        <f>IF(E20="","",E20)</f>
        <v xml:space="preserve"> </v>
      </c>
      <c r="G94" s="26"/>
      <c r="H94" s="26"/>
      <c r="I94" s="23" t="s">
        <v>25</v>
      </c>
      <c r="J94" s="24" t="str">
        <f>E26</f>
        <v xml:space="preserve"> </v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hidden="1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hidden="1" customHeight="1" x14ac:dyDescent="0.2">
      <c r="A96" s="26"/>
      <c r="B96" s="27"/>
      <c r="C96" s="115" t="s">
        <v>109</v>
      </c>
      <c r="D96" s="107"/>
      <c r="E96" s="107"/>
      <c r="F96" s="107"/>
      <c r="G96" s="107"/>
      <c r="H96" s="107"/>
      <c r="I96" s="107"/>
      <c r="J96" s="116" t="s">
        <v>110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hidden="1" customHeight="1" x14ac:dyDescent="0.2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hidden="1" customHeight="1" x14ac:dyDescent="0.2">
      <c r="A98" s="26"/>
      <c r="B98" s="27"/>
      <c r="C98" s="117" t="s">
        <v>111</v>
      </c>
      <c r="D98" s="26"/>
      <c r="E98" s="26"/>
      <c r="F98" s="26"/>
      <c r="G98" s="26"/>
      <c r="H98" s="26"/>
      <c r="I98" s="26"/>
      <c r="J98" s="68">
        <f>J125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112</v>
      </c>
    </row>
    <row r="99" spans="1:47" s="9" customFormat="1" ht="24.95" hidden="1" customHeight="1" x14ac:dyDescent="0.2">
      <c r="B99" s="118"/>
      <c r="D99" s="119" t="s">
        <v>113</v>
      </c>
      <c r="E99" s="120"/>
      <c r="F99" s="120"/>
      <c r="G99" s="120"/>
      <c r="H99" s="120"/>
      <c r="I99" s="120"/>
      <c r="J99" s="121">
        <f>J126</f>
        <v>0</v>
      </c>
      <c r="L99" s="118"/>
    </row>
    <row r="100" spans="1:47" s="10" customFormat="1" ht="19.899999999999999" hidden="1" customHeight="1" x14ac:dyDescent="0.2">
      <c r="B100" s="122"/>
      <c r="D100" s="123" t="s">
        <v>114</v>
      </c>
      <c r="E100" s="124"/>
      <c r="F100" s="124"/>
      <c r="G100" s="124"/>
      <c r="H100" s="124"/>
      <c r="I100" s="124"/>
      <c r="J100" s="125">
        <f>J127</f>
        <v>0</v>
      </c>
      <c r="L100" s="122"/>
    </row>
    <row r="101" spans="1:47" s="10" customFormat="1" ht="19.899999999999999" hidden="1" customHeight="1" x14ac:dyDescent="0.2">
      <c r="B101" s="122"/>
      <c r="D101" s="123" t="s">
        <v>115</v>
      </c>
      <c r="E101" s="124"/>
      <c r="F101" s="124"/>
      <c r="G101" s="124"/>
      <c r="H101" s="124"/>
      <c r="I101" s="124"/>
      <c r="J101" s="125">
        <f>J139</f>
        <v>0</v>
      </c>
      <c r="L101" s="122"/>
    </row>
    <row r="102" spans="1:47" s="10" customFormat="1" ht="19.899999999999999" hidden="1" customHeight="1" x14ac:dyDescent="0.2">
      <c r="B102" s="122"/>
      <c r="D102" s="123" t="s">
        <v>116</v>
      </c>
      <c r="E102" s="124"/>
      <c r="F102" s="124"/>
      <c r="G102" s="124"/>
      <c r="H102" s="124"/>
      <c r="I102" s="124"/>
      <c r="J102" s="125">
        <f>J148</f>
        <v>0</v>
      </c>
      <c r="L102" s="122"/>
    </row>
    <row r="103" spans="1:47" s="10" customFormat="1" ht="19.899999999999999" hidden="1" customHeight="1" x14ac:dyDescent="0.2">
      <c r="B103" s="122"/>
      <c r="D103" s="123" t="s">
        <v>117</v>
      </c>
      <c r="E103" s="124"/>
      <c r="F103" s="124"/>
      <c r="G103" s="124"/>
      <c r="H103" s="124"/>
      <c r="I103" s="124"/>
      <c r="J103" s="125">
        <f>J160</f>
        <v>0</v>
      </c>
      <c r="L103" s="122"/>
    </row>
    <row r="104" spans="1:47" s="2" customFormat="1" ht="21.75" hidden="1" customHeight="1" x14ac:dyDescent="0.2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47" s="2" customFormat="1" ht="6.95" hidden="1" customHeight="1" x14ac:dyDescent="0.2">
      <c r="A105" s="26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47" hidden="1" x14ac:dyDescent="0.2"/>
    <row r="107" spans="1:47" hidden="1" x14ac:dyDescent="0.2"/>
    <row r="108" spans="1:47" hidden="1" x14ac:dyDescent="0.2"/>
    <row r="109" spans="1:47" s="2" customFormat="1" ht="6.95" customHeight="1" x14ac:dyDescent="0.2">
      <c r="A109" s="26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24.95" customHeight="1" x14ac:dyDescent="0.2">
      <c r="A110" s="26"/>
      <c r="B110" s="27"/>
      <c r="C110" s="18" t="s">
        <v>118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6.95" customHeight="1" x14ac:dyDescent="0.2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12" customHeight="1" x14ac:dyDescent="0.2">
      <c r="A112" s="26"/>
      <c r="B112" s="27"/>
      <c r="C112" s="23" t="s">
        <v>12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 x14ac:dyDescent="0.2">
      <c r="A113" s="26"/>
      <c r="B113" s="27"/>
      <c r="C113" s="26"/>
      <c r="D113" s="26"/>
      <c r="E113" s="219" t="str">
        <f>E7</f>
        <v>PRESTAVBA MOSTNÉHO OBJEKTU MO 2300-001 V OBCI PODBIEL</v>
      </c>
      <c r="F113" s="220"/>
      <c r="G113" s="220"/>
      <c r="H113" s="220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1" customFormat="1" ht="12" customHeight="1" x14ac:dyDescent="0.2">
      <c r="B114" s="17"/>
      <c r="C114" s="23" t="s">
        <v>104</v>
      </c>
      <c r="L114" s="17"/>
    </row>
    <row r="115" spans="1:65" s="2" customFormat="1" ht="16.5" customHeight="1" x14ac:dyDescent="0.2">
      <c r="A115" s="26"/>
      <c r="B115" s="27"/>
      <c r="C115" s="26"/>
      <c r="D115" s="26"/>
      <c r="E115" s="219" t="s">
        <v>105</v>
      </c>
      <c r="F115" s="218"/>
      <c r="G115" s="218"/>
      <c r="H115" s="218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 x14ac:dyDescent="0.2">
      <c r="A116" s="26"/>
      <c r="B116" s="27"/>
      <c r="C116" s="23" t="s">
        <v>106</v>
      </c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6.5" customHeight="1" x14ac:dyDescent="0.2">
      <c r="A117" s="26"/>
      <c r="B117" s="27"/>
      <c r="C117" s="26"/>
      <c r="D117" s="26"/>
      <c r="E117" s="177" t="str">
        <f>E11</f>
        <v>a - úprava cesty</v>
      </c>
      <c r="F117" s="218"/>
      <c r="G117" s="218"/>
      <c r="H117" s="218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 x14ac:dyDescent="0.2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2" customHeight="1" x14ac:dyDescent="0.2">
      <c r="A119" s="26"/>
      <c r="B119" s="27"/>
      <c r="C119" s="23" t="s">
        <v>15</v>
      </c>
      <c r="D119" s="26"/>
      <c r="E119" s="26"/>
      <c r="F119" s="21" t="str">
        <f>F14</f>
        <v xml:space="preserve"> </v>
      </c>
      <c r="G119" s="26"/>
      <c r="H119" s="26"/>
      <c r="I119" s="23" t="s">
        <v>17</v>
      </c>
      <c r="J119" s="52" t="str">
        <f>IF(J14="","",J14)</f>
        <v>3. 8. 2022</v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6.95" customHeight="1" x14ac:dyDescent="0.2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2" customHeight="1" x14ac:dyDescent="0.2">
      <c r="A121" s="26"/>
      <c r="B121" s="27"/>
      <c r="C121" s="23" t="s">
        <v>19</v>
      </c>
      <c r="D121" s="26"/>
      <c r="E121" s="26"/>
      <c r="F121" s="21" t="str">
        <f>E17</f>
        <v xml:space="preserve"> </v>
      </c>
      <c r="G121" s="26"/>
      <c r="H121" s="26"/>
      <c r="I121" s="23" t="s">
        <v>23</v>
      </c>
      <c r="J121" s="24" t="str">
        <f>E23</f>
        <v xml:space="preserve"> </v>
      </c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5.2" customHeight="1" x14ac:dyDescent="0.2">
      <c r="A122" s="26"/>
      <c r="B122" s="27"/>
      <c r="C122" s="23" t="s">
        <v>22</v>
      </c>
      <c r="D122" s="26"/>
      <c r="E122" s="26"/>
      <c r="F122" s="21" t="str">
        <f>IF(E20="","",E20)</f>
        <v xml:space="preserve"> </v>
      </c>
      <c r="G122" s="26"/>
      <c r="H122" s="26"/>
      <c r="I122" s="23" t="s">
        <v>25</v>
      </c>
      <c r="J122" s="24" t="str">
        <f>E26</f>
        <v xml:space="preserve"> </v>
      </c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2" customFormat="1" ht="10.35" customHeight="1" x14ac:dyDescent="0.2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5" s="11" customFormat="1" ht="29.25" customHeight="1" x14ac:dyDescent="0.2">
      <c r="A124" s="126"/>
      <c r="B124" s="127"/>
      <c r="C124" s="128" t="s">
        <v>119</v>
      </c>
      <c r="D124" s="129" t="s">
        <v>53</v>
      </c>
      <c r="E124" s="129" t="s">
        <v>49</v>
      </c>
      <c r="F124" s="129" t="s">
        <v>50</v>
      </c>
      <c r="G124" s="129" t="s">
        <v>120</v>
      </c>
      <c r="H124" s="129" t="s">
        <v>121</v>
      </c>
      <c r="I124" s="129" t="s">
        <v>122</v>
      </c>
      <c r="J124" s="130" t="s">
        <v>110</v>
      </c>
      <c r="K124" s="131" t="s">
        <v>123</v>
      </c>
      <c r="L124" s="132"/>
      <c r="M124" s="59" t="s">
        <v>1</v>
      </c>
      <c r="N124" s="60" t="s">
        <v>32</v>
      </c>
      <c r="O124" s="60" t="s">
        <v>124</v>
      </c>
      <c r="P124" s="60" t="s">
        <v>125</v>
      </c>
      <c r="Q124" s="60" t="s">
        <v>126</v>
      </c>
      <c r="R124" s="60" t="s">
        <v>127</v>
      </c>
      <c r="S124" s="60" t="s">
        <v>128</v>
      </c>
      <c r="T124" s="61" t="s">
        <v>129</v>
      </c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</row>
    <row r="125" spans="1:65" s="2" customFormat="1" ht="22.9" customHeight="1" x14ac:dyDescent="0.25">
      <c r="A125" s="26"/>
      <c r="B125" s="27"/>
      <c r="C125" s="66" t="s">
        <v>111</v>
      </c>
      <c r="D125" s="26"/>
      <c r="E125" s="26"/>
      <c r="F125" s="26"/>
      <c r="G125" s="26"/>
      <c r="H125" s="26"/>
      <c r="I125" s="26"/>
      <c r="J125" s="133">
        <f>BK125</f>
        <v>0</v>
      </c>
      <c r="K125" s="26"/>
      <c r="L125" s="27"/>
      <c r="M125" s="62"/>
      <c r="N125" s="53"/>
      <c r="O125" s="63"/>
      <c r="P125" s="134">
        <f>P126</f>
        <v>226.6983496</v>
      </c>
      <c r="Q125" s="63"/>
      <c r="R125" s="134">
        <f>R126</f>
        <v>128.41701303542402</v>
      </c>
      <c r="S125" s="63"/>
      <c r="T125" s="135">
        <f>T126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T125" s="14" t="s">
        <v>67</v>
      </c>
      <c r="AU125" s="14" t="s">
        <v>112</v>
      </c>
      <c r="BK125" s="136">
        <f>BK126</f>
        <v>0</v>
      </c>
    </row>
    <row r="126" spans="1:65" s="12" customFormat="1" ht="25.9" customHeight="1" x14ac:dyDescent="0.2">
      <c r="B126" s="137"/>
      <c r="D126" s="138" t="s">
        <v>67</v>
      </c>
      <c r="E126" s="139" t="s">
        <v>130</v>
      </c>
      <c r="F126" s="139" t="s">
        <v>131</v>
      </c>
      <c r="J126" s="140">
        <f>BK126</f>
        <v>0</v>
      </c>
      <c r="L126" s="137"/>
      <c r="M126" s="141"/>
      <c r="N126" s="142"/>
      <c r="O126" s="142"/>
      <c r="P126" s="143">
        <f>P127+P139+P148+P160</f>
        <v>226.6983496</v>
      </c>
      <c r="Q126" s="142"/>
      <c r="R126" s="143">
        <f>R127+R139+R148+R160</f>
        <v>128.41701303542402</v>
      </c>
      <c r="S126" s="142"/>
      <c r="T126" s="144">
        <f>T127+T139+T148+T160</f>
        <v>0</v>
      </c>
      <c r="AR126" s="138" t="s">
        <v>74</v>
      </c>
      <c r="AT126" s="145" t="s">
        <v>67</v>
      </c>
      <c r="AU126" s="145" t="s">
        <v>24</v>
      </c>
      <c r="AY126" s="138" t="s">
        <v>132</v>
      </c>
      <c r="BK126" s="146">
        <f>BK127+BK139+BK148+BK160</f>
        <v>0</v>
      </c>
    </row>
    <row r="127" spans="1:65" s="12" customFormat="1" ht="22.9" customHeight="1" x14ac:dyDescent="0.2">
      <c r="B127" s="137"/>
      <c r="D127" s="138" t="s">
        <v>67</v>
      </c>
      <c r="E127" s="147" t="s">
        <v>74</v>
      </c>
      <c r="F127" s="147" t="s">
        <v>133</v>
      </c>
      <c r="J127" s="148">
        <f>BK127</f>
        <v>0</v>
      </c>
      <c r="L127" s="137"/>
      <c r="M127" s="141"/>
      <c r="N127" s="142"/>
      <c r="O127" s="142"/>
      <c r="P127" s="143">
        <f>SUM(P128:P138)</f>
        <v>104.3087652</v>
      </c>
      <c r="Q127" s="142"/>
      <c r="R127" s="143">
        <f>SUM(R128:R138)</f>
        <v>3.5733671424000003E-2</v>
      </c>
      <c r="S127" s="142"/>
      <c r="T127" s="144">
        <f>SUM(T128:T138)</f>
        <v>0</v>
      </c>
      <c r="AR127" s="138" t="s">
        <v>74</v>
      </c>
      <c r="AT127" s="145" t="s">
        <v>67</v>
      </c>
      <c r="AU127" s="145" t="s">
        <v>74</v>
      </c>
      <c r="AY127" s="138" t="s">
        <v>132</v>
      </c>
      <c r="BK127" s="146">
        <f>SUM(BK128:BK138)</f>
        <v>0</v>
      </c>
    </row>
    <row r="128" spans="1:65" s="2" customFormat="1" ht="24.2" customHeight="1" x14ac:dyDescent="0.2">
      <c r="A128" s="26"/>
      <c r="B128" s="149"/>
      <c r="C128" s="150" t="s">
        <v>74</v>
      </c>
      <c r="D128" s="150" t="s">
        <v>134</v>
      </c>
      <c r="E128" s="151" t="s">
        <v>135</v>
      </c>
      <c r="F128" s="152" t="s">
        <v>136</v>
      </c>
      <c r="G128" s="153" t="s">
        <v>137</v>
      </c>
      <c r="H128" s="154">
        <v>216.36</v>
      </c>
      <c r="I128" s="155"/>
      <c r="J128" s="155">
        <f t="shared" ref="J128:J138" si="0">ROUND(I128*H128,2)</f>
        <v>0</v>
      </c>
      <c r="K128" s="156"/>
      <c r="L128" s="27"/>
      <c r="M128" s="157" t="s">
        <v>1</v>
      </c>
      <c r="N128" s="158" t="s">
        <v>33</v>
      </c>
      <c r="O128" s="159">
        <v>0.125</v>
      </c>
      <c r="P128" s="159">
        <f t="shared" ref="P128:P138" si="1">O128*H128</f>
        <v>27.045000000000002</v>
      </c>
      <c r="Q128" s="159">
        <v>0</v>
      </c>
      <c r="R128" s="159">
        <f t="shared" ref="R128:R138" si="2">Q128*H128</f>
        <v>0</v>
      </c>
      <c r="S128" s="159">
        <v>0</v>
      </c>
      <c r="T128" s="160">
        <f t="shared" ref="T128:T138" si="3"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61" t="s">
        <v>138</v>
      </c>
      <c r="AT128" s="161" t="s">
        <v>134</v>
      </c>
      <c r="AU128" s="161" t="s">
        <v>76</v>
      </c>
      <c r="AY128" s="14" t="s">
        <v>132</v>
      </c>
      <c r="BE128" s="162">
        <f t="shared" ref="BE128:BE138" si="4">IF(N128="základná",J128,0)</f>
        <v>0</v>
      </c>
      <c r="BF128" s="162">
        <f t="shared" ref="BF128:BF138" si="5">IF(N128="znížená",J128,0)</f>
        <v>0</v>
      </c>
      <c r="BG128" s="162">
        <f t="shared" ref="BG128:BG138" si="6">IF(N128="zákl. prenesená",J128,0)</f>
        <v>0</v>
      </c>
      <c r="BH128" s="162">
        <f t="shared" ref="BH128:BH138" si="7">IF(N128="zníž. prenesená",J128,0)</f>
        <v>0</v>
      </c>
      <c r="BI128" s="162">
        <f t="shared" ref="BI128:BI138" si="8">IF(N128="nulová",J128,0)</f>
        <v>0</v>
      </c>
      <c r="BJ128" s="14" t="s">
        <v>74</v>
      </c>
      <c r="BK128" s="162">
        <f t="shared" ref="BK128:BK138" si="9">ROUND(I128*H128,2)</f>
        <v>0</v>
      </c>
      <c r="BL128" s="14" t="s">
        <v>138</v>
      </c>
      <c r="BM128" s="161" t="s">
        <v>76</v>
      </c>
    </row>
    <row r="129" spans="1:65" s="2" customFormat="1" ht="33" customHeight="1" x14ac:dyDescent="0.2">
      <c r="A129" s="26"/>
      <c r="B129" s="149"/>
      <c r="C129" s="150" t="s">
        <v>76</v>
      </c>
      <c r="D129" s="150" t="s">
        <v>134</v>
      </c>
      <c r="E129" s="151" t="s">
        <v>139</v>
      </c>
      <c r="F129" s="152" t="s">
        <v>140</v>
      </c>
      <c r="G129" s="153" t="s">
        <v>137</v>
      </c>
      <c r="H129" s="154">
        <v>216.36</v>
      </c>
      <c r="I129" s="155"/>
      <c r="J129" s="155">
        <f t="shared" si="0"/>
        <v>0</v>
      </c>
      <c r="K129" s="156"/>
      <c r="L129" s="27"/>
      <c r="M129" s="157" t="s">
        <v>1</v>
      </c>
      <c r="N129" s="158" t="s">
        <v>33</v>
      </c>
      <c r="O129" s="159">
        <v>0.14116999999999999</v>
      </c>
      <c r="P129" s="159">
        <f t="shared" si="1"/>
        <v>30.5435412</v>
      </c>
      <c r="Q129" s="159">
        <v>1.6515839999999999E-4</v>
      </c>
      <c r="R129" s="159">
        <f t="shared" si="2"/>
        <v>3.5733671424000003E-2</v>
      </c>
      <c r="S129" s="159">
        <v>0</v>
      </c>
      <c r="T129" s="160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61" t="s">
        <v>138</v>
      </c>
      <c r="AT129" s="161" t="s">
        <v>134</v>
      </c>
      <c r="AU129" s="161" t="s">
        <v>76</v>
      </c>
      <c r="AY129" s="14" t="s">
        <v>132</v>
      </c>
      <c r="BE129" s="162">
        <f t="shared" si="4"/>
        <v>0</v>
      </c>
      <c r="BF129" s="162">
        <f t="shared" si="5"/>
        <v>0</v>
      </c>
      <c r="BG129" s="162">
        <f t="shared" si="6"/>
        <v>0</v>
      </c>
      <c r="BH129" s="162">
        <f t="shared" si="7"/>
        <v>0</v>
      </c>
      <c r="BI129" s="162">
        <f t="shared" si="8"/>
        <v>0</v>
      </c>
      <c r="BJ129" s="14" t="s">
        <v>74</v>
      </c>
      <c r="BK129" s="162">
        <f t="shared" si="9"/>
        <v>0</v>
      </c>
      <c r="BL129" s="14" t="s">
        <v>138</v>
      </c>
      <c r="BM129" s="161" t="s">
        <v>138</v>
      </c>
    </row>
    <row r="130" spans="1:65" s="2" customFormat="1" ht="37.9" customHeight="1" x14ac:dyDescent="0.2">
      <c r="A130" s="26"/>
      <c r="B130" s="149"/>
      <c r="C130" s="150" t="s">
        <v>141</v>
      </c>
      <c r="D130" s="150" t="s">
        <v>134</v>
      </c>
      <c r="E130" s="151" t="s">
        <v>142</v>
      </c>
      <c r="F130" s="152" t="s">
        <v>143</v>
      </c>
      <c r="G130" s="153" t="s">
        <v>137</v>
      </c>
      <c r="H130" s="154">
        <v>72</v>
      </c>
      <c r="I130" s="155"/>
      <c r="J130" s="155">
        <f t="shared" si="0"/>
        <v>0</v>
      </c>
      <c r="K130" s="156"/>
      <c r="L130" s="27"/>
      <c r="M130" s="157" t="s">
        <v>1</v>
      </c>
      <c r="N130" s="158" t="s">
        <v>33</v>
      </c>
      <c r="O130" s="159">
        <v>0.113</v>
      </c>
      <c r="P130" s="159">
        <f t="shared" si="1"/>
        <v>8.136000000000001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61" t="s">
        <v>138</v>
      </c>
      <c r="AT130" s="161" t="s">
        <v>134</v>
      </c>
      <c r="AU130" s="161" t="s">
        <v>76</v>
      </c>
      <c r="AY130" s="14" t="s">
        <v>132</v>
      </c>
      <c r="BE130" s="162">
        <f t="shared" si="4"/>
        <v>0</v>
      </c>
      <c r="BF130" s="162">
        <f t="shared" si="5"/>
        <v>0</v>
      </c>
      <c r="BG130" s="162">
        <f t="shared" si="6"/>
        <v>0</v>
      </c>
      <c r="BH130" s="162">
        <f t="shared" si="7"/>
        <v>0</v>
      </c>
      <c r="BI130" s="162">
        <f t="shared" si="8"/>
        <v>0</v>
      </c>
      <c r="BJ130" s="14" t="s">
        <v>74</v>
      </c>
      <c r="BK130" s="162">
        <f t="shared" si="9"/>
        <v>0</v>
      </c>
      <c r="BL130" s="14" t="s">
        <v>138</v>
      </c>
      <c r="BM130" s="161" t="s">
        <v>144</v>
      </c>
    </row>
    <row r="131" spans="1:65" s="2" customFormat="1" ht="24.2" customHeight="1" x14ac:dyDescent="0.2">
      <c r="A131" s="26"/>
      <c r="B131" s="149"/>
      <c r="C131" s="150" t="s">
        <v>138</v>
      </c>
      <c r="D131" s="150" t="s">
        <v>134</v>
      </c>
      <c r="E131" s="151" t="s">
        <v>145</v>
      </c>
      <c r="F131" s="152" t="s">
        <v>146</v>
      </c>
      <c r="G131" s="153" t="s">
        <v>147</v>
      </c>
      <c r="H131" s="154">
        <v>14.4</v>
      </c>
      <c r="I131" s="155"/>
      <c r="J131" s="155">
        <f t="shared" si="0"/>
        <v>0</v>
      </c>
      <c r="K131" s="156"/>
      <c r="L131" s="27"/>
      <c r="M131" s="157" t="s">
        <v>1</v>
      </c>
      <c r="N131" s="158" t="s">
        <v>33</v>
      </c>
      <c r="O131" s="159">
        <v>0.76646000000000003</v>
      </c>
      <c r="P131" s="159">
        <f t="shared" si="1"/>
        <v>11.037024000000001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61" t="s">
        <v>138</v>
      </c>
      <c r="AT131" s="161" t="s">
        <v>134</v>
      </c>
      <c r="AU131" s="161" t="s">
        <v>76</v>
      </c>
      <c r="AY131" s="14" t="s">
        <v>132</v>
      </c>
      <c r="BE131" s="162">
        <f t="shared" si="4"/>
        <v>0</v>
      </c>
      <c r="BF131" s="162">
        <f t="shared" si="5"/>
        <v>0</v>
      </c>
      <c r="BG131" s="162">
        <f t="shared" si="6"/>
        <v>0</v>
      </c>
      <c r="BH131" s="162">
        <f t="shared" si="7"/>
        <v>0</v>
      </c>
      <c r="BI131" s="162">
        <f t="shared" si="8"/>
        <v>0</v>
      </c>
      <c r="BJ131" s="14" t="s">
        <v>74</v>
      </c>
      <c r="BK131" s="162">
        <f t="shared" si="9"/>
        <v>0</v>
      </c>
      <c r="BL131" s="14" t="s">
        <v>138</v>
      </c>
      <c r="BM131" s="161" t="s">
        <v>148</v>
      </c>
    </row>
    <row r="132" spans="1:65" s="2" customFormat="1" ht="24.2" customHeight="1" x14ac:dyDescent="0.2">
      <c r="A132" s="26"/>
      <c r="B132" s="149"/>
      <c r="C132" s="150" t="s">
        <v>149</v>
      </c>
      <c r="D132" s="150" t="s">
        <v>134</v>
      </c>
      <c r="E132" s="151" t="s">
        <v>150</v>
      </c>
      <c r="F132" s="152" t="s">
        <v>151</v>
      </c>
      <c r="G132" s="153" t="s">
        <v>147</v>
      </c>
      <c r="H132" s="154">
        <v>14.4</v>
      </c>
      <c r="I132" s="155"/>
      <c r="J132" s="155">
        <f t="shared" si="0"/>
        <v>0</v>
      </c>
      <c r="K132" s="156"/>
      <c r="L132" s="27"/>
      <c r="M132" s="157" t="s">
        <v>1</v>
      </c>
      <c r="N132" s="158" t="s">
        <v>33</v>
      </c>
      <c r="O132" s="159">
        <v>0.108</v>
      </c>
      <c r="P132" s="159">
        <f t="shared" si="1"/>
        <v>1.5551999999999999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1" t="s">
        <v>138</v>
      </c>
      <c r="AT132" s="161" t="s">
        <v>134</v>
      </c>
      <c r="AU132" s="161" t="s">
        <v>76</v>
      </c>
      <c r="AY132" s="14" t="s">
        <v>132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4" t="s">
        <v>74</v>
      </c>
      <c r="BK132" s="162">
        <f t="shared" si="9"/>
        <v>0</v>
      </c>
      <c r="BL132" s="14" t="s">
        <v>138</v>
      </c>
      <c r="BM132" s="161" t="s">
        <v>152</v>
      </c>
    </row>
    <row r="133" spans="1:65" s="2" customFormat="1" ht="37.9" customHeight="1" x14ac:dyDescent="0.2">
      <c r="A133" s="26"/>
      <c r="B133" s="149"/>
      <c r="C133" s="150" t="s">
        <v>144</v>
      </c>
      <c r="D133" s="150" t="s">
        <v>134</v>
      </c>
      <c r="E133" s="151" t="s">
        <v>153</v>
      </c>
      <c r="F133" s="152" t="s">
        <v>154</v>
      </c>
      <c r="G133" s="153" t="s">
        <v>147</v>
      </c>
      <c r="H133" s="154">
        <v>14.4</v>
      </c>
      <c r="I133" s="155"/>
      <c r="J133" s="155">
        <f t="shared" si="0"/>
        <v>0</v>
      </c>
      <c r="K133" s="156"/>
      <c r="L133" s="27"/>
      <c r="M133" s="157" t="s">
        <v>1</v>
      </c>
      <c r="N133" s="158" t="s">
        <v>33</v>
      </c>
      <c r="O133" s="159">
        <v>5.5E-2</v>
      </c>
      <c r="P133" s="159">
        <f t="shared" si="1"/>
        <v>0.79200000000000004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1" t="s">
        <v>138</v>
      </c>
      <c r="AT133" s="161" t="s">
        <v>134</v>
      </c>
      <c r="AU133" s="161" t="s">
        <v>76</v>
      </c>
      <c r="AY133" s="14" t="s">
        <v>132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4" t="s">
        <v>74</v>
      </c>
      <c r="BK133" s="162">
        <f t="shared" si="9"/>
        <v>0</v>
      </c>
      <c r="BL133" s="14" t="s">
        <v>138</v>
      </c>
      <c r="BM133" s="161" t="s">
        <v>155</v>
      </c>
    </row>
    <row r="134" spans="1:65" s="2" customFormat="1" ht="24.2" customHeight="1" x14ac:dyDescent="0.2">
      <c r="A134" s="26"/>
      <c r="B134" s="149"/>
      <c r="C134" s="150" t="s">
        <v>156</v>
      </c>
      <c r="D134" s="150" t="s">
        <v>134</v>
      </c>
      <c r="E134" s="151" t="s">
        <v>157</v>
      </c>
      <c r="F134" s="152" t="s">
        <v>158</v>
      </c>
      <c r="G134" s="153" t="s">
        <v>137</v>
      </c>
      <c r="H134" s="154">
        <v>50</v>
      </c>
      <c r="I134" s="155"/>
      <c r="J134" s="155">
        <f t="shared" si="0"/>
        <v>0</v>
      </c>
      <c r="K134" s="156"/>
      <c r="L134" s="27"/>
      <c r="M134" s="157" t="s">
        <v>1</v>
      </c>
      <c r="N134" s="158" t="s">
        <v>33</v>
      </c>
      <c r="O134" s="159">
        <v>9.7000000000000003E-2</v>
      </c>
      <c r="P134" s="159">
        <f t="shared" si="1"/>
        <v>4.8500000000000005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1" t="s">
        <v>138</v>
      </c>
      <c r="AT134" s="161" t="s">
        <v>134</v>
      </c>
      <c r="AU134" s="161" t="s">
        <v>76</v>
      </c>
      <c r="AY134" s="14" t="s">
        <v>132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4" t="s">
        <v>74</v>
      </c>
      <c r="BK134" s="162">
        <f t="shared" si="9"/>
        <v>0</v>
      </c>
      <c r="BL134" s="14" t="s">
        <v>138</v>
      </c>
      <c r="BM134" s="161" t="s">
        <v>159</v>
      </c>
    </row>
    <row r="135" spans="1:65" s="2" customFormat="1" ht="16.5" customHeight="1" x14ac:dyDescent="0.2">
      <c r="A135" s="26"/>
      <c r="B135" s="149"/>
      <c r="C135" s="163" t="s">
        <v>148</v>
      </c>
      <c r="D135" s="163" t="s">
        <v>160</v>
      </c>
      <c r="E135" s="164" t="s">
        <v>161</v>
      </c>
      <c r="F135" s="165" t="s">
        <v>162</v>
      </c>
      <c r="G135" s="166" t="s">
        <v>163</v>
      </c>
      <c r="H135" s="167">
        <v>1.5449999999999999</v>
      </c>
      <c r="I135" s="168"/>
      <c r="J135" s="168">
        <f t="shared" si="0"/>
        <v>0</v>
      </c>
      <c r="K135" s="169"/>
      <c r="L135" s="170"/>
      <c r="M135" s="171" t="s">
        <v>1</v>
      </c>
      <c r="N135" s="172" t="s">
        <v>33</v>
      </c>
      <c r="O135" s="159">
        <v>0</v>
      </c>
      <c r="P135" s="159">
        <f t="shared" si="1"/>
        <v>0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1" t="s">
        <v>148</v>
      </c>
      <c r="AT135" s="161" t="s">
        <v>160</v>
      </c>
      <c r="AU135" s="161" t="s">
        <v>76</v>
      </c>
      <c r="AY135" s="14" t="s">
        <v>132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4" t="s">
        <v>74</v>
      </c>
      <c r="BK135" s="162">
        <f t="shared" si="9"/>
        <v>0</v>
      </c>
      <c r="BL135" s="14" t="s">
        <v>138</v>
      </c>
      <c r="BM135" s="161" t="s">
        <v>164</v>
      </c>
    </row>
    <row r="136" spans="1:65" s="2" customFormat="1" ht="16.5" customHeight="1" x14ac:dyDescent="0.2">
      <c r="A136" s="26"/>
      <c r="B136" s="149"/>
      <c r="C136" s="150" t="s">
        <v>165</v>
      </c>
      <c r="D136" s="150" t="s">
        <v>134</v>
      </c>
      <c r="E136" s="151" t="s">
        <v>166</v>
      </c>
      <c r="F136" s="152" t="s">
        <v>167</v>
      </c>
      <c r="G136" s="153" t="s">
        <v>137</v>
      </c>
      <c r="H136" s="154">
        <v>50</v>
      </c>
      <c r="I136" s="155"/>
      <c r="J136" s="155">
        <f t="shared" si="0"/>
        <v>0</v>
      </c>
      <c r="K136" s="156"/>
      <c r="L136" s="27"/>
      <c r="M136" s="157" t="s">
        <v>1</v>
      </c>
      <c r="N136" s="158" t="s">
        <v>33</v>
      </c>
      <c r="O136" s="159">
        <v>0.1</v>
      </c>
      <c r="P136" s="159">
        <f t="shared" si="1"/>
        <v>5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 t="s">
        <v>138</v>
      </c>
      <c r="AT136" s="161" t="s">
        <v>134</v>
      </c>
      <c r="AU136" s="161" t="s">
        <v>76</v>
      </c>
      <c r="AY136" s="14" t="s">
        <v>132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4" t="s">
        <v>74</v>
      </c>
      <c r="BK136" s="162">
        <f t="shared" si="9"/>
        <v>0</v>
      </c>
      <c r="BL136" s="14" t="s">
        <v>138</v>
      </c>
      <c r="BM136" s="161" t="s">
        <v>168</v>
      </c>
    </row>
    <row r="137" spans="1:65" s="2" customFormat="1" ht="33" customHeight="1" x14ac:dyDescent="0.2">
      <c r="A137" s="26"/>
      <c r="B137" s="149"/>
      <c r="C137" s="150" t="s">
        <v>152</v>
      </c>
      <c r="D137" s="150" t="s">
        <v>134</v>
      </c>
      <c r="E137" s="151" t="s">
        <v>169</v>
      </c>
      <c r="F137" s="152" t="s">
        <v>170</v>
      </c>
      <c r="G137" s="153" t="s">
        <v>137</v>
      </c>
      <c r="H137" s="154">
        <v>50</v>
      </c>
      <c r="I137" s="155"/>
      <c r="J137" s="155">
        <f t="shared" si="0"/>
        <v>0</v>
      </c>
      <c r="K137" s="156"/>
      <c r="L137" s="27"/>
      <c r="M137" s="157" t="s">
        <v>1</v>
      </c>
      <c r="N137" s="158" t="s">
        <v>33</v>
      </c>
      <c r="O137" s="159">
        <v>0.28699999999999998</v>
      </c>
      <c r="P137" s="159">
        <f t="shared" si="1"/>
        <v>14.35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 t="s">
        <v>138</v>
      </c>
      <c r="AT137" s="161" t="s">
        <v>134</v>
      </c>
      <c r="AU137" s="161" t="s">
        <v>76</v>
      </c>
      <c r="AY137" s="14" t="s">
        <v>132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4" t="s">
        <v>74</v>
      </c>
      <c r="BK137" s="162">
        <f t="shared" si="9"/>
        <v>0</v>
      </c>
      <c r="BL137" s="14" t="s">
        <v>138</v>
      </c>
      <c r="BM137" s="161" t="s">
        <v>7</v>
      </c>
    </row>
    <row r="138" spans="1:65" s="2" customFormat="1" ht="21.75" customHeight="1" x14ac:dyDescent="0.2">
      <c r="A138" s="26"/>
      <c r="B138" s="149"/>
      <c r="C138" s="150" t="s">
        <v>171</v>
      </c>
      <c r="D138" s="150" t="s">
        <v>134</v>
      </c>
      <c r="E138" s="151" t="s">
        <v>172</v>
      </c>
      <c r="F138" s="152" t="s">
        <v>173</v>
      </c>
      <c r="G138" s="153" t="s">
        <v>137</v>
      </c>
      <c r="H138" s="154">
        <v>50</v>
      </c>
      <c r="I138" s="155"/>
      <c r="J138" s="155">
        <f t="shared" si="0"/>
        <v>0</v>
      </c>
      <c r="K138" s="156"/>
      <c r="L138" s="27"/>
      <c r="M138" s="157" t="s">
        <v>1</v>
      </c>
      <c r="N138" s="158" t="s">
        <v>33</v>
      </c>
      <c r="O138" s="159">
        <v>0.02</v>
      </c>
      <c r="P138" s="159">
        <f t="shared" si="1"/>
        <v>1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 t="s">
        <v>138</v>
      </c>
      <c r="AT138" s="161" t="s">
        <v>134</v>
      </c>
      <c r="AU138" s="161" t="s">
        <v>76</v>
      </c>
      <c r="AY138" s="14" t="s">
        <v>132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4" t="s">
        <v>74</v>
      </c>
      <c r="BK138" s="162">
        <f t="shared" si="9"/>
        <v>0</v>
      </c>
      <c r="BL138" s="14" t="s">
        <v>138</v>
      </c>
      <c r="BM138" s="161" t="s">
        <v>174</v>
      </c>
    </row>
    <row r="139" spans="1:65" s="12" customFormat="1" ht="22.9" customHeight="1" x14ac:dyDescent="0.2">
      <c r="B139" s="137"/>
      <c r="D139" s="138" t="s">
        <v>67</v>
      </c>
      <c r="E139" s="147" t="s">
        <v>149</v>
      </c>
      <c r="F139" s="147" t="s">
        <v>175</v>
      </c>
      <c r="J139" s="148">
        <f>BK139</f>
        <v>0</v>
      </c>
      <c r="L139" s="137"/>
      <c r="M139" s="141"/>
      <c r="N139" s="142"/>
      <c r="O139" s="142"/>
      <c r="P139" s="143">
        <f>SUM(P140:P147)</f>
        <v>44.916154399999996</v>
      </c>
      <c r="Q139" s="142"/>
      <c r="R139" s="143">
        <f>SUM(R140:R147)</f>
        <v>128.21560128000002</v>
      </c>
      <c r="S139" s="142"/>
      <c r="T139" s="144">
        <f>SUM(T140:T147)</f>
        <v>0</v>
      </c>
      <c r="AR139" s="138" t="s">
        <v>74</v>
      </c>
      <c r="AT139" s="145" t="s">
        <v>67</v>
      </c>
      <c r="AU139" s="145" t="s">
        <v>74</v>
      </c>
      <c r="AY139" s="138" t="s">
        <v>132</v>
      </c>
      <c r="BK139" s="146">
        <f>SUM(BK140:BK147)</f>
        <v>0</v>
      </c>
    </row>
    <row r="140" spans="1:65" s="2" customFormat="1" ht="24.2" customHeight="1" x14ac:dyDescent="0.2">
      <c r="A140" s="26"/>
      <c r="B140" s="149"/>
      <c r="C140" s="150" t="s">
        <v>155</v>
      </c>
      <c r="D140" s="150" t="s">
        <v>134</v>
      </c>
      <c r="E140" s="151" t="s">
        <v>176</v>
      </c>
      <c r="F140" s="152" t="s">
        <v>177</v>
      </c>
      <c r="G140" s="153" t="s">
        <v>137</v>
      </c>
      <c r="H140" s="154">
        <v>72</v>
      </c>
      <c r="I140" s="155"/>
      <c r="J140" s="155">
        <f t="shared" ref="J140:J147" si="10">ROUND(I140*H140,2)</f>
        <v>0</v>
      </c>
      <c r="K140" s="156"/>
      <c r="L140" s="27"/>
      <c r="M140" s="157" t="s">
        <v>1</v>
      </c>
      <c r="N140" s="158" t="s">
        <v>33</v>
      </c>
      <c r="O140" s="159">
        <v>2.7119999999999998E-2</v>
      </c>
      <c r="P140" s="159">
        <f t="shared" ref="P140:P147" si="11">O140*H140</f>
        <v>1.9526399999999999</v>
      </c>
      <c r="Q140" s="159">
        <v>0.37080000000000002</v>
      </c>
      <c r="R140" s="159">
        <f t="shared" ref="R140:R147" si="12">Q140*H140</f>
        <v>26.697600000000001</v>
      </c>
      <c r="S140" s="159">
        <v>0</v>
      </c>
      <c r="T140" s="160">
        <f t="shared" ref="T140:T147" si="13"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 t="s">
        <v>138</v>
      </c>
      <c r="AT140" s="161" t="s">
        <v>134</v>
      </c>
      <c r="AU140" s="161" t="s">
        <v>76</v>
      </c>
      <c r="AY140" s="14" t="s">
        <v>132</v>
      </c>
      <c r="BE140" s="162">
        <f t="shared" ref="BE140:BE147" si="14">IF(N140="základná",J140,0)</f>
        <v>0</v>
      </c>
      <c r="BF140" s="162">
        <f t="shared" ref="BF140:BF147" si="15">IF(N140="znížená",J140,0)</f>
        <v>0</v>
      </c>
      <c r="BG140" s="162">
        <f t="shared" ref="BG140:BG147" si="16">IF(N140="zákl. prenesená",J140,0)</f>
        <v>0</v>
      </c>
      <c r="BH140" s="162">
        <f t="shared" ref="BH140:BH147" si="17">IF(N140="zníž. prenesená",J140,0)</f>
        <v>0</v>
      </c>
      <c r="BI140" s="162">
        <f t="shared" ref="BI140:BI147" si="18">IF(N140="nulová",J140,0)</f>
        <v>0</v>
      </c>
      <c r="BJ140" s="14" t="s">
        <v>74</v>
      </c>
      <c r="BK140" s="162">
        <f t="shared" ref="BK140:BK147" si="19">ROUND(I140*H140,2)</f>
        <v>0</v>
      </c>
      <c r="BL140" s="14" t="s">
        <v>138</v>
      </c>
      <c r="BM140" s="161" t="s">
        <v>178</v>
      </c>
    </row>
    <row r="141" spans="1:65" s="2" customFormat="1" ht="37.9" customHeight="1" x14ac:dyDescent="0.2">
      <c r="A141" s="26"/>
      <c r="B141" s="149"/>
      <c r="C141" s="150" t="s">
        <v>179</v>
      </c>
      <c r="D141" s="150" t="s">
        <v>134</v>
      </c>
      <c r="E141" s="151" t="s">
        <v>180</v>
      </c>
      <c r="F141" s="152" t="s">
        <v>181</v>
      </c>
      <c r="G141" s="153" t="s">
        <v>137</v>
      </c>
      <c r="H141" s="154">
        <v>72</v>
      </c>
      <c r="I141" s="155"/>
      <c r="J141" s="155">
        <f t="shared" si="10"/>
        <v>0</v>
      </c>
      <c r="K141" s="156"/>
      <c r="L141" s="27"/>
      <c r="M141" s="157" t="s">
        <v>1</v>
      </c>
      <c r="N141" s="158" t="s">
        <v>33</v>
      </c>
      <c r="O141" s="159">
        <v>2.5100000000000001E-2</v>
      </c>
      <c r="P141" s="159">
        <f t="shared" si="11"/>
        <v>1.8072000000000001</v>
      </c>
      <c r="Q141" s="159">
        <v>0.43096599000000002</v>
      </c>
      <c r="R141" s="159">
        <f t="shared" si="12"/>
        <v>31.02955128</v>
      </c>
      <c r="S141" s="159">
        <v>0</v>
      </c>
      <c r="T141" s="160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 t="s">
        <v>138</v>
      </c>
      <c r="AT141" s="161" t="s">
        <v>134</v>
      </c>
      <c r="AU141" s="161" t="s">
        <v>76</v>
      </c>
      <c r="AY141" s="14" t="s">
        <v>132</v>
      </c>
      <c r="BE141" s="162">
        <f t="shared" si="14"/>
        <v>0</v>
      </c>
      <c r="BF141" s="162">
        <f t="shared" si="15"/>
        <v>0</v>
      </c>
      <c r="BG141" s="162">
        <f t="shared" si="16"/>
        <v>0</v>
      </c>
      <c r="BH141" s="162">
        <f t="shared" si="17"/>
        <v>0</v>
      </c>
      <c r="BI141" s="162">
        <f t="shared" si="18"/>
        <v>0</v>
      </c>
      <c r="BJ141" s="14" t="s">
        <v>74</v>
      </c>
      <c r="BK141" s="162">
        <f t="shared" si="19"/>
        <v>0</v>
      </c>
      <c r="BL141" s="14" t="s">
        <v>138</v>
      </c>
      <c r="BM141" s="161" t="s">
        <v>182</v>
      </c>
    </row>
    <row r="142" spans="1:65" s="2" customFormat="1" ht="24.2" customHeight="1" x14ac:dyDescent="0.2">
      <c r="A142" s="26"/>
      <c r="B142" s="149"/>
      <c r="C142" s="150" t="s">
        <v>159</v>
      </c>
      <c r="D142" s="150" t="s">
        <v>134</v>
      </c>
      <c r="E142" s="151" t="s">
        <v>183</v>
      </c>
      <c r="F142" s="152" t="s">
        <v>184</v>
      </c>
      <c r="G142" s="153" t="s">
        <v>137</v>
      </c>
      <c r="H142" s="154">
        <v>30.1</v>
      </c>
      <c r="I142" s="155"/>
      <c r="J142" s="155">
        <f t="shared" si="10"/>
        <v>0</v>
      </c>
      <c r="K142" s="156"/>
      <c r="L142" s="27"/>
      <c r="M142" s="157" t="s">
        <v>1</v>
      </c>
      <c r="N142" s="158" t="s">
        <v>33</v>
      </c>
      <c r="O142" s="159">
        <v>4.3999999999999997E-2</v>
      </c>
      <c r="P142" s="159">
        <f t="shared" si="11"/>
        <v>1.3244</v>
      </c>
      <c r="Q142" s="159">
        <v>9.7379999999999994E-2</v>
      </c>
      <c r="R142" s="159">
        <f t="shared" si="12"/>
        <v>2.9311379999999998</v>
      </c>
      <c r="S142" s="159">
        <v>0</v>
      </c>
      <c r="T142" s="160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 t="s">
        <v>138</v>
      </c>
      <c r="AT142" s="161" t="s">
        <v>134</v>
      </c>
      <c r="AU142" s="161" t="s">
        <v>76</v>
      </c>
      <c r="AY142" s="14" t="s">
        <v>132</v>
      </c>
      <c r="BE142" s="162">
        <f t="shared" si="14"/>
        <v>0</v>
      </c>
      <c r="BF142" s="162">
        <f t="shared" si="15"/>
        <v>0</v>
      </c>
      <c r="BG142" s="162">
        <f t="shared" si="16"/>
        <v>0</v>
      </c>
      <c r="BH142" s="162">
        <f t="shared" si="17"/>
        <v>0</v>
      </c>
      <c r="BI142" s="162">
        <f t="shared" si="18"/>
        <v>0</v>
      </c>
      <c r="BJ142" s="14" t="s">
        <v>74</v>
      </c>
      <c r="BK142" s="162">
        <f t="shared" si="19"/>
        <v>0</v>
      </c>
      <c r="BL142" s="14" t="s">
        <v>138</v>
      </c>
      <c r="BM142" s="161" t="s">
        <v>185</v>
      </c>
    </row>
    <row r="143" spans="1:65" s="2" customFormat="1" ht="24.2" customHeight="1" x14ac:dyDescent="0.2">
      <c r="A143" s="26"/>
      <c r="B143" s="149"/>
      <c r="C143" s="150" t="s">
        <v>186</v>
      </c>
      <c r="D143" s="150" t="s">
        <v>134</v>
      </c>
      <c r="E143" s="151" t="s">
        <v>187</v>
      </c>
      <c r="F143" s="152" t="s">
        <v>188</v>
      </c>
      <c r="G143" s="153" t="s">
        <v>147</v>
      </c>
      <c r="H143" s="154">
        <v>4.5149999999999997</v>
      </c>
      <c r="I143" s="155"/>
      <c r="J143" s="155">
        <f t="shared" si="10"/>
        <v>0</v>
      </c>
      <c r="K143" s="156"/>
      <c r="L143" s="27"/>
      <c r="M143" s="157" t="s">
        <v>1</v>
      </c>
      <c r="N143" s="158" t="s">
        <v>33</v>
      </c>
      <c r="O143" s="159">
        <v>0.90800000000000003</v>
      </c>
      <c r="P143" s="159">
        <f t="shared" si="11"/>
        <v>4.0996199999999998</v>
      </c>
      <c r="Q143" s="159">
        <v>0</v>
      </c>
      <c r="R143" s="159">
        <f t="shared" si="12"/>
        <v>0</v>
      </c>
      <c r="S143" s="159">
        <v>0</v>
      </c>
      <c r="T143" s="160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138</v>
      </c>
      <c r="AT143" s="161" t="s">
        <v>134</v>
      </c>
      <c r="AU143" s="161" t="s">
        <v>76</v>
      </c>
      <c r="AY143" s="14" t="s">
        <v>132</v>
      </c>
      <c r="BE143" s="162">
        <f t="shared" si="14"/>
        <v>0</v>
      </c>
      <c r="BF143" s="162">
        <f t="shared" si="15"/>
        <v>0</v>
      </c>
      <c r="BG143" s="162">
        <f t="shared" si="16"/>
        <v>0</v>
      </c>
      <c r="BH143" s="162">
        <f t="shared" si="17"/>
        <v>0</v>
      </c>
      <c r="BI143" s="162">
        <f t="shared" si="18"/>
        <v>0</v>
      </c>
      <c r="BJ143" s="14" t="s">
        <v>74</v>
      </c>
      <c r="BK143" s="162">
        <f t="shared" si="19"/>
        <v>0</v>
      </c>
      <c r="BL143" s="14" t="s">
        <v>138</v>
      </c>
      <c r="BM143" s="161" t="s">
        <v>189</v>
      </c>
    </row>
    <row r="144" spans="1:65" s="2" customFormat="1" ht="33" customHeight="1" x14ac:dyDescent="0.2">
      <c r="A144" s="26"/>
      <c r="B144" s="149"/>
      <c r="C144" s="150" t="s">
        <v>164</v>
      </c>
      <c r="D144" s="150" t="s">
        <v>134</v>
      </c>
      <c r="E144" s="151" t="s">
        <v>190</v>
      </c>
      <c r="F144" s="152" t="s">
        <v>191</v>
      </c>
      <c r="G144" s="153" t="s">
        <v>137</v>
      </c>
      <c r="H144" s="154">
        <v>432.72</v>
      </c>
      <c r="I144" s="155"/>
      <c r="J144" s="155">
        <f t="shared" si="10"/>
        <v>0</v>
      </c>
      <c r="K144" s="156"/>
      <c r="L144" s="27"/>
      <c r="M144" s="157" t="s">
        <v>1</v>
      </c>
      <c r="N144" s="158" t="s">
        <v>33</v>
      </c>
      <c r="O144" s="159">
        <v>2.0200000000000001E-3</v>
      </c>
      <c r="P144" s="159">
        <f t="shared" si="11"/>
        <v>0.87409440000000005</v>
      </c>
      <c r="Q144" s="159">
        <v>5.1000000000000004E-4</v>
      </c>
      <c r="R144" s="159">
        <f t="shared" si="12"/>
        <v>0.22068720000000003</v>
      </c>
      <c r="S144" s="159">
        <v>0</v>
      </c>
      <c r="T144" s="160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 t="s">
        <v>138</v>
      </c>
      <c r="AT144" s="161" t="s">
        <v>134</v>
      </c>
      <c r="AU144" s="161" t="s">
        <v>76</v>
      </c>
      <c r="AY144" s="14" t="s">
        <v>132</v>
      </c>
      <c r="BE144" s="162">
        <f t="shared" si="14"/>
        <v>0</v>
      </c>
      <c r="BF144" s="162">
        <f t="shared" si="15"/>
        <v>0</v>
      </c>
      <c r="BG144" s="162">
        <f t="shared" si="16"/>
        <v>0</v>
      </c>
      <c r="BH144" s="162">
        <f t="shared" si="17"/>
        <v>0</v>
      </c>
      <c r="BI144" s="162">
        <f t="shared" si="18"/>
        <v>0</v>
      </c>
      <c r="BJ144" s="14" t="s">
        <v>74</v>
      </c>
      <c r="BK144" s="162">
        <f t="shared" si="19"/>
        <v>0</v>
      </c>
      <c r="BL144" s="14" t="s">
        <v>138</v>
      </c>
      <c r="BM144" s="161" t="s">
        <v>192</v>
      </c>
    </row>
    <row r="145" spans="1:65" s="2" customFormat="1" ht="33" customHeight="1" x14ac:dyDescent="0.2">
      <c r="A145" s="26"/>
      <c r="B145" s="149"/>
      <c r="C145" s="150" t="s">
        <v>193</v>
      </c>
      <c r="D145" s="150" t="s">
        <v>134</v>
      </c>
      <c r="E145" s="151" t="s">
        <v>194</v>
      </c>
      <c r="F145" s="152" t="s">
        <v>195</v>
      </c>
      <c r="G145" s="153" t="s">
        <v>137</v>
      </c>
      <c r="H145" s="154">
        <v>12</v>
      </c>
      <c r="I145" s="155"/>
      <c r="J145" s="155">
        <f t="shared" si="10"/>
        <v>0</v>
      </c>
      <c r="K145" s="156"/>
      <c r="L145" s="27"/>
      <c r="M145" s="157" t="s">
        <v>1</v>
      </c>
      <c r="N145" s="158" t="s">
        <v>33</v>
      </c>
      <c r="O145" s="159">
        <v>2.0200000000000001E-3</v>
      </c>
      <c r="P145" s="159">
        <f t="shared" si="11"/>
        <v>2.4240000000000001E-2</v>
      </c>
      <c r="Q145" s="159">
        <v>8.0999999999999996E-4</v>
      </c>
      <c r="R145" s="159">
        <f t="shared" si="12"/>
        <v>9.7199999999999995E-3</v>
      </c>
      <c r="S145" s="159">
        <v>0</v>
      </c>
      <c r="T145" s="160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 t="s">
        <v>138</v>
      </c>
      <c r="AT145" s="161" t="s">
        <v>134</v>
      </c>
      <c r="AU145" s="161" t="s">
        <v>76</v>
      </c>
      <c r="AY145" s="14" t="s">
        <v>132</v>
      </c>
      <c r="BE145" s="162">
        <f t="shared" si="14"/>
        <v>0</v>
      </c>
      <c r="BF145" s="162">
        <f t="shared" si="15"/>
        <v>0</v>
      </c>
      <c r="BG145" s="162">
        <f t="shared" si="16"/>
        <v>0</v>
      </c>
      <c r="BH145" s="162">
        <f t="shared" si="17"/>
        <v>0</v>
      </c>
      <c r="BI145" s="162">
        <f t="shared" si="18"/>
        <v>0</v>
      </c>
      <c r="BJ145" s="14" t="s">
        <v>74</v>
      </c>
      <c r="BK145" s="162">
        <f t="shared" si="19"/>
        <v>0</v>
      </c>
      <c r="BL145" s="14" t="s">
        <v>138</v>
      </c>
      <c r="BM145" s="161" t="s">
        <v>196</v>
      </c>
    </row>
    <row r="146" spans="1:65" s="2" customFormat="1" ht="33" customHeight="1" x14ac:dyDescent="0.2">
      <c r="A146" s="26"/>
      <c r="B146" s="149"/>
      <c r="C146" s="150" t="s">
        <v>168</v>
      </c>
      <c r="D146" s="150" t="s">
        <v>134</v>
      </c>
      <c r="E146" s="151" t="s">
        <v>197</v>
      </c>
      <c r="F146" s="152" t="s">
        <v>198</v>
      </c>
      <c r="G146" s="153" t="s">
        <v>137</v>
      </c>
      <c r="H146" s="154">
        <v>216.36</v>
      </c>
      <c r="I146" s="155"/>
      <c r="J146" s="155">
        <f t="shared" si="10"/>
        <v>0</v>
      </c>
      <c r="K146" s="156"/>
      <c r="L146" s="27"/>
      <c r="M146" s="157" t="s">
        <v>1</v>
      </c>
      <c r="N146" s="158" t="s">
        <v>33</v>
      </c>
      <c r="O146" s="159">
        <v>7.0999999999999994E-2</v>
      </c>
      <c r="P146" s="159">
        <f t="shared" si="11"/>
        <v>15.361559999999999</v>
      </c>
      <c r="Q146" s="159">
        <v>0.12966</v>
      </c>
      <c r="R146" s="159">
        <f t="shared" si="12"/>
        <v>28.053237600000003</v>
      </c>
      <c r="S146" s="159">
        <v>0</v>
      </c>
      <c r="T146" s="160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 t="s">
        <v>138</v>
      </c>
      <c r="AT146" s="161" t="s">
        <v>134</v>
      </c>
      <c r="AU146" s="161" t="s">
        <v>76</v>
      </c>
      <c r="AY146" s="14" t="s">
        <v>132</v>
      </c>
      <c r="BE146" s="162">
        <f t="shared" si="14"/>
        <v>0</v>
      </c>
      <c r="BF146" s="162">
        <f t="shared" si="15"/>
        <v>0</v>
      </c>
      <c r="BG146" s="162">
        <f t="shared" si="16"/>
        <v>0</v>
      </c>
      <c r="BH146" s="162">
        <f t="shared" si="17"/>
        <v>0</v>
      </c>
      <c r="BI146" s="162">
        <f t="shared" si="18"/>
        <v>0</v>
      </c>
      <c r="BJ146" s="14" t="s">
        <v>74</v>
      </c>
      <c r="BK146" s="162">
        <f t="shared" si="19"/>
        <v>0</v>
      </c>
      <c r="BL146" s="14" t="s">
        <v>138</v>
      </c>
      <c r="BM146" s="161" t="s">
        <v>199</v>
      </c>
    </row>
    <row r="147" spans="1:65" s="2" customFormat="1" ht="33" customHeight="1" x14ac:dyDescent="0.2">
      <c r="A147" s="26"/>
      <c r="B147" s="149"/>
      <c r="C147" s="150" t="s">
        <v>200</v>
      </c>
      <c r="D147" s="150" t="s">
        <v>134</v>
      </c>
      <c r="E147" s="151" t="s">
        <v>201</v>
      </c>
      <c r="F147" s="152" t="s">
        <v>202</v>
      </c>
      <c r="G147" s="153" t="s">
        <v>137</v>
      </c>
      <c r="H147" s="154">
        <v>216.36</v>
      </c>
      <c r="I147" s="155"/>
      <c r="J147" s="155">
        <f t="shared" si="10"/>
        <v>0</v>
      </c>
      <c r="K147" s="156"/>
      <c r="L147" s="27"/>
      <c r="M147" s="157" t="s">
        <v>1</v>
      </c>
      <c r="N147" s="158" t="s">
        <v>33</v>
      </c>
      <c r="O147" s="159">
        <v>0.09</v>
      </c>
      <c r="P147" s="159">
        <f t="shared" si="11"/>
        <v>19.4724</v>
      </c>
      <c r="Q147" s="159">
        <v>0.18151999999999999</v>
      </c>
      <c r="R147" s="159">
        <f t="shared" si="12"/>
        <v>39.273667199999998</v>
      </c>
      <c r="S147" s="159">
        <v>0</v>
      </c>
      <c r="T147" s="160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 t="s">
        <v>138</v>
      </c>
      <c r="AT147" s="161" t="s">
        <v>134</v>
      </c>
      <c r="AU147" s="161" t="s">
        <v>76</v>
      </c>
      <c r="AY147" s="14" t="s">
        <v>132</v>
      </c>
      <c r="BE147" s="162">
        <f t="shared" si="14"/>
        <v>0</v>
      </c>
      <c r="BF147" s="162">
        <f t="shared" si="15"/>
        <v>0</v>
      </c>
      <c r="BG147" s="162">
        <f t="shared" si="16"/>
        <v>0</v>
      </c>
      <c r="BH147" s="162">
        <f t="shared" si="17"/>
        <v>0</v>
      </c>
      <c r="BI147" s="162">
        <f t="shared" si="18"/>
        <v>0</v>
      </c>
      <c r="BJ147" s="14" t="s">
        <v>74</v>
      </c>
      <c r="BK147" s="162">
        <f t="shared" si="19"/>
        <v>0</v>
      </c>
      <c r="BL147" s="14" t="s">
        <v>138</v>
      </c>
      <c r="BM147" s="161" t="s">
        <v>203</v>
      </c>
    </row>
    <row r="148" spans="1:65" s="12" customFormat="1" ht="22.9" customHeight="1" x14ac:dyDescent="0.2">
      <c r="B148" s="137"/>
      <c r="D148" s="138" t="s">
        <v>67</v>
      </c>
      <c r="E148" s="147" t="s">
        <v>165</v>
      </c>
      <c r="F148" s="147" t="s">
        <v>204</v>
      </c>
      <c r="J148" s="148">
        <f>BK148</f>
        <v>0</v>
      </c>
      <c r="L148" s="137"/>
      <c r="M148" s="141"/>
      <c r="N148" s="142"/>
      <c r="O148" s="142"/>
      <c r="P148" s="143">
        <f>SUM(P149:P159)</f>
        <v>72.336749999999995</v>
      </c>
      <c r="Q148" s="142"/>
      <c r="R148" s="143">
        <f>SUM(R149:R159)</f>
        <v>0.165678084</v>
      </c>
      <c r="S148" s="142"/>
      <c r="T148" s="144">
        <f>SUM(T149:T159)</f>
        <v>0</v>
      </c>
      <c r="AR148" s="138" t="s">
        <v>74</v>
      </c>
      <c r="AT148" s="145" t="s">
        <v>67</v>
      </c>
      <c r="AU148" s="145" t="s">
        <v>74</v>
      </c>
      <c r="AY148" s="138" t="s">
        <v>132</v>
      </c>
      <c r="BK148" s="146">
        <f>SUM(BK149:BK159)</f>
        <v>0</v>
      </c>
    </row>
    <row r="149" spans="1:65" s="2" customFormat="1" ht="37.9" customHeight="1" x14ac:dyDescent="0.2">
      <c r="A149" s="26"/>
      <c r="B149" s="149"/>
      <c r="C149" s="150" t="s">
        <v>7</v>
      </c>
      <c r="D149" s="150" t="s">
        <v>134</v>
      </c>
      <c r="E149" s="151" t="s">
        <v>205</v>
      </c>
      <c r="F149" s="152" t="s">
        <v>206</v>
      </c>
      <c r="G149" s="153" t="s">
        <v>137</v>
      </c>
      <c r="H149" s="154">
        <v>12</v>
      </c>
      <c r="I149" s="155"/>
      <c r="J149" s="155">
        <f t="shared" ref="J149:J159" si="20">ROUND(I149*H149,2)</f>
        <v>0</v>
      </c>
      <c r="K149" s="156"/>
      <c r="L149" s="27"/>
      <c r="M149" s="157" t="s">
        <v>1</v>
      </c>
      <c r="N149" s="158" t="s">
        <v>33</v>
      </c>
      <c r="O149" s="159">
        <v>0.65600000000000003</v>
      </c>
      <c r="P149" s="159">
        <f t="shared" ref="P149:P159" si="21">O149*H149</f>
        <v>7.8719999999999999</v>
      </c>
      <c r="Q149" s="159">
        <v>1.35E-2</v>
      </c>
      <c r="R149" s="159">
        <f t="shared" ref="R149:R159" si="22">Q149*H149</f>
        <v>0.16200000000000001</v>
      </c>
      <c r="S149" s="159">
        <v>0</v>
      </c>
      <c r="T149" s="160">
        <f t="shared" ref="T149:T159" si="23"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 t="s">
        <v>138</v>
      </c>
      <c r="AT149" s="161" t="s">
        <v>134</v>
      </c>
      <c r="AU149" s="161" t="s">
        <v>76</v>
      </c>
      <c r="AY149" s="14" t="s">
        <v>132</v>
      </c>
      <c r="BE149" s="162">
        <f t="shared" ref="BE149:BE159" si="24">IF(N149="základná",J149,0)</f>
        <v>0</v>
      </c>
      <c r="BF149" s="162">
        <f t="shared" ref="BF149:BF159" si="25">IF(N149="znížená",J149,0)</f>
        <v>0</v>
      </c>
      <c r="BG149" s="162">
        <f t="shared" ref="BG149:BG159" si="26">IF(N149="zákl. prenesená",J149,0)</f>
        <v>0</v>
      </c>
      <c r="BH149" s="162">
        <f t="shared" ref="BH149:BH159" si="27">IF(N149="zníž. prenesená",J149,0)</f>
        <v>0</v>
      </c>
      <c r="BI149" s="162">
        <f t="shared" ref="BI149:BI159" si="28">IF(N149="nulová",J149,0)</f>
        <v>0</v>
      </c>
      <c r="BJ149" s="14" t="s">
        <v>74</v>
      </c>
      <c r="BK149" s="162">
        <f t="shared" ref="BK149:BK159" si="29">ROUND(I149*H149,2)</f>
        <v>0</v>
      </c>
      <c r="BL149" s="14" t="s">
        <v>138</v>
      </c>
      <c r="BM149" s="161" t="s">
        <v>207</v>
      </c>
    </row>
    <row r="150" spans="1:65" s="2" customFormat="1" ht="24.2" customHeight="1" x14ac:dyDescent="0.2">
      <c r="A150" s="26"/>
      <c r="B150" s="149"/>
      <c r="C150" s="163" t="s">
        <v>208</v>
      </c>
      <c r="D150" s="163" t="s">
        <v>160</v>
      </c>
      <c r="E150" s="164" t="s">
        <v>209</v>
      </c>
      <c r="F150" s="165" t="s">
        <v>210</v>
      </c>
      <c r="G150" s="166" t="s">
        <v>137</v>
      </c>
      <c r="H150" s="167">
        <v>13.8</v>
      </c>
      <c r="I150" s="168"/>
      <c r="J150" s="168">
        <f t="shared" si="20"/>
        <v>0</v>
      </c>
      <c r="K150" s="169"/>
      <c r="L150" s="170"/>
      <c r="M150" s="171" t="s">
        <v>1</v>
      </c>
      <c r="N150" s="172" t="s">
        <v>33</v>
      </c>
      <c r="O150" s="159">
        <v>0</v>
      </c>
      <c r="P150" s="159">
        <f t="shared" si="21"/>
        <v>0</v>
      </c>
      <c r="Q150" s="159">
        <v>0</v>
      </c>
      <c r="R150" s="159">
        <f t="shared" si="22"/>
        <v>0</v>
      </c>
      <c r="S150" s="159">
        <v>0</v>
      </c>
      <c r="T150" s="160">
        <f t="shared" si="2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 t="s">
        <v>148</v>
      </c>
      <c r="AT150" s="161" t="s">
        <v>160</v>
      </c>
      <c r="AU150" s="161" t="s">
        <v>76</v>
      </c>
      <c r="AY150" s="14" t="s">
        <v>132</v>
      </c>
      <c r="BE150" s="162">
        <f t="shared" si="24"/>
        <v>0</v>
      </c>
      <c r="BF150" s="162">
        <f t="shared" si="25"/>
        <v>0</v>
      </c>
      <c r="BG150" s="162">
        <f t="shared" si="26"/>
        <v>0</v>
      </c>
      <c r="BH150" s="162">
        <f t="shared" si="27"/>
        <v>0</v>
      </c>
      <c r="BI150" s="162">
        <f t="shared" si="28"/>
        <v>0</v>
      </c>
      <c r="BJ150" s="14" t="s">
        <v>74</v>
      </c>
      <c r="BK150" s="162">
        <f t="shared" si="29"/>
        <v>0</v>
      </c>
      <c r="BL150" s="14" t="s">
        <v>138</v>
      </c>
      <c r="BM150" s="161" t="s">
        <v>211</v>
      </c>
    </row>
    <row r="151" spans="1:65" s="2" customFormat="1" ht="37.9" customHeight="1" x14ac:dyDescent="0.2">
      <c r="A151" s="26"/>
      <c r="B151" s="149"/>
      <c r="C151" s="150" t="s">
        <v>174</v>
      </c>
      <c r="D151" s="150" t="s">
        <v>134</v>
      </c>
      <c r="E151" s="151" t="s">
        <v>212</v>
      </c>
      <c r="F151" s="152" t="s">
        <v>213</v>
      </c>
      <c r="G151" s="153" t="s">
        <v>214</v>
      </c>
      <c r="H151" s="154">
        <v>18</v>
      </c>
      <c r="I151" s="155"/>
      <c r="J151" s="155">
        <f t="shared" si="20"/>
        <v>0</v>
      </c>
      <c r="K151" s="156"/>
      <c r="L151" s="27"/>
      <c r="M151" s="157" t="s">
        <v>1</v>
      </c>
      <c r="N151" s="158" t="s">
        <v>33</v>
      </c>
      <c r="O151" s="159">
        <v>0.113</v>
      </c>
      <c r="P151" s="159">
        <f t="shared" si="21"/>
        <v>2.0340000000000003</v>
      </c>
      <c r="Q151" s="159">
        <v>6.9999999999999997E-7</v>
      </c>
      <c r="R151" s="159">
        <f t="shared" si="22"/>
        <v>1.26E-5</v>
      </c>
      <c r="S151" s="159">
        <v>0</v>
      </c>
      <c r="T151" s="160">
        <f t="shared" si="2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 t="s">
        <v>138</v>
      </c>
      <c r="AT151" s="161" t="s">
        <v>134</v>
      </c>
      <c r="AU151" s="161" t="s">
        <v>76</v>
      </c>
      <c r="AY151" s="14" t="s">
        <v>132</v>
      </c>
      <c r="BE151" s="162">
        <f t="shared" si="24"/>
        <v>0</v>
      </c>
      <c r="BF151" s="162">
        <f t="shared" si="25"/>
        <v>0</v>
      </c>
      <c r="BG151" s="162">
        <f t="shared" si="26"/>
        <v>0</v>
      </c>
      <c r="BH151" s="162">
        <f t="shared" si="27"/>
        <v>0</v>
      </c>
      <c r="BI151" s="162">
        <f t="shared" si="28"/>
        <v>0</v>
      </c>
      <c r="BJ151" s="14" t="s">
        <v>74</v>
      </c>
      <c r="BK151" s="162">
        <f t="shared" si="29"/>
        <v>0</v>
      </c>
      <c r="BL151" s="14" t="s">
        <v>138</v>
      </c>
      <c r="BM151" s="161" t="s">
        <v>215</v>
      </c>
    </row>
    <row r="152" spans="1:65" s="2" customFormat="1" ht="33" customHeight="1" x14ac:dyDescent="0.2">
      <c r="A152" s="26"/>
      <c r="B152" s="149"/>
      <c r="C152" s="150" t="s">
        <v>216</v>
      </c>
      <c r="D152" s="150" t="s">
        <v>134</v>
      </c>
      <c r="E152" s="151" t="s">
        <v>217</v>
      </c>
      <c r="F152" s="152" t="s">
        <v>218</v>
      </c>
      <c r="G152" s="153" t="s">
        <v>214</v>
      </c>
      <c r="H152" s="154">
        <v>18</v>
      </c>
      <c r="I152" s="155"/>
      <c r="J152" s="155">
        <f t="shared" si="20"/>
        <v>0</v>
      </c>
      <c r="K152" s="156"/>
      <c r="L152" s="27"/>
      <c r="M152" s="157" t="s">
        <v>1</v>
      </c>
      <c r="N152" s="158" t="s">
        <v>33</v>
      </c>
      <c r="O152" s="159">
        <v>0.19500000000000001</v>
      </c>
      <c r="P152" s="159">
        <f t="shared" si="21"/>
        <v>3.5100000000000002</v>
      </c>
      <c r="Q152" s="159">
        <v>2.0333800000000001E-4</v>
      </c>
      <c r="R152" s="159">
        <f t="shared" si="22"/>
        <v>3.6600840000000001E-3</v>
      </c>
      <c r="S152" s="159">
        <v>0</v>
      </c>
      <c r="T152" s="160">
        <f t="shared" si="2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 t="s">
        <v>138</v>
      </c>
      <c r="AT152" s="161" t="s">
        <v>134</v>
      </c>
      <c r="AU152" s="161" t="s">
        <v>76</v>
      </c>
      <c r="AY152" s="14" t="s">
        <v>132</v>
      </c>
      <c r="BE152" s="162">
        <f t="shared" si="24"/>
        <v>0</v>
      </c>
      <c r="BF152" s="162">
        <f t="shared" si="25"/>
        <v>0</v>
      </c>
      <c r="BG152" s="162">
        <f t="shared" si="26"/>
        <v>0</v>
      </c>
      <c r="BH152" s="162">
        <f t="shared" si="27"/>
        <v>0</v>
      </c>
      <c r="BI152" s="162">
        <f t="shared" si="28"/>
        <v>0</v>
      </c>
      <c r="BJ152" s="14" t="s">
        <v>74</v>
      </c>
      <c r="BK152" s="162">
        <f t="shared" si="29"/>
        <v>0</v>
      </c>
      <c r="BL152" s="14" t="s">
        <v>138</v>
      </c>
      <c r="BM152" s="161" t="s">
        <v>219</v>
      </c>
    </row>
    <row r="153" spans="1:65" s="2" customFormat="1" ht="24.2" customHeight="1" x14ac:dyDescent="0.2">
      <c r="A153" s="26"/>
      <c r="B153" s="149"/>
      <c r="C153" s="150" t="s">
        <v>178</v>
      </c>
      <c r="D153" s="150" t="s">
        <v>134</v>
      </c>
      <c r="E153" s="151" t="s">
        <v>220</v>
      </c>
      <c r="F153" s="152" t="s">
        <v>221</v>
      </c>
      <c r="G153" s="153" t="s">
        <v>214</v>
      </c>
      <c r="H153" s="154">
        <v>18</v>
      </c>
      <c r="I153" s="155"/>
      <c r="J153" s="155">
        <f t="shared" si="20"/>
        <v>0</v>
      </c>
      <c r="K153" s="156"/>
      <c r="L153" s="27"/>
      <c r="M153" s="157" t="s">
        <v>1</v>
      </c>
      <c r="N153" s="158" t="s">
        <v>33</v>
      </c>
      <c r="O153" s="159">
        <v>8.7999999999999995E-2</v>
      </c>
      <c r="P153" s="159">
        <f t="shared" si="21"/>
        <v>1.5839999999999999</v>
      </c>
      <c r="Q153" s="159">
        <v>0</v>
      </c>
      <c r="R153" s="159">
        <f t="shared" si="22"/>
        <v>0</v>
      </c>
      <c r="S153" s="159">
        <v>0</v>
      </c>
      <c r="T153" s="160">
        <f t="shared" si="2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 t="s">
        <v>138</v>
      </c>
      <c r="AT153" s="161" t="s">
        <v>134</v>
      </c>
      <c r="AU153" s="161" t="s">
        <v>76</v>
      </c>
      <c r="AY153" s="14" t="s">
        <v>132</v>
      </c>
      <c r="BE153" s="162">
        <f t="shared" si="24"/>
        <v>0</v>
      </c>
      <c r="BF153" s="162">
        <f t="shared" si="25"/>
        <v>0</v>
      </c>
      <c r="BG153" s="162">
        <f t="shared" si="26"/>
        <v>0</v>
      </c>
      <c r="BH153" s="162">
        <f t="shared" si="27"/>
        <v>0</v>
      </c>
      <c r="BI153" s="162">
        <f t="shared" si="28"/>
        <v>0</v>
      </c>
      <c r="BJ153" s="14" t="s">
        <v>74</v>
      </c>
      <c r="BK153" s="162">
        <f t="shared" si="29"/>
        <v>0</v>
      </c>
      <c r="BL153" s="14" t="s">
        <v>138</v>
      </c>
      <c r="BM153" s="161" t="s">
        <v>222</v>
      </c>
    </row>
    <row r="154" spans="1:65" s="2" customFormat="1" ht="24.2" customHeight="1" x14ac:dyDescent="0.2">
      <c r="A154" s="26"/>
      <c r="B154" s="149"/>
      <c r="C154" s="150" t="s">
        <v>223</v>
      </c>
      <c r="D154" s="150" t="s">
        <v>134</v>
      </c>
      <c r="E154" s="151" t="s">
        <v>224</v>
      </c>
      <c r="F154" s="152" t="s">
        <v>225</v>
      </c>
      <c r="G154" s="153" t="s">
        <v>214</v>
      </c>
      <c r="H154" s="154">
        <v>18</v>
      </c>
      <c r="I154" s="155"/>
      <c r="J154" s="155">
        <f t="shared" si="20"/>
        <v>0</v>
      </c>
      <c r="K154" s="156"/>
      <c r="L154" s="27"/>
      <c r="M154" s="157" t="s">
        <v>1</v>
      </c>
      <c r="N154" s="158" t="s">
        <v>33</v>
      </c>
      <c r="O154" s="159">
        <v>0.29499999999999998</v>
      </c>
      <c r="P154" s="159">
        <f t="shared" si="21"/>
        <v>5.31</v>
      </c>
      <c r="Q154" s="159">
        <v>2.9999999999999999E-7</v>
      </c>
      <c r="R154" s="159">
        <f t="shared" si="22"/>
        <v>5.4E-6</v>
      </c>
      <c r="S154" s="159">
        <v>0</v>
      </c>
      <c r="T154" s="160">
        <f t="shared" si="2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1" t="s">
        <v>138</v>
      </c>
      <c r="AT154" s="161" t="s">
        <v>134</v>
      </c>
      <c r="AU154" s="161" t="s">
        <v>76</v>
      </c>
      <c r="AY154" s="14" t="s">
        <v>132</v>
      </c>
      <c r="BE154" s="162">
        <f t="shared" si="24"/>
        <v>0</v>
      </c>
      <c r="BF154" s="162">
        <f t="shared" si="25"/>
        <v>0</v>
      </c>
      <c r="BG154" s="162">
        <f t="shared" si="26"/>
        <v>0</v>
      </c>
      <c r="BH154" s="162">
        <f t="shared" si="27"/>
        <v>0</v>
      </c>
      <c r="BI154" s="162">
        <f t="shared" si="28"/>
        <v>0</v>
      </c>
      <c r="BJ154" s="14" t="s">
        <v>74</v>
      </c>
      <c r="BK154" s="162">
        <f t="shared" si="29"/>
        <v>0</v>
      </c>
      <c r="BL154" s="14" t="s">
        <v>138</v>
      </c>
      <c r="BM154" s="161" t="s">
        <v>226</v>
      </c>
    </row>
    <row r="155" spans="1:65" s="2" customFormat="1" ht="24.2" customHeight="1" x14ac:dyDescent="0.2">
      <c r="A155" s="26"/>
      <c r="B155" s="149"/>
      <c r="C155" s="150" t="s">
        <v>182</v>
      </c>
      <c r="D155" s="150" t="s">
        <v>134</v>
      </c>
      <c r="E155" s="151" t="s">
        <v>227</v>
      </c>
      <c r="F155" s="152" t="s">
        <v>228</v>
      </c>
      <c r="G155" s="153" t="s">
        <v>229</v>
      </c>
      <c r="H155" s="154">
        <v>152.125</v>
      </c>
      <c r="I155" s="155"/>
      <c r="J155" s="155">
        <f t="shared" si="20"/>
        <v>0</v>
      </c>
      <c r="K155" s="156"/>
      <c r="L155" s="27"/>
      <c r="M155" s="157" t="s">
        <v>1</v>
      </c>
      <c r="N155" s="158" t="s">
        <v>33</v>
      </c>
      <c r="O155" s="159">
        <v>3.1E-2</v>
      </c>
      <c r="P155" s="159">
        <f t="shared" si="21"/>
        <v>4.7158749999999996</v>
      </c>
      <c r="Q155" s="159">
        <v>0</v>
      </c>
      <c r="R155" s="159">
        <f t="shared" si="22"/>
        <v>0</v>
      </c>
      <c r="S155" s="159">
        <v>0</v>
      </c>
      <c r="T155" s="160">
        <f t="shared" si="2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 t="s">
        <v>138</v>
      </c>
      <c r="AT155" s="161" t="s">
        <v>134</v>
      </c>
      <c r="AU155" s="161" t="s">
        <v>76</v>
      </c>
      <c r="AY155" s="14" t="s">
        <v>132</v>
      </c>
      <c r="BE155" s="162">
        <f t="shared" si="24"/>
        <v>0</v>
      </c>
      <c r="BF155" s="162">
        <f t="shared" si="25"/>
        <v>0</v>
      </c>
      <c r="BG155" s="162">
        <f t="shared" si="26"/>
        <v>0</v>
      </c>
      <c r="BH155" s="162">
        <f t="shared" si="27"/>
        <v>0</v>
      </c>
      <c r="BI155" s="162">
        <f t="shared" si="28"/>
        <v>0</v>
      </c>
      <c r="BJ155" s="14" t="s">
        <v>74</v>
      </c>
      <c r="BK155" s="162">
        <f t="shared" si="29"/>
        <v>0</v>
      </c>
      <c r="BL155" s="14" t="s">
        <v>138</v>
      </c>
      <c r="BM155" s="161" t="s">
        <v>230</v>
      </c>
    </row>
    <row r="156" spans="1:65" s="2" customFormat="1" ht="24.2" customHeight="1" x14ac:dyDescent="0.2">
      <c r="A156" s="26"/>
      <c r="B156" s="149"/>
      <c r="C156" s="150" t="s">
        <v>231</v>
      </c>
      <c r="D156" s="150" t="s">
        <v>134</v>
      </c>
      <c r="E156" s="151" t="s">
        <v>232</v>
      </c>
      <c r="F156" s="152" t="s">
        <v>233</v>
      </c>
      <c r="G156" s="153" t="s">
        <v>229</v>
      </c>
      <c r="H156" s="154">
        <v>4107.375</v>
      </c>
      <c r="I156" s="155"/>
      <c r="J156" s="155">
        <f t="shared" si="20"/>
        <v>0</v>
      </c>
      <c r="K156" s="156"/>
      <c r="L156" s="27"/>
      <c r="M156" s="157" t="s">
        <v>1</v>
      </c>
      <c r="N156" s="158" t="s">
        <v>33</v>
      </c>
      <c r="O156" s="159">
        <v>6.0000000000000001E-3</v>
      </c>
      <c r="P156" s="159">
        <f t="shared" si="21"/>
        <v>24.64425</v>
      </c>
      <c r="Q156" s="159">
        <v>0</v>
      </c>
      <c r="R156" s="159">
        <f t="shared" si="22"/>
        <v>0</v>
      </c>
      <c r="S156" s="159">
        <v>0</v>
      </c>
      <c r="T156" s="160">
        <f t="shared" si="2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1" t="s">
        <v>138</v>
      </c>
      <c r="AT156" s="161" t="s">
        <v>134</v>
      </c>
      <c r="AU156" s="161" t="s">
        <v>76</v>
      </c>
      <c r="AY156" s="14" t="s">
        <v>132</v>
      </c>
      <c r="BE156" s="162">
        <f t="shared" si="24"/>
        <v>0</v>
      </c>
      <c r="BF156" s="162">
        <f t="shared" si="25"/>
        <v>0</v>
      </c>
      <c r="BG156" s="162">
        <f t="shared" si="26"/>
        <v>0</v>
      </c>
      <c r="BH156" s="162">
        <f t="shared" si="27"/>
        <v>0</v>
      </c>
      <c r="BI156" s="162">
        <f t="shared" si="28"/>
        <v>0</v>
      </c>
      <c r="BJ156" s="14" t="s">
        <v>74</v>
      </c>
      <c r="BK156" s="162">
        <f t="shared" si="29"/>
        <v>0</v>
      </c>
      <c r="BL156" s="14" t="s">
        <v>138</v>
      </c>
      <c r="BM156" s="161" t="s">
        <v>234</v>
      </c>
    </row>
    <row r="157" spans="1:65" s="2" customFormat="1" ht="24.2" customHeight="1" x14ac:dyDescent="0.2">
      <c r="A157" s="26"/>
      <c r="B157" s="149"/>
      <c r="C157" s="150" t="s">
        <v>185</v>
      </c>
      <c r="D157" s="150" t="s">
        <v>134</v>
      </c>
      <c r="E157" s="151" t="s">
        <v>235</v>
      </c>
      <c r="F157" s="152" t="s">
        <v>236</v>
      </c>
      <c r="G157" s="153" t="s">
        <v>229</v>
      </c>
      <c r="H157" s="154">
        <v>152.125</v>
      </c>
      <c r="I157" s="155"/>
      <c r="J157" s="155">
        <f t="shared" si="20"/>
        <v>0</v>
      </c>
      <c r="K157" s="156"/>
      <c r="L157" s="27"/>
      <c r="M157" s="157" t="s">
        <v>1</v>
      </c>
      <c r="N157" s="158" t="s">
        <v>33</v>
      </c>
      <c r="O157" s="159">
        <v>0.14899999999999999</v>
      </c>
      <c r="P157" s="159">
        <f t="shared" si="21"/>
        <v>22.666625</v>
      </c>
      <c r="Q157" s="159">
        <v>0</v>
      </c>
      <c r="R157" s="159">
        <f t="shared" si="22"/>
        <v>0</v>
      </c>
      <c r="S157" s="159">
        <v>0</v>
      </c>
      <c r="T157" s="160">
        <f t="shared" si="2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1" t="s">
        <v>138</v>
      </c>
      <c r="AT157" s="161" t="s">
        <v>134</v>
      </c>
      <c r="AU157" s="161" t="s">
        <v>76</v>
      </c>
      <c r="AY157" s="14" t="s">
        <v>132</v>
      </c>
      <c r="BE157" s="162">
        <f t="shared" si="24"/>
        <v>0</v>
      </c>
      <c r="BF157" s="162">
        <f t="shared" si="25"/>
        <v>0</v>
      </c>
      <c r="BG157" s="162">
        <f t="shared" si="26"/>
        <v>0</v>
      </c>
      <c r="BH157" s="162">
        <f t="shared" si="27"/>
        <v>0</v>
      </c>
      <c r="BI157" s="162">
        <f t="shared" si="28"/>
        <v>0</v>
      </c>
      <c r="BJ157" s="14" t="s">
        <v>74</v>
      </c>
      <c r="BK157" s="162">
        <f t="shared" si="29"/>
        <v>0</v>
      </c>
      <c r="BL157" s="14" t="s">
        <v>138</v>
      </c>
      <c r="BM157" s="161" t="s">
        <v>237</v>
      </c>
    </row>
    <row r="158" spans="1:65" s="2" customFormat="1" ht="16.5" customHeight="1" x14ac:dyDescent="0.2">
      <c r="A158" s="26"/>
      <c r="B158" s="149"/>
      <c r="C158" s="150" t="s">
        <v>238</v>
      </c>
      <c r="D158" s="150" t="s">
        <v>134</v>
      </c>
      <c r="E158" s="151" t="s">
        <v>239</v>
      </c>
      <c r="F158" s="152" t="s">
        <v>240</v>
      </c>
      <c r="G158" s="153" t="s">
        <v>229</v>
      </c>
      <c r="H158" s="154">
        <v>60.85</v>
      </c>
      <c r="I158" s="155"/>
      <c r="J158" s="155">
        <f t="shared" si="20"/>
        <v>0</v>
      </c>
      <c r="K158" s="156"/>
      <c r="L158" s="27"/>
      <c r="M158" s="157" t="s">
        <v>1</v>
      </c>
      <c r="N158" s="158" t="s">
        <v>33</v>
      </c>
      <c r="O158" s="159">
        <v>0</v>
      </c>
      <c r="P158" s="159">
        <f t="shared" si="21"/>
        <v>0</v>
      </c>
      <c r="Q158" s="159">
        <v>0</v>
      </c>
      <c r="R158" s="159">
        <f t="shared" si="22"/>
        <v>0</v>
      </c>
      <c r="S158" s="159">
        <v>0</v>
      </c>
      <c r="T158" s="160">
        <f t="shared" si="2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1" t="s">
        <v>138</v>
      </c>
      <c r="AT158" s="161" t="s">
        <v>134</v>
      </c>
      <c r="AU158" s="161" t="s">
        <v>76</v>
      </c>
      <c r="AY158" s="14" t="s">
        <v>132</v>
      </c>
      <c r="BE158" s="162">
        <f t="shared" si="24"/>
        <v>0</v>
      </c>
      <c r="BF158" s="162">
        <f t="shared" si="25"/>
        <v>0</v>
      </c>
      <c r="BG158" s="162">
        <f t="shared" si="26"/>
        <v>0</v>
      </c>
      <c r="BH158" s="162">
        <f t="shared" si="27"/>
        <v>0</v>
      </c>
      <c r="BI158" s="162">
        <f t="shared" si="28"/>
        <v>0</v>
      </c>
      <c r="BJ158" s="14" t="s">
        <v>74</v>
      </c>
      <c r="BK158" s="162">
        <f t="shared" si="29"/>
        <v>0</v>
      </c>
      <c r="BL158" s="14" t="s">
        <v>138</v>
      </c>
      <c r="BM158" s="161" t="s">
        <v>241</v>
      </c>
    </row>
    <row r="159" spans="1:65" s="2" customFormat="1" ht="24.2" customHeight="1" x14ac:dyDescent="0.2">
      <c r="A159" s="26"/>
      <c r="B159" s="149"/>
      <c r="C159" s="150" t="s">
        <v>189</v>
      </c>
      <c r="D159" s="150" t="s">
        <v>134</v>
      </c>
      <c r="E159" s="151" t="s">
        <v>242</v>
      </c>
      <c r="F159" s="152" t="s">
        <v>243</v>
      </c>
      <c r="G159" s="153" t="s">
        <v>229</v>
      </c>
      <c r="H159" s="154">
        <v>91.275000000000006</v>
      </c>
      <c r="I159" s="155"/>
      <c r="J159" s="155">
        <f t="shared" si="20"/>
        <v>0</v>
      </c>
      <c r="K159" s="156"/>
      <c r="L159" s="27"/>
      <c r="M159" s="157" t="s">
        <v>1</v>
      </c>
      <c r="N159" s="158" t="s">
        <v>33</v>
      </c>
      <c r="O159" s="159">
        <v>0</v>
      </c>
      <c r="P159" s="159">
        <f t="shared" si="21"/>
        <v>0</v>
      </c>
      <c r="Q159" s="159">
        <v>0</v>
      </c>
      <c r="R159" s="159">
        <f t="shared" si="22"/>
        <v>0</v>
      </c>
      <c r="S159" s="159">
        <v>0</v>
      </c>
      <c r="T159" s="160">
        <f t="shared" si="2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1" t="s">
        <v>138</v>
      </c>
      <c r="AT159" s="161" t="s">
        <v>134</v>
      </c>
      <c r="AU159" s="161" t="s">
        <v>76</v>
      </c>
      <c r="AY159" s="14" t="s">
        <v>132</v>
      </c>
      <c r="BE159" s="162">
        <f t="shared" si="24"/>
        <v>0</v>
      </c>
      <c r="BF159" s="162">
        <f t="shared" si="25"/>
        <v>0</v>
      </c>
      <c r="BG159" s="162">
        <f t="shared" si="26"/>
        <v>0</v>
      </c>
      <c r="BH159" s="162">
        <f t="shared" si="27"/>
        <v>0</v>
      </c>
      <c r="BI159" s="162">
        <f t="shared" si="28"/>
        <v>0</v>
      </c>
      <c r="BJ159" s="14" t="s">
        <v>74</v>
      </c>
      <c r="BK159" s="162">
        <f t="shared" si="29"/>
        <v>0</v>
      </c>
      <c r="BL159" s="14" t="s">
        <v>138</v>
      </c>
      <c r="BM159" s="161" t="s">
        <v>244</v>
      </c>
    </row>
    <row r="160" spans="1:65" s="12" customFormat="1" ht="22.9" customHeight="1" x14ac:dyDescent="0.2">
      <c r="B160" s="137"/>
      <c r="D160" s="138" t="s">
        <v>67</v>
      </c>
      <c r="E160" s="147" t="s">
        <v>245</v>
      </c>
      <c r="F160" s="147" t="s">
        <v>246</v>
      </c>
      <c r="J160" s="148">
        <f>BK160</f>
        <v>0</v>
      </c>
      <c r="L160" s="137"/>
      <c r="M160" s="141"/>
      <c r="N160" s="142"/>
      <c r="O160" s="142"/>
      <c r="P160" s="143">
        <f>P161</f>
        <v>5.1366800000000001</v>
      </c>
      <c r="Q160" s="142"/>
      <c r="R160" s="143">
        <f>R161</f>
        <v>0</v>
      </c>
      <c r="S160" s="142"/>
      <c r="T160" s="144">
        <f>T161</f>
        <v>0</v>
      </c>
      <c r="AR160" s="138" t="s">
        <v>74</v>
      </c>
      <c r="AT160" s="145" t="s">
        <v>67</v>
      </c>
      <c r="AU160" s="145" t="s">
        <v>74</v>
      </c>
      <c r="AY160" s="138" t="s">
        <v>132</v>
      </c>
      <c r="BK160" s="146">
        <f>BK161</f>
        <v>0</v>
      </c>
    </row>
    <row r="161" spans="1:65" s="2" customFormat="1" ht="33" customHeight="1" x14ac:dyDescent="0.2">
      <c r="A161" s="26"/>
      <c r="B161" s="149"/>
      <c r="C161" s="150" t="s">
        <v>247</v>
      </c>
      <c r="D161" s="150" t="s">
        <v>134</v>
      </c>
      <c r="E161" s="151" t="s">
        <v>248</v>
      </c>
      <c r="F161" s="152" t="s">
        <v>249</v>
      </c>
      <c r="G161" s="153" t="s">
        <v>229</v>
      </c>
      <c r="H161" s="154">
        <v>128.417</v>
      </c>
      <c r="I161" s="155"/>
      <c r="J161" s="155">
        <f>ROUND(I161*H161,2)</f>
        <v>0</v>
      </c>
      <c r="K161" s="156"/>
      <c r="L161" s="27"/>
      <c r="M161" s="173" t="s">
        <v>1</v>
      </c>
      <c r="N161" s="174" t="s">
        <v>33</v>
      </c>
      <c r="O161" s="175">
        <v>0.04</v>
      </c>
      <c r="P161" s="175">
        <f>O161*H161</f>
        <v>5.1366800000000001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1" t="s">
        <v>138</v>
      </c>
      <c r="AT161" s="161" t="s">
        <v>134</v>
      </c>
      <c r="AU161" s="161" t="s">
        <v>76</v>
      </c>
      <c r="AY161" s="14" t="s">
        <v>132</v>
      </c>
      <c r="BE161" s="162">
        <f>IF(N161="základná",J161,0)</f>
        <v>0</v>
      </c>
      <c r="BF161" s="162">
        <f>IF(N161="znížená",J161,0)</f>
        <v>0</v>
      </c>
      <c r="BG161" s="162">
        <f>IF(N161="zákl. prenesená",J161,0)</f>
        <v>0</v>
      </c>
      <c r="BH161" s="162">
        <f>IF(N161="zníž. prenesená",J161,0)</f>
        <v>0</v>
      </c>
      <c r="BI161" s="162">
        <f>IF(N161="nulová",J161,0)</f>
        <v>0</v>
      </c>
      <c r="BJ161" s="14" t="s">
        <v>74</v>
      </c>
      <c r="BK161" s="162">
        <f>ROUND(I161*H161,2)</f>
        <v>0</v>
      </c>
      <c r="BL161" s="14" t="s">
        <v>138</v>
      </c>
      <c r="BM161" s="161" t="s">
        <v>250</v>
      </c>
    </row>
    <row r="162" spans="1:65" s="2" customFormat="1" ht="6.95" customHeight="1" x14ac:dyDescent="0.2">
      <c r="A162" s="26"/>
      <c r="B162" s="44"/>
      <c r="C162" s="45"/>
      <c r="D162" s="45"/>
      <c r="E162" s="45"/>
      <c r="F162" s="45"/>
      <c r="G162" s="45"/>
      <c r="H162" s="45"/>
      <c r="I162" s="45"/>
      <c r="J162" s="45"/>
      <c r="K162" s="45"/>
      <c r="L162" s="27"/>
      <c r="M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</row>
  </sheetData>
  <autoFilter ref="C124:K161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4"/>
  <sheetViews>
    <sheetView showGridLines="0" topLeftCell="A134" workbookViewId="0">
      <selection activeCell="I126" sqref="I126:I143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5"/>
    </row>
    <row r="2" spans="1:46" s="1" customFormat="1" ht="36.950000000000003" customHeight="1" x14ac:dyDescent="0.2">
      <c r="L2" s="210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84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 x14ac:dyDescent="0.2">
      <c r="B4" s="17"/>
      <c r="D4" s="18" t="s">
        <v>103</v>
      </c>
      <c r="L4" s="17"/>
      <c r="M4" s="96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12</v>
      </c>
      <c r="L6" s="17"/>
    </row>
    <row r="7" spans="1:46" s="1" customFormat="1" ht="16.5" customHeight="1" x14ac:dyDescent="0.2">
      <c r="B7" s="17"/>
      <c r="E7" s="219" t="str">
        <f>'Rekapitulácia stavby'!K6</f>
        <v>PRESTAVBA MOSTNÉHO OBJEKTU MO 2300-001 V OBCI PODBIEL</v>
      </c>
      <c r="F7" s="220"/>
      <c r="G7" s="220"/>
      <c r="H7" s="220"/>
      <c r="L7" s="17"/>
    </row>
    <row r="8" spans="1:46" s="1" customFormat="1" ht="12" customHeight="1" x14ac:dyDescent="0.2">
      <c r="B8" s="17"/>
      <c r="D8" s="23" t="s">
        <v>104</v>
      </c>
      <c r="L8" s="17"/>
    </row>
    <row r="9" spans="1:46" s="2" customFormat="1" ht="16.5" customHeight="1" x14ac:dyDescent="0.2">
      <c r="A9" s="26"/>
      <c r="B9" s="27"/>
      <c r="C9" s="26"/>
      <c r="D9" s="26"/>
      <c r="E9" s="219" t="s">
        <v>105</v>
      </c>
      <c r="F9" s="218"/>
      <c r="G9" s="218"/>
      <c r="H9" s="218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 x14ac:dyDescent="0.2">
      <c r="A10" s="26"/>
      <c r="B10" s="27"/>
      <c r="C10" s="26"/>
      <c r="D10" s="23" t="s">
        <v>106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 x14ac:dyDescent="0.2">
      <c r="A11" s="26"/>
      <c r="B11" s="27"/>
      <c r="C11" s="26"/>
      <c r="D11" s="26"/>
      <c r="E11" s="177" t="s">
        <v>251</v>
      </c>
      <c r="F11" s="218"/>
      <c r="G11" s="218"/>
      <c r="H11" s="218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x14ac:dyDescent="0.2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 x14ac:dyDescent="0.2">
      <c r="A13" s="26"/>
      <c r="B13" s="27"/>
      <c r="C13" s="26"/>
      <c r="D13" s="23" t="s">
        <v>13</v>
      </c>
      <c r="E13" s="26"/>
      <c r="F13" s="21" t="s">
        <v>1</v>
      </c>
      <c r="G13" s="26"/>
      <c r="H13" s="26"/>
      <c r="I13" s="23" t="s">
        <v>14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 x14ac:dyDescent="0.2">
      <c r="A14" s="26"/>
      <c r="B14" s="27"/>
      <c r="C14" s="26"/>
      <c r="D14" s="23" t="s">
        <v>15</v>
      </c>
      <c r="E14" s="26"/>
      <c r="F14" s="21" t="s">
        <v>16</v>
      </c>
      <c r="G14" s="26"/>
      <c r="H14" s="26"/>
      <c r="I14" s="23" t="s">
        <v>17</v>
      </c>
      <c r="J14" s="52" t="str">
        <f>'Rekapitulácia stavby'!AN8</f>
        <v>3. 8. 2022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 x14ac:dyDescent="0.2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 x14ac:dyDescent="0.2">
      <c r="A16" s="26"/>
      <c r="B16" s="27"/>
      <c r="C16" s="26"/>
      <c r="D16" s="23" t="s">
        <v>19</v>
      </c>
      <c r="E16" s="26"/>
      <c r="F16" s="26"/>
      <c r="G16" s="26"/>
      <c r="H16" s="26"/>
      <c r="I16" s="23" t="s">
        <v>20</v>
      </c>
      <c r="J16" s="21" t="str">
        <f>IF('Rekapitulácia stavby'!AN10="","",'Rekapitulácia stavby'!AN10)</f>
        <v/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 x14ac:dyDescent="0.2">
      <c r="A17" s="26"/>
      <c r="B17" s="27"/>
      <c r="C17" s="26"/>
      <c r="D17" s="26"/>
      <c r="E17" s="21" t="str">
        <f>IF('Rekapitulácia stavby'!E11="","",'Rekapitulácia stavby'!E11)</f>
        <v xml:space="preserve"> </v>
      </c>
      <c r="F17" s="26"/>
      <c r="G17" s="26"/>
      <c r="H17" s="26"/>
      <c r="I17" s="23" t="s">
        <v>21</v>
      </c>
      <c r="J17" s="21" t="str">
        <f>IF('Rekapitulácia stavby'!AN11="","",'Rekapitulácia stavby'!AN11)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 x14ac:dyDescent="0.2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 x14ac:dyDescent="0.2">
      <c r="A19" s="26"/>
      <c r="B19" s="27"/>
      <c r="C19" s="26"/>
      <c r="D19" s="23" t="s">
        <v>22</v>
      </c>
      <c r="E19" s="26"/>
      <c r="F19" s="26"/>
      <c r="G19" s="26"/>
      <c r="H19" s="26"/>
      <c r="I19" s="23" t="s">
        <v>20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 x14ac:dyDescent="0.2">
      <c r="A20" s="26"/>
      <c r="B20" s="27"/>
      <c r="C20" s="26"/>
      <c r="D20" s="26"/>
      <c r="E20" s="203" t="str">
        <f>'Rekapitulácia stavby'!E14</f>
        <v xml:space="preserve"> </v>
      </c>
      <c r="F20" s="203"/>
      <c r="G20" s="203"/>
      <c r="H20" s="203"/>
      <c r="I20" s="23" t="s">
        <v>21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 x14ac:dyDescent="0.2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 x14ac:dyDescent="0.2">
      <c r="A22" s="26"/>
      <c r="B22" s="27"/>
      <c r="C22" s="26"/>
      <c r="D22" s="23" t="s">
        <v>23</v>
      </c>
      <c r="E22" s="26"/>
      <c r="F22" s="26"/>
      <c r="G22" s="26"/>
      <c r="H22" s="26"/>
      <c r="I22" s="23" t="s">
        <v>20</v>
      </c>
      <c r="J22" s="21" t="str">
        <f>IF('Rekapitulácia stavby'!AN16="","",'Rekapitulácia stavby'!AN16)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 x14ac:dyDescent="0.2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21</v>
      </c>
      <c r="J23" s="21" t="str">
        <f>IF('Rekapitulácia stavby'!AN17="","",'Rekapitulácia stavby'!AN17)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 x14ac:dyDescent="0.2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 x14ac:dyDescent="0.2">
      <c r="A25" s="26"/>
      <c r="B25" s="27"/>
      <c r="C25" s="26"/>
      <c r="D25" s="23" t="s">
        <v>25</v>
      </c>
      <c r="E25" s="26"/>
      <c r="F25" s="26"/>
      <c r="G25" s="26"/>
      <c r="H25" s="26"/>
      <c r="I25" s="23" t="s">
        <v>20</v>
      </c>
      <c r="J25" s="21" t="str">
        <f>IF('Rekapitulácia stavby'!AN19="","",'Rekapitulácia stavby'!AN19)</f>
        <v/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 x14ac:dyDescent="0.2">
      <c r="A26" s="26"/>
      <c r="B26" s="27"/>
      <c r="C26" s="26"/>
      <c r="D26" s="26"/>
      <c r="E26" s="21" t="str">
        <f>IF('Rekapitulácia stavby'!E20="","",'Rekapitulácia stavby'!E20)</f>
        <v xml:space="preserve"> </v>
      </c>
      <c r="F26" s="26"/>
      <c r="G26" s="26"/>
      <c r="H26" s="26"/>
      <c r="I26" s="23" t="s">
        <v>21</v>
      </c>
      <c r="J26" s="21" t="str">
        <f>IF('Rekapitulácia stavby'!AN20="","",'Rekapitulácia stavby'!AN20)</f>
        <v/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 x14ac:dyDescent="0.2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 x14ac:dyDescent="0.2">
      <c r="A28" s="26"/>
      <c r="B28" s="27"/>
      <c r="C28" s="26"/>
      <c r="D28" s="23" t="s">
        <v>27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 x14ac:dyDescent="0.2">
      <c r="A29" s="97"/>
      <c r="B29" s="98"/>
      <c r="C29" s="97"/>
      <c r="D29" s="97"/>
      <c r="E29" s="206" t="s">
        <v>1</v>
      </c>
      <c r="F29" s="206"/>
      <c r="G29" s="206"/>
      <c r="H29" s="206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customHeight="1" x14ac:dyDescent="0.2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 x14ac:dyDescent="0.2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 x14ac:dyDescent="0.2">
      <c r="A32" s="26"/>
      <c r="B32" s="27"/>
      <c r="C32" s="26"/>
      <c r="D32" s="100" t="s">
        <v>28</v>
      </c>
      <c r="E32" s="26"/>
      <c r="F32" s="26"/>
      <c r="G32" s="26"/>
      <c r="H32" s="26"/>
      <c r="I32" s="26"/>
      <c r="J32" s="68">
        <f>ROUND(J123, 15)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 x14ac:dyDescent="0.2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 x14ac:dyDescent="0.2">
      <c r="A34" s="26"/>
      <c r="B34" s="27"/>
      <c r="C34" s="26"/>
      <c r="D34" s="26"/>
      <c r="E34" s="26"/>
      <c r="F34" s="30" t="s">
        <v>30</v>
      </c>
      <c r="G34" s="26"/>
      <c r="H34" s="26"/>
      <c r="I34" s="30" t="s">
        <v>29</v>
      </c>
      <c r="J34" s="30" t="s">
        <v>31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 x14ac:dyDescent="0.2">
      <c r="A35" s="26"/>
      <c r="B35" s="27"/>
      <c r="C35" s="26"/>
      <c r="D35" s="101" t="s">
        <v>32</v>
      </c>
      <c r="E35" s="32" t="s">
        <v>33</v>
      </c>
      <c r="F35" s="102">
        <f>ROUND((SUM(BE123:BE143)),  15)</f>
        <v>0</v>
      </c>
      <c r="G35" s="26"/>
      <c r="H35" s="26"/>
      <c r="I35" s="103">
        <v>0.2</v>
      </c>
      <c r="J35" s="102">
        <f>ROUND(((SUM(BE123:BE143))*I35),  15)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 x14ac:dyDescent="0.2">
      <c r="A36" s="26"/>
      <c r="B36" s="27"/>
      <c r="C36" s="26"/>
      <c r="D36" s="26"/>
      <c r="E36" s="32" t="s">
        <v>34</v>
      </c>
      <c r="F36" s="104">
        <f>ROUND((SUM(BF123:BF143)),  15)</f>
        <v>0</v>
      </c>
      <c r="G36" s="105"/>
      <c r="H36" s="105"/>
      <c r="I36" s="106">
        <v>0.2</v>
      </c>
      <c r="J36" s="104">
        <f>ROUND(((SUM(BF123:BF143))*I36),  15)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 x14ac:dyDescent="0.2">
      <c r="A37" s="26"/>
      <c r="B37" s="27"/>
      <c r="C37" s="26"/>
      <c r="D37" s="26"/>
      <c r="E37" s="23" t="s">
        <v>35</v>
      </c>
      <c r="F37" s="102">
        <f>ROUND((SUM(BG123:BG143)),  15)</f>
        <v>0</v>
      </c>
      <c r="G37" s="26"/>
      <c r="H37" s="26"/>
      <c r="I37" s="103">
        <v>0.2</v>
      </c>
      <c r="J37" s="102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 x14ac:dyDescent="0.2">
      <c r="A38" s="26"/>
      <c r="B38" s="27"/>
      <c r="C38" s="26"/>
      <c r="D38" s="26"/>
      <c r="E38" s="23" t="s">
        <v>36</v>
      </c>
      <c r="F38" s="102">
        <f>ROUND((SUM(BH123:BH143)),  15)</f>
        <v>0</v>
      </c>
      <c r="G38" s="26"/>
      <c r="H38" s="26"/>
      <c r="I38" s="103">
        <v>0.2</v>
      </c>
      <c r="J38" s="102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 x14ac:dyDescent="0.2">
      <c r="A39" s="26"/>
      <c r="B39" s="27"/>
      <c r="C39" s="26"/>
      <c r="D39" s="26"/>
      <c r="E39" s="32" t="s">
        <v>37</v>
      </c>
      <c r="F39" s="104">
        <f>ROUND((SUM(BI123:BI143)),  15)</f>
        <v>0</v>
      </c>
      <c r="G39" s="105"/>
      <c r="H39" s="105"/>
      <c r="I39" s="106">
        <v>0</v>
      </c>
      <c r="J39" s="104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 x14ac:dyDescent="0.2">
      <c r="A41" s="26"/>
      <c r="B41" s="27"/>
      <c r="C41" s="107"/>
      <c r="D41" s="108" t="s">
        <v>38</v>
      </c>
      <c r="E41" s="57"/>
      <c r="F41" s="57"/>
      <c r="G41" s="109" t="s">
        <v>39</v>
      </c>
      <c r="H41" s="110" t="s">
        <v>40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 x14ac:dyDescent="0.2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 x14ac:dyDescent="0.2">
      <c r="B43" s="17"/>
      <c r="L43" s="17"/>
    </row>
    <row r="44" spans="1:31" s="1" customFormat="1" ht="14.45" customHeight="1" x14ac:dyDescent="0.2">
      <c r="B44" s="17"/>
      <c r="L44" s="17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9"/>
      <c r="D50" s="40" t="s">
        <v>41</v>
      </c>
      <c r="E50" s="41"/>
      <c r="F50" s="41"/>
      <c r="G50" s="40" t="s">
        <v>42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42" t="s">
        <v>43</v>
      </c>
      <c r="E61" s="29"/>
      <c r="F61" s="113" t="s">
        <v>44</v>
      </c>
      <c r="G61" s="42" t="s">
        <v>43</v>
      </c>
      <c r="H61" s="29"/>
      <c r="I61" s="29"/>
      <c r="J61" s="114" t="s">
        <v>44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40" t="s">
        <v>45</v>
      </c>
      <c r="E65" s="43"/>
      <c r="F65" s="43"/>
      <c r="G65" s="40" t="s">
        <v>46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42" t="s">
        <v>43</v>
      </c>
      <c r="E76" s="29"/>
      <c r="F76" s="113" t="s">
        <v>44</v>
      </c>
      <c r="G76" s="42" t="s">
        <v>43</v>
      </c>
      <c r="H76" s="29"/>
      <c r="I76" s="29"/>
      <c r="J76" s="114" t="s">
        <v>44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hidden="1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hidden="1" customHeight="1" x14ac:dyDescent="0.2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hidden="1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hidden="1" customHeight="1" x14ac:dyDescent="0.2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hidden="1" customHeight="1" x14ac:dyDescent="0.2">
      <c r="A85" s="26"/>
      <c r="B85" s="27"/>
      <c r="C85" s="26"/>
      <c r="D85" s="26"/>
      <c r="E85" s="219" t="str">
        <f>E7</f>
        <v>PRESTAVBA MOSTNÉHO OBJEKTU MO 2300-001 V OBCI PODBIEL</v>
      </c>
      <c r="F85" s="220"/>
      <c r="G85" s="220"/>
      <c r="H85" s="220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hidden="1" customHeight="1" x14ac:dyDescent="0.2">
      <c r="B86" s="17"/>
      <c r="C86" s="23" t="s">
        <v>104</v>
      </c>
      <c r="L86" s="17"/>
    </row>
    <row r="87" spans="1:31" s="2" customFormat="1" ht="16.5" hidden="1" customHeight="1" x14ac:dyDescent="0.2">
      <c r="A87" s="26"/>
      <c r="B87" s="27"/>
      <c r="C87" s="26"/>
      <c r="D87" s="26"/>
      <c r="E87" s="219" t="s">
        <v>105</v>
      </c>
      <c r="F87" s="218"/>
      <c r="G87" s="218"/>
      <c r="H87" s="218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hidden="1" customHeight="1" x14ac:dyDescent="0.2">
      <c r="A88" s="26"/>
      <c r="B88" s="27"/>
      <c r="C88" s="23" t="s">
        <v>106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hidden="1" customHeight="1" x14ac:dyDescent="0.2">
      <c r="A89" s="26"/>
      <c r="B89" s="27"/>
      <c r="C89" s="26"/>
      <c r="D89" s="26"/>
      <c r="E89" s="177" t="str">
        <f>E11</f>
        <v>b - trvalé dopravné značenie</v>
      </c>
      <c r="F89" s="218"/>
      <c r="G89" s="218"/>
      <c r="H89" s="218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hidden="1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hidden="1" customHeight="1" x14ac:dyDescent="0.2">
      <c r="A91" s="26"/>
      <c r="B91" s="27"/>
      <c r="C91" s="23" t="s">
        <v>15</v>
      </c>
      <c r="D91" s="26"/>
      <c r="E91" s="26"/>
      <c r="F91" s="21" t="str">
        <f>F14</f>
        <v xml:space="preserve"> </v>
      </c>
      <c r="G91" s="26"/>
      <c r="H91" s="26"/>
      <c r="I91" s="23" t="s">
        <v>17</v>
      </c>
      <c r="J91" s="52" t="str">
        <f>IF(J14="","",J14)</f>
        <v>3. 8. 2022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hidden="1" customHeight="1" x14ac:dyDescent="0.2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hidden="1" customHeight="1" x14ac:dyDescent="0.2">
      <c r="A93" s="26"/>
      <c r="B93" s="27"/>
      <c r="C93" s="23" t="s">
        <v>19</v>
      </c>
      <c r="D93" s="26"/>
      <c r="E93" s="26"/>
      <c r="F93" s="21" t="str">
        <f>E17</f>
        <v xml:space="preserve"> </v>
      </c>
      <c r="G93" s="26"/>
      <c r="H93" s="26"/>
      <c r="I93" s="23" t="s">
        <v>23</v>
      </c>
      <c r="J93" s="24" t="str">
        <f>E23</f>
        <v xml:space="preserve"> 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hidden="1" customHeight="1" x14ac:dyDescent="0.2">
      <c r="A94" s="26"/>
      <c r="B94" s="27"/>
      <c r="C94" s="23" t="s">
        <v>22</v>
      </c>
      <c r="D94" s="26"/>
      <c r="E94" s="26"/>
      <c r="F94" s="21" t="str">
        <f>IF(E20="","",E20)</f>
        <v xml:space="preserve"> </v>
      </c>
      <c r="G94" s="26"/>
      <c r="H94" s="26"/>
      <c r="I94" s="23" t="s">
        <v>25</v>
      </c>
      <c r="J94" s="24" t="str">
        <f>E26</f>
        <v xml:space="preserve"> </v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hidden="1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hidden="1" customHeight="1" x14ac:dyDescent="0.2">
      <c r="A96" s="26"/>
      <c r="B96" s="27"/>
      <c r="C96" s="115" t="s">
        <v>109</v>
      </c>
      <c r="D96" s="107"/>
      <c r="E96" s="107"/>
      <c r="F96" s="107"/>
      <c r="G96" s="107"/>
      <c r="H96" s="107"/>
      <c r="I96" s="107"/>
      <c r="J96" s="116" t="s">
        <v>110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hidden="1" customHeight="1" x14ac:dyDescent="0.2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hidden="1" customHeight="1" x14ac:dyDescent="0.2">
      <c r="A98" s="26"/>
      <c r="B98" s="27"/>
      <c r="C98" s="117" t="s">
        <v>111</v>
      </c>
      <c r="D98" s="26"/>
      <c r="E98" s="26"/>
      <c r="F98" s="26"/>
      <c r="G98" s="26"/>
      <c r="H98" s="26"/>
      <c r="I98" s="26"/>
      <c r="J98" s="68">
        <f>J123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112</v>
      </c>
    </row>
    <row r="99" spans="1:47" s="9" customFormat="1" ht="24.95" hidden="1" customHeight="1" x14ac:dyDescent="0.2">
      <c r="B99" s="118"/>
      <c r="D99" s="119" t="s">
        <v>113</v>
      </c>
      <c r="E99" s="120"/>
      <c r="F99" s="120"/>
      <c r="G99" s="120"/>
      <c r="H99" s="120"/>
      <c r="I99" s="120"/>
      <c r="J99" s="121">
        <f>J124</f>
        <v>0</v>
      </c>
      <c r="L99" s="118"/>
    </row>
    <row r="100" spans="1:47" s="10" customFormat="1" ht="19.899999999999999" hidden="1" customHeight="1" x14ac:dyDescent="0.2">
      <c r="B100" s="122"/>
      <c r="D100" s="123" t="s">
        <v>116</v>
      </c>
      <c r="E100" s="124"/>
      <c r="F100" s="124"/>
      <c r="G100" s="124"/>
      <c r="H100" s="124"/>
      <c r="I100" s="124"/>
      <c r="J100" s="125">
        <f>J125</f>
        <v>0</v>
      </c>
      <c r="L100" s="122"/>
    </row>
    <row r="101" spans="1:47" s="10" customFormat="1" ht="19.899999999999999" hidden="1" customHeight="1" x14ac:dyDescent="0.2">
      <c r="B101" s="122"/>
      <c r="D101" s="123" t="s">
        <v>117</v>
      </c>
      <c r="E101" s="124"/>
      <c r="F101" s="124"/>
      <c r="G101" s="124"/>
      <c r="H101" s="124"/>
      <c r="I101" s="124"/>
      <c r="J101" s="125">
        <f>J142</f>
        <v>0</v>
      </c>
      <c r="L101" s="122"/>
    </row>
    <row r="102" spans="1:47" s="2" customFormat="1" ht="21.75" hidden="1" customHeight="1" x14ac:dyDescent="0.2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47" s="2" customFormat="1" ht="6.95" hidden="1" customHeight="1" x14ac:dyDescent="0.2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47" hidden="1" x14ac:dyDescent="0.2"/>
    <row r="105" spans="1:47" hidden="1" x14ac:dyDescent="0.2"/>
    <row r="106" spans="1:47" hidden="1" x14ac:dyDescent="0.2"/>
    <row r="107" spans="1:47" s="2" customFormat="1" ht="6.95" customHeight="1" x14ac:dyDescent="0.2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47" s="2" customFormat="1" ht="24.95" customHeight="1" x14ac:dyDescent="0.2">
      <c r="A108" s="26"/>
      <c r="B108" s="27"/>
      <c r="C108" s="18" t="s">
        <v>118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47" s="2" customFormat="1" ht="6.95" customHeight="1" x14ac:dyDescent="0.2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12" customHeight="1" x14ac:dyDescent="0.2">
      <c r="A110" s="26"/>
      <c r="B110" s="27"/>
      <c r="C110" s="23" t="s">
        <v>12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16.5" customHeight="1" x14ac:dyDescent="0.2">
      <c r="A111" s="26"/>
      <c r="B111" s="27"/>
      <c r="C111" s="26"/>
      <c r="D111" s="26"/>
      <c r="E111" s="219" t="str">
        <f>E7</f>
        <v>PRESTAVBA MOSTNÉHO OBJEKTU MO 2300-001 V OBCI PODBIEL</v>
      </c>
      <c r="F111" s="220"/>
      <c r="G111" s="220"/>
      <c r="H111" s="220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1" customFormat="1" ht="12" customHeight="1" x14ac:dyDescent="0.2">
      <c r="B112" s="17"/>
      <c r="C112" s="23" t="s">
        <v>104</v>
      </c>
      <c r="L112" s="17"/>
    </row>
    <row r="113" spans="1:65" s="2" customFormat="1" ht="16.5" customHeight="1" x14ac:dyDescent="0.2">
      <c r="A113" s="26"/>
      <c r="B113" s="27"/>
      <c r="C113" s="26"/>
      <c r="D113" s="26"/>
      <c r="E113" s="219" t="s">
        <v>105</v>
      </c>
      <c r="F113" s="218"/>
      <c r="G113" s="218"/>
      <c r="H113" s="218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 x14ac:dyDescent="0.2">
      <c r="A114" s="26"/>
      <c r="B114" s="27"/>
      <c r="C114" s="23" t="s">
        <v>106</v>
      </c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 x14ac:dyDescent="0.2">
      <c r="A115" s="26"/>
      <c r="B115" s="27"/>
      <c r="C115" s="26"/>
      <c r="D115" s="26"/>
      <c r="E115" s="177" t="str">
        <f>E11</f>
        <v>b - trvalé dopravné značenie</v>
      </c>
      <c r="F115" s="218"/>
      <c r="G115" s="218"/>
      <c r="H115" s="218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 x14ac:dyDescent="0.2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 x14ac:dyDescent="0.2">
      <c r="A117" s="26"/>
      <c r="B117" s="27"/>
      <c r="C117" s="23" t="s">
        <v>15</v>
      </c>
      <c r="D117" s="26"/>
      <c r="E117" s="26"/>
      <c r="F117" s="21" t="str">
        <f>F14</f>
        <v xml:space="preserve"> </v>
      </c>
      <c r="G117" s="26"/>
      <c r="H117" s="26"/>
      <c r="I117" s="23" t="s">
        <v>17</v>
      </c>
      <c r="J117" s="52" t="str">
        <f>IF(J14="","",J14)</f>
        <v>3. 8. 2022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 x14ac:dyDescent="0.2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 x14ac:dyDescent="0.2">
      <c r="A119" s="26"/>
      <c r="B119" s="27"/>
      <c r="C119" s="23" t="s">
        <v>19</v>
      </c>
      <c r="D119" s="26"/>
      <c r="E119" s="26"/>
      <c r="F119" s="21" t="str">
        <f>E17</f>
        <v xml:space="preserve"> </v>
      </c>
      <c r="G119" s="26"/>
      <c r="H119" s="26"/>
      <c r="I119" s="23" t="s">
        <v>23</v>
      </c>
      <c r="J119" s="24" t="str">
        <f>E23</f>
        <v xml:space="preserve"> </v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 x14ac:dyDescent="0.2">
      <c r="A120" s="26"/>
      <c r="B120" s="27"/>
      <c r="C120" s="23" t="s">
        <v>22</v>
      </c>
      <c r="D120" s="26"/>
      <c r="E120" s="26"/>
      <c r="F120" s="21" t="str">
        <f>IF(E20="","",E20)</f>
        <v xml:space="preserve"> </v>
      </c>
      <c r="G120" s="26"/>
      <c r="H120" s="26"/>
      <c r="I120" s="23" t="s">
        <v>25</v>
      </c>
      <c r="J120" s="24" t="str">
        <f>E26</f>
        <v xml:space="preserve"> </v>
      </c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 x14ac:dyDescent="0.2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 x14ac:dyDescent="0.2">
      <c r="A122" s="126"/>
      <c r="B122" s="127"/>
      <c r="C122" s="128" t="s">
        <v>119</v>
      </c>
      <c r="D122" s="129" t="s">
        <v>53</v>
      </c>
      <c r="E122" s="129" t="s">
        <v>49</v>
      </c>
      <c r="F122" s="129" t="s">
        <v>50</v>
      </c>
      <c r="G122" s="129" t="s">
        <v>120</v>
      </c>
      <c r="H122" s="129" t="s">
        <v>121</v>
      </c>
      <c r="I122" s="129" t="s">
        <v>122</v>
      </c>
      <c r="J122" s="130" t="s">
        <v>110</v>
      </c>
      <c r="K122" s="131" t="s">
        <v>123</v>
      </c>
      <c r="L122" s="132"/>
      <c r="M122" s="59" t="s">
        <v>1</v>
      </c>
      <c r="N122" s="60" t="s">
        <v>32</v>
      </c>
      <c r="O122" s="60" t="s">
        <v>124</v>
      </c>
      <c r="P122" s="60" t="s">
        <v>125</v>
      </c>
      <c r="Q122" s="60" t="s">
        <v>126</v>
      </c>
      <c r="R122" s="60" t="s">
        <v>127</v>
      </c>
      <c r="S122" s="60" t="s">
        <v>128</v>
      </c>
      <c r="T122" s="61" t="s">
        <v>129</v>
      </c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</row>
    <row r="123" spans="1:65" s="2" customFormat="1" ht="22.9" customHeight="1" x14ac:dyDescent="0.25">
      <c r="A123" s="26"/>
      <c r="B123" s="27"/>
      <c r="C123" s="66" t="s">
        <v>111</v>
      </c>
      <c r="D123" s="26"/>
      <c r="E123" s="26"/>
      <c r="F123" s="26"/>
      <c r="G123" s="26"/>
      <c r="H123" s="26"/>
      <c r="I123" s="26"/>
      <c r="J123" s="133">
        <f>BK123</f>
        <v>0</v>
      </c>
      <c r="K123" s="26"/>
      <c r="L123" s="27"/>
      <c r="M123" s="62"/>
      <c r="N123" s="53"/>
      <c r="O123" s="63"/>
      <c r="P123" s="134">
        <f>P124</f>
        <v>9.0448399999999989</v>
      </c>
      <c r="Q123" s="63"/>
      <c r="R123" s="134">
        <f>R124</f>
        <v>0.73477749999999997</v>
      </c>
      <c r="S123" s="63"/>
      <c r="T123" s="135">
        <f>T124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67</v>
      </c>
      <c r="AU123" s="14" t="s">
        <v>112</v>
      </c>
      <c r="BK123" s="136">
        <f>BK124</f>
        <v>0</v>
      </c>
    </row>
    <row r="124" spans="1:65" s="12" customFormat="1" ht="25.9" customHeight="1" x14ac:dyDescent="0.2">
      <c r="B124" s="137"/>
      <c r="D124" s="138" t="s">
        <v>67</v>
      </c>
      <c r="E124" s="139" t="s">
        <v>130</v>
      </c>
      <c r="F124" s="139" t="s">
        <v>131</v>
      </c>
      <c r="J124" s="140">
        <f>BK124</f>
        <v>0</v>
      </c>
      <c r="L124" s="137"/>
      <c r="M124" s="141"/>
      <c r="N124" s="142"/>
      <c r="O124" s="142"/>
      <c r="P124" s="143">
        <f>P125+P142</f>
        <v>9.0448399999999989</v>
      </c>
      <c r="Q124" s="142"/>
      <c r="R124" s="143">
        <f>R125+R142</f>
        <v>0.73477749999999997</v>
      </c>
      <c r="S124" s="142"/>
      <c r="T124" s="144">
        <f>T125+T142</f>
        <v>0</v>
      </c>
      <c r="AR124" s="138" t="s">
        <v>74</v>
      </c>
      <c r="AT124" s="145" t="s">
        <v>67</v>
      </c>
      <c r="AU124" s="145" t="s">
        <v>24</v>
      </c>
      <c r="AY124" s="138" t="s">
        <v>132</v>
      </c>
      <c r="BK124" s="146">
        <f>BK125+BK142</f>
        <v>0</v>
      </c>
    </row>
    <row r="125" spans="1:65" s="12" customFormat="1" ht="22.9" customHeight="1" x14ac:dyDescent="0.2">
      <c r="B125" s="137"/>
      <c r="D125" s="138" t="s">
        <v>67</v>
      </c>
      <c r="E125" s="147" t="s">
        <v>165</v>
      </c>
      <c r="F125" s="147" t="s">
        <v>204</v>
      </c>
      <c r="J125" s="148">
        <f>BK125</f>
        <v>0</v>
      </c>
      <c r="L125" s="137"/>
      <c r="M125" s="141"/>
      <c r="N125" s="142"/>
      <c r="O125" s="142"/>
      <c r="P125" s="143">
        <f>SUM(P126:P141)</f>
        <v>8.7288679999999985</v>
      </c>
      <c r="Q125" s="142"/>
      <c r="R125" s="143">
        <f>SUM(R126:R141)</f>
        <v>0.73477749999999997</v>
      </c>
      <c r="S125" s="142"/>
      <c r="T125" s="144">
        <f>SUM(T126:T141)</f>
        <v>0</v>
      </c>
      <c r="AR125" s="138" t="s">
        <v>74</v>
      </c>
      <c r="AT125" s="145" t="s">
        <v>67</v>
      </c>
      <c r="AU125" s="145" t="s">
        <v>74</v>
      </c>
      <c r="AY125" s="138" t="s">
        <v>132</v>
      </c>
      <c r="BK125" s="146">
        <f>SUM(BK126:BK141)</f>
        <v>0</v>
      </c>
    </row>
    <row r="126" spans="1:65" s="2" customFormat="1" ht="33" customHeight="1" x14ac:dyDescent="0.2">
      <c r="A126" s="26"/>
      <c r="B126" s="149"/>
      <c r="C126" s="150" t="s">
        <v>74</v>
      </c>
      <c r="D126" s="150" t="s">
        <v>134</v>
      </c>
      <c r="E126" s="151" t="s">
        <v>252</v>
      </c>
      <c r="F126" s="152" t="s">
        <v>253</v>
      </c>
      <c r="G126" s="153" t="s">
        <v>254</v>
      </c>
      <c r="H126" s="154">
        <v>10</v>
      </c>
      <c r="I126" s="155"/>
      <c r="J126" s="155">
        <f t="shared" ref="J126:J141" si="0">ROUND(I126*H126,2)</f>
        <v>0</v>
      </c>
      <c r="K126" s="156"/>
      <c r="L126" s="27"/>
      <c r="M126" s="157" t="s">
        <v>1</v>
      </c>
      <c r="N126" s="158" t="s">
        <v>33</v>
      </c>
      <c r="O126" s="159">
        <v>0.22</v>
      </c>
      <c r="P126" s="159">
        <f t="shared" ref="P126:P141" si="1">O126*H126</f>
        <v>2.2000000000000002</v>
      </c>
      <c r="Q126" s="159">
        <v>2.0000000000000002E-5</v>
      </c>
      <c r="R126" s="159">
        <f t="shared" ref="R126:R141" si="2">Q126*H126</f>
        <v>2.0000000000000001E-4</v>
      </c>
      <c r="S126" s="159">
        <v>0</v>
      </c>
      <c r="T126" s="160">
        <f t="shared" ref="T126:T141" si="3"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61" t="s">
        <v>138</v>
      </c>
      <c r="AT126" s="161" t="s">
        <v>134</v>
      </c>
      <c r="AU126" s="161" t="s">
        <v>76</v>
      </c>
      <c r="AY126" s="14" t="s">
        <v>132</v>
      </c>
      <c r="BE126" s="162">
        <f t="shared" ref="BE126:BE141" si="4">IF(N126="základná",J126,0)</f>
        <v>0</v>
      </c>
      <c r="BF126" s="162">
        <f t="shared" ref="BF126:BF141" si="5">IF(N126="znížená",J126,0)</f>
        <v>0</v>
      </c>
      <c r="BG126" s="162">
        <f t="shared" ref="BG126:BG141" si="6">IF(N126="zákl. prenesená",J126,0)</f>
        <v>0</v>
      </c>
      <c r="BH126" s="162">
        <f t="shared" ref="BH126:BH141" si="7">IF(N126="zníž. prenesená",J126,0)</f>
        <v>0</v>
      </c>
      <c r="BI126" s="162">
        <f t="shared" ref="BI126:BI141" si="8">IF(N126="nulová",J126,0)</f>
        <v>0</v>
      </c>
      <c r="BJ126" s="14" t="s">
        <v>74</v>
      </c>
      <c r="BK126" s="162">
        <f t="shared" ref="BK126:BK141" si="9">ROUND(I126*H126,2)</f>
        <v>0</v>
      </c>
      <c r="BL126" s="14" t="s">
        <v>138</v>
      </c>
      <c r="BM126" s="161" t="s">
        <v>76</v>
      </c>
    </row>
    <row r="127" spans="1:65" s="2" customFormat="1" ht="24.2" customHeight="1" x14ac:dyDescent="0.2">
      <c r="A127" s="26"/>
      <c r="B127" s="149"/>
      <c r="C127" s="163" t="s">
        <v>76</v>
      </c>
      <c r="D127" s="163" t="s">
        <v>160</v>
      </c>
      <c r="E127" s="164" t="s">
        <v>255</v>
      </c>
      <c r="F127" s="165" t="s">
        <v>256</v>
      </c>
      <c r="G127" s="166" t="s">
        <v>254</v>
      </c>
      <c r="H127" s="167">
        <v>4</v>
      </c>
      <c r="I127" s="168"/>
      <c r="J127" s="168">
        <f t="shared" si="0"/>
        <v>0</v>
      </c>
      <c r="K127" s="169"/>
      <c r="L127" s="170"/>
      <c r="M127" s="171" t="s">
        <v>1</v>
      </c>
      <c r="N127" s="172" t="s">
        <v>33</v>
      </c>
      <c r="O127" s="159">
        <v>0</v>
      </c>
      <c r="P127" s="159">
        <f t="shared" si="1"/>
        <v>0</v>
      </c>
      <c r="Q127" s="159">
        <v>0</v>
      </c>
      <c r="R127" s="159">
        <f t="shared" si="2"/>
        <v>0</v>
      </c>
      <c r="S127" s="159">
        <v>0</v>
      </c>
      <c r="T127" s="160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61" t="s">
        <v>148</v>
      </c>
      <c r="AT127" s="161" t="s">
        <v>160</v>
      </c>
      <c r="AU127" s="161" t="s">
        <v>76</v>
      </c>
      <c r="AY127" s="14" t="s">
        <v>132</v>
      </c>
      <c r="BE127" s="162">
        <f t="shared" si="4"/>
        <v>0</v>
      </c>
      <c r="BF127" s="162">
        <f t="shared" si="5"/>
        <v>0</v>
      </c>
      <c r="BG127" s="162">
        <f t="shared" si="6"/>
        <v>0</v>
      </c>
      <c r="BH127" s="162">
        <f t="shared" si="7"/>
        <v>0</v>
      </c>
      <c r="BI127" s="162">
        <f t="shared" si="8"/>
        <v>0</v>
      </c>
      <c r="BJ127" s="14" t="s">
        <v>74</v>
      </c>
      <c r="BK127" s="162">
        <f t="shared" si="9"/>
        <v>0</v>
      </c>
      <c r="BL127" s="14" t="s">
        <v>138</v>
      </c>
      <c r="BM127" s="161" t="s">
        <v>138</v>
      </c>
    </row>
    <row r="128" spans="1:65" s="2" customFormat="1" ht="24.2" customHeight="1" x14ac:dyDescent="0.2">
      <c r="A128" s="26"/>
      <c r="B128" s="149"/>
      <c r="C128" s="163" t="s">
        <v>141</v>
      </c>
      <c r="D128" s="163" t="s">
        <v>160</v>
      </c>
      <c r="E128" s="164" t="s">
        <v>257</v>
      </c>
      <c r="F128" s="165" t="s">
        <v>258</v>
      </c>
      <c r="G128" s="166" t="s">
        <v>254</v>
      </c>
      <c r="H128" s="167">
        <v>2</v>
      </c>
      <c r="I128" s="168"/>
      <c r="J128" s="168">
        <f t="shared" si="0"/>
        <v>0</v>
      </c>
      <c r="K128" s="169"/>
      <c r="L128" s="170"/>
      <c r="M128" s="171" t="s">
        <v>1</v>
      </c>
      <c r="N128" s="172" t="s">
        <v>33</v>
      </c>
      <c r="O128" s="159">
        <v>0</v>
      </c>
      <c r="P128" s="159">
        <f t="shared" si="1"/>
        <v>0</v>
      </c>
      <c r="Q128" s="159">
        <v>0</v>
      </c>
      <c r="R128" s="159">
        <f t="shared" si="2"/>
        <v>0</v>
      </c>
      <c r="S128" s="159">
        <v>0</v>
      </c>
      <c r="T128" s="160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61" t="s">
        <v>148</v>
      </c>
      <c r="AT128" s="161" t="s">
        <v>160</v>
      </c>
      <c r="AU128" s="161" t="s">
        <v>76</v>
      </c>
      <c r="AY128" s="14" t="s">
        <v>132</v>
      </c>
      <c r="BE128" s="162">
        <f t="shared" si="4"/>
        <v>0</v>
      </c>
      <c r="BF128" s="162">
        <f t="shared" si="5"/>
        <v>0</v>
      </c>
      <c r="BG128" s="162">
        <f t="shared" si="6"/>
        <v>0</v>
      </c>
      <c r="BH128" s="162">
        <f t="shared" si="7"/>
        <v>0</v>
      </c>
      <c r="BI128" s="162">
        <f t="shared" si="8"/>
        <v>0</v>
      </c>
      <c r="BJ128" s="14" t="s">
        <v>74</v>
      </c>
      <c r="BK128" s="162">
        <f t="shared" si="9"/>
        <v>0</v>
      </c>
      <c r="BL128" s="14" t="s">
        <v>138</v>
      </c>
      <c r="BM128" s="161" t="s">
        <v>144</v>
      </c>
    </row>
    <row r="129" spans="1:65" s="2" customFormat="1" ht="33" customHeight="1" x14ac:dyDescent="0.2">
      <c r="A129" s="26"/>
      <c r="B129" s="149"/>
      <c r="C129" s="163" t="s">
        <v>138</v>
      </c>
      <c r="D129" s="163" t="s">
        <v>160</v>
      </c>
      <c r="E129" s="164" t="s">
        <v>259</v>
      </c>
      <c r="F129" s="165" t="s">
        <v>260</v>
      </c>
      <c r="G129" s="166" t="s">
        <v>254</v>
      </c>
      <c r="H129" s="167">
        <v>4</v>
      </c>
      <c r="I129" s="168"/>
      <c r="J129" s="168">
        <f t="shared" si="0"/>
        <v>0</v>
      </c>
      <c r="K129" s="169"/>
      <c r="L129" s="170"/>
      <c r="M129" s="171" t="s">
        <v>1</v>
      </c>
      <c r="N129" s="172" t="s">
        <v>33</v>
      </c>
      <c r="O129" s="159">
        <v>0</v>
      </c>
      <c r="P129" s="159">
        <f t="shared" si="1"/>
        <v>0</v>
      </c>
      <c r="Q129" s="159">
        <v>0</v>
      </c>
      <c r="R129" s="159">
        <f t="shared" si="2"/>
        <v>0</v>
      </c>
      <c r="S129" s="159">
        <v>0</v>
      </c>
      <c r="T129" s="160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61" t="s">
        <v>148</v>
      </c>
      <c r="AT129" s="161" t="s">
        <v>160</v>
      </c>
      <c r="AU129" s="161" t="s">
        <v>76</v>
      </c>
      <c r="AY129" s="14" t="s">
        <v>132</v>
      </c>
      <c r="BE129" s="162">
        <f t="shared" si="4"/>
        <v>0</v>
      </c>
      <c r="BF129" s="162">
        <f t="shared" si="5"/>
        <v>0</v>
      </c>
      <c r="BG129" s="162">
        <f t="shared" si="6"/>
        <v>0</v>
      </c>
      <c r="BH129" s="162">
        <f t="shared" si="7"/>
        <v>0</v>
      </c>
      <c r="BI129" s="162">
        <f t="shared" si="8"/>
        <v>0</v>
      </c>
      <c r="BJ129" s="14" t="s">
        <v>74</v>
      </c>
      <c r="BK129" s="162">
        <f t="shared" si="9"/>
        <v>0</v>
      </c>
      <c r="BL129" s="14" t="s">
        <v>138</v>
      </c>
      <c r="BM129" s="161" t="s">
        <v>148</v>
      </c>
    </row>
    <row r="130" spans="1:65" s="2" customFormat="1" ht="16.5" customHeight="1" x14ac:dyDescent="0.2">
      <c r="A130" s="26"/>
      <c r="B130" s="149"/>
      <c r="C130" s="163" t="s">
        <v>149</v>
      </c>
      <c r="D130" s="163" t="s">
        <v>160</v>
      </c>
      <c r="E130" s="164" t="s">
        <v>261</v>
      </c>
      <c r="F130" s="165" t="s">
        <v>262</v>
      </c>
      <c r="G130" s="166" t="s">
        <v>254</v>
      </c>
      <c r="H130" s="167">
        <v>20</v>
      </c>
      <c r="I130" s="168"/>
      <c r="J130" s="168">
        <f t="shared" si="0"/>
        <v>0</v>
      </c>
      <c r="K130" s="169"/>
      <c r="L130" s="170"/>
      <c r="M130" s="171" t="s">
        <v>1</v>
      </c>
      <c r="N130" s="172" t="s">
        <v>33</v>
      </c>
      <c r="O130" s="159">
        <v>0</v>
      </c>
      <c r="P130" s="159">
        <f t="shared" si="1"/>
        <v>0</v>
      </c>
      <c r="Q130" s="159">
        <v>1.0000000000000001E-5</v>
      </c>
      <c r="R130" s="159">
        <f t="shared" si="2"/>
        <v>2.0000000000000001E-4</v>
      </c>
      <c r="S130" s="159">
        <v>0</v>
      </c>
      <c r="T130" s="160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61" t="s">
        <v>148</v>
      </c>
      <c r="AT130" s="161" t="s">
        <v>160</v>
      </c>
      <c r="AU130" s="161" t="s">
        <v>76</v>
      </c>
      <c r="AY130" s="14" t="s">
        <v>132</v>
      </c>
      <c r="BE130" s="162">
        <f t="shared" si="4"/>
        <v>0</v>
      </c>
      <c r="BF130" s="162">
        <f t="shared" si="5"/>
        <v>0</v>
      </c>
      <c r="BG130" s="162">
        <f t="shared" si="6"/>
        <v>0</v>
      </c>
      <c r="BH130" s="162">
        <f t="shared" si="7"/>
        <v>0</v>
      </c>
      <c r="BI130" s="162">
        <f t="shared" si="8"/>
        <v>0</v>
      </c>
      <c r="BJ130" s="14" t="s">
        <v>74</v>
      </c>
      <c r="BK130" s="162">
        <f t="shared" si="9"/>
        <v>0</v>
      </c>
      <c r="BL130" s="14" t="s">
        <v>138</v>
      </c>
      <c r="BM130" s="161" t="s">
        <v>152</v>
      </c>
    </row>
    <row r="131" spans="1:65" s="2" customFormat="1" ht="24.2" customHeight="1" x14ac:dyDescent="0.2">
      <c r="A131" s="26"/>
      <c r="B131" s="149"/>
      <c r="C131" s="150" t="s">
        <v>144</v>
      </c>
      <c r="D131" s="150" t="s">
        <v>134</v>
      </c>
      <c r="E131" s="151" t="s">
        <v>263</v>
      </c>
      <c r="F131" s="152" t="s">
        <v>264</v>
      </c>
      <c r="G131" s="153" t="s">
        <v>254</v>
      </c>
      <c r="H131" s="154">
        <v>6</v>
      </c>
      <c r="I131" s="155"/>
      <c r="J131" s="155">
        <f t="shared" si="0"/>
        <v>0</v>
      </c>
      <c r="K131" s="156"/>
      <c r="L131" s="27"/>
      <c r="M131" s="157" t="s">
        <v>1</v>
      </c>
      <c r="N131" s="158" t="s">
        <v>33</v>
      </c>
      <c r="O131" s="159">
        <v>0.42</v>
      </c>
      <c r="P131" s="159">
        <f t="shared" si="1"/>
        <v>2.52</v>
      </c>
      <c r="Q131" s="159">
        <v>0.119575</v>
      </c>
      <c r="R131" s="159">
        <f t="shared" si="2"/>
        <v>0.71745000000000003</v>
      </c>
      <c r="S131" s="159">
        <v>0</v>
      </c>
      <c r="T131" s="160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61" t="s">
        <v>138</v>
      </c>
      <c r="AT131" s="161" t="s">
        <v>134</v>
      </c>
      <c r="AU131" s="161" t="s">
        <v>76</v>
      </c>
      <c r="AY131" s="14" t="s">
        <v>132</v>
      </c>
      <c r="BE131" s="162">
        <f t="shared" si="4"/>
        <v>0</v>
      </c>
      <c r="BF131" s="162">
        <f t="shared" si="5"/>
        <v>0</v>
      </c>
      <c r="BG131" s="162">
        <f t="shared" si="6"/>
        <v>0</v>
      </c>
      <c r="BH131" s="162">
        <f t="shared" si="7"/>
        <v>0</v>
      </c>
      <c r="BI131" s="162">
        <f t="shared" si="8"/>
        <v>0</v>
      </c>
      <c r="BJ131" s="14" t="s">
        <v>74</v>
      </c>
      <c r="BK131" s="162">
        <f t="shared" si="9"/>
        <v>0</v>
      </c>
      <c r="BL131" s="14" t="s">
        <v>138</v>
      </c>
      <c r="BM131" s="161" t="s">
        <v>155</v>
      </c>
    </row>
    <row r="132" spans="1:65" s="2" customFormat="1" ht="16.5" customHeight="1" x14ac:dyDescent="0.2">
      <c r="A132" s="26"/>
      <c r="B132" s="149"/>
      <c r="C132" s="163" t="s">
        <v>156</v>
      </c>
      <c r="D132" s="163" t="s">
        <v>160</v>
      </c>
      <c r="E132" s="164" t="s">
        <v>265</v>
      </c>
      <c r="F132" s="165" t="s">
        <v>266</v>
      </c>
      <c r="G132" s="166" t="s">
        <v>214</v>
      </c>
      <c r="H132" s="167">
        <v>18</v>
      </c>
      <c r="I132" s="168"/>
      <c r="J132" s="168">
        <f t="shared" si="0"/>
        <v>0</v>
      </c>
      <c r="K132" s="169"/>
      <c r="L132" s="170"/>
      <c r="M132" s="171" t="s">
        <v>1</v>
      </c>
      <c r="N132" s="172" t="s">
        <v>33</v>
      </c>
      <c r="O132" s="159">
        <v>0</v>
      </c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1" t="s">
        <v>148</v>
      </c>
      <c r="AT132" s="161" t="s">
        <v>160</v>
      </c>
      <c r="AU132" s="161" t="s">
        <v>76</v>
      </c>
      <c r="AY132" s="14" t="s">
        <v>132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4" t="s">
        <v>74</v>
      </c>
      <c r="BK132" s="162">
        <f t="shared" si="9"/>
        <v>0</v>
      </c>
      <c r="BL132" s="14" t="s">
        <v>138</v>
      </c>
      <c r="BM132" s="161" t="s">
        <v>159</v>
      </c>
    </row>
    <row r="133" spans="1:65" s="2" customFormat="1" ht="16.5" customHeight="1" x14ac:dyDescent="0.2">
      <c r="A133" s="26"/>
      <c r="B133" s="149"/>
      <c r="C133" s="163" t="s">
        <v>148</v>
      </c>
      <c r="D133" s="163" t="s">
        <v>160</v>
      </c>
      <c r="E133" s="164" t="s">
        <v>267</v>
      </c>
      <c r="F133" s="165" t="s">
        <v>268</v>
      </c>
      <c r="G133" s="166" t="s">
        <v>254</v>
      </c>
      <c r="H133" s="167">
        <v>6</v>
      </c>
      <c r="I133" s="168"/>
      <c r="J133" s="168">
        <f t="shared" si="0"/>
        <v>0</v>
      </c>
      <c r="K133" s="169"/>
      <c r="L133" s="170"/>
      <c r="M133" s="171" t="s">
        <v>1</v>
      </c>
      <c r="N133" s="172" t="s">
        <v>33</v>
      </c>
      <c r="O133" s="159">
        <v>0</v>
      </c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1" t="s">
        <v>148</v>
      </c>
      <c r="AT133" s="161" t="s">
        <v>160</v>
      </c>
      <c r="AU133" s="161" t="s">
        <v>76</v>
      </c>
      <c r="AY133" s="14" t="s">
        <v>132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4" t="s">
        <v>74</v>
      </c>
      <c r="BK133" s="162">
        <f t="shared" si="9"/>
        <v>0</v>
      </c>
      <c r="BL133" s="14" t="s">
        <v>138</v>
      </c>
      <c r="BM133" s="161" t="s">
        <v>164</v>
      </c>
    </row>
    <row r="134" spans="1:65" s="2" customFormat="1" ht="37.9" customHeight="1" x14ac:dyDescent="0.2">
      <c r="A134" s="26"/>
      <c r="B134" s="149"/>
      <c r="C134" s="150" t="s">
        <v>165</v>
      </c>
      <c r="D134" s="150" t="s">
        <v>134</v>
      </c>
      <c r="E134" s="151" t="s">
        <v>269</v>
      </c>
      <c r="F134" s="152" t="s">
        <v>270</v>
      </c>
      <c r="G134" s="153" t="s">
        <v>214</v>
      </c>
      <c r="H134" s="154">
        <v>74</v>
      </c>
      <c r="I134" s="155"/>
      <c r="J134" s="155">
        <f t="shared" si="0"/>
        <v>0</v>
      </c>
      <c r="K134" s="156"/>
      <c r="L134" s="27"/>
      <c r="M134" s="157" t="s">
        <v>1</v>
      </c>
      <c r="N134" s="158" t="s">
        <v>33</v>
      </c>
      <c r="O134" s="159">
        <v>3.7999999999999999E-2</v>
      </c>
      <c r="P134" s="159">
        <f t="shared" si="1"/>
        <v>2.8119999999999998</v>
      </c>
      <c r="Q134" s="159">
        <v>2.2499999999999999E-4</v>
      </c>
      <c r="R134" s="159">
        <f t="shared" si="2"/>
        <v>1.6649999999999998E-2</v>
      </c>
      <c r="S134" s="159">
        <v>0</v>
      </c>
      <c r="T134" s="160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1" t="s">
        <v>138</v>
      </c>
      <c r="AT134" s="161" t="s">
        <v>134</v>
      </c>
      <c r="AU134" s="161" t="s">
        <v>76</v>
      </c>
      <c r="AY134" s="14" t="s">
        <v>132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4" t="s">
        <v>74</v>
      </c>
      <c r="BK134" s="162">
        <f t="shared" si="9"/>
        <v>0</v>
      </c>
      <c r="BL134" s="14" t="s">
        <v>138</v>
      </c>
      <c r="BM134" s="161" t="s">
        <v>168</v>
      </c>
    </row>
    <row r="135" spans="1:65" s="2" customFormat="1" ht="24.2" customHeight="1" x14ac:dyDescent="0.2">
      <c r="A135" s="26"/>
      <c r="B135" s="149"/>
      <c r="C135" s="150" t="s">
        <v>152</v>
      </c>
      <c r="D135" s="150" t="s">
        <v>134</v>
      </c>
      <c r="E135" s="151" t="s">
        <v>271</v>
      </c>
      <c r="F135" s="152" t="s">
        <v>272</v>
      </c>
      <c r="G135" s="153" t="s">
        <v>214</v>
      </c>
      <c r="H135" s="154">
        <v>74</v>
      </c>
      <c r="I135" s="155"/>
      <c r="J135" s="155">
        <f t="shared" si="0"/>
        <v>0</v>
      </c>
      <c r="K135" s="156"/>
      <c r="L135" s="27"/>
      <c r="M135" s="157" t="s">
        <v>1</v>
      </c>
      <c r="N135" s="158" t="s">
        <v>33</v>
      </c>
      <c r="O135" s="159">
        <v>1.4999999999999999E-2</v>
      </c>
      <c r="P135" s="159">
        <f t="shared" si="1"/>
        <v>1.1099999999999999</v>
      </c>
      <c r="Q135" s="159">
        <v>3.7500000000000001E-6</v>
      </c>
      <c r="R135" s="159">
        <f t="shared" si="2"/>
        <v>2.7750000000000002E-4</v>
      </c>
      <c r="S135" s="159">
        <v>0</v>
      </c>
      <c r="T135" s="160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1" t="s">
        <v>138</v>
      </c>
      <c r="AT135" s="161" t="s">
        <v>134</v>
      </c>
      <c r="AU135" s="161" t="s">
        <v>76</v>
      </c>
      <c r="AY135" s="14" t="s">
        <v>132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4" t="s">
        <v>74</v>
      </c>
      <c r="BK135" s="162">
        <f t="shared" si="9"/>
        <v>0</v>
      </c>
      <c r="BL135" s="14" t="s">
        <v>138</v>
      </c>
      <c r="BM135" s="161" t="s">
        <v>7</v>
      </c>
    </row>
    <row r="136" spans="1:65" s="2" customFormat="1" ht="66.75" customHeight="1" x14ac:dyDescent="0.2">
      <c r="A136" s="26"/>
      <c r="B136" s="149"/>
      <c r="C136" s="150" t="s">
        <v>171</v>
      </c>
      <c r="D136" s="150" t="s">
        <v>134</v>
      </c>
      <c r="E136" s="151" t="s">
        <v>273</v>
      </c>
      <c r="F136" s="152" t="s">
        <v>274</v>
      </c>
      <c r="G136" s="153" t="s">
        <v>254</v>
      </c>
      <c r="H136" s="154">
        <v>3</v>
      </c>
      <c r="I136" s="155"/>
      <c r="J136" s="155">
        <f t="shared" si="0"/>
        <v>0</v>
      </c>
      <c r="K136" s="156"/>
      <c r="L136" s="27"/>
      <c r="M136" s="157" t="s">
        <v>1</v>
      </c>
      <c r="N136" s="158" t="s">
        <v>33</v>
      </c>
      <c r="O136" s="159">
        <v>0</v>
      </c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 t="s">
        <v>138</v>
      </c>
      <c r="AT136" s="161" t="s">
        <v>134</v>
      </c>
      <c r="AU136" s="161" t="s">
        <v>76</v>
      </c>
      <c r="AY136" s="14" t="s">
        <v>132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4" t="s">
        <v>74</v>
      </c>
      <c r="BK136" s="162">
        <f t="shared" si="9"/>
        <v>0</v>
      </c>
      <c r="BL136" s="14" t="s">
        <v>138</v>
      </c>
      <c r="BM136" s="161" t="s">
        <v>174</v>
      </c>
    </row>
    <row r="137" spans="1:65" s="2" customFormat="1" ht="55.5" customHeight="1" x14ac:dyDescent="0.2">
      <c r="A137" s="26"/>
      <c r="B137" s="149"/>
      <c r="C137" s="150" t="s">
        <v>155</v>
      </c>
      <c r="D137" s="150" t="s">
        <v>134</v>
      </c>
      <c r="E137" s="151" t="s">
        <v>275</v>
      </c>
      <c r="F137" s="152" t="s">
        <v>276</v>
      </c>
      <c r="G137" s="153" t="s">
        <v>254</v>
      </c>
      <c r="H137" s="154">
        <v>2</v>
      </c>
      <c r="I137" s="155"/>
      <c r="J137" s="155">
        <f t="shared" si="0"/>
        <v>0</v>
      </c>
      <c r="K137" s="156"/>
      <c r="L137" s="27"/>
      <c r="M137" s="157" t="s">
        <v>1</v>
      </c>
      <c r="N137" s="158" t="s">
        <v>33</v>
      </c>
      <c r="O137" s="159">
        <v>0</v>
      </c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 t="s">
        <v>138</v>
      </c>
      <c r="AT137" s="161" t="s">
        <v>134</v>
      </c>
      <c r="AU137" s="161" t="s">
        <v>76</v>
      </c>
      <c r="AY137" s="14" t="s">
        <v>132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4" t="s">
        <v>74</v>
      </c>
      <c r="BK137" s="162">
        <f t="shared" si="9"/>
        <v>0</v>
      </c>
      <c r="BL137" s="14" t="s">
        <v>138</v>
      </c>
      <c r="BM137" s="161" t="s">
        <v>178</v>
      </c>
    </row>
    <row r="138" spans="1:65" s="2" customFormat="1" ht="24.2" customHeight="1" x14ac:dyDescent="0.2">
      <c r="A138" s="26"/>
      <c r="B138" s="149"/>
      <c r="C138" s="150" t="s">
        <v>179</v>
      </c>
      <c r="D138" s="150" t="s">
        <v>134</v>
      </c>
      <c r="E138" s="151" t="s">
        <v>227</v>
      </c>
      <c r="F138" s="152" t="s">
        <v>228</v>
      </c>
      <c r="G138" s="153" t="s">
        <v>229</v>
      </c>
      <c r="H138" s="154">
        <v>0.254</v>
      </c>
      <c r="I138" s="155"/>
      <c r="J138" s="155">
        <f t="shared" si="0"/>
        <v>0</v>
      </c>
      <c r="K138" s="156"/>
      <c r="L138" s="27"/>
      <c r="M138" s="157" t="s">
        <v>1</v>
      </c>
      <c r="N138" s="158" t="s">
        <v>33</v>
      </c>
      <c r="O138" s="159">
        <v>3.1E-2</v>
      </c>
      <c r="P138" s="159">
        <f t="shared" si="1"/>
        <v>7.8740000000000008E-3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 t="s">
        <v>138</v>
      </c>
      <c r="AT138" s="161" t="s">
        <v>134</v>
      </c>
      <c r="AU138" s="161" t="s">
        <v>76</v>
      </c>
      <c r="AY138" s="14" t="s">
        <v>132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4" t="s">
        <v>74</v>
      </c>
      <c r="BK138" s="162">
        <f t="shared" si="9"/>
        <v>0</v>
      </c>
      <c r="BL138" s="14" t="s">
        <v>138</v>
      </c>
      <c r="BM138" s="161" t="s">
        <v>182</v>
      </c>
    </row>
    <row r="139" spans="1:65" s="2" customFormat="1" ht="24.2" customHeight="1" x14ac:dyDescent="0.2">
      <c r="A139" s="26"/>
      <c r="B139" s="149"/>
      <c r="C139" s="150" t="s">
        <v>159</v>
      </c>
      <c r="D139" s="150" t="s">
        <v>134</v>
      </c>
      <c r="E139" s="151" t="s">
        <v>232</v>
      </c>
      <c r="F139" s="152" t="s">
        <v>233</v>
      </c>
      <c r="G139" s="153" t="s">
        <v>229</v>
      </c>
      <c r="H139" s="154">
        <v>6.8579999999999997</v>
      </c>
      <c r="I139" s="155"/>
      <c r="J139" s="155">
        <f t="shared" si="0"/>
        <v>0</v>
      </c>
      <c r="K139" s="156"/>
      <c r="L139" s="27"/>
      <c r="M139" s="157" t="s">
        <v>1</v>
      </c>
      <c r="N139" s="158" t="s">
        <v>33</v>
      </c>
      <c r="O139" s="159">
        <v>6.0000000000000001E-3</v>
      </c>
      <c r="P139" s="159">
        <f t="shared" si="1"/>
        <v>4.1147999999999997E-2</v>
      </c>
      <c r="Q139" s="159">
        <v>0</v>
      </c>
      <c r="R139" s="159">
        <f t="shared" si="2"/>
        <v>0</v>
      </c>
      <c r="S139" s="159">
        <v>0</v>
      </c>
      <c r="T139" s="160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 t="s">
        <v>138</v>
      </c>
      <c r="AT139" s="161" t="s">
        <v>134</v>
      </c>
      <c r="AU139" s="161" t="s">
        <v>76</v>
      </c>
      <c r="AY139" s="14" t="s">
        <v>132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4" t="s">
        <v>74</v>
      </c>
      <c r="BK139" s="162">
        <f t="shared" si="9"/>
        <v>0</v>
      </c>
      <c r="BL139" s="14" t="s">
        <v>138</v>
      </c>
      <c r="BM139" s="161" t="s">
        <v>185</v>
      </c>
    </row>
    <row r="140" spans="1:65" s="2" customFormat="1" ht="24.2" customHeight="1" x14ac:dyDescent="0.2">
      <c r="A140" s="26"/>
      <c r="B140" s="149"/>
      <c r="C140" s="150" t="s">
        <v>186</v>
      </c>
      <c r="D140" s="150" t="s">
        <v>134</v>
      </c>
      <c r="E140" s="151" t="s">
        <v>235</v>
      </c>
      <c r="F140" s="152" t="s">
        <v>236</v>
      </c>
      <c r="G140" s="153" t="s">
        <v>229</v>
      </c>
      <c r="H140" s="154">
        <v>0.254</v>
      </c>
      <c r="I140" s="155"/>
      <c r="J140" s="155">
        <f t="shared" si="0"/>
        <v>0</v>
      </c>
      <c r="K140" s="156"/>
      <c r="L140" s="27"/>
      <c r="M140" s="157" t="s">
        <v>1</v>
      </c>
      <c r="N140" s="158" t="s">
        <v>33</v>
      </c>
      <c r="O140" s="159">
        <v>0.14899999999999999</v>
      </c>
      <c r="P140" s="159">
        <f t="shared" si="1"/>
        <v>3.7845999999999998E-2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 t="s">
        <v>138</v>
      </c>
      <c r="AT140" s="161" t="s">
        <v>134</v>
      </c>
      <c r="AU140" s="161" t="s">
        <v>76</v>
      </c>
      <c r="AY140" s="14" t="s">
        <v>132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4" t="s">
        <v>74</v>
      </c>
      <c r="BK140" s="162">
        <f t="shared" si="9"/>
        <v>0</v>
      </c>
      <c r="BL140" s="14" t="s">
        <v>138</v>
      </c>
      <c r="BM140" s="161" t="s">
        <v>189</v>
      </c>
    </row>
    <row r="141" spans="1:65" s="2" customFormat="1" ht="24.2" customHeight="1" x14ac:dyDescent="0.2">
      <c r="A141" s="26"/>
      <c r="B141" s="149"/>
      <c r="C141" s="150" t="s">
        <v>164</v>
      </c>
      <c r="D141" s="150" t="s">
        <v>134</v>
      </c>
      <c r="E141" s="151" t="s">
        <v>277</v>
      </c>
      <c r="F141" s="152" t="s">
        <v>278</v>
      </c>
      <c r="G141" s="153" t="s">
        <v>229</v>
      </c>
      <c r="H141" s="154">
        <v>0.254</v>
      </c>
      <c r="I141" s="155"/>
      <c r="J141" s="155">
        <f t="shared" si="0"/>
        <v>0</v>
      </c>
      <c r="K141" s="156"/>
      <c r="L141" s="27"/>
      <c r="M141" s="157" t="s">
        <v>1</v>
      </c>
      <c r="N141" s="158" t="s">
        <v>33</v>
      </c>
      <c r="O141" s="159">
        <v>0</v>
      </c>
      <c r="P141" s="159">
        <f t="shared" si="1"/>
        <v>0</v>
      </c>
      <c r="Q141" s="159">
        <v>0</v>
      </c>
      <c r="R141" s="159">
        <f t="shared" si="2"/>
        <v>0</v>
      </c>
      <c r="S141" s="159">
        <v>0</v>
      </c>
      <c r="T141" s="160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 t="s">
        <v>138</v>
      </c>
      <c r="AT141" s="161" t="s">
        <v>134</v>
      </c>
      <c r="AU141" s="161" t="s">
        <v>76</v>
      </c>
      <c r="AY141" s="14" t="s">
        <v>132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4" t="s">
        <v>74</v>
      </c>
      <c r="BK141" s="162">
        <f t="shared" si="9"/>
        <v>0</v>
      </c>
      <c r="BL141" s="14" t="s">
        <v>138</v>
      </c>
      <c r="BM141" s="161" t="s">
        <v>192</v>
      </c>
    </row>
    <row r="142" spans="1:65" s="12" customFormat="1" ht="22.9" customHeight="1" x14ac:dyDescent="0.2">
      <c r="B142" s="137"/>
      <c r="D142" s="138" t="s">
        <v>67</v>
      </c>
      <c r="E142" s="147" t="s">
        <v>245</v>
      </c>
      <c r="F142" s="147" t="s">
        <v>246</v>
      </c>
      <c r="J142" s="148">
        <f>BK142</f>
        <v>0</v>
      </c>
      <c r="L142" s="137"/>
      <c r="M142" s="141"/>
      <c r="N142" s="142"/>
      <c r="O142" s="142"/>
      <c r="P142" s="143">
        <f>P143</f>
        <v>0.31597200000000003</v>
      </c>
      <c r="Q142" s="142"/>
      <c r="R142" s="143">
        <f>R143</f>
        <v>0</v>
      </c>
      <c r="S142" s="142"/>
      <c r="T142" s="144">
        <f>T143</f>
        <v>0</v>
      </c>
      <c r="AR142" s="138" t="s">
        <v>74</v>
      </c>
      <c r="AT142" s="145" t="s">
        <v>67</v>
      </c>
      <c r="AU142" s="145" t="s">
        <v>74</v>
      </c>
      <c r="AY142" s="138" t="s">
        <v>132</v>
      </c>
      <c r="BK142" s="146">
        <f>BK143</f>
        <v>0</v>
      </c>
    </row>
    <row r="143" spans="1:65" s="2" customFormat="1" ht="33" customHeight="1" x14ac:dyDescent="0.2">
      <c r="A143" s="26"/>
      <c r="B143" s="149"/>
      <c r="C143" s="150" t="s">
        <v>193</v>
      </c>
      <c r="D143" s="150" t="s">
        <v>134</v>
      </c>
      <c r="E143" s="151" t="s">
        <v>279</v>
      </c>
      <c r="F143" s="152" t="s">
        <v>280</v>
      </c>
      <c r="G143" s="153" t="s">
        <v>229</v>
      </c>
      <c r="H143" s="154">
        <v>0.80400000000000005</v>
      </c>
      <c r="I143" s="155"/>
      <c r="J143" s="155">
        <f>ROUND(I143*H143,2)</f>
        <v>0</v>
      </c>
      <c r="K143" s="156"/>
      <c r="L143" s="27"/>
      <c r="M143" s="173" t="s">
        <v>1</v>
      </c>
      <c r="N143" s="174" t="s">
        <v>33</v>
      </c>
      <c r="O143" s="175">
        <v>0.39300000000000002</v>
      </c>
      <c r="P143" s="175">
        <f>O143*H143</f>
        <v>0.31597200000000003</v>
      </c>
      <c r="Q143" s="175">
        <v>0</v>
      </c>
      <c r="R143" s="175">
        <f>Q143*H143</f>
        <v>0</v>
      </c>
      <c r="S143" s="175">
        <v>0</v>
      </c>
      <c r="T143" s="176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138</v>
      </c>
      <c r="AT143" s="161" t="s">
        <v>134</v>
      </c>
      <c r="AU143" s="161" t="s">
        <v>76</v>
      </c>
      <c r="AY143" s="14" t="s">
        <v>132</v>
      </c>
      <c r="BE143" s="162">
        <f>IF(N143="základná",J143,0)</f>
        <v>0</v>
      </c>
      <c r="BF143" s="162">
        <f>IF(N143="znížená",J143,0)</f>
        <v>0</v>
      </c>
      <c r="BG143" s="162">
        <f>IF(N143="zákl. prenesená",J143,0)</f>
        <v>0</v>
      </c>
      <c r="BH143" s="162">
        <f>IF(N143="zníž. prenesená",J143,0)</f>
        <v>0</v>
      </c>
      <c r="BI143" s="162">
        <f>IF(N143="nulová",J143,0)</f>
        <v>0</v>
      </c>
      <c r="BJ143" s="14" t="s">
        <v>74</v>
      </c>
      <c r="BK143" s="162">
        <f>ROUND(I143*H143,2)</f>
        <v>0</v>
      </c>
      <c r="BL143" s="14" t="s">
        <v>138</v>
      </c>
      <c r="BM143" s="161" t="s">
        <v>281</v>
      </c>
    </row>
    <row r="144" spans="1:65" s="2" customFormat="1" ht="6.95" customHeight="1" x14ac:dyDescent="0.2">
      <c r="A144" s="26"/>
      <c r="B144" s="44"/>
      <c r="C144" s="45"/>
      <c r="D144" s="45"/>
      <c r="E144" s="45"/>
      <c r="F144" s="45"/>
      <c r="G144" s="45"/>
      <c r="H144" s="45"/>
      <c r="I144" s="45"/>
      <c r="J144" s="45"/>
      <c r="K144" s="45"/>
      <c r="L144" s="27"/>
      <c r="M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</row>
  </sheetData>
  <autoFilter ref="C122:K143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84"/>
  <sheetViews>
    <sheetView showGridLines="0" tabSelected="1" topLeftCell="A215" workbookViewId="0">
      <selection activeCell="X232" sqref="X23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5"/>
    </row>
    <row r="2" spans="1:46" s="1" customFormat="1" ht="36.950000000000003" customHeight="1" x14ac:dyDescent="0.2">
      <c r="L2" s="210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87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 x14ac:dyDescent="0.2">
      <c r="B4" s="17"/>
      <c r="D4" s="18" t="s">
        <v>103</v>
      </c>
      <c r="L4" s="17"/>
      <c r="M4" s="96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12</v>
      </c>
      <c r="L6" s="17"/>
    </row>
    <row r="7" spans="1:46" s="1" customFormat="1" ht="16.5" customHeight="1" x14ac:dyDescent="0.2">
      <c r="B7" s="17"/>
      <c r="E7" s="219" t="str">
        <f>'Rekapitulácia stavby'!K6</f>
        <v>PRESTAVBA MOSTNÉHO OBJEKTU MO 2300-001 V OBCI PODBIEL</v>
      </c>
      <c r="F7" s="220"/>
      <c r="G7" s="220"/>
      <c r="H7" s="220"/>
      <c r="L7" s="17"/>
    </row>
    <row r="8" spans="1:46" s="2" customFormat="1" ht="12" customHeight="1" x14ac:dyDescent="0.2">
      <c r="A8" s="26"/>
      <c r="B8" s="27"/>
      <c r="C8" s="26"/>
      <c r="D8" s="23" t="s">
        <v>104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 x14ac:dyDescent="0.2">
      <c r="A9" s="26"/>
      <c r="B9" s="27"/>
      <c r="C9" s="26"/>
      <c r="D9" s="26"/>
      <c r="E9" s="177" t="s">
        <v>282</v>
      </c>
      <c r="F9" s="218"/>
      <c r="G9" s="218"/>
      <c r="H9" s="218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x14ac:dyDescent="0.2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 x14ac:dyDescent="0.2">
      <c r="A11" s="26"/>
      <c r="B11" s="27"/>
      <c r="C11" s="26"/>
      <c r="D11" s="23" t="s">
        <v>13</v>
      </c>
      <c r="E11" s="26"/>
      <c r="F11" s="21" t="s">
        <v>1</v>
      </c>
      <c r="G11" s="26"/>
      <c r="H11" s="26"/>
      <c r="I11" s="23" t="s">
        <v>14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15</v>
      </c>
      <c r="E12" s="26"/>
      <c r="F12" s="21" t="s">
        <v>16</v>
      </c>
      <c r="G12" s="26"/>
      <c r="H12" s="26"/>
      <c r="I12" s="23" t="s">
        <v>17</v>
      </c>
      <c r="J12" s="52" t="str">
        <f>'Rekapitulácia stavby'!AN8</f>
        <v>3. 8. 2022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 x14ac:dyDescent="0.2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 x14ac:dyDescent="0.2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 x14ac:dyDescent="0.2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21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 x14ac:dyDescent="0.2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 x14ac:dyDescent="0.2">
      <c r="A17" s="26"/>
      <c r="B17" s="27"/>
      <c r="C17" s="26"/>
      <c r="D17" s="23" t="s">
        <v>22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 x14ac:dyDescent="0.2">
      <c r="A18" s="26"/>
      <c r="B18" s="27"/>
      <c r="C18" s="26"/>
      <c r="D18" s="26"/>
      <c r="E18" s="203" t="str">
        <f>'Rekapitulácia stavby'!E14</f>
        <v xml:space="preserve"> </v>
      </c>
      <c r="F18" s="203"/>
      <c r="G18" s="203"/>
      <c r="H18" s="203"/>
      <c r="I18" s="23" t="s">
        <v>21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 x14ac:dyDescent="0.2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 x14ac:dyDescent="0.2">
      <c r="A20" s="26"/>
      <c r="B20" s="27"/>
      <c r="C20" s="26"/>
      <c r="D20" s="23" t="s">
        <v>23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 x14ac:dyDescent="0.2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21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 x14ac:dyDescent="0.2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 x14ac:dyDescent="0.2">
      <c r="A23" s="26"/>
      <c r="B23" s="27"/>
      <c r="C23" s="26"/>
      <c r="D23" s="23" t="s">
        <v>25</v>
      </c>
      <c r="E23" s="26"/>
      <c r="F23" s="26"/>
      <c r="G23" s="26"/>
      <c r="H23" s="26"/>
      <c r="I23" s="23" t="s">
        <v>20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 x14ac:dyDescent="0.2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21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 x14ac:dyDescent="0.2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 x14ac:dyDescent="0.2">
      <c r="A26" s="26"/>
      <c r="B26" s="27"/>
      <c r="C26" s="26"/>
      <c r="D26" s="23" t="s">
        <v>27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 x14ac:dyDescent="0.2">
      <c r="A27" s="97"/>
      <c r="B27" s="98"/>
      <c r="C27" s="97"/>
      <c r="D27" s="97"/>
      <c r="E27" s="206" t="s">
        <v>1</v>
      </c>
      <c r="F27" s="206"/>
      <c r="G27" s="206"/>
      <c r="H27" s="206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 x14ac:dyDescent="0.2">
      <c r="A30" s="26"/>
      <c r="B30" s="27"/>
      <c r="C30" s="26"/>
      <c r="D30" s="100" t="s">
        <v>28</v>
      </c>
      <c r="E30" s="26"/>
      <c r="F30" s="26"/>
      <c r="G30" s="26"/>
      <c r="H30" s="26"/>
      <c r="I30" s="26"/>
      <c r="J30" s="68">
        <f>ROUND(J130, 15)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 x14ac:dyDescent="0.2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 x14ac:dyDescent="0.2">
      <c r="A32" s="26"/>
      <c r="B32" s="27"/>
      <c r="C32" s="26"/>
      <c r="D32" s="26"/>
      <c r="E32" s="26"/>
      <c r="F32" s="30" t="s">
        <v>30</v>
      </c>
      <c r="G32" s="26"/>
      <c r="H32" s="26"/>
      <c r="I32" s="30" t="s">
        <v>29</v>
      </c>
      <c r="J32" s="30" t="s">
        <v>31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 x14ac:dyDescent="0.2">
      <c r="A33" s="26"/>
      <c r="B33" s="27"/>
      <c r="C33" s="26"/>
      <c r="D33" s="101" t="s">
        <v>32</v>
      </c>
      <c r="E33" s="32" t="s">
        <v>33</v>
      </c>
      <c r="F33" s="102">
        <f>ROUND((SUM(BE130:BE283)),  15)</f>
        <v>0</v>
      </c>
      <c r="G33" s="26"/>
      <c r="H33" s="26"/>
      <c r="I33" s="103">
        <v>0.2</v>
      </c>
      <c r="J33" s="102">
        <f>ROUND(((SUM(BE130:BE283))*I33),  15)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 x14ac:dyDescent="0.2">
      <c r="A34" s="26"/>
      <c r="B34" s="27"/>
      <c r="C34" s="26"/>
      <c r="D34" s="26"/>
      <c r="E34" s="32" t="s">
        <v>34</v>
      </c>
      <c r="F34" s="104">
        <f>ROUND((SUM(BF130:BF283)),  15)</f>
        <v>0</v>
      </c>
      <c r="G34" s="105"/>
      <c r="H34" s="105"/>
      <c r="I34" s="106">
        <v>0.2</v>
      </c>
      <c r="J34" s="104">
        <f>ROUND(((SUM(BF130:BF283))*I34),  15)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 x14ac:dyDescent="0.2">
      <c r="A35" s="26"/>
      <c r="B35" s="27"/>
      <c r="C35" s="26"/>
      <c r="D35" s="26"/>
      <c r="E35" s="23" t="s">
        <v>35</v>
      </c>
      <c r="F35" s="102">
        <f>ROUND((SUM(BG130:BG283)),  15)</f>
        <v>0</v>
      </c>
      <c r="G35" s="26"/>
      <c r="H35" s="26"/>
      <c r="I35" s="103">
        <v>0.2</v>
      </c>
      <c r="J35" s="102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 x14ac:dyDescent="0.2">
      <c r="A36" s="26"/>
      <c r="B36" s="27"/>
      <c r="C36" s="26"/>
      <c r="D36" s="26"/>
      <c r="E36" s="23" t="s">
        <v>36</v>
      </c>
      <c r="F36" s="102">
        <f>ROUND((SUM(BH130:BH283)),  15)</f>
        <v>0</v>
      </c>
      <c r="G36" s="26"/>
      <c r="H36" s="26"/>
      <c r="I36" s="103">
        <v>0.2</v>
      </c>
      <c r="J36" s="102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 x14ac:dyDescent="0.2">
      <c r="A37" s="26"/>
      <c r="B37" s="27"/>
      <c r="C37" s="26"/>
      <c r="D37" s="26"/>
      <c r="E37" s="32" t="s">
        <v>37</v>
      </c>
      <c r="F37" s="104">
        <f>ROUND((SUM(BI130:BI283)),  15)</f>
        <v>0</v>
      </c>
      <c r="G37" s="105"/>
      <c r="H37" s="105"/>
      <c r="I37" s="106">
        <v>0</v>
      </c>
      <c r="J37" s="104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 x14ac:dyDescent="0.2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 x14ac:dyDescent="0.2">
      <c r="A39" s="26"/>
      <c r="B39" s="27"/>
      <c r="C39" s="107"/>
      <c r="D39" s="108" t="s">
        <v>38</v>
      </c>
      <c r="E39" s="57"/>
      <c r="F39" s="57"/>
      <c r="G39" s="109" t="s">
        <v>39</v>
      </c>
      <c r="H39" s="110" t="s">
        <v>40</v>
      </c>
      <c r="I39" s="57"/>
      <c r="J39" s="111">
        <f>SUM(J30:J37)</f>
        <v>0</v>
      </c>
      <c r="K39" s="112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 x14ac:dyDescent="0.2">
      <c r="B41" s="17"/>
      <c r="L41" s="17"/>
    </row>
    <row r="42" spans="1:31" s="1" customFormat="1" ht="14.45" customHeight="1" x14ac:dyDescent="0.2">
      <c r="B42" s="17"/>
      <c r="L42" s="17"/>
    </row>
    <row r="43" spans="1:31" s="1" customFormat="1" ht="14.45" customHeight="1" x14ac:dyDescent="0.2">
      <c r="B43" s="17"/>
      <c r="L43" s="17"/>
    </row>
    <row r="44" spans="1:31" s="1" customFormat="1" ht="14.45" customHeight="1" x14ac:dyDescent="0.2">
      <c r="B44" s="17"/>
      <c r="L44" s="17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9"/>
      <c r="D50" s="40" t="s">
        <v>41</v>
      </c>
      <c r="E50" s="41"/>
      <c r="F50" s="41"/>
      <c r="G50" s="40" t="s">
        <v>42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42" t="s">
        <v>43</v>
      </c>
      <c r="E61" s="29"/>
      <c r="F61" s="113" t="s">
        <v>44</v>
      </c>
      <c r="G61" s="42" t="s">
        <v>43</v>
      </c>
      <c r="H61" s="29"/>
      <c r="I61" s="29"/>
      <c r="J61" s="114" t="s">
        <v>44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40" t="s">
        <v>45</v>
      </c>
      <c r="E65" s="43"/>
      <c r="F65" s="43"/>
      <c r="G65" s="40" t="s">
        <v>46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42" t="s">
        <v>43</v>
      </c>
      <c r="E76" s="29"/>
      <c r="F76" s="113" t="s">
        <v>44</v>
      </c>
      <c r="G76" s="42" t="s">
        <v>43</v>
      </c>
      <c r="H76" s="29"/>
      <c r="I76" s="29"/>
      <c r="J76" s="114" t="s">
        <v>44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hidden="1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 x14ac:dyDescent="0.2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 x14ac:dyDescent="0.2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 x14ac:dyDescent="0.2">
      <c r="A85" s="26"/>
      <c r="B85" s="27"/>
      <c r="C85" s="26"/>
      <c r="D85" s="26"/>
      <c r="E85" s="219" t="str">
        <f>E7</f>
        <v>PRESTAVBA MOSTNÉHO OBJEKTU MO 2300-001 V OBCI PODBIEL</v>
      </c>
      <c r="F85" s="220"/>
      <c r="G85" s="220"/>
      <c r="H85" s="220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 x14ac:dyDescent="0.2">
      <c r="A86" s="26"/>
      <c r="B86" s="27"/>
      <c r="C86" s="23" t="s">
        <v>104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 x14ac:dyDescent="0.2">
      <c r="A87" s="26"/>
      <c r="B87" s="27"/>
      <c r="C87" s="26"/>
      <c r="D87" s="26"/>
      <c r="E87" s="177" t="str">
        <f>E9</f>
        <v>SO 201-00 - Prestavba mos...</v>
      </c>
      <c r="F87" s="218"/>
      <c r="G87" s="218"/>
      <c r="H87" s="218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 x14ac:dyDescent="0.2">
      <c r="A89" s="26"/>
      <c r="B89" s="27"/>
      <c r="C89" s="23" t="s">
        <v>15</v>
      </c>
      <c r="D89" s="26"/>
      <c r="E89" s="26"/>
      <c r="F89" s="21" t="str">
        <f>F12</f>
        <v xml:space="preserve"> </v>
      </c>
      <c r="G89" s="26"/>
      <c r="H89" s="26"/>
      <c r="I89" s="23" t="s">
        <v>17</v>
      </c>
      <c r="J89" s="52" t="str">
        <f>IF(J12="","",J12)</f>
        <v>3. 8. 2022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hidden="1" customHeight="1" x14ac:dyDescent="0.2">
      <c r="A91" s="26"/>
      <c r="B91" s="27"/>
      <c r="C91" s="23" t="s">
        <v>19</v>
      </c>
      <c r="D91" s="26"/>
      <c r="E91" s="26"/>
      <c r="F91" s="21" t="str">
        <f>E15</f>
        <v xml:space="preserve"> </v>
      </c>
      <c r="G91" s="26"/>
      <c r="H91" s="26"/>
      <c r="I91" s="23" t="s">
        <v>23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 x14ac:dyDescent="0.2">
      <c r="A92" s="26"/>
      <c r="B92" s="27"/>
      <c r="C92" s="23" t="s">
        <v>22</v>
      </c>
      <c r="D92" s="26"/>
      <c r="E92" s="26"/>
      <c r="F92" s="21" t="str">
        <f>IF(E18="","",E18)</f>
        <v xml:space="preserve"> </v>
      </c>
      <c r="G92" s="26"/>
      <c r="H92" s="26"/>
      <c r="I92" s="23" t="s">
        <v>25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 x14ac:dyDescent="0.2">
      <c r="A94" s="26"/>
      <c r="B94" s="27"/>
      <c r="C94" s="115" t="s">
        <v>109</v>
      </c>
      <c r="D94" s="107"/>
      <c r="E94" s="107"/>
      <c r="F94" s="107"/>
      <c r="G94" s="107"/>
      <c r="H94" s="107"/>
      <c r="I94" s="107"/>
      <c r="J94" s="116" t="s">
        <v>110</v>
      </c>
      <c r="K94" s="107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 x14ac:dyDescent="0.2">
      <c r="A96" s="26"/>
      <c r="B96" s="27"/>
      <c r="C96" s="117" t="s">
        <v>111</v>
      </c>
      <c r="D96" s="26"/>
      <c r="E96" s="26"/>
      <c r="F96" s="26"/>
      <c r="G96" s="26"/>
      <c r="H96" s="26"/>
      <c r="I96" s="26"/>
      <c r="J96" s="68">
        <f>J130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112</v>
      </c>
    </row>
    <row r="97" spans="1:31" s="9" customFormat="1" ht="24.95" hidden="1" customHeight="1" x14ac:dyDescent="0.2">
      <c r="B97" s="118"/>
      <c r="D97" s="119" t="s">
        <v>113</v>
      </c>
      <c r="E97" s="120"/>
      <c r="F97" s="120"/>
      <c r="G97" s="120"/>
      <c r="H97" s="120"/>
      <c r="I97" s="120"/>
      <c r="J97" s="121">
        <f>J131</f>
        <v>0</v>
      </c>
      <c r="L97" s="118"/>
    </row>
    <row r="98" spans="1:31" s="10" customFormat="1" ht="19.899999999999999" hidden="1" customHeight="1" x14ac:dyDescent="0.2">
      <c r="B98" s="122"/>
      <c r="D98" s="123" t="s">
        <v>114</v>
      </c>
      <c r="E98" s="124"/>
      <c r="F98" s="124"/>
      <c r="G98" s="124"/>
      <c r="H98" s="124"/>
      <c r="I98" s="124"/>
      <c r="J98" s="125">
        <f>J132</f>
        <v>0</v>
      </c>
      <c r="L98" s="122"/>
    </row>
    <row r="99" spans="1:31" s="10" customFormat="1" ht="19.899999999999999" hidden="1" customHeight="1" x14ac:dyDescent="0.2">
      <c r="B99" s="122"/>
      <c r="D99" s="123" t="s">
        <v>283</v>
      </c>
      <c r="E99" s="124"/>
      <c r="F99" s="124"/>
      <c r="G99" s="124"/>
      <c r="H99" s="124"/>
      <c r="I99" s="124"/>
      <c r="J99" s="125">
        <f>J143</f>
        <v>0</v>
      </c>
      <c r="L99" s="122"/>
    </row>
    <row r="100" spans="1:31" s="10" customFormat="1" ht="19.899999999999999" hidden="1" customHeight="1" x14ac:dyDescent="0.2">
      <c r="B100" s="122"/>
      <c r="D100" s="123" t="s">
        <v>284</v>
      </c>
      <c r="E100" s="124"/>
      <c r="F100" s="124"/>
      <c r="G100" s="124"/>
      <c r="H100" s="124"/>
      <c r="I100" s="124"/>
      <c r="J100" s="125">
        <f>J151</f>
        <v>0</v>
      </c>
      <c r="L100" s="122"/>
    </row>
    <row r="101" spans="1:31" s="10" customFormat="1" ht="19.899999999999999" hidden="1" customHeight="1" x14ac:dyDescent="0.2">
      <c r="B101" s="122"/>
      <c r="D101" s="123" t="s">
        <v>285</v>
      </c>
      <c r="E101" s="124"/>
      <c r="F101" s="124"/>
      <c r="G101" s="124"/>
      <c r="H101" s="124"/>
      <c r="I101" s="124"/>
      <c r="J101" s="125">
        <f>J172</f>
        <v>0</v>
      </c>
      <c r="L101" s="122"/>
    </row>
    <row r="102" spans="1:31" s="10" customFormat="1" ht="19.899999999999999" hidden="1" customHeight="1" x14ac:dyDescent="0.2">
      <c r="B102" s="122"/>
      <c r="D102" s="123" t="s">
        <v>115</v>
      </c>
      <c r="E102" s="124"/>
      <c r="F102" s="124"/>
      <c r="G102" s="124"/>
      <c r="H102" s="124"/>
      <c r="I102" s="124"/>
      <c r="J102" s="125">
        <f>J205</f>
        <v>0</v>
      </c>
      <c r="L102" s="122"/>
    </row>
    <row r="103" spans="1:31" s="10" customFormat="1" ht="19.899999999999999" hidden="1" customHeight="1" x14ac:dyDescent="0.2">
      <c r="B103" s="122"/>
      <c r="D103" s="123" t="s">
        <v>286</v>
      </c>
      <c r="E103" s="124"/>
      <c r="F103" s="124"/>
      <c r="G103" s="124"/>
      <c r="H103" s="124"/>
      <c r="I103" s="124"/>
      <c r="J103" s="125">
        <f>J209</f>
        <v>0</v>
      </c>
      <c r="L103" s="122"/>
    </row>
    <row r="104" spans="1:31" s="10" customFormat="1" ht="19.899999999999999" hidden="1" customHeight="1" x14ac:dyDescent="0.2">
      <c r="B104" s="122"/>
      <c r="D104" s="123" t="s">
        <v>116</v>
      </c>
      <c r="E104" s="124"/>
      <c r="F104" s="124"/>
      <c r="G104" s="124"/>
      <c r="H104" s="124"/>
      <c r="I104" s="124"/>
      <c r="J104" s="125">
        <f>J218</f>
        <v>0</v>
      </c>
      <c r="L104" s="122"/>
    </row>
    <row r="105" spans="1:31" s="10" customFormat="1" ht="19.899999999999999" hidden="1" customHeight="1" x14ac:dyDescent="0.2">
      <c r="B105" s="122"/>
      <c r="D105" s="123" t="s">
        <v>117</v>
      </c>
      <c r="E105" s="124"/>
      <c r="F105" s="124"/>
      <c r="G105" s="124"/>
      <c r="H105" s="124"/>
      <c r="I105" s="124"/>
      <c r="J105" s="125">
        <f>J256</f>
        <v>0</v>
      </c>
      <c r="L105" s="122"/>
    </row>
    <row r="106" spans="1:31" s="9" customFormat="1" ht="24.95" hidden="1" customHeight="1" x14ac:dyDescent="0.2">
      <c r="B106" s="118"/>
      <c r="D106" s="119" t="s">
        <v>287</v>
      </c>
      <c r="E106" s="120"/>
      <c r="F106" s="120"/>
      <c r="G106" s="120"/>
      <c r="H106" s="120"/>
      <c r="I106" s="120"/>
      <c r="J106" s="121">
        <f>J258</f>
        <v>0</v>
      </c>
      <c r="L106" s="118"/>
    </row>
    <row r="107" spans="1:31" s="10" customFormat="1" ht="19.899999999999999" hidden="1" customHeight="1" x14ac:dyDescent="0.2">
      <c r="B107" s="122"/>
      <c r="D107" s="123" t="s">
        <v>288</v>
      </c>
      <c r="E107" s="124"/>
      <c r="F107" s="124"/>
      <c r="G107" s="124"/>
      <c r="H107" s="124"/>
      <c r="I107" s="124"/>
      <c r="J107" s="125">
        <f>J259</f>
        <v>0</v>
      </c>
      <c r="L107" s="122"/>
    </row>
    <row r="108" spans="1:31" s="10" customFormat="1" ht="19.899999999999999" hidden="1" customHeight="1" x14ac:dyDescent="0.2">
      <c r="B108" s="122"/>
      <c r="D108" s="123" t="s">
        <v>289</v>
      </c>
      <c r="E108" s="124"/>
      <c r="F108" s="124"/>
      <c r="G108" s="124"/>
      <c r="H108" s="124"/>
      <c r="I108" s="124"/>
      <c r="J108" s="125">
        <f>J271</f>
        <v>0</v>
      </c>
      <c r="L108" s="122"/>
    </row>
    <row r="109" spans="1:31" s="9" customFormat="1" ht="24.95" hidden="1" customHeight="1" x14ac:dyDescent="0.2">
      <c r="B109" s="118"/>
      <c r="D109" s="119" t="s">
        <v>290</v>
      </c>
      <c r="E109" s="120"/>
      <c r="F109" s="120"/>
      <c r="G109" s="120"/>
      <c r="H109" s="120"/>
      <c r="I109" s="120"/>
      <c r="J109" s="121">
        <f>J275</f>
        <v>0</v>
      </c>
      <c r="L109" s="118"/>
    </row>
    <row r="110" spans="1:31" s="10" customFormat="1" ht="19.899999999999999" hidden="1" customHeight="1" x14ac:dyDescent="0.2">
      <c r="B110" s="122"/>
      <c r="D110" s="123" t="s">
        <v>291</v>
      </c>
      <c r="E110" s="124"/>
      <c r="F110" s="124"/>
      <c r="G110" s="124"/>
      <c r="H110" s="124"/>
      <c r="I110" s="124"/>
      <c r="J110" s="125">
        <f>J276</f>
        <v>0</v>
      </c>
      <c r="L110" s="122"/>
    </row>
    <row r="111" spans="1:31" s="2" customFormat="1" ht="21.75" hidden="1" customHeight="1" x14ac:dyDescent="0.2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hidden="1" customHeight="1" x14ac:dyDescent="0.2">
      <c r="A112" s="26"/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hidden="1" x14ac:dyDescent="0.2"/>
    <row r="114" spans="1:31" hidden="1" x14ac:dyDescent="0.2"/>
    <row r="115" spans="1:31" hidden="1" x14ac:dyDescent="0.2"/>
    <row r="116" spans="1:31" s="2" customFormat="1" ht="6.95" customHeight="1" x14ac:dyDescent="0.2">
      <c r="A116" s="26"/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24.95" customHeight="1" x14ac:dyDescent="0.2">
      <c r="A117" s="26"/>
      <c r="B117" s="27"/>
      <c r="C117" s="18" t="s">
        <v>118</v>
      </c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6.95" customHeight="1" x14ac:dyDescent="0.2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12" customHeight="1" x14ac:dyDescent="0.2">
      <c r="A119" s="26"/>
      <c r="B119" s="27"/>
      <c r="C119" s="23" t="s">
        <v>12</v>
      </c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6.5" customHeight="1" x14ac:dyDescent="0.2">
      <c r="A120" s="26"/>
      <c r="B120" s="27"/>
      <c r="C120" s="26"/>
      <c r="D120" s="26"/>
      <c r="E120" s="219" t="str">
        <f>E7</f>
        <v>PRESTAVBA MOSTNÉHO OBJEKTU MO 2300-001 V OBCI PODBIEL</v>
      </c>
      <c r="F120" s="220"/>
      <c r="G120" s="220"/>
      <c r="H120" s="220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2" customHeight="1" x14ac:dyDescent="0.2">
      <c r="A121" s="26"/>
      <c r="B121" s="27"/>
      <c r="C121" s="23" t="s">
        <v>104</v>
      </c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6.5" customHeight="1" x14ac:dyDescent="0.2">
      <c r="A122" s="26"/>
      <c r="B122" s="27"/>
      <c r="C122" s="26"/>
      <c r="D122" s="26"/>
      <c r="E122" s="177" t="str">
        <f>E9</f>
        <v>SO 201-00 - Prestavba mos...</v>
      </c>
      <c r="F122" s="218"/>
      <c r="G122" s="218"/>
      <c r="H122" s="218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6.95" customHeight="1" x14ac:dyDescent="0.2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 x14ac:dyDescent="0.2">
      <c r="A124" s="26"/>
      <c r="B124" s="27"/>
      <c r="C124" s="23" t="s">
        <v>15</v>
      </c>
      <c r="D124" s="26"/>
      <c r="E124" s="26"/>
      <c r="F124" s="21" t="str">
        <f>F12</f>
        <v xml:space="preserve"> </v>
      </c>
      <c r="G124" s="26"/>
      <c r="H124" s="26"/>
      <c r="I124" s="23" t="s">
        <v>17</v>
      </c>
      <c r="J124" s="52" t="str">
        <f>IF(J12="","",J12)</f>
        <v>3. 8. 2022</v>
      </c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6.95" customHeight="1" x14ac:dyDescent="0.2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2" customHeight="1" x14ac:dyDescent="0.2">
      <c r="A126" s="26"/>
      <c r="B126" s="27"/>
      <c r="C126" s="23" t="s">
        <v>19</v>
      </c>
      <c r="D126" s="26"/>
      <c r="E126" s="26"/>
      <c r="F126" s="21" t="str">
        <f>E15</f>
        <v xml:space="preserve"> </v>
      </c>
      <c r="G126" s="26"/>
      <c r="H126" s="26"/>
      <c r="I126" s="23" t="s">
        <v>23</v>
      </c>
      <c r="J126" s="24" t="str">
        <f>E21</f>
        <v xml:space="preserve"> </v>
      </c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5.2" customHeight="1" x14ac:dyDescent="0.2">
      <c r="A127" s="26"/>
      <c r="B127" s="27"/>
      <c r="C127" s="23" t="s">
        <v>22</v>
      </c>
      <c r="D127" s="26"/>
      <c r="E127" s="26"/>
      <c r="F127" s="21" t="str">
        <f>IF(E18="","",E18)</f>
        <v xml:space="preserve"> </v>
      </c>
      <c r="G127" s="26"/>
      <c r="H127" s="26"/>
      <c r="I127" s="23" t="s">
        <v>25</v>
      </c>
      <c r="J127" s="24" t="str">
        <f>E24</f>
        <v xml:space="preserve"> </v>
      </c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0.35" customHeight="1" x14ac:dyDescent="0.2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11" customFormat="1" ht="29.25" customHeight="1" x14ac:dyDescent="0.2">
      <c r="A129" s="126"/>
      <c r="B129" s="127"/>
      <c r="C129" s="128" t="s">
        <v>119</v>
      </c>
      <c r="D129" s="129" t="s">
        <v>53</v>
      </c>
      <c r="E129" s="129" t="s">
        <v>49</v>
      </c>
      <c r="F129" s="129" t="s">
        <v>50</v>
      </c>
      <c r="G129" s="129" t="s">
        <v>120</v>
      </c>
      <c r="H129" s="129" t="s">
        <v>121</v>
      </c>
      <c r="I129" s="129" t="s">
        <v>122</v>
      </c>
      <c r="J129" s="130" t="s">
        <v>110</v>
      </c>
      <c r="K129" s="131" t="s">
        <v>123</v>
      </c>
      <c r="L129" s="132"/>
      <c r="M129" s="59" t="s">
        <v>1</v>
      </c>
      <c r="N129" s="60" t="s">
        <v>32</v>
      </c>
      <c r="O129" s="60" t="s">
        <v>124</v>
      </c>
      <c r="P129" s="60" t="s">
        <v>125</v>
      </c>
      <c r="Q129" s="60" t="s">
        <v>126</v>
      </c>
      <c r="R129" s="60" t="s">
        <v>127</v>
      </c>
      <c r="S129" s="60" t="s">
        <v>128</v>
      </c>
      <c r="T129" s="61" t="s">
        <v>129</v>
      </c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</row>
    <row r="130" spans="1:65" s="2" customFormat="1" ht="22.9" customHeight="1" x14ac:dyDescent="0.25">
      <c r="A130" s="26"/>
      <c r="B130" s="27"/>
      <c r="C130" s="66" t="s">
        <v>111</v>
      </c>
      <c r="D130" s="26"/>
      <c r="E130" s="26"/>
      <c r="F130" s="26"/>
      <c r="G130" s="26"/>
      <c r="H130" s="26"/>
      <c r="I130" s="26"/>
      <c r="J130" s="133">
        <f>BK130</f>
        <v>0</v>
      </c>
      <c r="K130" s="26"/>
      <c r="L130" s="27"/>
      <c r="M130" s="62"/>
      <c r="N130" s="53"/>
      <c r="O130" s="63"/>
      <c r="P130" s="134">
        <f>P131+P258+P275</f>
        <v>7610.9957940100003</v>
      </c>
      <c r="Q130" s="63"/>
      <c r="R130" s="134">
        <f>R131+R258+R275</f>
        <v>877.11282093238469</v>
      </c>
      <c r="S130" s="63"/>
      <c r="T130" s="135">
        <f>T131+T258+T275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T130" s="14" t="s">
        <v>67</v>
      </c>
      <c r="AU130" s="14" t="s">
        <v>112</v>
      </c>
      <c r="BK130" s="136">
        <f>BK131+BK258+BK275</f>
        <v>0</v>
      </c>
    </row>
    <row r="131" spans="1:65" s="12" customFormat="1" ht="25.9" customHeight="1" x14ac:dyDescent="0.2">
      <c r="B131" s="137"/>
      <c r="D131" s="138" t="s">
        <v>67</v>
      </c>
      <c r="E131" s="139" t="s">
        <v>130</v>
      </c>
      <c r="F131" s="139" t="s">
        <v>131</v>
      </c>
      <c r="J131" s="140">
        <f>BK131</f>
        <v>0</v>
      </c>
      <c r="L131" s="137"/>
      <c r="M131" s="141"/>
      <c r="N131" s="142"/>
      <c r="O131" s="142"/>
      <c r="P131" s="143">
        <f>P132+P143+P151+P172+P205+P209+P218+P256</f>
        <v>7397.6708385700003</v>
      </c>
      <c r="Q131" s="142"/>
      <c r="R131" s="143">
        <f>R132+R143+R151+R172+R205+R209+R218+R256</f>
        <v>875.30649436438466</v>
      </c>
      <c r="S131" s="142"/>
      <c r="T131" s="144">
        <f>T132+T143+T151+T172+T205+T209+T218+T256</f>
        <v>0</v>
      </c>
      <c r="AR131" s="138" t="s">
        <v>74</v>
      </c>
      <c r="AT131" s="145" t="s">
        <v>67</v>
      </c>
      <c r="AU131" s="145" t="s">
        <v>24</v>
      </c>
      <c r="AY131" s="138" t="s">
        <v>132</v>
      </c>
      <c r="BK131" s="146">
        <f>BK132+BK143+BK151+BK172+BK205+BK209+BK218+BK256</f>
        <v>0</v>
      </c>
    </row>
    <row r="132" spans="1:65" s="12" customFormat="1" ht="22.9" customHeight="1" x14ac:dyDescent="0.2">
      <c r="B132" s="137"/>
      <c r="D132" s="138" t="s">
        <v>67</v>
      </c>
      <c r="E132" s="147" t="s">
        <v>74</v>
      </c>
      <c r="F132" s="147" t="s">
        <v>133</v>
      </c>
      <c r="J132" s="148">
        <f>BK132</f>
        <v>0</v>
      </c>
      <c r="L132" s="137"/>
      <c r="M132" s="141"/>
      <c r="N132" s="142"/>
      <c r="O132" s="142"/>
      <c r="P132" s="143">
        <f>SUM(P133:P142)</f>
        <v>300.16085000000004</v>
      </c>
      <c r="Q132" s="142"/>
      <c r="R132" s="143">
        <f>SUM(R133:R142)</f>
        <v>0</v>
      </c>
      <c r="S132" s="142"/>
      <c r="T132" s="144">
        <f>SUM(T133:T142)</f>
        <v>0</v>
      </c>
      <c r="AR132" s="138" t="s">
        <v>74</v>
      </c>
      <c r="AT132" s="145" t="s">
        <v>67</v>
      </c>
      <c r="AU132" s="145" t="s">
        <v>74</v>
      </c>
      <c r="AY132" s="138" t="s">
        <v>132</v>
      </c>
      <c r="BK132" s="146">
        <f>SUM(BK133:BK142)</f>
        <v>0</v>
      </c>
    </row>
    <row r="133" spans="1:65" s="2" customFormat="1" ht="33" customHeight="1" x14ac:dyDescent="0.2">
      <c r="A133" s="26"/>
      <c r="B133" s="149"/>
      <c r="C133" s="150" t="s">
        <v>74</v>
      </c>
      <c r="D133" s="150" t="s">
        <v>134</v>
      </c>
      <c r="E133" s="151" t="s">
        <v>292</v>
      </c>
      <c r="F133" s="152" t="s">
        <v>293</v>
      </c>
      <c r="G133" s="153" t="s">
        <v>137</v>
      </c>
      <c r="H133" s="154">
        <v>63.78</v>
      </c>
      <c r="I133" s="155"/>
      <c r="J133" s="155">
        <f t="shared" ref="J133:J142" si="0">ROUND(I133*H133,2)</f>
        <v>0</v>
      </c>
      <c r="K133" s="156"/>
      <c r="L133" s="27"/>
      <c r="M133" s="157" t="s">
        <v>1</v>
      </c>
      <c r="N133" s="158" t="s">
        <v>33</v>
      </c>
      <c r="O133" s="159">
        <v>0.151</v>
      </c>
      <c r="P133" s="159">
        <f t="shared" ref="P133:P142" si="1">O133*H133</f>
        <v>9.6307799999999997</v>
      </c>
      <c r="Q133" s="159">
        <v>0</v>
      </c>
      <c r="R133" s="159">
        <f t="shared" ref="R133:R142" si="2">Q133*H133</f>
        <v>0</v>
      </c>
      <c r="S133" s="159">
        <v>0</v>
      </c>
      <c r="T133" s="160">
        <f t="shared" ref="T133:T142" si="3"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1" t="s">
        <v>138</v>
      </c>
      <c r="AT133" s="161" t="s">
        <v>134</v>
      </c>
      <c r="AU133" s="161" t="s">
        <v>76</v>
      </c>
      <c r="AY133" s="14" t="s">
        <v>132</v>
      </c>
      <c r="BE133" s="162">
        <f t="shared" ref="BE133:BE142" si="4">IF(N133="základná",J133,0)</f>
        <v>0</v>
      </c>
      <c r="BF133" s="162">
        <f t="shared" ref="BF133:BF142" si="5">IF(N133="znížená",J133,0)</f>
        <v>0</v>
      </c>
      <c r="BG133" s="162">
        <f t="shared" ref="BG133:BG142" si="6">IF(N133="zákl. prenesená",J133,0)</f>
        <v>0</v>
      </c>
      <c r="BH133" s="162">
        <f t="shared" ref="BH133:BH142" si="7">IF(N133="zníž. prenesená",J133,0)</f>
        <v>0</v>
      </c>
      <c r="BI133" s="162">
        <f t="shared" ref="BI133:BI142" si="8">IF(N133="nulová",J133,0)</f>
        <v>0</v>
      </c>
      <c r="BJ133" s="14" t="s">
        <v>74</v>
      </c>
      <c r="BK133" s="162">
        <f t="shared" ref="BK133:BK142" si="9">ROUND(I133*H133,2)</f>
        <v>0</v>
      </c>
      <c r="BL133" s="14" t="s">
        <v>138</v>
      </c>
      <c r="BM133" s="161" t="s">
        <v>76</v>
      </c>
    </row>
    <row r="134" spans="1:65" s="2" customFormat="1" ht="24.2" customHeight="1" x14ac:dyDescent="0.2">
      <c r="A134" s="26"/>
      <c r="B134" s="149"/>
      <c r="C134" s="150" t="s">
        <v>76</v>
      </c>
      <c r="D134" s="150" t="s">
        <v>134</v>
      </c>
      <c r="E134" s="151" t="s">
        <v>294</v>
      </c>
      <c r="F134" s="152" t="s">
        <v>295</v>
      </c>
      <c r="G134" s="153" t="s">
        <v>137</v>
      </c>
      <c r="H134" s="154">
        <v>398.78300000000002</v>
      </c>
      <c r="I134" s="155"/>
      <c r="J134" s="155">
        <f t="shared" si="0"/>
        <v>0</v>
      </c>
      <c r="K134" s="156"/>
      <c r="L134" s="27"/>
      <c r="M134" s="157" t="s">
        <v>1</v>
      </c>
      <c r="N134" s="158" t="s">
        <v>33</v>
      </c>
      <c r="O134" s="159">
        <v>7.3999999999999996E-2</v>
      </c>
      <c r="P134" s="159">
        <f t="shared" si="1"/>
        <v>29.509941999999999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1" t="s">
        <v>138</v>
      </c>
      <c r="AT134" s="161" t="s">
        <v>134</v>
      </c>
      <c r="AU134" s="161" t="s">
        <v>76</v>
      </c>
      <c r="AY134" s="14" t="s">
        <v>132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4" t="s">
        <v>74</v>
      </c>
      <c r="BK134" s="162">
        <f t="shared" si="9"/>
        <v>0</v>
      </c>
      <c r="BL134" s="14" t="s">
        <v>138</v>
      </c>
      <c r="BM134" s="161" t="s">
        <v>138</v>
      </c>
    </row>
    <row r="135" spans="1:65" s="2" customFormat="1" ht="37.9" customHeight="1" x14ac:dyDescent="0.2">
      <c r="A135" s="26"/>
      <c r="B135" s="149"/>
      <c r="C135" s="150" t="s">
        <v>141</v>
      </c>
      <c r="D135" s="150" t="s">
        <v>134</v>
      </c>
      <c r="E135" s="151" t="s">
        <v>296</v>
      </c>
      <c r="F135" s="152" t="s">
        <v>297</v>
      </c>
      <c r="G135" s="153" t="s">
        <v>137</v>
      </c>
      <c r="H135" s="154">
        <v>462.56299999999999</v>
      </c>
      <c r="I135" s="155"/>
      <c r="J135" s="155">
        <f t="shared" si="0"/>
        <v>0</v>
      </c>
      <c r="K135" s="156"/>
      <c r="L135" s="27"/>
      <c r="M135" s="157" t="s">
        <v>1</v>
      </c>
      <c r="N135" s="158" t="s">
        <v>33</v>
      </c>
      <c r="O135" s="159">
        <v>6.9000000000000006E-2</v>
      </c>
      <c r="P135" s="159">
        <f t="shared" si="1"/>
        <v>31.916847000000001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1" t="s">
        <v>138</v>
      </c>
      <c r="AT135" s="161" t="s">
        <v>134</v>
      </c>
      <c r="AU135" s="161" t="s">
        <v>76</v>
      </c>
      <c r="AY135" s="14" t="s">
        <v>132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4" t="s">
        <v>74</v>
      </c>
      <c r="BK135" s="162">
        <f t="shared" si="9"/>
        <v>0</v>
      </c>
      <c r="BL135" s="14" t="s">
        <v>138</v>
      </c>
      <c r="BM135" s="161" t="s">
        <v>144</v>
      </c>
    </row>
    <row r="136" spans="1:65" s="2" customFormat="1" ht="33" customHeight="1" x14ac:dyDescent="0.2">
      <c r="A136" s="26"/>
      <c r="B136" s="149"/>
      <c r="C136" s="150" t="s">
        <v>138</v>
      </c>
      <c r="D136" s="150" t="s">
        <v>134</v>
      </c>
      <c r="E136" s="151" t="s">
        <v>298</v>
      </c>
      <c r="F136" s="152" t="s">
        <v>299</v>
      </c>
      <c r="G136" s="153" t="s">
        <v>137</v>
      </c>
      <c r="H136" s="154">
        <v>462.56299999999999</v>
      </c>
      <c r="I136" s="155"/>
      <c r="J136" s="155">
        <f t="shared" si="0"/>
        <v>0</v>
      </c>
      <c r="K136" s="156"/>
      <c r="L136" s="27"/>
      <c r="M136" s="157" t="s">
        <v>1</v>
      </c>
      <c r="N136" s="158" t="s">
        <v>33</v>
      </c>
      <c r="O136" s="159">
        <v>0.187</v>
      </c>
      <c r="P136" s="159">
        <f t="shared" si="1"/>
        <v>86.499280999999996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 t="s">
        <v>138</v>
      </c>
      <c r="AT136" s="161" t="s">
        <v>134</v>
      </c>
      <c r="AU136" s="161" t="s">
        <v>76</v>
      </c>
      <c r="AY136" s="14" t="s">
        <v>132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4" t="s">
        <v>74</v>
      </c>
      <c r="BK136" s="162">
        <f t="shared" si="9"/>
        <v>0</v>
      </c>
      <c r="BL136" s="14" t="s">
        <v>138</v>
      </c>
      <c r="BM136" s="161" t="s">
        <v>148</v>
      </c>
    </row>
    <row r="137" spans="1:65" s="2" customFormat="1" ht="24.2" customHeight="1" x14ac:dyDescent="0.2">
      <c r="A137" s="26"/>
      <c r="B137" s="149"/>
      <c r="C137" s="150" t="s">
        <v>149</v>
      </c>
      <c r="D137" s="150" t="s">
        <v>134</v>
      </c>
      <c r="E137" s="151" t="s">
        <v>300</v>
      </c>
      <c r="F137" s="152" t="s">
        <v>301</v>
      </c>
      <c r="G137" s="153" t="s">
        <v>147</v>
      </c>
      <c r="H137" s="154">
        <v>168</v>
      </c>
      <c r="I137" s="155"/>
      <c r="J137" s="155">
        <f t="shared" si="0"/>
        <v>0</v>
      </c>
      <c r="K137" s="156"/>
      <c r="L137" s="27"/>
      <c r="M137" s="157" t="s">
        <v>1</v>
      </c>
      <c r="N137" s="158" t="s">
        <v>33</v>
      </c>
      <c r="O137" s="159">
        <v>0.433</v>
      </c>
      <c r="P137" s="159">
        <f t="shared" si="1"/>
        <v>72.744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 t="s">
        <v>138</v>
      </c>
      <c r="AT137" s="161" t="s">
        <v>134</v>
      </c>
      <c r="AU137" s="161" t="s">
        <v>76</v>
      </c>
      <c r="AY137" s="14" t="s">
        <v>132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4" t="s">
        <v>74</v>
      </c>
      <c r="BK137" s="162">
        <f t="shared" si="9"/>
        <v>0</v>
      </c>
      <c r="BL137" s="14" t="s">
        <v>138</v>
      </c>
      <c r="BM137" s="161" t="s">
        <v>152</v>
      </c>
    </row>
    <row r="138" spans="1:65" s="2" customFormat="1" ht="24.2" customHeight="1" x14ac:dyDescent="0.2">
      <c r="A138" s="26"/>
      <c r="B138" s="149"/>
      <c r="C138" s="150" t="s">
        <v>144</v>
      </c>
      <c r="D138" s="150" t="s">
        <v>134</v>
      </c>
      <c r="E138" s="151" t="s">
        <v>302</v>
      </c>
      <c r="F138" s="152" t="s">
        <v>303</v>
      </c>
      <c r="G138" s="153" t="s">
        <v>147</v>
      </c>
      <c r="H138" s="154">
        <v>168</v>
      </c>
      <c r="I138" s="155"/>
      <c r="J138" s="155">
        <f t="shared" si="0"/>
        <v>0</v>
      </c>
      <c r="K138" s="156"/>
      <c r="L138" s="27"/>
      <c r="M138" s="157" t="s">
        <v>1</v>
      </c>
      <c r="N138" s="158" t="s">
        <v>33</v>
      </c>
      <c r="O138" s="159">
        <v>4.2000000000000003E-2</v>
      </c>
      <c r="P138" s="159">
        <f t="shared" si="1"/>
        <v>7.056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 t="s">
        <v>138</v>
      </c>
      <c r="AT138" s="161" t="s">
        <v>134</v>
      </c>
      <c r="AU138" s="161" t="s">
        <v>76</v>
      </c>
      <c r="AY138" s="14" t="s">
        <v>132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4" t="s">
        <v>74</v>
      </c>
      <c r="BK138" s="162">
        <f t="shared" si="9"/>
        <v>0</v>
      </c>
      <c r="BL138" s="14" t="s">
        <v>138</v>
      </c>
      <c r="BM138" s="161" t="s">
        <v>155</v>
      </c>
    </row>
    <row r="139" spans="1:65" s="2" customFormat="1" ht="24.2" customHeight="1" x14ac:dyDescent="0.2">
      <c r="A139" s="26"/>
      <c r="B139" s="149"/>
      <c r="C139" s="150" t="s">
        <v>156</v>
      </c>
      <c r="D139" s="150" t="s">
        <v>134</v>
      </c>
      <c r="E139" s="151" t="s">
        <v>304</v>
      </c>
      <c r="F139" s="152" t="s">
        <v>305</v>
      </c>
      <c r="G139" s="153" t="s">
        <v>147</v>
      </c>
      <c r="H139" s="154">
        <v>336</v>
      </c>
      <c r="I139" s="155"/>
      <c r="J139" s="155">
        <f t="shared" si="0"/>
        <v>0</v>
      </c>
      <c r="K139" s="156"/>
      <c r="L139" s="27"/>
      <c r="M139" s="157" t="s">
        <v>1</v>
      </c>
      <c r="N139" s="158" t="s">
        <v>33</v>
      </c>
      <c r="O139" s="159">
        <v>6.9000000000000006E-2</v>
      </c>
      <c r="P139" s="159">
        <f t="shared" si="1"/>
        <v>23.184000000000001</v>
      </c>
      <c r="Q139" s="159">
        <v>0</v>
      </c>
      <c r="R139" s="159">
        <f t="shared" si="2"/>
        <v>0</v>
      </c>
      <c r="S139" s="159">
        <v>0</v>
      </c>
      <c r="T139" s="160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 t="s">
        <v>138</v>
      </c>
      <c r="AT139" s="161" t="s">
        <v>134</v>
      </c>
      <c r="AU139" s="161" t="s">
        <v>76</v>
      </c>
      <c r="AY139" s="14" t="s">
        <v>132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4" t="s">
        <v>74</v>
      </c>
      <c r="BK139" s="162">
        <f t="shared" si="9"/>
        <v>0</v>
      </c>
      <c r="BL139" s="14" t="s">
        <v>138</v>
      </c>
      <c r="BM139" s="161" t="s">
        <v>159</v>
      </c>
    </row>
    <row r="140" spans="1:65" s="2" customFormat="1" ht="37.9" customHeight="1" x14ac:dyDescent="0.2">
      <c r="A140" s="26"/>
      <c r="B140" s="149"/>
      <c r="C140" s="150" t="s">
        <v>148</v>
      </c>
      <c r="D140" s="150" t="s">
        <v>134</v>
      </c>
      <c r="E140" s="151" t="s">
        <v>153</v>
      </c>
      <c r="F140" s="152" t="s">
        <v>154</v>
      </c>
      <c r="G140" s="153" t="s">
        <v>147</v>
      </c>
      <c r="H140" s="154">
        <v>168</v>
      </c>
      <c r="I140" s="155"/>
      <c r="J140" s="155">
        <f t="shared" si="0"/>
        <v>0</v>
      </c>
      <c r="K140" s="156"/>
      <c r="L140" s="27"/>
      <c r="M140" s="157" t="s">
        <v>1</v>
      </c>
      <c r="N140" s="158" t="s">
        <v>33</v>
      </c>
      <c r="O140" s="159">
        <v>5.5E-2</v>
      </c>
      <c r="P140" s="159">
        <f t="shared" si="1"/>
        <v>9.24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 t="s">
        <v>138</v>
      </c>
      <c r="AT140" s="161" t="s">
        <v>134</v>
      </c>
      <c r="AU140" s="161" t="s">
        <v>76</v>
      </c>
      <c r="AY140" s="14" t="s">
        <v>132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4" t="s">
        <v>74</v>
      </c>
      <c r="BK140" s="162">
        <f t="shared" si="9"/>
        <v>0</v>
      </c>
      <c r="BL140" s="14" t="s">
        <v>138</v>
      </c>
      <c r="BM140" s="161" t="s">
        <v>164</v>
      </c>
    </row>
    <row r="141" spans="1:65" s="2" customFormat="1" ht="21.75" customHeight="1" x14ac:dyDescent="0.2">
      <c r="A141" s="26"/>
      <c r="B141" s="149"/>
      <c r="C141" s="150" t="s">
        <v>165</v>
      </c>
      <c r="D141" s="150" t="s">
        <v>134</v>
      </c>
      <c r="E141" s="151" t="s">
        <v>306</v>
      </c>
      <c r="F141" s="152" t="s">
        <v>307</v>
      </c>
      <c r="G141" s="153" t="s">
        <v>137</v>
      </c>
      <c r="H141" s="154">
        <v>140</v>
      </c>
      <c r="I141" s="155"/>
      <c r="J141" s="155">
        <f t="shared" si="0"/>
        <v>0</v>
      </c>
      <c r="K141" s="156"/>
      <c r="L141" s="27"/>
      <c r="M141" s="157" t="s">
        <v>1</v>
      </c>
      <c r="N141" s="158" t="s">
        <v>33</v>
      </c>
      <c r="O141" s="159">
        <v>1.7000000000000001E-2</v>
      </c>
      <c r="P141" s="159">
        <f t="shared" si="1"/>
        <v>2.3800000000000003</v>
      </c>
      <c r="Q141" s="159">
        <v>0</v>
      </c>
      <c r="R141" s="159">
        <f t="shared" si="2"/>
        <v>0</v>
      </c>
      <c r="S141" s="159">
        <v>0</v>
      </c>
      <c r="T141" s="160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 t="s">
        <v>138</v>
      </c>
      <c r="AT141" s="161" t="s">
        <v>134</v>
      </c>
      <c r="AU141" s="161" t="s">
        <v>76</v>
      </c>
      <c r="AY141" s="14" t="s">
        <v>132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4" t="s">
        <v>74</v>
      </c>
      <c r="BK141" s="162">
        <f t="shared" si="9"/>
        <v>0</v>
      </c>
      <c r="BL141" s="14" t="s">
        <v>138</v>
      </c>
      <c r="BM141" s="161" t="s">
        <v>168</v>
      </c>
    </row>
    <row r="142" spans="1:65" s="2" customFormat="1" ht="16.5" customHeight="1" x14ac:dyDescent="0.2">
      <c r="A142" s="26"/>
      <c r="B142" s="149"/>
      <c r="C142" s="150" t="s">
        <v>152</v>
      </c>
      <c r="D142" s="150" t="s">
        <v>134</v>
      </c>
      <c r="E142" s="151" t="s">
        <v>166</v>
      </c>
      <c r="F142" s="152" t="s">
        <v>167</v>
      </c>
      <c r="G142" s="153" t="s">
        <v>137</v>
      </c>
      <c r="H142" s="154">
        <v>280</v>
      </c>
      <c r="I142" s="155"/>
      <c r="J142" s="155">
        <f t="shared" si="0"/>
        <v>0</v>
      </c>
      <c r="K142" s="156"/>
      <c r="L142" s="27"/>
      <c r="M142" s="157" t="s">
        <v>1</v>
      </c>
      <c r="N142" s="158" t="s">
        <v>33</v>
      </c>
      <c r="O142" s="159">
        <v>0.1</v>
      </c>
      <c r="P142" s="159">
        <f t="shared" si="1"/>
        <v>28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 t="s">
        <v>138</v>
      </c>
      <c r="AT142" s="161" t="s">
        <v>134</v>
      </c>
      <c r="AU142" s="161" t="s">
        <v>76</v>
      </c>
      <c r="AY142" s="14" t="s">
        <v>132</v>
      </c>
      <c r="BE142" s="162">
        <f t="shared" si="4"/>
        <v>0</v>
      </c>
      <c r="BF142" s="162">
        <f t="shared" si="5"/>
        <v>0</v>
      </c>
      <c r="BG142" s="162">
        <f t="shared" si="6"/>
        <v>0</v>
      </c>
      <c r="BH142" s="162">
        <f t="shared" si="7"/>
        <v>0</v>
      </c>
      <c r="BI142" s="162">
        <f t="shared" si="8"/>
        <v>0</v>
      </c>
      <c r="BJ142" s="14" t="s">
        <v>74</v>
      </c>
      <c r="BK142" s="162">
        <f t="shared" si="9"/>
        <v>0</v>
      </c>
      <c r="BL142" s="14" t="s">
        <v>138</v>
      </c>
      <c r="BM142" s="161" t="s">
        <v>7</v>
      </c>
    </row>
    <row r="143" spans="1:65" s="12" customFormat="1" ht="22.9" customHeight="1" x14ac:dyDescent="0.2">
      <c r="B143" s="137"/>
      <c r="D143" s="138" t="s">
        <v>67</v>
      </c>
      <c r="E143" s="147" t="s">
        <v>76</v>
      </c>
      <c r="F143" s="147" t="s">
        <v>308</v>
      </c>
      <c r="J143" s="148">
        <f>BK143</f>
        <v>0</v>
      </c>
      <c r="L143" s="137"/>
      <c r="M143" s="141"/>
      <c r="N143" s="142"/>
      <c r="O143" s="142"/>
      <c r="P143" s="143">
        <f>SUM(P144:P150)</f>
        <v>11.735504000000002</v>
      </c>
      <c r="Q143" s="142"/>
      <c r="R143" s="143">
        <f>SUM(R144:R150)</f>
        <v>1.6652938190000002</v>
      </c>
      <c r="S143" s="142"/>
      <c r="T143" s="144">
        <f>SUM(T144:T150)</f>
        <v>0</v>
      </c>
      <c r="AR143" s="138" t="s">
        <v>74</v>
      </c>
      <c r="AT143" s="145" t="s">
        <v>67</v>
      </c>
      <c r="AU143" s="145" t="s">
        <v>74</v>
      </c>
      <c r="AY143" s="138" t="s">
        <v>132</v>
      </c>
      <c r="BK143" s="146">
        <f>SUM(BK144:BK150)</f>
        <v>0</v>
      </c>
    </row>
    <row r="144" spans="1:65" s="2" customFormat="1" ht="33" customHeight="1" x14ac:dyDescent="0.2">
      <c r="A144" s="26"/>
      <c r="B144" s="149"/>
      <c r="C144" s="150" t="s">
        <v>171</v>
      </c>
      <c r="D144" s="150" t="s">
        <v>134</v>
      </c>
      <c r="E144" s="151" t="s">
        <v>309</v>
      </c>
      <c r="F144" s="152" t="s">
        <v>310</v>
      </c>
      <c r="G144" s="153" t="s">
        <v>137</v>
      </c>
      <c r="H144" s="154">
        <v>57.78</v>
      </c>
      <c r="I144" s="155"/>
      <c r="J144" s="155">
        <f t="shared" ref="J144:J150" si="10">ROUND(I144*H144,2)</f>
        <v>0</v>
      </c>
      <c r="K144" s="156"/>
      <c r="L144" s="27"/>
      <c r="M144" s="157" t="s">
        <v>1</v>
      </c>
      <c r="N144" s="158" t="s">
        <v>33</v>
      </c>
      <c r="O144" s="159">
        <v>8.5000000000000006E-2</v>
      </c>
      <c r="P144" s="159">
        <f t="shared" ref="P144:P150" si="11">O144*H144</f>
        <v>4.9113000000000007</v>
      </c>
      <c r="Q144" s="159">
        <v>3.5074999999999999E-4</v>
      </c>
      <c r="R144" s="159">
        <f t="shared" ref="R144:R150" si="12">Q144*H144</f>
        <v>2.0266335E-2</v>
      </c>
      <c r="S144" s="159">
        <v>0</v>
      </c>
      <c r="T144" s="160">
        <f t="shared" ref="T144:T150" si="13"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 t="s">
        <v>138</v>
      </c>
      <c r="AT144" s="161" t="s">
        <v>134</v>
      </c>
      <c r="AU144" s="161" t="s">
        <v>76</v>
      </c>
      <c r="AY144" s="14" t="s">
        <v>132</v>
      </c>
      <c r="BE144" s="162">
        <f t="shared" ref="BE144:BE150" si="14">IF(N144="základná",J144,0)</f>
        <v>0</v>
      </c>
      <c r="BF144" s="162">
        <f t="shared" ref="BF144:BF150" si="15">IF(N144="znížená",J144,0)</f>
        <v>0</v>
      </c>
      <c r="BG144" s="162">
        <f t="shared" ref="BG144:BG150" si="16">IF(N144="zákl. prenesená",J144,0)</f>
        <v>0</v>
      </c>
      <c r="BH144" s="162">
        <f t="shared" ref="BH144:BH150" si="17">IF(N144="zníž. prenesená",J144,0)</f>
        <v>0</v>
      </c>
      <c r="BI144" s="162">
        <f t="shared" ref="BI144:BI150" si="18">IF(N144="nulová",J144,0)</f>
        <v>0</v>
      </c>
      <c r="BJ144" s="14" t="s">
        <v>74</v>
      </c>
      <c r="BK144" s="162">
        <f t="shared" ref="BK144:BK150" si="19">ROUND(I144*H144,2)</f>
        <v>0</v>
      </c>
      <c r="BL144" s="14" t="s">
        <v>138</v>
      </c>
      <c r="BM144" s="161" t="s">
        <v>174</v>
      </c>
    </row>
    <row r="145" spans="1:65" s="2" customFormat="1" ht="16.5" customHeight="1" x14ac:dyDescent="0.2">
      <c r="A145" s="26"/>
      <c r="B145" s="149"/>
      <c r="C145" s="163" t="s">
        <v>155</v>
      </c>
      <c r="D145" s="163" t="s">
        <v>160</v>
      </c>
      <c r="E145" s="164" t="s">
        <v>311</v>
      </c>
      <c r="F145" s="165" t="s">
        <v>312</v>
      </c>
      <c r="G145" s="166" t="s">
        <v>137</v>
      </c>
      <c r="H145" s="167">
        <v>66.447000000000003</v>
      </c>
      <c r="I145" s="168"/>
      <c r="J145" s="168">
        <f t="shared" si="10"/>
        <v>0</v>
      </c>
      <c r="K145" s="169"/>
      <c r="L145" s="170"/>
      <c r="M145" s="171" t="s">
        <v>1</v>
      </c>
      <c r="N145" s="172" t="s">
        <v>33</v>
      </c>
      <c r="O145" s="159">
        <v>0</v>
      </c>
      <c r="P145" s="159">
        <f t="shared" si="11"/>
        <v>0</v>
      </c>
      <c r="Q145" s="159">
        <v>0</v>
      </c>
      <c r="R145" s="159">
        <f t="shared" si="12"/>
        <v>0</v>
      </c>
      <c r="S145" s="159">
        <v>0</v>
      </c>
      <c r="T145" s="160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 t="s">
        <v>148</v>
      </c>
      <c r="AT145" s="161" t="s">
        <v>160</v>
      </c>
      <c r="AU145" s="161" t="s">
        <v>76</v>
      </c>
      <c r="AY145" s="14" t="s">
        <v>132</v>
      </c>
      <c r="BE145" s="162">
        <f t="shared" si="14"/>
        <v>0</v>
      </c>
      <c r="BF145" s="162">
        <f t="shared" si="15"/>
        <v>0</v>
      </c>
      <c r="BG145" s="162">
        <f t="shared" si="16"/>
        <v>0</v>
      </c>
      <c r="BH145" s="162">
        <f t="shared" si="17"/>
        <v>0</v>
      </c>
      <c r="BI145" s="162">
        <f t="shared" si="18"/>
        <v>0</v>
      </c>
      <c r="BJ145" s="14" t="s">
        <v>74</v>
      </c>
      <c r="BK145" s="162">
        <f t="shared" si="19"/>
        <v>0</v>
      </c>
      <c r="BL145" s="14" t="s">
        <v>138</v>
      </c>
      <c r="BM145" s="161" t="s">
        <v>178</v>
      </c>
    </row>
    <row r="146" spans="1:65" s="2" customFormat="1" ht="16.5" customHeight="1" x14ac:dyDescent="0.2">
      <c r="A146" s="26"/>
      <c r="B146" s="149"/>
      <c r="C146" s="150" t="s">
        <v>179</v>
      </c>
      <c r="D146" s="150" t="s">
        <v>134</v>
      </c>
      <c r="E146" s="151" t="s">
        <v>313</v>
      </c>
      <c r="F146" s="152" t="s">
        <v>314</v>
      </c>
      <c r="G146" s="153" t="s">
        <v>147</v>
      </c>
      <c r="H146" s="154">
        <v>0.64200000000000002</v>
      </c>
      <c r="I146" s="155"/>
      <c r="J146" s="155">
        <f t="shared" si="10"/>
        <v>0</v>
      </c>
      <c r="K146" s="156"/>
      <c r="L146" s="27"/>
      <c r="M146" s="157" t="s">
        <v>1</v>
      </c>
      <c r="N146" s="158" t="s">
        <v>33</v>
      </c>
      <c r="O146" s="159">
        <v>1.788</v>
      </c>
      <c r="P146" s="159">
        <f t="shared" si="11"/>
        <v>1.147896</v>
      </c>
      <c r="Q146" s="159">
        <v>2.1050420000000001</v>
      </c>
      <c r="R146" s="159">
        <f t="shared" si="12"/>
        <v>1.3514369640000001</v>
      </c>
      <c r="S146" s="159">
        <v>0</v>
      </c>
      <c r="T146" s="160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 t="s">
        <v>138</v>
      </c>
      <c r="AT146" s="161" t="s">
        <v>134</v>
      </c>
      <c r="AU146" s="161" t="s">
        <v>76</v>
      </c>
      <c r="AY146" s="14" t="s">
        <v>132</v>
      </c>
      <c r="BE146" s="162">
        <f t="shared" si="14"/>
        <v>0</v>
      </c>
      <c r="BF146" s="162">
        <f t="shared" si="15"/>
        <v>0</v>
      </c>
      <c r="BG146" s="162">
        <f t="shared" si="16"/>
        <v>0</v>
      </c>
      <c r="BH146" s="162">
        <f t="shared" si="17"/>
        <v>0</v>
      </c>
      <c r="BI146" s="162">
        <f t="shared" si="18"/>
        <v>0</v>
      </c>
      <c r="BJ146" s="14" t="s">
        <v>74</v>
      </c>
      <c r="BK146" s="162">
        <f t="shared" si="19"/>
        <v>0</v>
      </c>
      <c r="BL146" s="14" t="s">
        <v>138</v>
      </c>
      <c r="BM146" s="161" t="s">
        <v>182</v>
      </c>
    </row>
    <row r="147" spans="1:65" s="2" customFormat="1" ht="24.2" customHeight="1" x14ac:dyDescent="0.2">
      <c r="A147" s="26"/>
      <c r="B147" s="149"/>
      <c r="C147" s="150" t="s">
        <v>159</v>
      </c>
      <c r="D147" s="150" t="s">
        <v>134</v>
      </c>
      <c r="E147" s="151" t="s">
        <v>315</v>
      </c>
      <c r="F147" s="152" t="s">
        <v>316</v>
      </c>
      <c r="G147" s="153" t="s">
        <v>214</v>
      </c>
      <c r="H147" s="154">
        <v>16</v>
      </c>
      <c r="I147" s="155"/>
      <c r="J147" s="155">
        <f t="shared" si="10"/>
        <v>0</v>
      </c>
      <c r="K147" s="156"/>
      <c r="L147" s="27"/>
      <c r="M147" s="157" t="s">
        <v>1</v>
      </c>
      <c r="N147" s="158" t="s">
        <v>33</v>
      </c>
      <c r="O147" s="159">
        <v>6.6000000000000003E-2</v>
      </c>
      <c r="P147" s="159">
        <f t="shared" si="11"/>
        <v>1.056</v>
      </c>
      <c r="Q147" s="159">
        <v>1.7979999999999999E-2</v>
      </c>
      <c r="R147" s="159">
        <f t="shared" si="12"/>
        <v>0.28767999999999999</v>
      </c>
      <c r="S147" s="159">
        <v>0</v>
      </c>
      <c r="T147" s="160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 t="s">
        <v>138</v>
      </c>
      <c r="AT147" s="161" t="s">
        <v>134</v>
      </c>
      <c r="AU147" s="161" t="s">
        <v>76</v>
      </c>
      <c r="AY147" s="14" t="s">
        <v>132</v>
      </c>
      <c r="BE147" s="162">
        <f t="shared" si="14"/>
        <v>0</v>
      </c>
      <c r="BF147" s="162">
        <f t="shared" si="15"/>
        <v>0</v>
      </c>
      <c r="BG147" s="162">
        <f t="shared" si="16"/>
        <v>0</v>
      </c>
      <c r="BH147" s="162">
        <f t="shared" si="17"/>
        <v>0</v>
      </c>
      <c r="BI147" s="162">
        <f t="shared" si="18"/>
        <v>0</v>
      </c>
      <c r="BJ147" s="14" t="s">
        <v>74</v>
      </c>
      <c r="BK147" s="162">
        <f t="shared" si="19"/>
        <v>0</v>
      </c>
      <c r="BL147" s="14" t="s">
        <v>138</v>
      </c>
      <c r="BM147" s="161" t="s">
        <v>185</v>
      </c>
    </row>
    <row r="148" spans="1:65" s="2" customFormat="1" ht="24.2" customHeight="1" x14ac:dyDescent="0.2">
      <c r="A148" s="26"/>
      <c r="B148" s="149"/>
      <c r="C148" s="150" t="s">
        <v>186</v>
      </c>
      <c r="D148" s="150" t="s">
        <v>134</v>
      </c>
      <c r="E148" s="151" t="s">
        <v>317</v>
      </c>
      <c r="F148" s="152" t="s">
        <v>318</v>
      </c>
      <c r="G148" s="153" t="s">
        <v>214</v>
      </c>
      <c r="H148" s="154">
        <v>15.4</v>
      </c>
      <c r="I148" s="155"/>
      <c r="J148" s="155">
        <f t="shared" si="10"/>
        <v>0</v>
      </c>
      <c r="K148" s="156"/>
      <c r="L148" s="27"/>
      <c r="M148" s="157" t="s">
        <v>1</v>
      </c>
      <c r="N148" s="158" t="s">
        <v>33</v>
      </c>
      <c r="O148" s="159">
        <v>0.30002000000000001</v>
      </c>
      <c r="P148" s="159">
        <f t="shared" si="11"/>
        <v>4.6203080000000005</v>
      </c>
      <c r="Q148" s="159">
        <v>3.838E-4</v>
      </c>
      <c r="R148" s="159">
        <f t="shared" si="12"/>
        <v>5.9105199999999998E-3</v>
      </c>
      <c r="S148" s="159">
        <v>0</v>
      </c>
      <c r="T148" s="160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 t="s">
        <v>138</v>
      </c>
      <c r="AT148" s="161" t="s">
        <v>134</v>
      </c>
      <c r="AU148" s="161" t="s">
        <v>76</v>
      </c>
      <c r="AY148" s="14" t="s">
        <v>132</v>
      </c>
      <c r="BE148" s="162">
        <f t="shared" si="14"/>
        <v>0</v>
      </c>
      <c r="BF148" s="162">
        <f t="shared" si="15"/>
        <v>0</v>
      </c>
      <c r="BG148" s="162">
        <f t="shared" si="16"/>
        <v>0</v>
      </c>
      <c r="BH148" s="162">
        <f t="shared" si="17"/>
        <v>0</v>
      </c>
      <c r="BI148" s="162">
        <f t="shared" si="18"/>
        <v>0</v>
      </c>
      <c r="BJ148" s="14" t="s">
        <v>74</v>
      </c>
      <c r="BK148" s="162">
        <f t="shared" si="19"/>
        <v>0</v>
      </c>
      <c r="BL148" s="14" t="s">
        <v>138</v>
      </c>
      <c r="BM148" s="161" t="s">
        <v>189</v>
      </c>
    </row>
    <row r="149" spans="1:65" s="2" customFormat="1" ht="24.2" customHeight="1" x14ac:dyDescent="0.2">
      <c r="A149" s="26"/>
      <c r="B149" s="149"/>
      <c r="C149" s="150" t="s">
        <v>164</v>
      </c>
      <c r="D149" s="150" t="s">
        <v>134</v>
      </c>
      <c r="E149" s="151" t="s">
        <v>319</v>
      </c>
      <c r="F149" s="152" t="s">
        <v>320</v>
      </c>
      <c r="G149" s="153" t="s">
        <v>254</v>
      </c>
      <c r="H149" s="154">
        <v>4</v>
      </c>
      <c r="I149" s="155"/>
      <c r="J149" s="155">
        <f t="shared" si="10"/>
        <v>0</v>
      </c>
      <c r="K149" s="156"/>
      <c r="L149" s="27"/>
      <c r="M149" s="157" t="s">
        <v>1</v>
      </c>
      <c r="N149" s="158" t="s">
        <v>33</v>
      </c>
      <c r="O149" s="159">
        <v>0</v>
      </c>
      <c r="P149" s="159">
        <f t="shared" si="11"/>
        <v>0</v>
      </c>
      <c r="Q149" s="159">
        <v>0</v>
      </c>
      <c r="R149" s="159">
        <f t="shared" si="12"/>
        <v>0</v>
      </c>
      <c r="S149" s="159">
        <v>0</v>
      </c>
      <c r="T149" s="160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 t="s">
        <v>138</v>
      </c>
      <c r="AT149" s="161" t="s">
        <v>134</v>
      </c>
      <c r="AU149" s="161" t="s">
        <v>76</v>
      </c>
      <c r="AY149" s="14" t="s">
        <v>132</v>
      </c>
      <c r="BE149" s="162">
        <f t="shared" si="14"/>
        <v>0</v>
      </c>
      <c r="BF149" s="162">
        <f t="shared" si="15"/>
        <v>0</v>
      </c>
      <c r="BG149" s="162">
        <f t="shared" si="16"/>
        <v>0</v>
      </c>
      <c r="BH149" s="162">
        <f t="shared" si="17"/>
        <v>0</v>
      </c>
      <c r="BI149" s="162">
        <f t="shared" si="18"/>
        <v>0</v>
      </c>
      <c r="BJ149" s="14" t="s">
        <v>74</v>
      </c>
      <c r="BK149" s="162">
        <f t="shared" si="19"/>
        <v>0</v>
      </c>
      <c r="BL149" s="14" t="s">
        <v>138</v>
      </c>
      <c r="BM149" s="161" t="s">
        <v>192</v>
      </c>
    </row>
    <row r="150" spans="1:65" s="2" customFormat="1" ht="24.2" customHeight="1" x14ac:dyDescent="0.2">
      <c r="A150" s="26"/>
      <c r="B150" s="149"/>
      <c r="C150" s="150" t="s">
        <v>193</v>
      </c>
      <c r="D150" s="150" t="s">
        <v>134</v>
      </c>
      <c r="E150" s="151" t="s">
        <v>321</v>
      </c>
      <c r="F150" s="152" t="s">
        <v>322</v>
      </c>
      <c r="G150" s="153" t="s">
        <v>254</v>
      </c>
      <c r="H150" s="154">
        <v>4</v>
      </c>
      <c r="I150" s="155"/>
      <c r="J150" s="155">
        <f t="shared" si="10"/>
        <v>0</v>
      </c>
      <c r="K150" s="156"/>
      <c r="L150" s="27"/>
      <c r="M150" s="157" t="s">
        <v>1</v>
      </c>
      <c r="N150" s="158" t="s">
        <v>33</v>
      </c>
      <c r="O150" s="159">
        <v>0</v>
      </c>
      <c r="P150" s="159">
        <f t="shared" si="11"/>
        <v>0</v>
      </c>
      <c r="Q150" s="159">
        <v>0</v>
      </c>
      <c r="R150" s="159">
        <f t="shared" si="12"/>
        <v>0</v>
      </c>
      <c r="S150" s="159">
        <v>0</v>
      </c>
      <c r="T150" s="160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 t="s">
        <v>138</v>
      </c>
      <c r="AT150" s="161" t="s">
        <v>134</v>
      </c>
      <c r="AU150" s="161" t="s">
        <v>76</v>
      </c>
      <c r="AY150" s="14" t="s">
        <v>132</v>
      </c>
      <c r="BE150" s="162">
        <f t="shared" si="14"/>
        <v>0</v>
      </c>
      <c r="BF150" s="162">
        <f t="shared" si="15"/>
        <v>0</v>
      </c>
      <c r="BG150" s="162">
        <f t="shared" si="16"/>
        <v>0</v>
      </c>
      <c r="BH150" s="162">
        <f t="shared" si="17"/>
        <v>0</v>
      </c>
      <c r="BI150" s="162">
        <f t="shared" si="18"/>
        <v>0</v>
      </c>
      <c r="BJ150" s="14" t="s">
        <v>74</v>
      </c>
      <c r="BK150" s="162">
        <f t="shared" si="19"/>
        <v>0</v>
      </c>
      <c r="BL150" s="14" t="s">
        <v>138</v>
      </c>
      <c r="BM150" s="161" t="s">
        <v>281</v>
      </c>
    </row>
    <row r="151" spans="1:65" s="12" customFormat="1" ht="22.9" customHeight="1" x14ac:dyDescent="0.2">
      <c r="B151" s="137"/>
      <c r="D151" s="138" t="s">
        <v>67</v>
      </c>
      <c r="E151" s="147" t="s">
        <v>141</v>
      </c>
      <c r="F151" s="147" t="s">
        <v>323</v>
      </c>
      <c r="J151" s="148">
        <f>BK151</f>
        <v>0</v>
      </c>
      <c r="L151" s="137"/>
      <c r="M151" s="141"/>
      <c r="N151" s="142"/>
      <c r="O151" s="142"/>
      <c r="P151" s="143">
        <f>SUM(P152:P171)</f>
        <v>1982.65315315</v>
      </c>
      <c r="Q151" s="142"/>
      <c r="R151" s="143">
        <f>SUM(R152:R171)</f>
        <v>401.15922722211673</v>
      </c>
      <c r="S151" s="142"/>
      <c r="T151" s="144">
        <f>SUM(T152:T171)</f>
        <v>0</v>
      </c>
      <c r="AR151" s="138" t="s">
        <v>74</v>
      </c>
      <c r="AT151" s="145" t="s">
        <v>67</v>
      </c>
      <c r="AU151" s="145" t="s">
        <v>74</v>
      </c>
      <c r="AY151" s="138" t="s">
        <v>132</v>
      </c>
      <c r="BK151" s="146">
        <f>SUM(BK152:BK171)</f>
        <v>0</v>
      </c>
    </row>
    <row r="152" spans="1:65" s="2" customFormat="1" ht="55.5" customHeight="1" x14ac:dyDescent="0.2">
      <c r="A152" s="26"/>
      <c r="B152" s="149"/>
      <c r="C152" s="150" t="s">
        <v>168</v>
      </c>
      <c r="D152" s="150" t="s">
        <v>134</v>
      </c>
      <c r="E152" s="151" t="s">
        <v>324</v>
      </c>
      <c r="F152" s="152" t="s">
        <v>325</v>
      </c>
      <c r="G152" s="153" t="s">
        <v>254</v>
      </c>
      <c r="H152" s="154">
        <v>94</v>
      </c>
      <c r="I152" s="155"/>
      <c r="J152" s="155">
        <f t="shared" ref="J152:J171" si="20">ROUND(I152*H152,2)</f>
        <v>0</v>
      </c>
      <c r="K152" s="156"/>
      <c r="L152" s="27"/>
      <c r="M152" s="157" t="s">
        <v>1</v>
      </c>
      <c r="N152" s="158" t="s">
        <v>33</v>
      </c>
      <c r="O152" s="159">
        <v>0</v>
      </c>
      <c r="P152" s="159">
        <f t="shared" ref="P152:P171" si="21">O152*H152</f>
        <v>0</v>
      </c>
      <c r="Q152" s="159">
        <v>0</v>
      </c>
      <c r="R152" s="159">
        <f t="shared" ref="R152:R171" si="22">Q152*H152</f>
        <v>0</v>
      </c>
      <c r="S152" s="159">
        <v>0</v>
      </c>
      <c r="T152" s="160">
        <f t="shared" ref="T152:T171" si="23"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 t="s">
        <v>138</v>
      </c>
      <c r="AT152" s="161" t="s">
        <v>134</v>
      </c>
      <c r="AU152" s="161" t="s">
        <v>76</v>
      </c>
      <c r="AY152" s="14" t="s">
        <v>132</v>
      </c>
      <c r="BE152" s="162">
        <f t="shared" ref="BE152:BE171" si="24">IF(N152="základná",J152,0)</f>
        <v>0</v>
      </c>
      <c r="BF152" s="162">
        <f t="shared" ref="BF152:BF171" si="25">IF(N152="znížená",J152,0)</f>
        <v>0</v>
      </c>
      <c r="BG152" s="162">
        <f t="shared" ref="BG152:BG171" si="26">IF(N152="zákl. prenesená",J152,0)</f>
        <v>0</v>
      </c>
      <c r="BH152" s="162">
        <f t="shared" ref="BH152:BH171" si="27">IF(N152="zníž. prenesená",J152,0)</f>
        <v>0</v>
      </c>
      <c r="BI152" s="162">
        <f t="shared" ref="BI152:BI171" si="28">IF(N152="nulová",J152,0)</f>
        <v>0</v>
      </c>
      <c r="BJ152" s="14" t="s">
        <v>74</v>
      </c>
      <c r="BK152" s="162">
        <f t="shared" ref="BK152:BK171" si="29">ROUND(I152*H152,2)</f>
        <v>0</v>
      </c>
      <c r="BL152" s="14" t="s">
        <v>138</v>
      </c>
      <c r="BM152" s="161" t="s">
        <v>326</v>
      </c>
    </row>
    <row r="153" spans="1:65" s="2" customFormat="1" ht="24.2" customHeight="1" x14ac:dyDescent="0.2">
      <c r="A153" s="26"/>
      <c r="B153" s="149"/>
      <c r="C153" s="163" t="s">
        <v>200</v>
      </c>
      <c r="D153" s="163" t="s">
        <v>160</v>
      </c>
      <c r="E153" s="164" t="s">
        <v>327</v>
      </c>
      <c r="F153" s="165" t="s">
        <v>328</v>
      </c>
      <c r="G153" s="166" t="s">
        <v>329</v>
      </c>
      <c r="H153" s="167">
        <v>48</v>
      </c>
      <c r="I153" s="168"/>
      <c r="J153" s="168">
        <f t="shared" si="20"/>
        <v>0</v>
      </c>
      <c r="K153" s="169"/>
      <c r="L153" s="170"/>
      <c r="M153" s="171" t="s">
        <v>1</v>
      </c>
      <c r="N153" s="172" t="s">
        <v>33</v>
      </c>
      <c r="O153" s="159">
        <v>0</v>
      </c>
      <c r="P153" s="159">
        <f t="shared" si="21"/>
        <v>0</v>
      </c>
      <c r="Q153" s="159">
        <v>0</v>
      </c>
      <c r="R153" s="159">
        <f t="shared" si="22"/>
        <v>0</v>
      </c>
      <c r="S153" s="159">
        <v>0</v>
      </c>
      <c r="T153" s="160">
        <f t="shared" si="2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 t="s">
        <v>148</v>
      </c>
      <c r="AT153" s="161" t="s">
        <v>160</v>
      </c>
      <c r="AU153" s="161" t="s">
        <v>76</v>
      </c>
      <c r="AY153" s="14" t="s">
        <v>132</v>
      </c>
      <c r="BE153" s="162">
        <f t="shared" si="24"/>
        <v>0</v>
      </c>
      <c r="BF153" s="162">
        <f t="shared" si="25"/>
        <v>0</v>
      </c>
      <c r="BG153" s="162">
        <f t="shared" si="26"/>
        <v>0</v>
      </c>
      <c r="BH153" s="162">
        <f t="shared" si="27"/>
        <v>0</v>
      </c>
      <c r="BI153" s="162">
        <f t="shared" si="28"/>
        <v>0</v>
      </c>
      <c r="BJ153" s="14" t="s">
        <v>74</v>
      </c>
      <c r="BK153" s="162">
        <f t="shared" si="29"/>
        <v>0</v>
      </c>
      <c r="BL153" s="14" t="s">
        <v>138</v>
      </c>
      <c r="BM153" s="161" t="s">
        <v>207</v>
      </c>
    </row>
    <row r="154" spans="1:65" s="2" customFormat="1" ht="24.2" customHeight="1" x14ac:dyDescent="0.2">
      <c r="A154" s="26"/>
      <c r="B154" s="149"/>
      <c r="C154" s="163" t="s">
        <v>7</v>
      </c>
      <c r="D154" s="163" t="s">
        <v>160</v>
      </c>
      <c r="E154" s="164" t="s">
        <v>330</v>
      </c>
      <c r="F154" s="165" t="s">
        <v>331</v>
      </c>
      <c r="G154" s="166" t="s">
        <v>329</v>
      </c>
      <c r="H154" s="167">
        <v>46</v>
      </c>
      <c r="I154" s="168"/>
      <c r="J154" s="168">
        <f t="shared" si="20"/>
        <v>0</v>
      </c>
      <c r="K154" s="169"/>
      <c r="L154" s="170"/>
      <c r="M154" s="171" t="s">
        <v>1</v>
      </c>
      <c r="N154" s="172" t="s">
        <v>33</v>
      </c>
      <c r="O154" s="159">
        <v>0</v>
      </c>
      <c r="P154" s="159">
        <f t="shared" si="21"/>
        <v>0</v>
      </c>
      <c r="Q154" s="159">
        <v>0</v>
      </c>
      <c r="R154" s="159">
        <f t="shared" si="22"/>
        <v>0</v>
      </c>
      <c r="S154" s="159">
        <v>0</v>
      </c>
      <c r="T154" s="160">
        <f t="shared" si="2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1" t="s">
        <v>148</v>
      </c>
      <c r="AT154" s="161" t="s">
        <v>160</v>
      </c>
      <c r="AU154" s="161" t="s">
        <v>76</v>
      </c>
      <c r="AY154" s="14" t="s">
        <v>132</v>
      </c>
      <c r="BE154" s="162">
        <f t="shared" si="24"/>
        <v>0</v>
      </c>
      <c r="BF154" s="162">
        <f t="shared" si="25"/>
        <v>0</v>
      </c>
      <c r="BG154" s="162">
        <f t="shared" si="26"/>
        <v>0</v>
      </c>
      <c r="BH154" s="162">
        <f t="shared" si="27"/>
        <v>0</v>
      </c>
      <c r="BI154" s="162">
        <f t="shared" si="28"/>
        <v>0</v>
      </c>
      <c r="BJ154" s="14" t="s">
        <v>74</v>
      </c>
      <c r="BK154" s="162">
        <f t="shared" si="29"/>
        <v>0</v>
      </c>
      <c r="BL154" s="14" t="s">
        <v>138</v>
      </c>
      <c r="BM154" s="161" t="s">
        <v>211</v>
      </c>
    </row>
    <row r="155" spans="1:65" s="2" customFormat="1" ht="24.2" customHeight="1" x14ac:dyDescent="0.2">
      <c r="A155" s="26"/>
      <c r="B155" s="149"/>
      <c r="C155" s="150" t="s">
        <v>208</v>
      </c>
      <c r="D155" s="150" t="s">
        <v>134</v>
      </c>
      <c r="E155" s="151" t="s">
        <v>332</v>
      </c>
      <c r="F155" s="152" t="s">
        <v>333</v>
      </c>
      <c r="G155" s="153" t="s">
        <v>254</v>
      </c>
      <c r="H155" s="154">
        <v>220</v>
      </c>
      <c r="I155" s="155"/>
      <c r="J155" s="155">
        <f t="shared" si="20"/>
        <v>0</v>
      </c>
      <c r="K155" s="156"/>
      <c r="L155" s="27"/>
      <c r="M155" s="157" t="s">
        <v>1</v>
      </c>
      <c r="N155" s="158" t="s">
        <v>33</v>
      </c>
      <c r="O155" s="159">
        <v>0.31003999999999998</v>
      </c>
      <c r="P155" s="159">
        <f t="shared" si="21"/>
        <v>68.208799999999997</v>
      </c>
      <c r="Q155" s="159">
        <v>8.8754999999999997E-4</v>
      </c>
      <c r="R155" s="159">
        <f t="shared" si="22"/>
        <v>0.19526099999999999</v>
      </c>
      <c r="S155" s="159">
        <v>0</v>
      </c>
      <c r="T155" s="160">
        <f t="shared" si="2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 t="s">
        <v>138</v>
      </c>
      <c r="AT155" s="161" t="s">
        <v>134</v>
      </c>
      <c r="AU155" s="161" t="s">
        <v>76</v>
      </c>
      <c r="AY155" s="14" t="s">
        <v>132</v>
      </c>
      <c r="BE155" s="162">
        <f t="shared" si="24"/>
        <v>0</v>
      </c>
      <c r="BF155" s="162">
        <f t="shared" si="25"/>
        <v>0</v>
      </c>
      <c r="BG155" s="162">
        <f t="shared" si="26"/>
        <v>0</v>
      </c>
      <c r="BH155" s="162">
        <f t="shared" si="27"/>
        <v>0</v>
      </c>
      <c r="BI155" s="162">
        <f t="shared" si="28"/>
        <v>0</v>
      </c>
      <c r="BJ155" s="14" t="s">
        <v>74</v>
      </c>
      <c r="BK155" s="162">
        <f t="shared" si="29"/>
        <v>0</v>
      </c>
      <c r="BL155" s="14" t="s">
        <v>138</v>
      </c>
      <c r="BM155" s="161" t="s">
        <v>215</v>
      </c>
    </row>
    <row r="156" spans="1:65" s="2" customFormat="1" ht="16.5" customHeight="1" x14ac:dyDescent="0.2">
      <c r="A156" s="26"/>
      <c r="B156" s="149"/>
      <c r="C156" s="163" t="s">
        <v>174</v>
      </c>
      <c r="D156" s="163" t="s">
        <v>160</v>
      </c>
      <c r="E156" s="164" t="s">
        <v>334</v>
      </c>
      <c r="F156" s="165" t="s">
        <v>335</v>
      </c>
      <c r="G156" s="166" t="s">
        <v>254</v>
      </c>
      <c r="H156" s="167">
        <v>220</v>
      </c>
      <c r="I156" s="168"/>
      <c r="J156" s="168">
        <f t="shared" si="20"/>
        <v>0</v>
      </c>
      <c r="K156" s="169"/>
      <c r="L156" s="170"/>
      <c r="M156" s="171" t="s">
        <v>1</v>
      </c>
      <c r="N156" s="172" t="s">
        <v>33</v>
      </c>
      <c r="O156" s="159">
        <v>0</v>
      </c>
      <c r="P156" s="159">
        <f t="shared" si="21"/>
        <v>0</v>
      </c>
      <c r="Q156" s="159">
        <v>0</v>
      </c>
      <c r="R156" s="159">
        <f t="shared" si="22"/>
        <v>0</v>
      </c>
      <c r="S156" s="159">
        <v>0</v>
      </c>
      <c r="T156" s="160">
        <f t="shared" si="2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1" t="s">
        <v>148</v>
      </c>
      <c r="AT156" s="161" t="s">
        <v>160</v>
      </c>
      <c r="AU156" s="161" t="s">
        <v>76</v>
      </c>
      <c r="AY156" s="14" t="s">
        <v>132</v>
      </c>
      <c r="BE156" s="162">
        <f t="shared" si="24"/>
        <v>0</v>
      </c>
      <c r="BF156" s="162">
        <f t="shared" si="25"/>
        <v>0</v>
      </c>
      <c r="BG156" s="162">
        <f t="shared" si="26"/>
        <v>0</v>
      </c>
      <c r="BH156" s="162">
        <f t="shared" si="27"/>
        <v>0</v>
      </c>
      <c r="BI156" s="162">
        <f t="shared" si="28"/>
        <v>0</v>
      </c>
      <c r="BJ156" s="14" t="s">
        <v>74</v>
      </c>
      <c r="BK156" s="162">
        <f t="shared" si="29"/>
        <v>0</v>
      </c>
      <c r="BL156" s="14" t="s">
        <v>138</v>
      </c>
      <c r="BM156" s="161" t="s">
        <v>219</v>
      </c>
    </row>
    <row r="157" spans="1:65" s="2" customFormat="1" ht="21.75" customHeight="1" x14ac:dyDescent="0.2">
      <c r="A157" s="26"/>
      <c r="B157" s="149"/>
      <c r="C157" s="150" t="s">
        <v>216</v>
      </c>
      <c r="D157" s="150" t="s">
        <v>134</v>
      </c>
      <c r="E157" s="151" t="s">
        <v>336</v>
      </c>
      <c r="F157" s="152" t="s">
        <v>337</v>
      </c>
      <c r="G157" s="153" t="s">
        <v>147</v>
      </c>
      <c r="H157" s="154">
        <v>72.2</v>
      </c>
      <c r="I157" s="155"/>
      <c r="J157" s="155">
        <f t="shared" si="20"/>
        <v>0</v>
      </c>
      <c r="K157" s="156"/>
      <c r="L157" s="27"/>
      <c r="M157" s="157" t="s">
        <v>1</v>
      </c>
      <c r="N157" s="158" t="s">
        <v>33</v>
      </c>
      <c r="O157" s="159">
        <v>3.2079200000000001</v>
      </c>
      <c r="P157" s="159">
        <f t="shared" si="21"/>
        <v>231.61182400000001</v>
      </c>
      <c r="Q157" s="159">
        <v>2.3855499999999998</v>
      </c>
      <c r="R157" s="159">
        <f t="shared" si="22"/>
        <v>172.23670999999999</v>
      </c>
      <c r="S157" s="159">
        <v>0</v>
      </c>
      <c r="T157" s="160">
        <f t="shared" si="2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1" t="s">
        <v>138</v>
      </c>
      <c r="AT157" s="161" t="s">
        <v>134</v>
      </c>
      <c r="AU157" s="161" t="s">
        <v>76</v>
      </c>
      <c r="AY157" s="14" t="s">
        <v>132</v>
      </c>
      <c r="BE157" s="162">
        <f t="shared" si="24"/>
        <v>0</v>
      </c>
      <c r="BF157" s="162">
        <f t="shared" si="25"/>
        <v>0</v>
      </c>
      <c r="BG157" s="162">
        <f t="shared" si="26"/>
        <v>0</v>
      </c>
      <c r="BH157" s="162">
        <f t="shared" si="27"/>
        <v>0</v>
      </c>
      <c r="BI157" s="162">
        <f t="shared" si="28"/>
        <v>0</v>
      </c>
      <c r="BJ157" s="14" t="s">
        <v>74</v>
      </c>
      <c r="BK157" s="162">
        <f t="shared" si="29"/>
        <v>0</v>
      </c>
      <c r="BL157" s="14" t="s">
        <v>138</v>
      </c>
      <c r="BM157" s="161" t="s">
        <v>222</v>
      </c>
    </row>
    <row r="158" spans="1:65" s="2" customFormat="1" ht="21.75" customHeight="1" x14ac:dyDescent="0.2">
      <c r="A158" s="26"/>
      <c r="B158" s="149"/>
      <c r="C158" s="150" t="s">
        <v>178</v>
      </c>
      <c r="D158" s="150" t="s">
        <v>134</v>
      </c>
      <c r="E158" s="151" t="s">
        <v>338</v>
      </c>
      <c r="F158" s="152" t="s">
        <v>339</v>
      </c>
      <c r="G158" s="153" t="s">
        <v>137</v>
      </c>
      <c r="H158" s="154">
        <v>48.786000000000001</v>
      </c>
      <c r="I158" s="155"/>
      <c r="J158" s="155">
        <f t="shared" si="20"/>
        <v>0</v>
      </c>
      <c r="K158" s="156"/>
      <c r="L158" s="27"/>
      <c r="M158" s="157" t="s">
        <v>1</v>
      </c>
      <c r="N158" s="158" t="s">
        <v>33</v>
      </c>
      <c r="O158" s="159">
        <v>1.1003400000000001</v>
      </c>
      <c r="P158" s="159">
        <f t="shared" si="21"/>
        <v>53.681187240000007</v>
      </c>
      <c r="Q158" s="159">
        <v>4.9827999999999997E-2</v>
      </c>
      <c r="R158" s="159">
        <f t="shared" si="22"/>
        <v>2.4309088079999999</v>
      </c>
      <c r="S158" s="159">
        <v>0</v>
      </c>
      <c r="T158" s="160">
        <f t="shared" si="2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1" t="s">
        <v>138</v>
      </c>
      <c r="AT158" s="161" t="s">
        <v>134</v>
      </c>
      <c r="AU158" s="161" t="s">
        <v>76</v>
      </c>
      <c r="AY158" s="14" t="s">
        <v>132</v>
      </c>
      <c r="BE158" s="162">
        <f t="shared" si="24"/>
        <v>0</v>
      </c>
      <c r="BF158" s="162">
        <f t="shared" si="25"/>
        <v>0</v>
      </c>
      <c r="BG158" s="162">
        <f t="shared" si="26"/>
        <v>0</v>
      </c>
      <c r="BH158" s="162">
        <f t="shared" si="27"/>
        <v>0</v>
      </c>
      <c r="BI158" s="162">
        <f t="shared" si="28"/>
        <v>0</v>
      </c>
      <c r="BJ158" s="14" t="s">
        <v>74</v>
      </c>
      <c r="BK158" s="162">
        <f t="shared" si="29"/>
        <v>0</v>
      </c>
      <c r="BL158" s="14" t="s">
        <v>138</v>
      </c>
      <c r="BM158" s="161" t="s">
        <v>226</v>
      </c>
    </row>
    <row r="159" spans="1:65" s="2" customFormat="1" ht="21.75" customHeight="1" x14ac:dyDescent="0.2">
      <c r="A159" s="26"/>
      <c r="B159" s="149"/>
      <c r="C159" s="150" t="s">
        <v>223</v>
      </c>
      <c r="D159" s="150" t="s">
        <v>134</v>
      </c>
      <c r="E159" s="151" t="s">
        <v>340</v>
      </c>
      <c r="F159" s="152" t="s">
        <v>341</v>
      </c>
      <c r="G159" s="153" t="s">
        <v>137</v>
      </c>
      <c r="H159" s="154">
        <v>48.786000000000001</v>
      </c>
      <c r="I159" s="155"/>
      <c r="J159" s="155">
        <f t="shared" si="20"/>
        <v>0</v>
      </c>
      <c r="K159" s="156"/>
      <c r="L159" s="27"/>
      <c r="M159" s="157" t="s">
        <v>1</v>
      </c>
      <c r="N159" s="158" t="s">
        <v>33</v>
      </c>
      <c r="O159" s="159">
        <v>0.42</v>
      </c>
      <c r="P159" s="159">
        <f t="shared" si="21"/>
        <v>20.490120000000001</v>
      </c>
      <c r="Q159" s="159">
        <v>1.5E-5</v>
      </c>
      <c r="R159" s="159">
        <f t="shared" si="22"/>
        <v>7.3179000000000007E-4</v>
      </c>
      <c r="S159" s="159">
        <v>0</v>
      </c>
      <c r="T159" s="160">
        <f t="shared" si="2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1" t="s">
        <v>138</v>
      </c>
      <c r="AT159" s="161" t="s">
        <v>134</v>
      </c>
      <c r="AU159" s="161" t="s">
        <v>76</v>
      </c>
      <c r="AY159" s="14" t="s">
        <v>132</v>
      </c>
      <c r="BE159" s="162">
        <f t="shared" si="24"/>
        <v>0</v>
      </c>
      <c r="BF159" s="162">
        <f t="shared" si="25"/>
        <v>0</v>
      </c>
      <c r="BG159" s="162">
        <f t="shared" si="26"/>
        <v>0</v>
      </c>
      <c r="BH159" s="162">
        <f t="shared" si="27"/>
        <v>0</v>
      </c>
      <c r="BI159" s="162">
        <f t="shared" si="28"/>
        <v>0</v>
      </c>
      <c r="BJ159" s="14" t="s">
        <v>74</v>
      </c>
      <c r="BK159" s="162">
        <f t="shared" si="29"/>
        <v>0</v>
      </c>
      <c r="BL159" s="14" t="s">
        <v>138</v>
      </c>
      <c r="BM159" s="161" t="s">
        <v>230</v>
      </c>
    </row>
    <row r="160" spans="1:65" s="2" customFormat="1" ht="21.75" customHeight="1" x14ac:dyDescent="0.2">
      <c r="A160" s="26"/>
      <c r="B160" s="149"/>
      <c r="C160" s="150" t="s">
        <v>182</v>
      </c>
      <c r="D160" s="150" t="s">
        <v>134</v>
      </c>
      <c r="E160" s="151" t="s">
        <v>342</v>
      </c>
      <c r="F160" s="152" t="s">
        <v>343</v>
      </c>
      <c r="G160" s="153" t="s">
        <v>229</v>
      </c>
      <c r="H160" s="154">
        <v>12.196</v>
      </c>
      <c r="I160" s="155"/>
      <c r="J160" s="155">
        <f t="shared" si="20"/>
        <v>0</v>
      </c>
      <c r="K160" s="156"/>
      <c r="L160" s="27"/>
      <c r="M160" s="157" t="s">
        <v>1</v>
      </c>
      <c r="N160" s="158" t="s">
        <v>33</v>
      </c>
      <c r="O160" s="159">
        <v>45.286389999999997</v>
      </c>
      <c r="P160" s="159">
        <f t="shared" si="21"/>
        <v>552.3128124399999</v>
      </c>
      <c r="Q160" s="159">
        <v>1.0370397</v>
      </c>
      <c r="R160" s="159">
        <f t="shared" si="22"/>
        <v>12.647736181199999</v>
      </c>
      <c r="S160" s="159">
        <v>0</v>
      </c>
      <c r="T160" s="160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1" t="s">
        <v>138</v>
      </c>
      <c r="AT160" s="161" t="s">
        <v>134</v>
      </c>
      <c r="AU160" s="161" t="s">
        <v>76</v>
      </c>
      <c r="AY160" s="14" t="s">
        <v>132</v>
      </c>
      <c r="BE160" s="162">
        <f t="shared" si="24"/>
        <v>0</v>
      </c>
      <c r="BF160" s="162">
        <f t="shared" si="25"/>
        <v>0</v>
      </c>
      <c r="BG160" s="162">
        <f t="shared" si="26"/>
        <v>0</v>
      </c>
      <c r="BH160" s="162">
        <f t="shared" si="27"/>
        <v>0</v>
      </c>
      <c r="BI160" s="162">
        <f t="shared" si="28"/>
        <v>0</v>
      </c>
      <c r="BJ160" s="14" t="s">
        <v>74</v>
      </c>
      <c r="BK160" s="162">
        <f t="shared" si="29"/>
        <v>0</v>
      </c>
      <c r="BL160" s="14" t="s">
        <v>138</v>
      </c>
      <c r="BM160" s="161" t="s">
        <v>234</v>
      </c>
    </row>
    <row r="161" spans="1:65" s="2" customFormat="1" ht="24.2" customHeight="1" x14ac:dyDescent="0.2">
      <c r="A161" s="26"/>
      <c r="B161" s="149"/>
      <c r="C161" s="150" t="s">
        <v>231</v>
      </c>
      <c r="D161" s="150" t="s">
        <v>134</v>
      </c>
      <c r="E161" s="151" t="s">
        <v>344</v>
      </c>
      <c r="F161" s="152" t="s">
        <v>345</v>
      </c>
      <c r="G161" s="153" t="s">
        <v>147</v>
      </c>
      <c r="H161" s="154">
        <v>15.407999999999999</v>
      </c>
      <c r="I161" s="155"/>
      <c r="J161" s="155">
        <f t="shared" si="20"/>
        <v>0</v>
      </c>
      <c r="K161" s="156"/>
      <c r="L161" s="27"/>
      <c r="M161" s="157" t="s">
        <v>1</v>
      </c>
      <c r="N161" s="158" t="s">
        <v>33</v>
      </c>
      <c r="O161" s="159">
        <v>1.27959</v>
      </c>
      <c r="P161" s="159">
        <f t="shared" si="21"/>
        <v>19.715922719999998</v>
      </c>
      <c r="Q161" s="159">
        <v>0</v>
      </c>
      <c r="R161" s="159">
        <f t="shared" si="22"/>
        <v>0</v>
      </c>
      <c r="S161" s="159">
        <v>0</v>
      </c>
      <c r="T161" s="160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1" t="s">
        <v>138</v>
      </c>
      <c r="AT161" s="161" t="s">
        <v>134</v>
      </c>
      <c r="AU161" s="161" t="s">
        <v>76</v>
      </c>
      <c r="AY161" s="14" t="s">
        <v>132</v>
      </c>
      <c r="BE161" s="162">
        <f t="shared" si="24"/>
        <v>0</v>
      </c>
      <c r="BF161" s="162">
        <f t="shared" si="25"/>
        <v>0</v>
      </c>
      <c r="BG161" s="162">
        <f t="shared" si="26"/>
        <v>0</v>
      </c>
      <c r="BH161" s="162">
        <f t="shared" si="27"/>
        <v>0</v>
      </c>
      <c r="BI161" s="162">
        <f t="shared" si="28"/>
        <v>0</v>
      </c>
      <c r="BJ161" s="14" t="s">
        <v>74</v>
      </c>
      <c r="BK161" s="162">
        <f t="shared" si="29"/>
        <v>0</v>
      </c>
      <c r="BL161" s="14" t="s">
        <v>138</v>
      </c>
      <c r="BM161" s="161" t="s">
        <v>237</v>
      </c>
    </row>
    <row r="162" spans="1:65" s="2" customFormat="1" ht="16.5" customHeight="1" x14ac:dyDescent="0.2">
      <c r="A162" s="26"/>
      <c r="B162" s="149"/>
      <c r="C162" s="163" t="s">
        <v>185</v>
      </c>
      <c r="D162" s="163" t="s">
        <v>160</v>
      </c>
      <c r="E162" s="164" t="s">
        <v>346</v>
      </c>
      <c r="F162" s="165" t="s">
        <v>347</v>
      </c>
      <c r="G162" s="166" t="s">
        <v>229</v>
      </c>
      <c r="H162" s="167">
        <v>27.734000000000002</v>
      </c>
      <c r="I162" s="168"/>
      <c r="J162" s="168">
        <f t="shared" si="20"/>
        <v>0</v>
      </c>
      <c r="K162" s="169"/>
      <c r="L162" s="170"/>
      <c r="M162" s="171" t="s">
        <v>1</v>
      </c>
      <c r="N162" s="172" t="s">
        <v>33</v>
      </c>
      <c r="O162" s="159">
        <v>0</v>
      </c>
      <c r="P162" s="159">
        <f t="shared" si="21"/>
        <v>0</v>
      </c>
      <c r="Q162" s="159">
        <v>0</v>
      </c>
      <c r="R162" s="159">
        <f t="shared" si="22"/>
        <v>0</v>
      </c>
      <c r="S162" s="159">
        <v>0</v>
      </c>
      <c r="T162" s="160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1" t="s">
        <v>148</v>
      </c>
      <c r="AT162" s="161" t="s">
        <v>160</v>
      </c>
      <c r="AU162" s="161" t="s">
        <v>76</v>
      </c>
      <c r="AY162" s="14" t="s">
        <v>132</v>
      </c>
      <c r="BE162" s="162">
        <f t="shared" si="24"/>
        <v>0</v>
      </c>
      <c r="BF162" s="162">
        <f t="shared" si="25"/>
        <v>0</v>
      </c>
      <c r="BG162" s="162">
        <f t="shared" si="26"/>
        <v>0</v>
      </c>
      <c r="BH162" s="162">
        <f t="shared" si="27"/>
        <v>0</v>
      </c>
      <c r="BI162" s="162">
        <f t="shared" si="28"/>
        <v>0</v>
      </c>
      <c r="BJ162" s="14" t="s">
        <v>74</v>
      </c>
      <c r="BK162" s="162">
        <f t="shared" si="29"/>
        <v>0</v>
      </c>
      <c r="BL162" s="14" t="s">
        <v>138</v>
      </c>
      <c r="BM162" s="161" t="s">
        <v>241</v>
      </c>
    </row>
    <row r="163" spans="1:65" s="2" customFormat="1" ht="24.2" customHeight="1" x14ac:dyDescent="0.2">
      <c r="A163" s="26"/>
      <c r="B163" s="149"/>
      <c r="C163" s="150" t="s">
        <v>238</v>
      </c>
      <c r="D163" s="150" t="s">
        <v>134</v>
      </c>
      <c r="E163" s="151" t="s">
        <v>348</v>
      </c>
      <c r="F163" s="152" t="s">
        <v>349</v>
      </c>
      <c r="G163" s="153" t="s">
        <v>147</v>
      </c>
      <c r="H163" s="154">
        <v>85.8</v>
      </c>
      <c r="I163" s="155"/>
      <c r="J163" s="155">
        <f t="shared" si="20"/>
        <v>0</v>
      </c>
      <c r="K163" s="156"/>
      <c r="L163" s="27"/>
      <c r="M163" s="157" t="s">
        <v>1</v>
      </c>
      <c r="N163" s="158" t="s">
        <v>33</v>
      </c>
      <c r="O163" s="159">
        <v>1.15143</v>
      </c>
      <c r="P163" s="159">
        <f t="shared" si="21"/>
        <v>98.792693999999997</v>
      </c>
      <c r="Q163" s="159">
        <v>2.3225634999999998</v>
      </c>
      <c r="R163" s="159">
        <f t="shared" si="22"/>
        <v>199.27594829999998</v>
      </c>
      <c r="S163" s="159">
        <v>0</v>
      </c>
      <c r="T163" s="160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1" t="s">
        <v>138</v>
      </c>
      <c r="AT163" s="161" t="s">
        <v>134</v>
      </c>
      <c r="AU163" s="161" t="s">
        <v>76</v>
      </c>
      <c r="AY163" s="14" t="s">
        <v>132</v>
      </c>
      <c r="BE163" s="162">
        <f t="shared" si="24"/>
        <v>0</v>
      </c>
      <c r="BF163" s="162">
        <f t="shared" si="25"/>
        <v>0</v>
      </c>
      <c r="BG163" s="162">
        <f t="shared" si="26"/>
        <v>0</v>
      </c>
      <c r="BH163" s="162">
        <f t="shared" si="27"/>
        <v>0</v>
      </c>
      <c r="BI163" s="162">
        <f t="shared" si="28"/>
        <v>0</v>
      </c>
      <c r="BJ163" s="14" t="s">
        <v>74</v>
      </c>
      <c r="BK163" s="162">
        <f t="shared" si="29"/>
        <v>0</v>
      </c>
      <c r="BL163" s="14" t="s">
        <v>138</v>
      </c>
      <c r="BM163" s="161" t="s">
        <v>244</v>
      </c>
    </row>
    <row r="164" spans="1:65" s="2" customFormat="1" ht="16.5" customHeight="1" x14ac:dyDescent="0.2">
      <c r="A164" s="26"/>
      <c r="B164" s="149"/>
      <c r="C164" s="150" t="s">
        <v>189</v>
      </c>
      <c r="D164" s="150" t="s">
        <v>134</v>
      </c>
      <c r="E164" s="151" t="s">
        <v>350</v>
      </c>
      <c r="F164" s="152" t="s">
        <v>351</v>
      </c>
      <c r="G164" s="153" t="s">
        <v>137</v>
      </c>
      <c r="H164" s="154">
        <v>99.864000000000004</v>
      </c>
      <c r="I164" s="155"/>
      <c r="J164" s="155">
        <f t="shared" si="20"/>
        <v>0</v>
      </c>
      <c r="K164" s="156"/>
      <c r="L164" s="27"/>
      <c r="M164" s="157" t="s">
        <v>1</v>
      </c>
      <c r="N164" s="158" t="s">
        <v>33</v>
      </c>
      <c r="O164" s="159">
        <v>0.66739999999999999</v>
      </c>
      <c r="P164" s="159">
        <f t="shared" si="21"/>
        <v>66.649233600000002</v>
      </c>
      <c r="Q164" s="159">
        <v>4.4896742E-3</v>
      </c>
      <c r="R164" s="159">
        <f t="shared" si="22"/>
        <v>0.44835682430880003</v>
      </c>
      <c r="S164" s="159">
        <v>0</v>
      </c>
      <c r="T164" s="160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1" t="s">
        <v>138</v>
      </c>
      <c r="AT164" s="161" t="s">
        <v>134</v>
      </c>
      <c r="AU164" s="161" t="s">
        <v>76</v>
      </c>
      <c r="AY164" s="14" t="s">
        <v>132</v>
      </c>
      <c r="BE164" s="162">
        <f t="shared" si="24"/>
        <v>0</v>
      </c>
      <c r="BF164" s="162">
        <f t="shared" si="25"/>
        <v>0</v>
      </c>
      <c r="BG164" s="162">
        <f t="shared" si="26"/>
        <v>0</v>
      </c>
      <c r="BH164" s="162">
        <f t="shared" si="27"/>
        <v>0</v>
      </c>
      <c r="BI164" s="162">
        <f t="shared" si="28"/>
        <v>0</v>
      </c>
      <c r="BJ164" s="14" t="s">
        <v>74</v>
      </c>
      <c r="BK164" s="162">
        <f t="shared" si="29"/>
        <v>0</v>
      </c>
      <c r="BL164" s="14" t="s">
        <v>138</v>
      </c>
      <c r="BM164" s="161" t="s">
        <v>250</v>
      </c>
    </row>
    <row r="165" spans="1:65" s="2" customFormat="1" ht="24.2" customHeight="1" x14ac:dyDescent="0.2">
      <c r="A165" s="26"/>
      <c r="B165" s="149"/>
      <c r="C165" s="150" t="s">
        <v>247</v>
      </c>
      <c r="D165" s="150" t="s">
        <v>134</v>
      </c>
      <c r="E165" s="151" t="s">
        <v>352</v>
      </c>
      <c r="F165" s="152" t="s">
        <v>353</v>
      </c>
      <c r="G165" s="153" t="s">
        <v>137</v>
      </c>
      <c r="H165" s="154">
        <v>98.394000000000005</v>
      </c>
      <c r="I165" s="155"/>
      <c r="J165" s="155">
        <f t="shared" si="20"/>
        <v>0</v>
      </c>
      <c r="K165" s="156"/>
      <c r="L165" s="27"/>
      <c r="M165" s="157" t="s">
        <v>1</v>
      </c>
      <c r="N165" s="158" t="s">
        <v>33</v>
      </c>
      <c r="O165" s="159">
        <v>0.65029999999999999</v>
      </c>
      <c r="P165" s="159">
        <f t="shared" si="21"/>
        <v>63.985618200000005</v>
      </c>
      <c r="Q165" s="159">
        <v>3.4051020000000001E-3</v>
      </c>
      <c r="R165" s="159">
        <f t="shared" si="22"/>
        <v>0.33504160618800005</v>
      </c>
      <c r="S165" s="159">
        <v>0</v>
      </c>
      <c r="T165" s="160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1" t="s">
        <v>138</v>
      </c>
      <c r="AT165" s="161" t="s">
        <v>134</v>
      </c>
      <c r="AU165" s="161" t="s">
        <v>76</v>
      </c>
      <c r="AY165" s="14" t="s">
        <v>132</v>
      </c>
      <c r="BE165" s="162">
        <f t="shared" si="24"/>
        <v>0</v>
      </c>
      <c r="BF165" s="162">
        <f t="shared" si="25"/>
        <v>0</v>
      </c>
      <c r="BG165" s="162">
        <f t="shared" si="26"/>
        <v>0</v>
      </c>
      <c r="BH165" s="162">
        <f t="shared" si="27"/>
        <v>0</v>
      </c>
      <c r="BI165" s="162">
        <f t="shared" si="28"/>
        <v>0</v>
      </c>
      <c r="BJ165" s="14" t="s">
        <v>74</v>
      </c>
      <c r="BK165" s="162">
        <f t="shared" si="29"/>
        <v>0</v>
      </c>
      <c r="BL165" s="14" t="s">
        <v>138</v>
      </c>
      <c r="BM165" s="161" t="s">
        <v>354</v>
      </c>
    </row>
    <row r="166" spans="1:65" s="2" customFormat="1" ht="16.5" customHeight="1" x14ac:dyDescent="0.2">
      <c r="A166" s="26"/>
      <c r="B166" s="149"/>
      <c r="C166" s="150" t="s">
        <v>192</v>
      </c>
      <c r="D166" s="150" t="s">
        <v>134</v>
      </c>
      <c r="E166" s="151" t="s">
        <v>355</v>
      </c>
      <c r="F166" s="152" t="s">
        <v>356</v>
      </c>
      <c r="G166" s="153" t="s">
        <v>137</v>
      </c>
      <c r="H166" s="154">
        <v>99.864000000000004</v>
      </c>
      <c r="I166" s="155"/>
      <c r="J166" s="155">
        <f t="shared" si="20"/>
        <v>0</v>
      </c>
      <c r="K166" s="156"/>
      <c r="L166" s="27"/>
      <c r="M166" s="157" t="s">
        <v>1</v>
      </c>
      <c r="N166" s="158" t="s">
        <v>33</v>
      </c>
      <c r="O166" s="159">
        <v>0.38</v>
      </c>
      <c r="P166" s="159">
        <f t="shared" si="21"/>
        <v>37.948320000000002</v>
      </c>
      <c r="Q166" s="159">
        <v>3.7200000000000003E-5</v>
      </c>
      <c r="R166" s="159">
        <f t="shared" si="22"/>
        <v>3.7149408000000006E-3</v>
      </c>
      <c r="S166" s="159">
        <v>0</v>
      </c>
      <c r="T166" s="160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1" t="s">
        <v>138</v>
      </c>
      <c r="AT166" s="161" t="s">
        <v>134</v>
      </c>
      <c r="AU166" s="161" t="s">
        <v>76</v>
      </c>
      <c r="AY166" s="14" t="s">
        <v>132</v>
      </c>
      <c r="BE166" s="162">
        <f t="shared" si="24"/>
        <v>0</v>
      </c>
      <c r="BF166" s="162">
        <f t="shared" si="25"/>
        <v>0</v>
      </c>
      <c r="BG166" s="162">
        <f t="shared" si="26"/>
        <v>0</v>
      </c>
      <c r="BH166" s="162">
        <f t="shared" si="27"/>
        <v>0</v>
      </c>
      <c r="BI166" s="162">
        <f t="shared" si="28"/>
        <v>0</v>
      </c>
      <c r="BJ166" s="14" t="s">
        <v>74</v>
      </c>
      <c r="BK166" s="162">
        <f t="shared" si="29"/>
        <v>0</v>
      </c>
      <c r="BL166" s="14" t="s">
        <v>138</v>
      </c>
      <c r="BM166" s="161" t="s">
        <v>357</v>
      </c>
    </row>
    <row r="167" spans="1:65" s="2" customFormat="1" ht="24.2" customHeight="1" x14ac:dyDescent="0.2">
      <c r="A167" s="26"/>
      <c r="B167" s="149"/>
      <c r="C167" s="150" t="s">
        <v>358</v>
      </c>
      <c r="D167" s="150" t="s">
        <v>134</v>
      </c>
      <c r="E167" s="151" t="s">
        <v>359</v>
      </c>
      <c r="F167" s="152" t="s">
        <v>360</v>
      </c>
      <c r="G167" s="153" t="s">
        <v>137</v>
      </c>
      <c r="H167" s="154">
        <v>98.864000000000004</v>
      </c>
      <c r="I167" s="155"/>
      <c r="J167" s="155">
        <f t="shared" si="20"/>
        <v>0</v>
      </c>
      <c r="K167" s="156"/>
      <c r="L167" s="27"/>
      <c r="M167" s="157" t="s">
        <v>1</v>
      </c>
      <c r="N167" s="158" t="s">
        <v>33</v>
      </c>
      <c r="O167" s="159">
        <v>0.39400000000000002</v>
      </c>
      <c r="P167" s="159">
        <f t="shared" si="21"/>
        <v>38.952416000000007</v>
      </c>
      <c r="Q167" s="159">
        <v>5.2080000000000003E-5</v>
      </c>
      <c r="R167" s="159">
        <f t="shared" si="22"/>
        <v>5.1488371200000002E-3</v>
      </c>
      <c r="S167" s="159">
        <v>0</v>
      </c>
      <c r="T167" s="160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1" t="s">
        <v>138</v>
      </c>
      <c r="AT167" s="161" t="s">
        <v>134</v>
      </c>
      <c r="AU167" s="161" t="s">
        <v>76</v>
      </c>
      <c r="AY167" s="14" t="s">
        <v>132</v>
      </c>
      <c r="BE167" s="162">
        <f t="shared" si="24"/>
        <v>0</v>
      </c>
      <c r="BF167" s="162">
        <f t="shared" si="25"/>
        <v>0</v>
      </c>
      <c r="BG167" s="162">
        <f t="shared" si="26"/>
        <v>0</v>
      </c>
      <c r="BH167" s="162">
        <f t="shared" si="27"/>
        <v>0</v>
      </c>
      <c r="BI167" s="162">
        <f t="shared" si="28"/>
        <v>0</v>
      </c>
      <c r="BJ167" s="14" t="s">
        <v>74</v>
      </c>
      <c r="BK167" s="162">
        <f t="shared" si="29"/>
        <v>0</v>
      </c>
      <c r="BL167" s="14" t="s">
        <v>138</v>
      </c>
      <c r="BM167" s="161" t="s">
        <v>361</v>
      </c>
    </row>
    <row r="168" spans="1:65" s="2" customFormat="1" ht="24.2" customHeight="1" x14ac:dyDescent="0.2">
      <c r="A168" s="26"/>
      <c r="B168" s="149"/>
      <c r="C168" s="150" t="s">
        <v>281</v>
      </c>
      <c r="D168" s="150" t="s">
        <v>134</v>
      </c>
      <c r="E168" s="151" t="s">
        <v>362</v>
      </c>
      <c r="F168" s="152" t="s">
        <v>363</v>
      </c>
      <c r="G168" s="153" t="s">
        <v>229</v>
      </c>
      <c r="H168" s="154">
        <v>12.635</v>
      </c>
      <c r="I168" s="155"/>
      <c r="J168" s="155">
        <f t="shared" si="20"/>
        <v>0</v>
      </c>
      <c r="K168" s="156"/>
      <c r="L168" s="27"/>
      <c r="M168" s="157" t="s">
        <v>1</v>
      </c>
      <c r="N168" s="158" t="s">
        <v>33</v>
      </c>
      <c r="O168" s="159">
        <v>46.006369999999997</v>
      </c>
      <c r="P168" s="159">
        <f t="shared" si="21"/>
        <v>581.29048494999995</v>
      </c>
      <c r="Q168" s="159">
        <v>1.0483347000000001</v>
      </c>
      <c r="R168" s="159">
        <f t="shared" si="22"/>
        <v>13.245708934500001</v>
      </c>
      <c r="S168" s="159">
        <v>0</v>
      </c>
      <c r="T168" s="160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1" t="s">
        <v>138</v>
      </c>
      <c r="AT168" s="161" t="s">
        <v>134</v>
      </c>
      <c r="AU168" s="161" t="s">
        <v>76</v>
      </c>
      <c r="AY168" s="14" t="s">
        <v>132</v>
      </c>
      <c r="BE168" s="162">
        <f t="shared" si="24"/>
        <v>0</v>
      </c>
      <c r="BF168" s="162">
        <f t="shared" si="25"/>
        <v>0</v>
      </c>
      <c r="BG168" s="162">
        <f t="shared" si="26"/>
        <v>0</v>
      </c>
      <c r="BH168" s="162">
        <f t="shared" si="27"/>
        <v>0</v>
      </c>
      <c r="BI168" s="162">
        <f t="shared" si="28"/>
        <v>0</v>
      </c>
      <c r="BJ168" s="14" t="s">
        <v>74</v>
      </c>
      <c r="BK168" s="162">
        <f t="shared" si="29"/>
        <v>0</v>
      </c>
      <c r="BL168" s="14" t="s">
        <v>138</v>
      </c>
      <c r="BM168" s="161" t="s">
        <v>364</v>
      </c>
    </row>
    <row r="169" spans="1:65" s="2" customFormat="1" ht="24.2" customHeight="1" x14ac:dyDescent="0.2">
      <c r="A169" s="26"/>
      <c r="B169" s="149"/>
      <c r="C169" s="150" t="s">
        <v>365</v>
      </c>
      <c r="D169" s="150" t="s">
        <v>134</v>
      </c>
      <c r="E169" s="151" t="s">
        <v>366</v>
      </c>
      <c r="F169" s="152" t="s">
        <v>367</v>
      </c>
      <c r="G169" s="153" t="s">
        <v>214</v>
      </c>
      <c r="H169" s="154">
        <v>94</v>
      </c>
      <c r="I169" s="155"/>
      <c r="J169" s="155">
        <f t="shared" si="20"/>
        <v>0</v>
      </c>
      <c r="K169" s="156"/>
      <c r="L169" s="27"/>
      <c r="M169" s="157" t="s">
        <v>1</v>
      </c>
      <c r="N169" s="158" t="s">
        <v>33</v>
      </c>
      <c r="O169" s="159">
        <v>1.36602</v>
      </c>
      <c r="P169" s="159">
        <f t="shared" si="21"/>
        <v>128.40588</v>
      </c>
      <c r="Q169" s="159">
        <v>3.3E-4</v>
      </c>
      <c r="R169" s="159">
        <f t="shared" si="22"/>
        <v>3.1019999999999999E-2</v>
      </c>
      <c r="S169" s="159">
        <v>0</v>
      </c>
      <c r="T169" s="160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1" t="s">
        <v>138</v>
      </c>
      <c r="AT169" s="161" t="s">
        <v>134</v>
      </c>
      <c r="AU169" s="161" t="s">
        <v>76</v>
      </c>
      <c r="AY169" s="14" t="s">
        <v>132</v>
      </c>
      <c r="BE169" s="162">
        <f t="shared" si="24"/>
        <v>0</v>
      </c>
      <c r="BF169" s="162">
        <f t="shared" si="25"/>
        <v>0</v>
      </c>
      <c r="BG169" s="162">
        <f t="shared" si="26"/>
        <v>0</v>
      </c>
      <c r="BH169" s="162">
        <f t="shared" si="27"/>
        <v>0</v>
      </c>
      <c r="BI169" s="162">
        <f t="shared" si="28"/>
        <v>0</v>
      </c>
      <c r="BJ169" s="14" t="s">
        <v>74</v>
      </c>
      <c r="BK169" s="162">
        <f t="shared" si="29"/>
        <v>0</v>
      </c>
      <c r="BL169" s="14" t="s">
        <v>138</v>
      </c>
      <c r="BM169" s="161" t="s">
        <v>368</v>
      </c>
    </row>
    <row r="170" spans="1:65" s="2" customFormat="1" ht="24.2" customHeight="1" x14ac:dyDescent="0.2">
      <c r="A170" s="26"/>
      <c r="B170" s="149"/>
      <c r="C170" s="163" t="s">
        <v>326</v>
      </c>
      <c r="D170" s="163" t="s">
        <v>160</v>
      </c>
      <c r="E170" s="164" t="s">
        <v>369</v>
      </c>
      <c r="F170" s="165" t="s">
        <v>370</v>
      </c>
      <c r="G170" s="166" t="s">
        <v>214</v>
      </c>
      <c r="H170" s="167">
        <v>94</v>
      </c>
      <c r="I170" s="168"/>
      <c r="J170" s="168">
        <f t="shared" si="20"/>
        <v>0</v>
      </c>
      <c r="K170" s="169"/>
      <c r="L170" s="170"/>
      <c r="M170" s="171" t="s">
        <v>1</v>
      </c>
      <c r="N170" s="172" t="s">
        <v>33</v>
      </c>
      <c r="O170" s="159">
        <v>0</v>
      </c>
      <c r="P170" s="159">
        <f t="shared" si="21"/>
        <v>0</v>
      </c>
      <c r="Q170" s="159">
        <v>0</v>
      </c>
      <c r="R170" s="159">
        <f t="shared" si="22"/>
        <v>0</v>
      </c>
      <c r="S170" s="159">
        <v>0</v>
      </c>
      <c r="T170" s="160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1" t="s">
        <v>148</v>
      </c>
      <c r="AT170" s="161" t="s">
        <v>160</v>
      </c>
      <c r="AU170" s="161" t="s">
        <v>76</v>
      </c>
      <c r="AY170" s="14" t="s">
        <v>132</v>
      </c>
      <c r="BE170" s="162">
        <f t="shared" si="24"/>
        <v>0</v>
      </c>
      <c r="BF170" s="162">
        <f t="shared" si="25"/>
        <v>0</v>
      </c>
      <c r="BG170" s="162">
        <f t="shared" si="26"/>
        <v>0</v>
      </c>
      <c r="BH170" s="162">
        <f t="shared" si="27"/>
        <v>0</v>
      </c>
      <c r="BI170" s="162">
        <f t="shared" si="28"/>
        <v>0</v>
      </c>
      <c r="BJ170" s="14" t="s">
        <v>74</v>
      </c>
      <c r="BK170" s="162">
        <f t="shared" si="29"/>
        <v>0</v>
      </c>
      <c r="BL170" s="14" t="s">
        <v>138</v>
      </c>
      <c r="BM170" s="161" t="s">
        <v>371</v>
      </c>
    </row>
    <row r="171" spans="1:65" s="2" customFormat="1" ht="24.2" customHeight="1" x14ac:dyDescent="0.2">
      <c r="A171" s="26"/>
      <c r="B171" s="149"/>
      <c r="C171" s="150" t="s">
        <v>372</v>
      </c>
      <c r="D171" s="150" t="s">
        <v>134</v>
      </c>
      <c r="E171" s="151" t="s">
        <v>373</v>
      </c>
      <c r="F171" s="152" t="s">
        <v>374</v>
      </c>
      <c r="G171" s="153" t="s">
        <v>214</v>
      </c>
      <c r="H171" s="154">
        <v>396</v>
      </c>
      <c r="I171" s="155"/>
      <c r="J171" s="155">
        <f t="shared" si="20"/>
        <v>0</v>
      </c>
      <c r="K171" s="156"/>
      <c r="L171" s="27"/>
      <c r="M171" s="157" t="s">
        <v>1</v>
      </c>
      <c r="N171" s="158" t="s">
        <v>33</v>
      </c>
      <c r="O171" s="159">
        <v>5.2040000000000003E-2</v>
      </c>
      <c r="P171" s="159">
        <f t="shared" si="21"/>
        <v>20.607839999999999</v>
      </c>
      <c r="Q171" s="159">
        <v>7.6499999999999995E-4</v>
      </c>
      <c r="R171" s="159">
        <f t="shared" si="22"/>
        <v>0.30293999999999999</v>
      </c>
      <c r="S171" s="159">
        <v>0</v>
      </c>
      <c r="T171" s="160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1" t="s">
        <v>138</v>
      </c>
      <c r="AT171" s="161" t="s">
        <v>134</v>
      </c>
      <c r="AU171" s="161" t="s">
        <v>76</v>
      </c>
      <c r="AY171" s="14" t="s">
        <v>132</v>
      </c>
      <c r="BE171" s="162">
        <f t="shared" si="24"/>
        <v>0</v>
      </c>
      <c r="BF171" s="162">
        <f t="shared" si="25"/>
        <v>0</v>
      </c>
      <c r="BG171" s="162">
        <f t="shared" si="26"/>
        <v>0</v>
      </c>
      <c r="BH171" s="162">
        <f t="shared" si="27"/>
        <v>0</v>
      </c>
      <c r="BI171" s="162">
        <f t="shared" si="28"/>
        <v>0</v>
      </c>
      <c r="BJ171" s="14" t="s">
        <v>74</v>
      </c>
      <c r="BK171" s="162">
        <f t="shared" si="29"/>
        <v>0</v>
      </c>
      <c r="BL171" s="14" t="s">
        <v>138</v>
      </c>
      <c r="BM171" s="161" t="s">
        <v>375</v>
      </c>
    </row>
    <row r="172" spans="1:65" s="12" customFormat="1" ht="22.9" customHeight="1" x14ac:dyDescent="0.2">
      <c r="B172" s="137"/>
      <c r="D172" s="138" t="s">
        <v>67</v>
      </c>
      <c r="E172" s="147" t="s">
        <v>138</v>
      </c>
      <c r="F172" s="147" t="s">
        <v>376</v>
      </c>
      <c r="J172" s="148">
        <f>BK172</f>
        <v>0</v>
      </c>
      <c r="L172" s="137"/>
      <c r="M172" s="141"/>
      <c r="N172" s="142"/>
      <c r="O172" s="142"/>
      <c r="P172" s="143">
        <f>SUM(P173:P204)</f>
        <v>2142.7843679999996</v>
      </c>
      <c r="Q172" s="142"/>
      <c r="R172" s="143">
        <f>SUM(R173:R204)</f>
        <v>209.51104398166802</v>
      </c>
      <c r="S172" s="142"/>
      <c r="T172" s="144">
        <f>SUM(T173:T204)</f>
        <v>0</v>
      </c>
      <c r="AR172" s="138" t="s">
        <v>74</v>
      </c>
      <c r="AT172" s="145" t="s">
        <v>67</v>
      </c>
      <c r="AU172" s="145" t="s">
        <v>74</v>
      </c>
      <c r="AY172" s="138" t="s">
        <v>132</v>
      </c>
      <c r="BK172" s="146">
        <f>SUM(BK173:BK204)</f>
        <v>0</v>
      </c>
    </row>
    <row r="173" spans="1:65" s="2" customFormat="1" ht="24.2" customHeight="1" x14ac:dyDescent="0.2">
      <c r="A173" s="26"/>
      <c r="B173" s="149"/>
      <c r="C173" s="150" t="s">
        <v>207</v>
      </c>
      <c r="D173" s="150" t="s">
        <v>134</v>
      </c>
      <c r="E173" s="151" t="s">
        <v>377</v>
      </c>
      <c r="F173" s="152" t="s">
        <v>378</v>
      </c>
      <c r="G173" s="153" t="s">
        <v>147</v>
      </c>
      <c r="H173" s="154">
        <v>11.72</v>
      </c>
      <c r="I173" s="155"/>
      <c r="J173" s="155">
        <f t="shared" ref="J173:J204" si="30">ROUND(I173*H173,2)</f>
        <v>0</v>
      </c>
      <c r="K173" s="156"/>
      <c r="L173" s="27"/>
      <c r="M173" s="157" t="s">
        <v>1</v>
      </c>
      <c r="N173" s="158" t="s">
        <v>33</v>
      </c>
      <c r="O173" s="159">
        <v>1.41578</v>
      </c>
      <c r="P173" s="159">
        <f t="shared" ref="P173:P204" si="31">O173*H173</f>
        <v>16.5929416</v>
      </c>
      <c r="Q173" s="159">
        <v>2.4641950000000001</v>
      </c>
      <c r="R173" s="159">
        <f t="shared" ref="R173:R204" si="32">Q173*H173</f>
        <v>28.880365400000002</v>
      </c>
      <c r="S173" s="159">
        <v>0</v>
      </c>
      <c r="T173" s="160">
        <f t="shared" ref="T173:T204" si="33">S173*H173</f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1" t="s">
        <v>138</v>
      </c>
      <c r="AT173" s="161" t="s">
        <v>134</v>
      </c>
      <c r="AU173" s="161" t="s">
        <v>76</v>
      </c>
      <c r="AY173" s="14" t="s">
        <v>132</v>
      </c>
      <c r="BE173" s="162">
        <f t="shared" ref="BE173:BE204" si="34">IF(N173="základná",J173,0)</f>
        <v>0</v>
      </c>
      <c r="BF173" s="162">
        <f t="shared" ref="BF173:BF204" si="35">IF(N173="znížená",J173,0)</f>
        <v>0</v>
      </c>
      <c r="BG173" s="162">
        <f t="shared" ref="BG173:BG204" si="36">IF(N173="zákl. prenesená",J173,0)</f>
        <v>0</v>
      </c>
      <c r="BH173" s="162">
        <f t="shared" ref="BH173:BH204" si="37">IF(N173="zníž. prenesená",J173,0)</f>
        <v>0</v>
      </c>
      <c r="BI173" s="162">
        <f t="shared" ref="BI173:BI204" si="38">IF(N173="nulová",J173,0)</f>
        <v>0</v>
      </c>
      <c r="BJ173" s="14" t="s">
        <v>74</v>
      </c>
      <c r="BK173" s="162">
        <f t="shared" ref="BK173:BK204" si="39">ROUND(I173*H173,2)</f>
        <v>0</v>
      </c>
      <c r="BL173" s="14" t="s">
        <v>138</v>
      </c>
      <c r="BM173" s="161" t="s">
        <v>379</v>
      </c>
    </row>
    <row r="174" spans="1:65" s="2" customFormat="1" ht="24.2" customHeight="1" x14ac:dyDescent="0.2">
      <c r="A174" s="26"/>
      <c r="B174" s="149"/>
      <c r="C174" s="150" t="s">
        <v>380</v>
      </c>
      <c r="D174" s="150" t="s">
        <v>134</v>
      </c>
      <c r="E174" s="151" t="s">
        <v>381</v>
      </c>
      <c r="F174" s="152" t="s">
        <v>382</v>
      </c>
      <c r="G174" s="153" t="s">
        <v>147</v>
      </c>
      <c r="H174" s="154">
        <v>131.9</v>
      </c>
      <c r="I174" s="155"/>
      <c r="J174" s="155">
        <f t="shared" si="30"/>
        <v>0</v>
      </c>
      <c r="K174" s="156"/>
      <c r="L174" s="27"/>
      <c r="M174" s="157" t="s">
        <v>1</v>
      </c>
      <c r="N174" s="158" t="s">
        <v>33</v>
      </c>
      <c r="O174" s="159">
        <v>0</v>
      </c>
      <c r="P174" s="159">
        <f t="shared" si="31"/>
        <v>0</v>
      </c>
      <c r="Q174" s="159">
        <v>0</v>
      </c>
      <c r="R174" s="159">
        <f t="shared" si="32"/>
        <v>0</v>
      </c>
      <c r="S174" s="159">
        <v>0</v>
      </c>
      <c r="T174" s="160">
        <f t="shared" si="3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1" t="s">
        <v>138</v>
      </c>
      <c r="AT174" s="161" t="s">
        <v>134</v>
      </c>
      <c r="AU174" s="161" t="s">
        <v>76</v>
      </c>
      <c r="AY174" s="14" t="s">
        <v>132</v>
      </c>
      <c r="BE174" s="162">
        <f t="shared" si="34"/>
        <v>0</v>
      </c>
      <c r="BF174" s="162">
        <f t="shared" si="35"/>
        <v>0</v>
      </c>
      <c r="BG174" s="162">
        <f t="shared" si="36"/>
        <v>0</v>
      </c>
      <c r="BH174" s="162">
        <f t="shared" si="37"/>
        <v>0</v>
      </c>
      <c r="BI174" s="162">
        <f t="shared" si="38"/>
        <v>0</v>
      </c>
      <c r="BJ174" s="14" t="s">
        <v>74</v>
      </c>
      <c r="BK174" s="162">
        <f t="shared" si="39"/>
        <v>0</v>
      </c>
      <c r="BL174" s="14" t="s">
        <v>138</v>
      </c>
      <c r="BM174" s="161" t="s">
        <v>383</v>
      </c>
    </row>
    <row r="175" spans="1:65" s="2" customFormat="1" ht="24.2" customHeight="1" x14ac:dyDescent="0.2">
      <c r="A175" s="26"/>
      <c r="B175" s="149"/>
      <c r="C175" s="150" t="s">
        <v>211</v>
      </c>
      <c r="D175" s="150" t="s">
        <v>134</v>
      </c>
      <c r="E175" s="151" t="s">
        <v>384</v>
      </c>
      <c r="F175" s="152" t="s">
        <v>385</v>
      </c>
      <c r="G175" s="153" t="s">
        <v>137</v>
      </c>
      <c r="H175" s="154">
        <v>10.68</v>
      </c>
      <c r="I175" s="155"/>
      <c r="J175" s="155">
        <f t="shared" si="30"/>
        <v>0</v>
      </c>
      <c r="K175" s="156"/>
      <c r="L175" s="27"/>
      <c r="M175" s="157" t="s">
        <v>1</v>
      </c>
      <c r="N175" s="158" t="s">
        <v>33</v>
      </c>
      <c r="O175" s="159">
        <v>1.4106799999999999</v>
      </c>
      <c r="P175" s="159">
        <f t="shared" si="31"/>
        <v>15.066062399999998</v>
      </c>
      <c r="Q175" s="159">
        <v>7.7704000000000002E-3</v>
      </c>
      <c r="R175" s="159">
        <f t="shared" si="32"/>
        <v>8.2987872000000004E-2</v>
      </c>
      <c r="S175" s="159">
        <v>0</v>
      </c>
      <c r="T175" s="160">
        <f t="shared" si="3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1" t="s">
        <v>138</v>
      </c>
      <c r="AT175" s="161" t="s">
        <v>134</v>
      </c>
      <c r="AU175" s="161" t="s">
        <v>76</v>
      </c>
      <c r="AY175" s="14" t="s">
        <v>132</v>
      </c>
      <c r="BE175" s="162">
        <f t="shared" si="34"/>
        <v>0</v>
      </c>
      <c r="BF175" s="162">
        <f t="shared" si="35"/>
        <v>0</v>
      </c>
      <c r="BG175" s="162">
        <f t="shared" si="36"/>
        <v>0</v>
      </c>
      <c r="BH175" s="162">
        <f t="shared" si="37"/>
        <v>0</v>
      </c>
      <c r="BI175" s="162">
        <f t="shared" si="38"/>
        <v>0</v>
      </c>
      <c r="BJ175" s="14" t="s">
        <v>74</v>
      </c>
      <c r="BK175" s="162">
        <f t="shared" si="39"/>
        <v>0</v>
      </c>
      <c r="BL175" s="14" t="s">
        <v>138</v>
      </c>
      <c r="BM175" s="161" t="s">
        <v>386</v>
      </c>
    </row>
    <row r="176" spans="1:65" s="2" customFormat="1" ht="24.2" customHeight="1" x14ac:dyDescent="0.2">
      <c r="A176" s="26"/>
      <c r="B176" s="149"/>
      <c r="C176" s="150" t="s">
        <v>387</v>
      </c>
      <c r="D176" s="150" t="s">
        <v>134</v>
      </c>
      <c r="E176" s="151" t="s">
        <v>388</v>
      </c>
      <c r="F176" s="152" t="s">
        <v>389</v>
      </c>
      <c r="G176" s="153" t="s">
        <v>137</v>
      </c>
      <c r="H176" s="154">
        <v>44.71</v>
      </c>
      <c r="I176" s="155"/>
      <c r="J176" s="155">
        <f t="shared" si="30"/>
        <v>0</v>
      </c>
      <c r="K176" s="156"/>
      <c r="L176" s="27"/>
      <c r="M176" s="157" t="s">
        <v>1</v>
      </c>
      <c r="N176" s="158" t="s">
        <v>33</v>
      </c>
      <c r="O176" s="159">
        <v>1.2315</v>
      </c>
      <c r="P176" s="159">
        <f t="shared" si="31"/>
        <v>55.060365000000004</v>
      </c>
      <c r="Q176" s="159">
        <v>1.7190400000000002E-2</v>
      </c>
      <c r="R176" s="159">
        <f t="shared" si="32"/>
        <v>0.76858278400000013</v>
      </c>
      <c r="S176" s="159">
        <v>0</v>
      </c>
      <c r="T176" s="160">
        <f t="shared" si="3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1" t="s">
        <v>138</v>
      </c>
      <c r="AT176" s="161" t="s">
        <v>134</v>
      </c>
      <c r="AU176" s="161" t="s">
        <v>76</v>
      </c>
      <c r="AY176" s="14" t="s">
        <v>132</v>
      </c>
      <c r="BE176" s="162">
        <f t="shared" si="34"/>
        <v>0</v>
      </c>
      <c r="BF176" s="162">
        <f t="shared" si="35"/>
        <v>0</v>
      </c>
      <c r="BG176" s="162">
        <f t="shared" si="36"/>
        <v>0</v>
      </c>
      <c r="BH176" s="162">
        <f t="shared" si="37"/>
        <v>0</v>
      </c>
      <c r="BI176" s="162">
        <f t="shared" si="38"/>
        <v>0</v>
      </c>
      <c r="BJ176" s="14" t="s">
        <v>74</v>
      </c>
      <c r="BK176" s="162">
        <f t="shared" si="39"/>
        <v>0</v>
      </c>
      <c r="BL176" s="14" t="s">
        <v>138</v>
      </c>
      <c r="BM176" s="161" t="s">
        <v>390</v>
      </c>
    </row>
    <row r="177" spans="1:65" s="2" customFormat="1" ht="24.2" customHeight="1" x14ac:dyDescent="0.2">
      <c r="A177" s="26"/>
      <c r="B177" s="149"/>
      <c r="C177" s="150" t="s">
        <v>215</v>
      </c>
      <c r="D177" s="150" t="s">
        <v>134</v>
      </c>
      <c r="E177" s="151" t="s">
        <v>391</v>
      </c>
      <c r="F177" s="152" t="s">
        <v>392</v>
      </c>
      <c r="G177" s="153" t="s">
        <v>137</v>
      </c>
      <c r="H177" s="154">
        <v>3.7240000000000002</v>
      </c>
      <c r="I177" s="155"/>
      <c r="J177" s="155">
        <f t="shared" si="30"/>
        <v>0</v>
      </c>
      <c r="K177" s="156"/>
      <c r="L177" s="27"/>
      <c r="M177" s="157" t="s">
        <v>1</v>
      </c>
      <c r="N177" s="158" t="s">
        <v>33</v>
      </c>
      <c r="O177" s="159">
        <v>2.3865699999999999</v>
      </c>
      <c r="P177" s="159">
        <f t="shared" si="31"/>
        <v>8.8875866800000001</v>
      </c>
      <c r="Q177" s="159">
        <v>1.80325E-2</v>
      </c>
      <c r="R177" s="159">
        <f t="shared" si="32"/>
        <v>6.7153030000000002E-2</v>
      </c>
      <c r="S177" s="159">
        <v>0</v>
      </c>
      <c r="T177" s="160">
        <f t="shared" si="3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1" t="s">
        <v>138</v>
      </c>
      <c r="AT177" s="161" t="s">
        <v>134</v>
      </c>
      <c r="AU177" s="161" t="s">
        <v>76</v>
      </c>
      <c r="AY177" s="14" t="s">
        <v>132</v>
      </c>
      <c r="BE177" s="162">
        <f t="shared" si="34"/>
        <v>0</v>
      </c>
      <c r="BF177" s="162">
        <f t="shared" si="35"/>
        <v>0</v>
      </c>
      <c r="BG177" s="162">
        <f t="shared" si="36"/>
        <v>0</v>
      </c>
      <c r="BH177" s="162">
        <f t="shared" si="37"/>
        <v>0</v>
      </c>
      <c r="BI177" s="162">
        <f t="shared" si="38"/>
        <v>0</v>
      </c>
      <c r="BJ177" s="14" t="s">
        <v>74</v>
      </c>
      <c r="BK177" s="162">
        <f t="shared" si="39"/>
        <v>0</v>
      </c>
      <c r="BL177" s="14" t="s">
        <v>138</v>
      </c>
      <c r="BM177" s="161" t="s">
        <v>393</v>
      </c>
    </row>
    <row r="178" spans="1:65" s="2" customFormat="1" ht="24.2" customHeight="1" x14ac:dyDescent="0.2">
      <c r="A178" s="26"/>
      <c r="B178" s="149"/>
      <c r="C178" s="150" t="s">
        <v>394</v>
      </c>
      <c r="D178" s="150" t="s">
        <v>134</v>
      </c>
      <c r="E178" s="151" t="s">
        <v>395</v>
      </c>
      <c r="F178" s="152" t="s">
        <v>396</v>
      </c>
      <c r="G178" s="153" t="s">
        <v>137</v>
      </c>
      <c r="H178" s="154">
        <v>10.68</v>
      </c>
      <c r="I178" s="155"/>
      <c r="J178" s="155">
        <f t="shared" si="30"/>
        <v>0</v>
      </c>
      <c r="K178" s="156"/>
      <c r="L178" s="27"/>
      <c r="M178" s="157" t="s">
        <v>1</v>
      </c>
      <c r="N178" s="158" t="s">
        <v>33</v>
      </c>
      <c r="O178" s="159">
        <v>0.2</v>
      </c>
      <c r="P178" s="159">
        <f t="shared" si="31"/>
        <v>2.1360000000000001</v>
      </c>
      <c r="Q178" s="159">
        <v>4.5000000000000003E-5</v>
      </c>
      <c r="R178" s="159">
        <f t="shared" si="32"/>
        <v>4.8060000000000003E-4</v>
      </c>
      <c r="S178" s="159">
        <v>0</v>
      </c>
      <c r="T178" s="160">
        <f t="shared" si="3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1" t="s">
        <v>138</v>
      </c>
      <c r="AT178" s="161" t="s">
        <v>134</v>
      </c>
      <c r="AU178" s="161" t="s">
        <v>76</v>
      </c>
      <c r="AY178" s="14" t="s">
        <v>132</v>
      </c>
      <c r="BE178" s="162">
        <f t="shared" si="34"/>
        <v>0</v>
      </c>
      <c r="BF178" s="162">
        <f t="shared" si="35"/>
        <v>0</v>
      </c>
      <c r="BG178" s="162">
        <f t="shared" si="36"/>
        <v>0</v>
      </c>
      <c r="BH178" s="162">
        <f t="shared" si="37"/>
        <v>0</v>
      </c>
      <c r="BI178" s="162">
        <f t="shared" si="38"/>
        <v>0</v>
      </c>
      <c r="BJ178" s="14" t="s">
        <v>74</v>
      </c>
      <c r="BK178" s="162">
        <f t="shared" si="39"/>
        <v>0</v>
      </c>
      <c r="BL178" s="14" t="s">
        <v>138</v>
      </c>
      <c r="BM178" s="161" t="s">
        <v>397</v>
      </c>
    </row>
    <row r="179" spans="1:65" s="2" customFormat="1" ht="24.2" customHeight="1" x14ac:dyDescent="0.2">
      <c r="A179" s="26"/>
      <c r="B179" s="149"/>
      <c r="C179" s="150" t="s">
        <v>219</v>
      </c>
      <c r="D179" s="150" t="s">
        <v>134</v>
      </c>
      <c r="E179" s="151" t="s">
        <v>398</v>
      </c>
      <c r="F179" s="152" t="s">
        <v>399</v>
      </c>
      <c r="G179" s="153" t="s">
        <v>137</v>
      </c>
      <c r="H179" s="154">
        <v>44.71</v>
      </c>
      <c r="I179" s="155"/>
      <c r="J179" s="155">
        <f t="shared" si="30"/>
        <v>0</v>
      </c>
      <c r="K179" s="156"/>
      <c r="L179" s="27"/>
      <c r="M179" s="157" t="s">
        <v>1</v>
      </c>
      <c r="N179" s="158" t="s">
        <v>33</v>
      </c>
      <c r="O179" s="159">
        <v>0.33900000000000002</v>
      </c>
      <c r="P179" s="159">
        <f t="shared" si="31"/>
        <v>15.156690000000001</v>
      </c>
      <c r="Q179" s="159">
        <v>0</v>
      </c>
      <c r="R179" s="159">
        <f t="shared" si="32"/>
        <v>0</v>
      </c>
      <c r="S179" s="159">
        <v>0</v>
      </c>
      <c r="T179" s="160">
        <f t="shared" si="3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1" t="s">
        <v>138</v>
      </c>
      <c r="AT179" s="161" t="s">
        <v>134</v>
      </c>
      <c r="AU179" s="161" t="s">
        <v>76</v>
      </c>
      <c r="AY179" s="14" t="s">
        <v>132</v>
      </c>
      <c r="BE179" s="162">
        <f t="shared" si="34"/>
        <v>0</v>
      </c>
      <c r="BF179" s="162">
        <f t="shared" si="35"/>
        <v>0</v>
      </c>
      <c r="BG179" s="162">
        <f t="shared" si="36"/>
        <v>0</v>
      </c>
      <c r="BH179" s="162">
        <f t="shared" si="37"/>
        <v>0</v>
      </c>
      <c r="BI179" s="162">
        <f t="shared" si="38"/>
        <v>0</v>
      </c>
      <c r="BJ179" s="14" t="s">
        <v>74</v>
      </c>
      <c r="BK179" s="162">
        <f t="shared" si="39"/>
        <v>0</v>
      </c>
      <c r="BL179" s="14" t="s">
        <v>138</v>
      </c>
      <c r="BM179" s="161" t="s">
        <v>400</v>
      </c>
    </row>
    <row r="180" spans="1:65" s="2" customFormat="1" ht="24.2" customHeight="1" x14ac:dyDescent="0.2">
      <c r="A180" s="26"/>
      <c r="B180" s="149"/>
      <c r="C180" s="150" t="s">
        <v>401</v>
      </c>
      <c r="D180" s="150" t="s">
        <v>134</v>
      </c>
      <c r="E180" s="151" t="s">
        <v>402</v>
      </c>
      <c r="F180" s="152" t="s">
        <v>403</v>
      </c>
      <c r="G180" s="153" t="s">
        <v>137</v>
      </c>
      <c r="H180" s="154">
        <v>3.7240000000000002</v>
      </c>
      <c r="I180" s="155"/>
      <c r="J180" s="155">
        <f t="shared" si="30"/>
        <v>0</v>
      </c>
      <c r="K180" s="156"/>
      <c r="L180" s="27"/>
      <c r="M180" s="157" t="s">
        <v>1</v>
      </c>
      <c r="N180" s="158" t="s">
        <v>33</v>
      </c>
      <c r="O180" s="159">
        <v>0.5</v>
      </c>
      <c r="P180" s="159">
        <f t="shared" si="31"/>
        <v>1.8620000000000001</v>
      </c>
      <c r="Q180" s="159">
        <v>0</v>
      </c>
      <c r="R180" s="159">
        <f t="shared" si="32"/>
        <v>0</v>
      </c>
      <c r="S180" s="159">
        <v>0</v>
      </c>
      <c r="T180" s="160">
        <f t="shared" si="3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1" t="s">
        <v>138</v>
      </c>
      <c r="AT180" s="161" t="s">
        <v>134</v>
      </c>
      <c r="AU180" s="161" t="s">
        <v>76</v>
      </c>
      <c r="AY180" s="14" t="s">
        <v>132</v>
      </c>
      <c r="BE180" s="162">
        <f t="shared" si="34"/>
        <v>0</v>
      </c>
      <c r="BF180" s="162">
        <f t="shared" si="35"/>
        <v>0</v>
      </c>
      <c r="BG180" s="162">
        <f t="shared" si="36"/>
        <v>0</v>
      </c>
      <c r="BH180" s="162">
        <f t="shared" si="37"/>
        <v>0</v>
      </c>
      <c r="BI180" s="162">
        <f t="shared" si="38"/>
        <v>0</v>
      </c>
      <c r="BJ180" s="14" t="s">
        <v>74</v>
      </c>
      <c r="BK180" s="162">
        <f t="shared" si="39"/>
        <v>0</v>
      </c>
      <c r="BL180" s="14" t="s">
        <v>138</v>
      </c>
      <c r="BM180" s="161" t="s">
        <v>404</v>
      </c>
    </row>
    <row r="181" spans="1:65" s="2" customFormat="1" ht="24.2" customHeight="1" x14ac:dyDescent="0.2">
      <c r="A181" s="26"/>
      <c r="B181" s="149"/>
      <c r="C181" s="150" t="s">
        <v>222</v>
      </c>
      <c r="D181" s="150" t="s">
        <v>134</v>
      </c>
      <c r="E181" s="151" t="s">
        <v>405</v>
      </c>
      <c r="F181" s="152" t="s">
        <v>406</v>
      </c>
      <c r="G181" s="153" t="s">
        <v>137</v>
      </c>
      <c r="H181" s="154">
        <v>19.63</v>
      </c>
      <c r="I181" s="155"/>
      <c r="J181" s="155">
        <f t="shared" si="30"/>
        <v>0</v>
      </c>
      <c r="K181" s="156"/>
      <c r="L181" s="27"/>
      <c r="M181" s="157" t="s">
        <v>1</v>
      </c>
      <c r="N181" s="158" t="s">
        <v>33</v>
      </c>
      <c r="O181" s="159">
        <v>0.57159000000000004</v>
      </c>
      <c r="P181" s="159">
        <f t="shared" si="31"/>
        <v>11.2203117</v>
      </c>
      <c r="Q181" s="159">
        <v>1.8186150000000002E-2</v>
      </c>
      <c r="R181" s="159">
        <f t="shared" si="32"/>
        <v>0.35699412450000001</v>
      </c>
      <c r="S181" s="159">
        <v>0</v>
      </c>
      <c r="T181" s="160">
        <f t="shared" si="3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1" t="s">
        <v>138</v>
      </c>
      <c r="AT181" s="161" t="s">
        <v>134</v>
      </c>
      <c r="AU181" s="161" t="s">
        <v>76</v>
      </c>
      <c r="AY181" s="14" t="s">
        <v>132</v>
      </c>
      <c r="BE181" s="162">
        <f t="shared" si="34"/>
        <v>0</v>
      </c>
      <c r="BF181" s="162">
        <f t="shared" si="35"/>
        <v>0</v>
      </c>
      <c r="BG181" s="162">
        <f t="shared" si="36"/>
        <v>0</v>
      </c>
      <c r="BH181" s="162">
        <f t="shared" si="37"/>
        <v>0</v>
      </c>
      <c r="BI181" s="162">
        <f t="shared" si="38"/>
        <v>0</v>
      </c>
      <c r="BJ181" s="14" t="s">
        <v>74</v>
      </c>
      <c r="BK181" s="162">
        <f t="shared" si="39"/>
        <v>0</v>
      </c>
      <c r="BL181" s="14" t="s">
        <v>138</v>
      </c>
      <c r="BM181" s="161" t="s">
        <v>407</v>
      </c>
    </row>
    <row r="182" spans="1:65" s="2" customFormat="1" ht="24.2" customHeight="1" x14ac:dyDescent="0.2">
      <c r="A182" s="26"/>
      <c r="B182" s="149"/>
      <c r="C182" s="150" t="s">
        <v>408</v>
      </c>
      <c r="D182" s="150" t="s">
        <v>134</v>
      </c>
      <c r="E182" s="151" t="s">
        <v>409</v>
      </c>
      <c r="F182" s="152" t="s">
        <v>410</v>
      </c>
      <c r="G182" s="153" t="s">
        <v>229</v>
      </c>
      <c r="H182" s="154">
        <v>1.2969999999999999</v>
      </c>
      <c r="I182" s="155"/>
      <c r="J182" s="155">
        <f t="shared" si="30"/>
        <v>0</v>
      </c>
      <c r="K182" s="156"/>
      <c r="L182" s="27"/>
      <c r="M182" s="157" t="s">
        <v>1</v>
      </c>
      <c r="N182" s="158" t="s">
        <v>33</v>
      </c>
      <c r="O182" s="159">
        <v>45.421390000000002</v>
      </c>
      <c r="P182" s="159">
        <f t="shared" si="31"/>
        <v>58.911542830000002</v>
      </c>
      <c r="Q182" s="159">
        <v>1.0485325999999999</v>
      </c>
      <c r="R182" s="159">
        <f t="shared" si="32"/>
        <v>1.3599467821999998</v>
      </c>
      <c r="S182" s="159">
        <v>0</v>
      </c>
      <c r="T182" s="160">
        <f t="shared" si="3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1" t="s">
        <v>138</v>
      </c>
      <c r="AT182" s="161" t="s">
        <v>134</v>
      </c>
      <c r="AU182" s="161" t="s">
        <v>76</v>
      </c>
      <c r="AY182" s="14" t="s">
        <v>132</v>
      </c>
      <c r="BE182" s="162">
        <f t="shared" si="34"/>
        <v>0</v>
      </c>
      <c r="BF182" s="162">
        <f t="shared" si="35"/>
        <v>0</v>
      </c>
      <c r="BG182" s="162">
        <f t="shared" si="36"/>
        <v>0</v>
      </c>
      <c r="BH182" s="162">
        <f t="shared" si="37"/>
        <v>0</v>
      </c>
      <c r="BI182" s="162">
        <f t="shared" si="38"/>
        <v>0</v>
      </c>
      <c r="BJ182" s="14" t="s">
        <v>74</v>
      </c>
      <c r="BK182" s="162">
        <f t="shared" si="39"/>
        <v>0</v>
      </c>
      <c r="BL182" s="14" t="s">
        <v>138</v>
      </c>
      <c r="BM182" s="161" t="s">
        <v>411</v>
      </c>
    </row>
    <row r="183" spans="1:65" s="2" customFormat="1" ht="24.2" customHeight="1" x14ac:dyDescent="0.2">
      <c r="A183" s="26"/>
      <c r="B183" s="149"/>
      <c r="C183" s="150" t="s">
        <v>226</v>
      </c>
      <c r="D183" s="150" t="s">
        <v>134</v>
      </c>
      <c r="E183" s="151" t="s">
        <v>412</v>
      </c>
      <c r="F183" s="152" t="s">
        <v>413</v>
      </c>
      <c r="G183" s="153" t="s">
        <v>229</v>
      </c>
      <c r="H183" s="154">
        <v>18.417999999999999</v>
      </c>
      <c r="I183" s="155"/>
      <c r="J183" s="155">
        <f t="shared" si="30"/>
        <v>0</v>
      </c>
      <c r="K183" s="156"/>
      <c r="L183" s="27"/>
      <c r="M183" s="157" t="s">
        <v>1</v>
      </c>
      <c r="N183" s="158" t="s">
        <v>33</v>
      </c>
      <c r="O183" s="159">
        <v>57.931440000000002</v>
      </c>
      <c r="P183" s="159">
        <f t="shared" si="31"/>
        <v>1066.98126192</v>
      </c>
      <c r="Q183" s="159">
        <v>1.0491010000000001</v>
      </c>
      <c r="R183" s="159">
        <f t="shared" si="32"/>
        <v>19.322342217999999</v>
      </c>
      <c r="S183" s="159">
        <v>0</v>
      </c>
      <c r="T183" s="160">
        <f t="shared" si="3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1" t="s">
        <v>138</v>
      </c>
      <c r="AT183" s="161" t="s">
        <v>134</v>
      </c>
      <c r="AU183" s="161" t="s">
        <v>76</v>
      </c>
      <c r="AY183" s="14" t="s">
        <v>132</v>
      </c>
      <c r="BE183" s="162">
        <f t="shared" si="34"/>
        <v>0</v>
      </c>
      <c r="BF183" s="162">
        <f t="shared" si="35"/>
        <v>0</v>
      </c>
      <c r="BG183" s="162">
        <f t="shared" si="36"/>
        <v>0</v>
      </c>
      <c r="BH183" s="162">
        <f t="shared" si="37"/>
        <v>0</v>
      </c>
      <c r="BI183" s="162">
        <f t="shared" si="38"/>
        <v>0</v>
      </c>
      <c r="BJ183" s="14" t="s">
        <v>74</v>
      </c>
      <c r="BK183" s="162">
        <f t="shared" si="39"/>
        <v>0</v>
      </c>
      <c r="BL183" s="14" t="s">
        <v>138</v>
      </c>
      <c r="BM183" s="161" t="s">
        <v>414</v>
      </c>
    </row>
    <row r="184" spans="1:65" s="2" customFormat="1" ht="16.5" customHeight="1" x14ac:dyDescent="0.2">
      <c r="A184" s="26"/>
      <c r="B184" s="149"/>
      <c r="C184" s="150" t="s">
        <v>415</v>
      </c>
      <c r="D184" s="150" t="s">
        <v>134</v>
      </c>
      <c r="E184" s="151" t="s">
        <v>416</v>
      </c>
      <c r="F184" s="152" t="s">
        <v>417</v>
      </c>
      <c r="G184" s="153" t="s">
        <v>137</v>
      </c>
      <c r="H184" s="154">
        <v>387.22399999999999</v>
      </c>
      <c r="I184" s="155"/>
      <c r="J184" s="155">
        <f t="shared" si="30"/>
        <v>0</v>
      </c>
      <c r="K184" s="156"/>
      <c r="L184" s="27"/>
      <c r="M184" s="157" t="s">
        <v>1</v>
      </c>
      <c r="N184" s="158" t="s">
        <v>33</v>
      </c>
      <c r="O184" s="159">
        <v>0.90920999999999996</v>
      </c>
      <c r="P184" s="159">
        <f t="shared" si="31"/>
        <v>352.06793303999996</v>
      </c>
      <c r="Q184" s="159">
        <v>4.7045999999999998E-3</v>
      </c>
      <c r="R184" s="159">
        <f t="shared" si="32"/>
        <v>1.8217340303999998</v>
      </c>
      <c r="S184" s="159">
        <v>0</v>
      </c>
      <c r="T184" s="160">
        <f t="shared" si="3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1" t="s">
        <v>138</v>
      </c>
      <c r="AT184" s="161" t="s">
        <v>134</v>
      </c>
      <c r="AU184" s="161" t="s">
        <v>76</v>
      </c>
      <c r="AY184" s="14" t="s">
        <v>132</v>
      </c>
      <c r="BE184" s="162">
        <f t="shared" si="34"/>
        <v>0</v>
      </c>
      <c r="BF184" s="162">
        <f t="shared" si="35"/>
        <v>0</v>
      </c>
      <c r="BG184" s="162">
        <f t="shared" si="36"/>
        <v>0</v>
      </c>
      <c r="BH184" s="162">
        <f t="shared" si="37"/>
        <v>0</v>
      </c>
      <c r="BI184" s="162">
        <f t="shared" si="38"/>
        <v>0</v>
      </c>
      <c r="BJ184" s="14" t="s">
        <v>74</v>
      </c>
      <c r="BK184" s="162">
        <f t="shared" si="39"/>
        <v>0</v>
      </c>
      <c r="BL184" s="14" t="s">
        <v>138</v>
      </c>
      <c r="BM184" s="161" t="s">
        <v>418</v>
      </c>
    </row>
    <row r="185" spans="1:65" s="2" customFormat="1" ht="16.5" customHeight="1" x14ac:dyDescent="0.2">
      <c r="A185" s="26"/>
      <c r="B185" s="149"/>
      <c r="C185" s="150" t="s">
        <v>230</v>
      </c>
      <c r="D185" s="150" t="s">
        <v>134</v>
      </c>
      <c r="E185" s="151" t="s">
        <v>419</v>
      </c>
      <c r="F185" s="152" t="s">
        <v>420</v>
      </c>
      <c r="G185" s="153" t="s">
        <v>137</v>
      </c>
      <c r="H185" s="154">
        <v>387.22399999999999</v>
      </c>
      <c r="I185" s="155"/>
      <c r="J185" s="155">
        <f t="shared" si="30"/>
        <v>0</v>
      </c>
      <c r="K185" s="156"/>
      <c r="L185" s="27"/>
      <c r="M185" s="157" t="s">
        <v>1</v>
      </c>
      <c r="N185" s="158" t="s">
        <v>33</v>
      </c>
      <c r="O185" s="159">
        <v>0.28799999999999998</v>
      </c>
      <c r="P185" s="159">
        <f t="shared" si="31"/>
        <v>111.52051199999998</v>
      </c>
      <c r="Q185" s="159">
        <v>0</v>
      </c>
      <c r="R185" s="159">
        <f t="shared" si="32"/>
        <v>0</v>
      </c>
      <c r="S185" s="159">
        <v>0</v>
      </c>
      <c r="T185" s="160">
        <f t="shared" si="3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1" t="s">
        <v>138</v>
      </c>
      <c r="AT185" s="161" t="s">
        <v>134</v>
      </c>
      <c r="AU185" s="161" t="s">
        <v>76</v>
      </c>
      <c r="AY185" s="14" t="s">
        <v>132</v>
      </c>
      <c r="BE185" s="162">
        <f t="shared" si="34"/>
        <v>0</v>
      </c>
      <c r="BF185" s="162">
        <f t="shared" si="35"/>
        <v>0</v>
      </c>
      <c r="BG185" s="162">
        <f t="shared" si="36"/>
        <v>0</v>
      </c>
      <c r="BH185" s="162">
        <f t="shared" si="37"/>
        <v>0</v>
      </c>
      <c r="BI185" s="162">
        <f t="shared" si="38"/>
        <v>0</v>
      </c>
      <c r="BJ185" s="14" t="s">
        <v>74</v>
      </c>
      <c r="BK185" s="162">
        <f t="shared" si="39"/>
        <v>0</v>
      </c>
      <c r="BL185" s="14" t="s">
        <v>138</v>
      </c>
      <c r="BM185" s="161" t="s">
        <v>421</v>
      </c>
    </row>
    <row r="186" spans="1:65" s="2" customFormat="1" ht="16.5" customHeight="1" x14ac:dyDescent="0.2">
      <c r="A186" s="26"/>
      <c r="B186" s="149"/>
      <c r="C186" s="150" t="s">
        <v>422</v>
      </c>
      <c r="D186" s="150" t="s">
        <v>134</v>
      </c>
      <c r="E186" s="151" t="s">
        <v>423</v>
      </c>
      <c r="F186" s="152" t="s">
        <v>424</v>
      </c>
      <c r="G186" s="153" t="s">
        <v>137</v>
      </c>
      <c r="H186" s="154">
        <v>35.130000000000003</v>
      </c>
      <c r="I186" s="155"/>
      <c r="J186" s="155">
        <f t="shared" si="30"/>
        <v>0</v>
      </c>
      <c r="K186" s="156"/>
      <c r="L186" s="27"/>
      <c r="M186" s="157" t="s">
        <v>1</v>
      </c>
      <c r="N186" s="158" t="s">
        <v>33</v>
      </c>
      <c r="O186" s="159">
        <v>0.44253999999999999</v>
      </c>
      <c r="P186" s="159">
        <f t="shared" si="31"/>
        <v>15.546430200000001</v>
      </c>
      <c r="Q186" s="159">
        <v>3.9751999999999999E-3</v>
      </c>
      <c r="R186" s="159">
        <f t="shared" si="32"/>
        <v>0.139648776</v>
      </c>
      <c r="S186" s="159">
        <v>0</v>
      </c>
      <c r="T186" s="160">
        <f t="shared" si="3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1" t="s">
        <v>138</v>
      </c>
      <c r="AT186" s="161" t="s">
        <v>134</v>
      </c>
      <c r="AU186" s="161" t="s">
        <v>76</v>
      </c>
      <c r="AY186" s="14" t="s">
        <v>132</v>
      </c>
      <c r="BE186" s="162">
        <f t="shared" si="34"/>
        <v>0</v>
      </c>
      <c r="BF186" s="162">
        <f t="shared" si="35"/>
        <v>0</v>
      </c>
      <c r="BG186" s="162">
        <f t="shared" si="36"/>
        <v>0</v>
      </c>
      <c r="BH186" s="162">
        <f t="shared" si="37"/>
        <v>0</v>
      </c>
      <c r="BI186" s="162">
        <f t="shared" si="38"/>
        <v>0</v>
      </c>
      <c r="BJ186" s="14" t="s">
        <v>74</v>
      </c>
      <c r="BK186" s="162">
        <f t="shared" si="39"/>
        <v>0</v>
      </c>
      <c r="BL186" s="14" t="s">
        <v>138</v>
      </c>
      <c r="BM186" s="161" t="s">
        <v>425</v>
      </c>
    </row>
    <row r="187" spans="1:65" s="2" customFormat="1" ht="24.2" customHeight="1" x14ac:dyDescent="0.2">
      <c r="A187" s="26"/>
      <c r="B187" s="149"/>
      <c r="C187" s="163" t="s">
        <v>234</v>
      </c>
      <c r="D187" s="163" t="s">
        <v>160</v>
      </c>
      <c r="E187" s="164" t="s">
        <v>426</v>
      </c>
      <c r="F187" s="165" t="s">
        <v>427</v>
      </c>
      <c r="G187" s="166" t="s">
        <v>137</v>
      </c>
      <c r="H187" s="167">
        <v>36.887</v>
      </c>
      <c r="I187" s="168"/>
      <c r="J187" s="168">
        <f t="shared" si="30"/>
        <v>0</v>
      </c>
      <c r="K187" s="169"/>
      <c r="L187" s="170"/>
      <c r="M187" s="171" t="s">
        <v>1</v>
      </c>
      <c r="N187" s="172" t="s">
        <v>33</v>
      </c>
      <c r="O187" s="159">
        <v>0</v>
      </c>
      <c r="P187" s="159">
        <f t="shared" si="31"/>
        <v>0</v>
      </c>
      <c r="Q187" s="159">
        <v>0</v>
      </c>
      <c r="R187" s="159">
        <f t="shared" si="32"/>
        <v>0</v>
      </c>
      <c r="S187" s="159">
        <v>0</v>
      </c>
      <c r="T187" s="160">
        <f t="shared" si="3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1" t="s">
        <v>148</v>
      </c>
      <c r="AT187" s="161" t="s">
        <v>160</v>
      </c>
      <c r="AU187" s="161" t="s">
        <v>76</v>
      </c>
      <c r="AY187" s="14" t="s">
        <v>132</v>
      </c>
      <c r="BE187" s="162">
        <f t="shared" si="34"/>
        <v>0</v>
      </c>
      <c r="BF187" s="162">
        <f t="shared" si="35"/>
        <v>0</v>
      </c>
      <c r="BG187" s="162">
        <f t="shared" si="36"/>
        <v>0</v>
      </c>
      <c r="BH187" s="162">
        <f t="shared" si="37"/>
        <v>0</v>
      </c>
      <c r="BI187" s="162">
        <f t="shared" si="38"/>
        <v>0</v>
      </c>
      <c r="BJ187" s="14" t="s">
        <v>74</v>
      </c>
      <c r="BK187" s="162">
        <f t="shared" si="39"/>
        <v>0</v>
      </c>
      <c r="BL187" s="14" t="s">
        <v>138</v>
      </c>
      <c r="BM187" s="161" t="s">
        <v>428</v>
      </c>
    </row>
    <row r="188" spans="1:65" s="2" customFormat="1" ht="24.2" customHeight="1" x14ac:dyDescent="0.2">
      <c r="A188" s="26"/>
      <c r="B188" s="149"/>
      <c r="C188" s="150" t="s">
        <v>429</v>
      </c>
      <c r="D188" s="150" t="s">
        <v>134</v>
      </c>
      <c r="E188" s="151" t="s">
        <v>430</v>
      </c>
      <c r="F188" s="152" t="s">
        <v>431</v>
      </c>
      <c r="G188" s="153" t="s">
        <v>137</v>
      </c>
      <c r="H188" s="154">
        <v>387.22399999999999</v>
      </c>
      <c r="I188" s="155"/>
      <c r="J188" s="155">
        <f t="shared" si="30"/>
        <v>0</v>
      </c>
      <c r="K188" s="156"/>
      <c r="L188" s="27"/>
      <c r="M188" s="157" t="s">
        <v>1</v>
      </c>
      <c r="N188" s="158" t="s">
        <v>33</v>
      </c>
      <c r="O188" s="159">
        <v>0</v>
      </c>
      <c r="P188" s="159">
        <f t="shared" si="31"/>
        <v>0</v>
      </c>
      <c r="Q188" s="159">
        <v>0</v>
      </c>
      <c r="R188" s="159">
        <f t="shared" si="32"/>
        <v>0</v>
      </c>
      <c r="S188" s="159">
        <v>0</v>
      </c>
      <c r="T188" s="160">
        <f t="shared" si="3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1" t="s">
        <v>138</v>
      </c>
      <c r="AT188" s="161" t="s">
        <v>134</v>
      </c>
      <c r="AU188" s="161" t="s">
        <v>76</v>
      </c>
      <c r="AY188" s="14" t="s">
        <v>132</v>
      </c>
      <c r="BE188" s="162">
        <f t="shared" si="34"/>
        <v>0</v>
      </c>
      <c r="BF188" s="162">
        <f t="shared" si="35"/>
        <v>0</v>
      </c>
      <c r="BG188" s="162">
        <f t="shared" si="36"/>
        <v>0</v>
      </c>
      <c r="BH188" s="162">
        <f t="shared" si="37"/>
        <v>0</v>
      </c>
      <c r="BI188" s="162">
        <f t="shared" si="38"/>
        <v>0</v>
      </c>
      <c r="BJ188" s="14" t="s">
        <v>74</v>
      </c>
      <c r="BK188" s="162">
        <f t="shared" si="39"/>
        <v>0</v>
      </c>
      <c r="BL188" s="14" t="s">
        <v>138</v>
      </c>
      <c r="BM188" s="161" t="s">
        <v>432</v>
      </c>
    </row>
    <row r="189" spans="1:65" s="2" customFormat="1" ht="16.5" customHeight="1" x14ac:dyDescent="0.2">
      <c r="A189" s="26"/>
      <c r="B189" s="149"/>
      <c r="C189" s="150" t="s">
        <v>237</v>
      </c>
      <c r="D189" s="150" t="s">
        <v>134</v>
      </c>
      <c r="E189" s="151" t="s">
        <v>433</v>
      </c>
      <c r="F189" s="152" t="s">
        <v>434</v>
      </c>
      <c r="G189" s="153" t="s">
        <v>137</v>
      </c>
      <c r="H189" s="154">
        <v>7.351</v>
      </c>
      <c r="I189" s="155"/>
      <c r="J189" s="155">
        <f t="shared" si="30"/>
        <v>0</v>
      </c>
      <c r="K189" s="156"/>
      <c r="L189" s="27"/>
      <c r="M189" s="157" t="s">
        <v>1</v>
      </c>
      <c r="N189" s="158" t="s">
        <v>33</v>
      </c>
      <c r="O189" s="159">
        <v>3.9123399999999999</v>
      </c>
      <c r="P189" s="159">
        <f t="shared" si="31"/>
        <v>28.759611339999999</v>
      </c>
      <c r="Q189" s="159">
        <v>0.14159179999999999</v>
      </c>
      <c r="R189" s="159">
        <f t="shared" si="32"/>
        <v>1.0408413217999999</v>
      </c>
      <c r="S189" s="159">
        <v>0</v>
      </c>
      <c r="T189" s="160">
        <f t="shared" si="3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1" t="s">
        <v>138</v>
      </c>
      <c r="AT189" s="161" t="s">
        <v>134</v>
      </c>
      <c r="AU189" s="161" t="s">
        <v>76</v>
      </c>
      <c r="AY189" s="14" t="s">
        <v>132</v>
      </c>
      <c r="BE189" s="162">
        <f t="shared" si="34"/>
        <v>0</v>
      </c>
      <c r="BF189" s="162">
        <f t="shared" si="35"/>
        <v>0</v>
      </c>
      <c r="BG189" s="162">
        <f t="shared" si="36"/>
        <v>0</v>
      </c>
      <c r="BH189" s="162">
        <f t="shared" si="37"/>
        <v>0</v>
      </c>
      <c r="BI189" s="162">
        <f t="shared" si="38"/>
        <v>0</v>
      </c>
      <c r="BJ189" s="14" t="s">
        <v>74</v>
      </c>
      <c r="BK189" s="162">
        <f t="shared" si="39"/>
        <v>0</v>
      </c>
      <c r="BL189" s="14" t="s">
        <v>138</v>
      </c>
      <c r="BM189" s="161" t="s">
        <v>435</v>
      </c>
    </row>
    <row r="190" spans="1:65" s="2" customFormat="1" ht="24.2" customHeight="1" x14ac:dyDescent="0.2">
      <c r="A190" s="26"/>
      <c r="B190" s="149"/>
      <c r="C190" s="150" t="s">
        <v>436</v>
      </c>
      <c r="D190" s="150" t="s">
        <v>134</v>
      </c>
      <c r="E190" s="151" t="s">
        <v>437</v>
      </c>
      <c r="F190" s="152" t="s">
        <v>438</v>
      </c>
      <c r="G190" s="153" t="s">
        <v>254</v>
      </c>
      <c r="H190" s="154">
        <v>24</v>
      </c>
      <c r="I190" s="155"/>
      <c r="J190" s="155">
        <f t="shared" si="30"/>
        <v>0</v>
      </c>
      <c r="K190" s="156"/>
      <c r="L190" s="27"/>
      <c r="M190" s="157" t="s">
        <v>1</v>
      </c>
      <c r="N190" s="158" t="s">
        <v>33</v>
      </c>
      <c r="O190" s="159">
        <v>6.3710000000000004</v>
      </c>
      <c r="P190" s="159">
        <f t="shared" si="31"/>
        <v>152.904</v>
      </c>
      <c r="Q190" s="159">
        <v>0</v>
      </c>
      <c r="R190" s="159">
        <f t="shared" si="32"/>
        <v>0</v>
      </c>
      <c r="S190" s="159">
        <v>0</v>
      </c>
      <c r="T190" s="160">
        <f t="shared" si="3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1" t="s">
        <v>138</v>
      </c>
      <c r="AT190" s="161" t="s">
        <v>134</v>
      </c>
      <c r="AU190" s="161" t="s">
        <v>76</v>
      </c>
      <c r="AY190" s="14" t="s">
        <v>132</v>
      </c>
      <c r="BE190" s="162">
        <f t="shared" si="34"/>
        <v>0</v>
      </c>
      <c r="BF190" s="162">
        <f t="shared" si="35"/>
        <v>0</v>
      </c>
      <c r="BG190" s="162">
        <f t="shared" si="36"/>
        <v>0</v>
      </c>
      <c r="BH190" s="162">
        <f t="shared" si="37"/>
        <v>0</v>
      </c>
      <c r="BI190" s="162">
        <f t="shared" si="38"/>
        <v>0</v>
      </c>
      <c r="BJ190" s="14" t="s">
        <v>74</v>
      </c>
      <c r="BK190" s="162">
        <f t="shared" si="39"/>
        <v>0</v>
      </c>
      <c r="BL190" s="14" t="s">
        <v>138</v>
      </c>
      <c r="BM190" s="161" t="s">
        <v>439</v>
      </c>
    </row>
    <row r="191" spans="1:65" s="2" customFormat="1" ht="16.5" customHeight="1" x14ac:dyDescent="0.2">
      <c r="A191" s="26"/>
      <c r="B191" s="149"/>
      <c r="C191" s="163" t="s">
        <v>241</v>
      </c>
      <c r="D191" s="163" t="s">
        <v>160</v>
      </c>
      <c r="E191" s="164" t="s">
        <v>440</v>
      </c>
      <c r="F191" s="165" t="s">
        <v>441</v>
      </c>
      <c r="G191" s="166" t="s">
        <v>254</v>
      </c>
      <c r="H191" s="167">
        <v>1</v>
      </c>
      <c r="I191" s="168"/>
      <c r="J191" s="168">
        <f t="shared" si="30"/>
        <v>0</v>
      </c>
      <c r="K191" s="169"/>
      <c r="L191" s="170"/>
      <c r="M191" s="171" t="s">
        <v>1</v>
      </c>
      <c r="N191" s="172" t="s">
        <v>33</v>
      </c>
      <c r="O191" s="159">
        <v>0</v>
      </c>
      <c r="P191" s="159">
        <f t="shared" si="31"/>
        <v>0</v>
      </c>
      <c r="Q191" s="159">
        <v>0</v>
      </c>
      <c r="R191" s="159">
        <f t="shared" si="32"/>
        <v>0</v>
      </c>
      <c r="S191" s="159">
        <v>0</v>
      </c>
      <c r="T191" s="160">
        <f t="shared" si="3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1" t="s">
        <v>148</v>
      </c>
      <c r="AT191" s="161" t="s">
        <v>160</v>
      </c>
      <c r="AU191" s="161" t="s">
        <v>76</v>
      </c>
      <c r="AY191" s="14" t="s">
        <v>132</v>
      </c>
      <c r="BE191" s="162">
        <f t="shared" si="34"/>
        <v>0</v>
      </c>
      <c r="BF191" s="162">
        <f t="shared" si="35"/>
        <v>0</v>
      </c>
      <c r="BG191" s="162">
        <f t="shared" si="36"/>
        <v>0</v>
      </c>
      <c r="BH191" s="162">
        <f t="shared" si="37"/>
        <v>0</v>
      </c>
      <c r="BI191" s="162">
        <f t="shared" si="38"/>
        <v>0</v>
      </c>
      <c r="BJ191" s="14" t="s">
        <v>74</v>
      </c>
      <c r="BK191" s="162">
        <f t="shared" si="39"/>
        <v>0</v>
      </c>
      <c r="BL191" s="14" t="s">
        <v>138</v>
      </c>
      <c r="BM191" s="161" t="s">
        <v>442</v>
      </c>
    </row>
    <row r="192" spans="1:65" s="2" customFormat="1" ht="16.5" customHeight="1" x14ac:dyDescent="0.2">
      <c r="A192" s="26"/>
      <c r="B192" s="149"/>
      <c r="C192" s="163" t="s">
        <v>443</v>
      </c>
      <c r="D192" s="163" t="s">
        <v>160</v>
      </c>
      <c r="E192" s="164" t="s">
        <v>444</v>
      </c>
      <c r="F192" s="165" t="s">
        <v>445</v>
      </c>
      <c r="G192" s="166" t="s">
        <v>254</v>
      </c>
      <c r="H192" s="167">
        <v>2</v>
      </c>
      <c r="I192" s="168"/>
      <c r="J192" s="168">
        <f t="shared" si="30"/>
        <v>0</v>
      </c>
      <c r="K192" s="169"/>
      <c r="L192" s="170"/>
      <c r="M192" s="171" t="s">
        <v>1</v>
      </c>
      <c r="N192" s="172" t="s">
        <v>33</v>
      </c>
      <c r="O192" s="159">
        <v>0</v>
      </c>
      <c r="P192" s="159">
        <f t="shared" si="31"/>
        <v>0</v>
      </c>
      <c r="Q192" s="159">
        <v>0</v>
      </c>
      <c r="R192" s="159">
        <f t="shared" si="32"/>
        <v>0</v>
      </c>
      <c r="S192" s="159">
        <v>0</v>
      </c>
      <c r="T192" s="160">
        <f t="shared" si="3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1" t="s">
        <v>148</v>
      </c>
      <c r="AT192" s="161" t="s">
        <v>160</v>
      </c>
      <c r="AU192" s="161" t="s">
        <v>76</v>
      </c>
      <c r="AY192" s="14" t="s">
        <v>132</v>
      </c>
      <c r="BE192" s="162">
        <f t="shared" si="34"/>
        <v>0</v>
      </c>
      <c r="BF192" s="162">
        <f t="shared" si="35"/>
        <v>0</v>
      </c>
      <c r="BG192" s="162">
        <f t="shared" si="36"/>
        <v>0</v>
      </c>
      <c r="BH192" s="162">
        <f t="shared" si="37"/>
        <v>0</v>
      </c>
      <c r="BI192" s="162">
        <f t="shared" si="38"/>
        <v>0</v>
      </c>
      <c r="BJ192" s="14" t="s">
        <v>74</v>
      </c>
      <c r="BK192" s="162">
        <f t="shared" si="39"/>
        <v>0</v>
      </c>
      <c r="BL192" s="14" t="s">
        <v>138</v>
      </c>
      <c r="BM192" s="161" t="s">
        <v>446</v>
      </c>
    </row>
    <row r="193" spans="1:65" s="2" customFormat="1" ht="16.5" customHeight="1" x14ac:dyDescent="0.2">
      <c r="A193" s="26"/>
      <c r="B193" s="149"/>
      <c r="C193" s="163" t="s">
        <v>244</v>
      </c>
      <c r="D193" s="163" t="s">
        <v>160</v>
      </c>
      <c r="E193" s="164" t="s">
        <v>447</v>
      </c>
      <c r="F193" s="165" t="s">
        <v>448</v>
      </c>
      <c r="G193" s="166" t="s">
        <v>254</v>
      </c>
      <c r="H193" s="167">
        <v>6</v>
      </c>
      <c r="I193" s="168"/>
      <c r="J193" s="168">
        <f t="shared" si="30"/>
        <v>0</v>
      </c>
      <c r="K193" s="169"/>
      <c r="L193" s="170"/>
      <c r="M193" s="171" t="s">
        <v>1</v>
      </c>
      <c r="N193" s="172" t="s">
        <v>33</v>
      </c>
      <c r="O193" s="159">
        <v>0</v>
      </c>
      <c r="P193" s="159">
        <f t="shared" si="31"/>
        <v>0</v>
      </c>
      <c r="Q193" s="159">
        <v>0</v>
      </c>
      <c r="R193" s="159">
        <f t="shared" si="32"/>
        <v>0</v>
      </c>
      <c r="S193" s="159">
        <v>0</v>
      </c>
      <c r="T193" s="160">
        <f t="shared" si="3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1" t="s">
        <v>148</v>
      </c>
      <c r="AT193" s="161" t="s">
        <v>160</v>
      </c>
      <c r="AU193" s="161" t="s">
        <v>76</v>
      </c>
      <c r="AY193" s="14" t="s">
        <v>132</v>
      </c>
      <c r="BE193" s="162">
        <f t="shared" si="34"/>
        <v>0</v>
      </c>
      <c r="BF193" s="162">
        <f t="shared" si="35"/>
        <v>0</v>
      </c>
      <c r="BG193" s="162">
        <f t="shared" si="36"/>
        <v>0</v>
      </c>
      <c r="BH193" s="162">
        <f t="shared" si="37"/>
        <v>0</v>
      </c>
      <c r="BI193" s="162">
        <f t="shared" si="38"/>
        <v>0</v>
      </c>
      <c r="BJ193" s="14" t="s">
        <v>74</v>
      </c>
      <c r="BK193" s="162">
        <f t="shared" si="39"/>
        <v>0</v>
      </c>
      <c r="BL193" s="14" t="s">
        <v>138</v>
      </c>
      <c r="BM193" s="161" t="s">
        <v>449</v>
      </c>
    </row>
    <row r="194" spans="1:65" s="2" customFormat="1" ht="16.5" customHeight="1" x14ac:dyDescent="0.2">
      <c r="A194" s="26"/>
      <c r="B194" s="149"/>
      <c r="C194" s="163" t="s">
        <v>450</v>
      </c>
      <c r="D194" s="163" t="s">
        <v>160</v>
      </c>
      <c r="E194" s="164" t="s">
        <v>451</v>
      </c>
      <c r="F194" s="165" t="s">
        <v>452</v>
      </c>
      <c r="G194" s="166" t="s">
        <v>254</v>
      </c>
      <c r="H194" s="167">
        <v>10</v>
      </c>
      <c r="I194" s="168"/>
      <c r="J194" s="168">
        <f t="shared" si="30"/>
        <v>0</v>
      </c>
      <c r="K194" s="169"/>
      <c r="L194" s="170"/>
      <c r="M194" s="171" t="s">
        <v>1</v>
      </c>
      <c r="N194" s="172" t="s">
        <v>33</v>
      </c>
      <c r="O194" s="159">
        <v>0</v>
      </c>
      <c r="P194" s="159">
        <f t="shared" si="31"/>
        <v>0</v>
      </c>
      <c r="Q194" s="159">
        <v>0</v>
      </c>
      <c r="R194" s="159">
        <f t="shared" si="32"/>
        <v>0</v>
      </c>
      <c r="S194" s="159">
        <v>0</v>
      </c>
      <c r="T194" s="160">
        <f t="shared" si="3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1" t="s">
        <v>148</v>
      </c>
      <c r="AT194" s="161" t="s">
        <v>160</v>
      </c>
      <c r="AU194" s="161" t="s">
        <v>76</v>
      </c>
      <c r="AY194" s="14" t="s">
        <v>132</v>
      </c>
      <c r="BE194" s="162">
        <f t="shared" si="34"/>
        <v>0</v>
      </c>
      <c r="BF194" s="162">
        <f t="shared" si="35"/>
        <v>0</v>
      </c>
      <c r="BG194" s="162">
        <f t="shared" si="36"/>
        <v>0</v>
      </c>
      <c r="BH194" s="162">
        <f t="shared" si="37"/>
        <v>0</v>
      </c>
      <c r="BI194" s="162">
        <f t="shared" si="38"/>
        <v>0</v>
      </c>
      <c r="BJ194" s="14" t="s">
        <v>74</v>
      </c>
      <c r="BK194" s="162">
        <f t="shared" si="39"/>
        <v>0</v>
      </c>
      <c r="BL194" s="14" t="s">
        <v>138</v>
      </c>
      <c r="BM194" s="161" t="s">
        <v>453</v>
      </c>
    </row>
    <row r="195" spans="1:65" s="2" customFormat="1" ht="16.5" customHeight="1" x14ac:dyDescent="0.2">
      <c r="A195" s="26"/>
      <c r="B195" s="149"/>
      <c r="C195" s="163" t="s">
        <v>250</v>
      </c>
      <c r="D195" s="163" t="s">
        <v>160</v>
      </c>
      <c r="E195" s="164" t="s">
        <v>454</v>
      </c>
      <c r="F195" s="165" t="s">
        <v>455</v>
      </c>
      <c r="G195" s="166" t="s">
        <v>254</v>
      </c>
      <c r="H195" s="167">
        <v>5</v>
      </c>
      <c r="I195" s="168"/>
      <c r="J195" s="168">
        <f t="shared" si="30"/>
        <v>0</v>
      </c>
      <c r="K195" s="169"/>
      <c r="L195" s="170"/>
      <c r="M195" s="171" t="s">
        <v>1</v>
      </c>
      <c r="N195" s="172" t="s">
        <v>33</v>
      </c>
      <c r="O195" s="159">
        <v>0</v>
      </c>
      <c r="P195" s="159">
        <f t="shared" si="31"/>
        <v>0</v>
      </c>
      <c r="Q195" s="159">
        <v>0</v>
      </c>
      <c r="R195" s="159">
        <f t="shared" si="32"/>
        <v>0</v>
      </c>
      <c r="S195" s="159">
        <v>0</v>
      </c>
      <c r="T195" s="160">
        <f t="shared" si="3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1" t="s">
        <v>148</v>
      </c>
      <c r="AT195" s="161" t="s">
        <v>160</v>
      </c>
      <c r="AU195" s="161" t="s">
        <v>76</v>
      </c>
      <c r="AY195" s="14" t="s">
        <v>132</v>
      </c>
      <c r="BE195" s="162">
        <f t="shared" si="34"/>
        <v>0</v>
      </c>
      <c r="BF195" s="162">
        <f t="shared" si="35"/>
        <v>0</v>
      </c>
      <c r="BG195" s="162">
        <f t="shared" si="36"/>
        <v>0</v>
      </c>
      <c r="BH195" s="162">
        <f t="shared" si="37"/>
        <v>0</v>
      </c>
      <c r="BI195" s="162">
        <f t="shared" si="38"/>
        <v>0</v>
      </c>
      <c r="BJ195" s="14" t="s">
        <v>74</v>
      </c>
      <c r="BK195" s="162">
        <f t="shared" si="39"/>
        <v>0</v>
      </c>
      <c r="BL195" s="14" t="s">
        <v>138</v>
      </c>
      <c r="BM195" s="161" t="s">
        <v>456</v>
      </c>
    </row>
    <row r="196" spans="1:65" s="2" customFormat="1" ht="21.75" customHeight="1" x14ac:dyDescent="0.2">
      <c r="A196" s="26"/>
      <c r="B196" s="149"/>
      <c r="C196" s="150" t="s">
        <v>457</v>
      </c>
      <c r="D196" s="150" t="s">
        <v>134</v>
      </c>
      <c r="E196" s="151" t="s">
        <v>458</v>
      </c>
      <c r="F196" s="152" t="s">
        <v>459</v>
      </c>
      <c r="G196" s="153" t="s">
        <v>147</v>
      </c>
      <c r="H196" s="154">
        <v>8.1999999999999993</v>
      </c>
      <c r="I196" s="155"/>
      <c r="J196" s="155">
        <f t="shared" si="30"/>
        <v>0</v>
      </c>
      <c r="K196" s="156"/>
      <c r="L196" s="27"/>
      <c r="M196" s="157" t="s">
        <v>1</v>
      </c>
      <c r="N196" s="158" t="s">
        <v>33</v>
      </c>
      <c r="O196" s="159">
        <v>2.6435599999999999</v>
      </c>
      <c r="P196" s="159">
        <f t="shared" si="31"/>
        <v>21.677191999999998</v>
      </c>
      <c r="Q196" s="159">
        <v>2.4157937399999998</v>
      </c>
      <c r="R196" s="159">
        <f t="shared" si="32"/>
        <v>19.809508667999996</v>
      </c>
      <c r="S196" s="159">
        <v>0</v>
      </c>
      <c r="T196" s="160">
        <f t="shared" si="3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1" t="s">
        <v>138</v>
      </c>
      <c r="AT196" s="161" t="s">
        <v>134</v>
      </c>
      <c r="AU196" s="161" t="s">
        <v>76</v>
      </c>
      <c r="AY196" s="14" t="s">
        <v>132</v>
      </c>
      <c r="BE196" s="162">
        <f t="shared" si="34"/>
        <v>0</v>
      </c>
      <c r="BF196" s="162">
        <f t="shared" si="35"/>
        <v>0</v>
      </c>
      <c r="BG196" s="162">
        <f t="shared" si="36"/>
        <v>0</v>
      </c>
      <c r="BH196" s="162">
        <f t="shared" si="37"/>
        <v>0</v>
      </c>
      <c r="BI196" s="162">
        <f t="shared" si="38"/>
        <v>0</v>
      </c>
      <c r="BJ196" s="14" t="s">
        <v>74</v>
      </c>
      <c r="BK196" s="162">
        <f t="shared" si="39"/>
        <v>0</v>
      </c>
      <c r="BL196" s="14" t="s">
        <v>138</v>
      </c>
      <c r="BM196" s="161" t="s">
        <v>460</v>
      </c>
    </row>
    <row r="197" spans="1:65" s="2" customFormat="1" ht="24.2" customHeight="1" x14ac:dyDescent="0.2">
      <c r="A197" s="26"/>
      <c r="B197" s="149"/>
      <c r="C197" s="150" t="s">
        <v>354</v>
      </c>
      <c r="D197" s="150" t="s">
        <v>134</v>
      </c>
      <c r="E197" s="151" t="s">
        <v>461</v>
      </c>
      <c r="F197" s="152" t="s">
        <v>462</v>
      </c>
      <c r="G197" s="153" t="s">
        <v>229</v>
      </c>
      <c r="H197" s="154">
        <v>0.17100000000000001</v>
      </c>
      <c r="I197" s="155"/>
      <c r="J197" s="155">
        <f t="shared" si="30"/>
        <v>0</v>
      </c>
      <c r="K197" s="156"/>
      <c r="L197" s="27"/>
      <c r="M197" s="157" t="s">
        <v>1</v>
      </c>
      <c r="N197" s="158" t="s">
        <v>33</v>
      </c>
      <c r="O197" s="159">
        <v>15.72485</v>
      </c>
      <c r="P197" s="159">
        <f t="shared" si="31"/>
        <v>2.6889493500000001</v>
      </c>
      <c r="Q197" s="159">
        <v>1.202961408</v>
      </c>
      <c r="R197" s="159">
        <f t="shared" si="32"/>
        <v>0.20570640076800001</v>
      </c>
      <c r="S197" s="159">
        <v>0</v>
      </c>
      <c r="T197" s="160">
        <f t="shared" si="3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1" t="s">
        <v>138</v>
      </c>
      <c r="AT197" s="161" t="s">
        <v>134</v>
      </c>
      <c r="AU197" s="161" t="s">
        <v>76</v>
      </c>
      <c r="AY197" s="14" t="s">
        <v>132</v>
      </c>
      <c r="BE197" s="162">
        <f t="shared" si="34"/>
        <v>0</v>
      </c>
      <c r="BF197" s="162">
        <f t="shared" si="35"/>
        <v>0</v>
      </c>
      <c r="BG197" s="162">
        <f t="shared" si="36"/>
        <v>0</v>
      </c>
      <c r="BH197" s="162">
        <f t="shared" si="37"/>
        <v>0</v>
      </c>
      <c r="BI197" s="162">
        <f t="shared" si="38"/>
        <v>0</v>
      </c>
      <c r="BJ197" s="14" t="s">
        <v>74</v>
      </c>
      <c r="BK197" s="162">
        <f t="shared" si="39"/>
        <v>0</v>
      </c>
      <c r="BL197" s="14" t="s">
        <v>138</v>
      </c>
      <c r="BM197" s="161" t="s">
        <v>463</v>
      </c>
    </row>
    <row r="198" spans="1:65" s="2" customFormat="1" ht="24.2" customHeight="1" x14ac:dyDescent="0.2">
      <c r="A198" s="26"/>
      <c r="B198" s="149"/>
      <c r="C198" s="150" t="s">
        <v>464</v>
      </c>
      <c r="D198" s="150" t="s">
        <v>134</v>
      </c>
      <c r="E198" s="151" t="s">
        <v>465</v>
      </c>
      <c r="F198" s="152" t="s">
        <v>466</v>
      </c>
      <c r="G198" s="153" t="s">
        <v>137</v>
      </c>
      <c r="H198" s="154">
        <v>36.96</v>
      </c>
      <c r="I198" s="155"/>
      <c r="J198" s="155">
        <f t="shared" si="30"/>
        <v>0</v>
      </c>
      <c r="K198" s="156"/>
      <c r="L198" s="27"/>
      <c r="M198" s="157" t="s">
        <v>1</v>
      </c>
      <c r="N198" s="158" t="s">
        <v>33</v>
      </c>
      <c r="O198" s="159">
        <v>1.1985300000000001</v>
      </c>
      <c r="P198" s="159">
        <f t="shared" si="31"/>
        <v>44.297668800000004</v>
      </c>
      <c r="Q198" s="159">
        <v>5.8989760000000002E-2</v>
      </c>
      <c r="R198" s="159">
        <f t="shared" si="32"/>
        <v>2.1802615296000001</v>
      </c>
      <c r="S198" s="159">
        <v>0</v>
      </c>
      <c r="T198" s="160">
        <f t="shared" si="3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1" t="s">
        <v>138</v>
      </c>
      <c r="AT198" s="161" t="s">
        <v>134</v>
      </c>
      <c r="AU198" s="161" t="s">
        <v>76</v>
      </c>
      <c r="AY198" s="14" t="s">
        <v>132</v>
      </c>
      <c r="BE198" s="162">
        <f t="shared" si="34"/>
        <v>0</v>
      </c>
      <c r="BF198" s="162">
        <f t="shared" si="35"/>
        <v>0</v>
      </c>
      <c r="BG198" s="162">
        <f t="shared" si="36"/>
        <v>0</v>
      </c>
      <c r="BH198" s="162">
        <f t="shared" si="37"/>
        <v>0</v>
      </c>
      <c r="BI198" s="162">
        <f t="shared" si="38"/>
        <v>0</v>
      </c>
      <c r="BJ198" s="14" t="s">
        <v>74</v>
      </c>
      <c r="BK198" s="162">
        <f t="shared" si="39"/>
        <v>0</v>
      </c>
      <c r="BL198" s="14" t="s">
        <v>138</v>
      </c>
      <c r="BM198" s="161" t="s">
        <v>467</v>
      </c>
    </row>
    <row r="199" spans="1:65" s="2" customFormat="1" ht="24.2" customHeight="1" x14ac:dyDescent="0.2">
      <c r="A199" s="26"/>
      <c r="B199" s="149"/>
      <c r="C199" s="150" t="s">
        <v>357</v>
      </c>
      <c r="D199" s="150" t="s">
        <v>134</v>
      </c>
      <c r="E199" s="151" t="s">
        <v>468</v>
      </c>
      <c r="F199" s="152" t="s">
        <v>469</v>
      </c>
      <c r="G199" s="153" t="s">
        <v>137</v>
      </c>
      <c r="H199" s="154">
        <v>36.96</v>
      </c>
      <c r="I199" s="155"/>
      <c r="J199" s="155">
        <f t="shared" si="30"/>
        <v>0</v>
      </c>
      <c r="K199" s="156"/>
      <c r="L199" s="27"/>
      <c r="M199" s="157" t="s">
        <v>1</v>
      </c>
      <c r="N199" s="158" t="s">
        <v>33</v>
      </c>
      <c r="O199" s="159">
        <v>0.38200000000000001</v>
      </c>
      <c r="P199" s="159">
        <f t="shared" si="31"/>
        <v>14.11872</v>
      </c>
      <c r="Q199" s="159">
        <v>0</v>
      </c>
      <c r="R199" s="159">
        <f t="shared" si="32"/>
        <v>0</v>
      </c>
      <c r="S199" s="159">
        <v>0</v>
      </c>
      <c r="T199" s="160">
        <f t="shared" si="3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1" t="s">
        <v>138</v>
      </c>
      <c r="AT199" s="161" t="s">
        <v>134</v>
      </c>
      <c r="AU199" s="161" t="s">
        <v>76</v>
      </c>
      <c r="AY199" s="14" t="s">
        <v>132</v>
      </c>
      <c r="BE199" s="162">
        <f t="shared" si="34"/>
        <v>0</v>
      </c>
      <c r="BF199" s="162">
        <f t="shared" si="35"/>
        <v>0</v>
      </c>
      <c r="BG199" s="162">
        <f t="shared" si="36"/>
        <v>0</v>
      </c>
      <c r="BH199" s="162">
        <f t="shared" si="37"/>
        <v>0</v>
      </c>
      <c r="BI199" s="162">
        <f t="shared" si="38"/>
        <v>0</v>
      </c>
      <c r="BJ199" s="14" t="s">
        <v>74</v>
      </c>
      <c r="BK199" s="162">
        <f t="shared" si="39"/>
        <v>0</v>
      </c>
      <c r="BL199" s="14" t="s">
        <v>138</v>
      </c>
      <c r="BM199" s="161" t="s">
        <v>470</v>
      </c>
    </row>
    <row r="200" spans="1:65" s="2" customFormat="1" ht="24.2" customHeight="1" x14ac:dyDescent="0.2">
      <c r="A200" s="26"/>
      <c r="B200" s="149"/>
      <c r="C200" s="150" t="s">
        <v>471</v>
      </c>
      <c r="D200" s="150" t="s">
        <v>134</v>
      </c>
      <c r="E200" s="151" t="s">
        <v>472</v>
      </c>
      <c r="F200" s="152" t="s">
        <v>473</v>
      </c>
      <c r="G200" s="153" t="s">
        <v>137</v>
      </c>
      <c r="H200" s="154">
        <v>17.940000000000001</v>
      </c>
      <c r="I200" s="155"/>
      <c r="J200" s="155">
        <f t="shared" si="30"/>
        <v>0</v>
      </c>
      <c r="K200" s="156"/>
      <c r="L200" s="27"/>
      <c r="M200" s="157" t="s">
        <v>1</v>
      </c>
      <c r="N200" s="158" t="s">
        <v>33</v>
      </c>
      <c r="O200" s="159">
        <v>0.83469000000000004</v>
      </c>
      <c r="P200" s="159">
        <f t="shared" si="31"/>
        <v>14.974338600000001</v>
      </c>
      <c r="Q200" s="159">
        <v>2.146226E-2</v>
      </c>
      <c r="R200" s="159">
        <f t="shared" si="32"/>
        <v>0.38503294440000002</v>
      </c>
      <c r="S200" s="159">
        <v>0</v>
      </c>
      <c r="T200" s="160">
        <f t="shared" si="3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1" t="s">
        <v>138</v>
      </c>
      <c r="AT200" s="161" t="s">
        <v>134</v>
      </c>
      <c r="AU200" s="161" t="s">
        <v>76</v>
      </c>
      <c r="AY200" s="14" t="s">
        <v>132</v>
      </c>
      <c r="BE200" s="162">
        <f t="shared" si="34"/>
        <v>0</v>
      </c>
      <c r="BF200" s="162">
        <f t="shared" si="35"/>
        <v>0</v>
      </c>
      <c r="BG200" s="162">
        <f t="shared" si="36"/>
        <v>0</v>
      </c>
      <c r="BH200" s="162">
        <f t="shared" si="37"/>
        <v>0</v>
      </c>
      <c r="BI200" s="162">
        <f t="shared" si="38"/>
        <v>0</v>
      </c>
      <c r="BJ200" s="14" t="s">
        <v>74</v>
      </c>
      <c r="BK200" s="162">
        <f t="shared" si="39"/>
        <v>0</v>
      </c>
      <c r="BL200" s="14" t="s">
        <v>138</v>
      </c>
      <c r="BM200" s="161" t="s">
        <v>474</v>
      </c>
    </row>
    <row r="201" spans="1:65" s="2" customFormat="1" ht="24.2" customHeight="1" x14ac:dyDescent="0.2">
      <c r="A201" s="26"/>
      <c r="B201" s="149"/>
      <c r="C201" s="150" t="s">
        <v>361</v>
      </c>
      <c r="D201" s="150" t="s">
        <v>134</v>
      </c>
      <c r="E201" s="151" t="s">
        <v>475</v>
      </c>
      <c r="F201" s="152" t="s">
        <v>476</v>
      </c>
      <c r="G201" s="153" t="s">
        <v>137</v>
      </c>
      <c r="H201" s="154">
        <v>17.940000000000001</v>
      </c>
      <c r="I201" s="155"/>
      <c r="J201" s="155">
        <f t="shared" si="30"/>
        <v>0</v>
      </c>
      <c r="K201" s="156"/>
      <c r="L201" s="27"/>
      <c r="M201" s="157" t="s">
        <v>1</v>
      </c>
      <c r="N201" s="158" t="s">
        <v>33</v>
      </c>
      <c r="O201" s="159">
        <v>0.25900000000000001</v>
      </c>
      <c r="P201" s="159">
        <f t="shared" si="31"/>
        <v>4.6464600000000003</v>
      </c>
      <c r="Q201" s="159">
        <v>0</v>
      </c>
      <c r="R201" s="159">
        <f t="shared" si="32"/>
        <v>0</v>
      </c>
      <c r="S201" s="159">
        <v>0</v>
      </c>
      <c r="T201" s="160">
        <f t="shared" si="3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61" t="s">
        <v>138</v>
      </c>
      <c r="AT201" s="161" t="s">
        <v>134</v>
      </c>
      <c r="AU201" s="161" t="s">
        <v>76</v>
      </c>
      <c r="AY201" s="14" t="s">
        <v>132</v>
      </c>
      <c r="BE201" s="162">
        <f t="shared" si="34"/>
        <v>0</v>
      </c>
      <c r="BF201" s="162">
        <f t="shared" si="35"/>
        <v>0</v>
      </c>
      <c r="BG201" s="162">
        <f t="shared" si="36"/>
        <v>0</v>
      </c>
      <c r="BH201" s="162">
        <f t="shared" si="37"/>
        <v>0</v>
      </c>
      <c r="BI201" s="162">
        <f t="shared" si="38"/>
        <v>0</v>
      </c>
      <c r="BJ201" s="14" t="s">
        <v>74</v>
      </c>
      <c r="BK201" s="162">
        <f t="shared" si="39"/>
        <v>0</v>
      </c>
      <c r="BL201" s="14" t="s">
        <v>138</v>
      </c>
      <c r="BM201" s="161" t="s">
        <v>477</v>
      </c>
    </row>
    <row r="202" spans="1:65" s="2" customFormat="1" ht="21.75" customHeight="1" x14ac:dyDescent="0.2">
      <c r="A202" s="26"/>
      <c r="B202" s="149"/>
      <c r="C202" s="150" t="s">
        <v>478</v>
      </c>
      <c r="D202" s="150" t="s">
        <v>134</v>
      </c>
      <c r="E202" s="151" t="s">
        <v>479</v>
      </c>
      <c r="F202" s="152" t="s">
        <v>480</v>
      </c>
      <c r="G202" s="153" t="s">
        <v>147</v>
      </c>
      <c r="H202" s="154">
        <v>0.59899999999999998</v>
      </c>
      <c r="I202" s="155"/>
      <c r="J202" s="155">
        <f t="shared" si="30"/>
        <v>0</v>
      </c>
      <c r="K202" s="156"/>
      <c r="L202" s="27"/>
      <c r="M202" s="157" t="s">
        <v>1</v>
      </c>
      <c r="N202" s="158" t="s">
        <v>33</v>
      </c>
      <c r="O202" s="159">
        <v>106.96574</v>
      </c>
      <c r="P202" s="159">
        <f t="shared" si="31"/>
        <v>64.072478259999997</v>
      </c>
      <c r="Q202" s="159">
        <v>2.6524999999999999</v>
      </c>
      <c r="R202" s="159">
        <f t="shared" si="32"/>
        <v>1.5888474999999997</v>
      </c>
      <c r="S202" s="159">
        <v>0</v>
      </c>
      <c r="T202" s="160">
        <f t="shared" si="3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1" t="s">
        <v>138</v>
      </c>
      <c r="AT202" s="161" t="s">
        <v>134</v>
      </c>
      <c r="AU202" s="161" t="s">
        <v>76</v>
      </c>
      <c r="AY202" s="14" t="s">
        <v>132</v>
      </c>
      <c r="BE202" s="162">
        <f t="shared" si="34"/>
        <v>0</v>
      </c>
      <c r="BF202" s="162">
        <f t="shared" si="35"/>
        <v>0</v>
      </c>
      <c r="BG202" s="162">
        <f t="shared" si="36"/>
        <v>0</v>
      </c>
      <c r="BH202" s="162">
        <f t="shared" si="37"/>
        <v>0</v>
      </c>
      <c r="BI202" s="162">
        <f t="shared" si="38"/>
        <v>0</v>
      </c>
      <c r="BJ202" s="14" t="s">
        <v>74</v>
      </c>
      <c r="BK202" s="162">
        <f t="shared" si="39"/>
        <v>0</v>
      </c>
      <c r="BL202" s="14" t="s">
        <v>138</v>
      </c>
      <c r="BM202" s="161" t="s">
        <v>481</v>
      </c>
    </row>
    <row r="203" spans="1:65" s="2" customFormat="1" ht="24.2" customHeight="1" x14ac:dyDescent="0.2">
      <c r="A203" s="26"/>
      <c r="B203" s="149"/>
      <c r="C203" s="150" t="s">
        <v>364</v>
      </c>
      <c r="D203" s="150" t="s">
        <v>134</v>
      </c>
      <c r="E203" s="151" t="s">
        <v>482</v>
      </c>
      <c r="F203" s="152" t="s">
        <v>483</v>
      </c>
      <c r="G203" s="153" t="s">
        <v>147</v>
      </c>
      <c r="H203" s="154">
        <v>52.002000000000002</v>
      </c>
      <c r="I203" s="155"/>
      <c r="J203" s="155">
        <f t="shared" si="30"/>
        <v>0</v>
      </c>
      <c r="K203" s="156"/>
      <c r="L203" s="27"/>
      <c r="M203" s="157" t="s">
        <v>1</v>
      </c>
      <c r="N203" s="158" t="s">
        <v>33</v>
      </c>
      <c r="O203" s="159">
        <v>0.93613999999999997</v>
      </c>
      <c r="P203" s="159">
        <f t="shared" si="31"/>
        <v>48.681152279999999</v>
      </c>
      <c r="Q203" s="159">
        <v>2.4500000000000002</v>
      </c>
      <c r="R203" s="159">
        <f t="shared" si="32"/>
        <v>127.40490000000001</v>
      </c>
      <c r="S203" s="159">
        <v>0</v>
      </c>
      <c r="T203" s="160">
        <f t="shared" si="3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1" t="s">
        <v>138</v>
      </c>
      <c r="AT203" s="161" t="s">
        <v>134</v>
      </c>
      <c r="AU203" s="161" t="s">
        <v>76</v>
      </c>
      <c r="AY203" s="14" t="s">
        <v>132</v>
      </c>
      <c r="BE203" s="162">
        <f t="shared" si="34"/>
        <v>0</v>
      </c>
      <c r="BF203" s="162">
        <f t="shared" si="35"/>
        <v>0</v>
      </c>
      <c r="BG203" s="162">
        <f t="shared" si="36"/>
        <v>0</v>
      </c>
      <c r="BH203" s="162">
        <f t="shared" si="37"/>
        <v>0</v>
      </c>
      <c r="BI203" s="162">
        <f t="shared" si="38"/>
        <v>0</v>
      </c>
      <c r="BJ203" s="14" t="s">
        <v>74</v>
      </c>
      <c r="BK203" s="162">
        <f t="shared" si="39"/>
        <v>0</v>
      </c>
      <c r="BL203" s="14" t="s">
        <v>138</v>
      </c>
      <c r="BM203" s="161" t="s">
        <v>484</v>
      </c>
    </row>
    <row r="204" spans="1:65" s="2" customFormat="1" ht="37.9" customHeight="1" x14ac:dyDescent="0.2">
      <c r="A204" s="26"/>
      <c r="B204" s="149"/>
      <c r="C204" s="150" t="s">
        <v>485</v>
      </c>
      <c r="D204" s="150" t="s">
        <v>134</v>
      </c>
      <c r="E204" s="151" t="s">
        <v>486</v>
      </c>
      <c r="F204" s="152" t="s">
        <v>487</v>
      </c>
      <c r="G204" s="153" t="s">
        <v>137</v>
      </c>
      <c r="H204" s="154">
        <v>4</v>
      </c>
      <c r="I204" s="155"/>
      <c r="J204" s="155">
        <f t="shared" si="30"/>
        <v>0</v>
      </c>
      <c r="K204" s="156"/>
      <c r="L204" s="27"/>
      <c r="M204" s="157" t="s">
        <v>1</v>
      </c>
      <c r="N204" s="158" t="s">
        <v>33</v>
      </c>
      <c r="O204" s="159">
        <v>3.73854</v>
      </c>
      <c r="P204" s="159">
        <f t="shared" si="31"/>
        <v>14.95416</v>
      </c>
      <c r="Q204" s="159">
        <v>1.0239275000000001</v>
      </c>
      <c r="R204" s="159">
        <f t="shared" si="32"/>
        <v>4.0957100000000004</v>
      </c>
      <c r="S204" s="159">
        <v>0</v>
      </c>
      <c r="T204" s="160">
        <f t="shared" si="3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1" t="s">
        <v>138</v>
      </c>
      <c r="AT204" s="161" t="s">
        <v>134</v>
      </c>
      <c r="AU204" s="161" t="s">
        <v>76</v>
      </c>
      <c r="AY204" s="14" t="s">
        <v>132</v>
      </c>
      <c r="BE204" s="162">
        <f t="shared" si="34"/>
        <v>0</v>
      </c>
      <c r="BF204" s="162">
        <f t="shared" si="35"/>
        <v>0</v>
      </c>
      <c r="BG204" s="162">
        <f t="shared" si="36"/>
        <v>0</v>
      </c>
      <c r="BH204" s="162">
        <f t="shared" si="37"/>
        <v>0</v>
      </c>
      <c r="BI204" s="162">
        <f t="shared" si="38"/>
        <v>0</v>
      </c>
      <c r="BJ204" s="14" t="s">
        <v>74</v>
      </c>
      <c r="BK204" s="162">
        <f t="shared" si="39"/>
        <v>0</v>
      </c>
      <c r="BL204" s="14" t="s">
        <v>138</v>
      </c>
      <c r="BM204" s="161" t="s">
        <v>488</v>
      </c>
    </row>
    <row r="205" spans="1:65" s="12" customFormat="1" ht="22.9" customHeight="1" x14ac:dyDescent="0.2">
      <c r="B205" s="137"/>
      <c r="D205" s="138" t="s">
        <v>67</v>
      </c>
      <c r="E205" s="147" t="s">
        <v>149</v>
      </c>
      <c r="F205" s="147" t="s">
        <v>175</v>
      </c>
      <c r="J205" s="148">
        <f>BK205</f>
        <v>0</v>
      </c>
      <c r="L205" s="137"/>
      <c r="M205" s="141"/>
      <c r="N205" s="142"/>
      <c r="O205" s="142"/>
      <c r="P205" s="143">
        <f>SUM(P206:P208)</f>
        <v>39.190452520000001</v>
      </c>
      <c r="Q205" s="142"/>
      <c r="R205" s="143">
        <f>SUM(R206:R208)</f>
        <v>103.35924806</v>
      </c>
      <c r="S205" s="142"/>
      <c r="T205" s="144">
        <f>SUM(T206:T208)</f>
        <v>0</v>
      </c>
      <c r="AR205" s="138" t="s">
        <v>74</v>
      </c>
      <c r="AT205" s="145" t="s">
        <v>67</v>
      </c>
      <c r="AU205" s="145" t="s">
        <v>74</v>
      </c>
      <c r="AY205" s="138" t="s">
        <v>132</v>
      </c>
      <c r="BK205" s="146">
        <f>SUM(BK206:BK208)</f>
        <v>0</v>
      </c>
    </row>
    <row r="206" spans="1:65" s="2" customFormat="1" ht="33" customHeight="1" x14ac:dyDescent="0.2">
      <c r="A206" s="26"/>
      <c r="B206" s="149"/>
      <c r="C206" s="150" t="s">
        <v>368</v>
      </c>
      <c r="D206" s="150" t="s">
        <v>134</v>
      </c>
      <c r="E206" s="151" t="s">
        <v>489</v>
      </c>
      <c r="F206" s="152" t="s">
        <v>490</v>
      </c>
      <c r="G206" s="153" t="s">
        <v>137</v>
      </c>
      <c r="H206" s="154">
        <v>660.01300000000003</v>
      </c>
      <c r="I206" s="155"/>
      <c r="J206" s="155">
        <f>ROUND(I206*H206,2)</f>
        <v>0</v>
      </c>
      <c r="K206" s="156"/>
      <c r="L206" s="27"/>
      <c r="M206" s="157" t="s">
        <v>1</v>
      </c>
      <c r="N206" s="158" t="s">
        <v>33</v>
      </c>
      <c r="O206" s="159">
        <v>2.0200000000000001E-3</v>
      </c>
      <c r="P206" s="159">
        <f>O206*H206</f>
        <v>1.3332262600000002</v>
      </c>
      <c r="Q206" s="159">
        <v>3.1E-4</v>
      </c>
      <c r="R206" s="159">
        <f>Q206*H206</f>
        <v>0.20460403000000002</v>
      </c>
      <c r="S206" s="159">
        <v>0</v>
      </c>
      <c r="T206" s="160">
        <f>S206*H206</f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61" t="s">
        <v>138</v>
      </c>
      <c r="AT206" s="161" t="s">
        <v>134</v>
      </c>
      <c r="AU206" s="161" t="s">
        <v>76</v>
      </c>
      <c r="AY206" s="14" t="s">
        <v>132</v>
      </c>
      <c r="BE206" s="162">
        <f>IF(N206="základná",J206,0)</f>
        <v>0</v>
      </c>
      <c r="BF206" s="162">
        <f>IF(N206="znížená",J206,0)</f>
        <v>0</v>
      </c>
      <c r="BG206" s="162">
        <f>IF(N206="zákl. prenesená",J206,0)</f>
        <v>0</v>
      </c>
      <c r="BH206" s="162">
        <f>IF(N206="zníž. prenesená",J206,0)</f>
        <v>0</v>
      </c>
      <c r="BI206" s="162">
        <f>IF(N206="nulová",J206,0)</f>
        <v>0</v>
      </c>
      <c r="BJ206" s="14" t="s">
        <v>74</v>
      </c>
      <c r="BK206" s="162">
        <f>ROUND(I206*H206,2)</f>
        <v>0</v>
      </c>
      <c r="BL206" s="14" t="s">
        <v>138</v>
      </c>
      <c r="BM206" s="161" t="s">
        <v>491</v>
      </c>
    </row>
    <row r="207" spans="1:65" s="2" customFormat="1" ht="33" customHeight="1" x14ac:dyDescent="0.2">
      <c r="A207" s="26"/>
      <c r="B207" s="149"/>
      <c r="C207" s="150" t="s">
        <v>492</v>
      </c>
      <c r="D207" s="150" t="s">
        <v>134</v>
      </c>
      <c r="E207" s="151" t="s">
        <v>493</v>
      </c>
      <c r="F207" s="152" t="s">
        <v>494</v>
      </c>
      <c r="G207" s="153" t="s">
        <v>137</v>
      </c>
      <c r="H207" s="154">
        <v>660.01300000000003</v>
      </c>
      <c r="I207" s="155"/>
      <c r="J207" s="155">
        <f>ROUND(I207*H207,2)</f>
        <v>0</v>
      </c>
      <c r="K207" s="156"/>
      <c r="L207" s="27"/>
      <c r="M207" s="157" t="s">
        <v>1</v>
      </c>
      <c r="N207" s="158" t="s">
        <v>33</v>
      </c>
      <c r="O207" s="159">
        <v>2.0200000000000001E-3</v>
      </c>
      <c r="P207" s="159">
        <f>O207*H207</f>
        <v>1.3332262600000002</v>
      </c>
      <c r="Q207" s="159">
        <v>3.1E-4</v>
      </c>
      <c r="R207" s="159">
        <f>Q207*H207</f>
        <v>0.20460403000000002</v>
      </c>
      <c r="S207" s="159">
        <v>0</v>
      </c>
      <c r="T207" s="160">
        <f>S207*H207</f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61" t="s">
        <v>138</v>
      </c>
      <c r="AT207" s="161" t="s">
        <v>134</v>
      </c>
      <c r="AU207" s="161" t="s">
        <v>76</v>
      </c>
      <c r="AY207" s="14" t="s">
        <v>132</v>
      </c>
      <c r="BE207" s="162">
        <f>IF(N207="základná",J207,0)</f>
        <v>0</v>
      </c>
      <c r="BF207" s="162">
        <f>IF(N207="znížená",J207,0)</f>
        <v>0</v>
      </c>
      <c r="BG207" s="162">
        <f>IF(N207="zákl. prenesená",J207,0)</f>
        <v>0</v>
      </c>
      <c r="BH207" s="162">
        <f>IF(N207="zníž. prenesená",J207,0)</f>
        <v>0</v>
      </c>
      <c r="BI207" s="162">
        <f>IF(N207="nulová",J207,0)</f>
        <v>0</v>
      </c>
      <c r="BJ207" s="14" t="s">
        <v>74</v>
      </c>
      <c r="BK207" s="162">
        <f>ROUND(I207*H207,2)</f>
        <v>0</v>
      </c>
      <c r="BL207" s="14" t="s">
        <v>138</v>
      </c>
      <c r="BM207" s="161" t="s">
        <v>495</v>
      </c>
    </row>
    <row r="208" spans="1:65" s="2" customFormat="1" ht="33" customHeight="1" x14ac:dyDescent="0.2">
      <c r="A208" s="26"/>
      <c r="B208" s="149"/>
      <c r="C208" s="150" t="s">
        <v>371</v>
      </c>
      <c r="D208" s="150" t="s">
        <v>134</v>
      </c>
      <c r="E208" s="151" t="s">
        <v>496</v>
      </c>
      <c r="F208" s="152" t="s">
        <v>497</v>
      </c>
      <c r="G208" s="153" t="s">
        <v>137</v>
      </c>
      <c r="H208" s="154">
        <v>794</v>
      </c>
      <c r="I208" s="155"/>
      <c r="J208" s="155">
        <f>ROUND(I208*H208,2)</f>
        <v>0</v>
      </c>
      <c r="K208" s="156"/>
      <c r="L208" s="27"/>
      <c r="M208" s="157" t="s">
        <v>1</v>
      </c>
      <c r="N208" s="158" t="s">
        <v>33</v>
      </c>
      <c r="O208" s="159">
        <v>4.5999999999999999E-2</v>
      </c>
      <c r="P208" s="159">
        <f>O208*H208</f>
        <v>36.524000000000001</v>
      </c>
      <c r="Q208" s="159">
        <v>0.12966</v>
      </c>
      <c r="R208" s="159">
        <f>Q208*H208</f>
        <v>102.95004</v>
      </c>
      <c r="S208" s="159">
        <v>0</v>
      </c>
      <c r="T208" s="160">
        <f>S208*H208</f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61" t="s">
        <v>138</v>
      </c>
      <c r="AT208" s="161" t="s">
        <v>134</v>
      </c>
      <c r="AU208" s="161" t="s">
        <v>76</v>
      </c>
      <c r="AY208" s="14" t="s">
        <v>132</v>
      </c>
      <c r="BE208" s="162">
        <f>IF(N208="základná",J208,0)</f>
        <v>0</v>
      </c>
      <c r="BF208" s="162">
        <f>IF(N208="znížená",J208,0)</f>
        <v>0</v>
      </c>
      <c r="BG208" s="162">
        <f>IF(N208="zákl. prenesená",J208,0)</f>
        <v>0</v>
      </c>
      <c r="BH208" s="162">
        <f>IF(N208="zníž. prenesená",J208,0)</f>
        <v>0</v>
      </c>
      <c r="BI208" s="162">
        <f>IF(N208="nulová",J208,0)</f>
        <v>0</v>
      </c>
      <c r="BJ208" s="14" t="s">
        <v>74</v>
      </c>
      <c r="BK208" s="162">
        <f>ROUND(I208*H208,2)</f>
        <v>0</v>
      </c>
      <c r="BL208" s="14" t="s">
        <v>138</v>
      </c>
      <c r="BM208" s="161" t="s">
        <v>498</v>
      </c>
    </row>
    <row r="209" spans="1:65" s="12" customFormat="1" ht="22.9" customHeight="1" x14ac:dyDescent="0.2">
      <c r="B209" s="137"/>
      <c r="D209" s="138" t="s">
        <v>67</v>
      </c>
      <c r="E209" s="147" t="s">
        <v>144</v>
      </c>
      <c r="F209" s="147" t="s">
        <v>499</v>
      </c>
      <c r="J209" s="148">
        <f>BK209</f>
        <v>0</v>
      </c>
      <c r="L209" s="137"/>
      <c r="M209" s="141"/>
      <c r="N209" s="142"/>
      <c r="O209" s="142"/>
      <c r="P209" s="143">
        <f>SUM(P210:P217)</f>
        <v>587.70331590000001</v>
      </c>
      <c r="Q209" s="142"/>
      <c r="R209" s="143">
        <f>SUM(R210:R217)</f>
        <v>11.111092083599999</v>
      </c>
      <c r="S209" s="142"/>
      <c r="T209" s="144">
        <f>SUM(T210:T217)</f>
        <v>0</v>
      </c>
      <c r="AR209" s="138" t="s">
        <v>74</v>
      </c>
      <c r="AT209" s="145" t="s">
        <v>67</v>
      </c>
      <c r="AU209" s="145" t="s">
        <v>74</v>
      </c>
      <c r="AY209" s="138" t="s">
        <v>132</v>
      </c>
      <c r="BK209" s="146">
        <f>SUM(BK210:BK217)</f>
        <v>0</v>
      </c>
    </row>
    <row r="210" spans="1:65" s="2" customFormat="1" ht="16.5" customHeight="1" x14ac:dyDescent="0.2">
      <c r="A210" s="26"/>
      <c r="B210" s="149"/>
      <c r="C210" s="150" t="s">
        <v>500</v>
      </c>
      <c r="D210" s="150" t="s">
        <v>134</v>
      </c>
      <c r="E210" s="151" t="s">
        <v>501</v>
      </c>
      <c r="F210" s="152" t="s">
        <v>502</v>
      </c>
      <c r="G210" s="153" t="s">
        <v>137</v>
      </c>
      <c r="H210" s="154">
        <v>188.16</v>
      </c>
      <c r="I210" s="155"/>
      <c r="J210" s="155">
        <f t="shared" ref="J210:J217" si="40">ROUND(I210*H210,2)</f>
        <v>0</v>
      </c>
      <c r="K210" s="156"/>
      <c r="L210" s="27"/>
      <c r="M210" s="157" t="s">
        <v>1</v>
      </c>
      <c r="N210" s="158" t="s">
        <v>33</v>
      </c>
      <c r="O210" s="159">
        <v>2.1282000000000001</v>
      </c>
      <c r="P210" s="159">
        <f t="shared" ref="P210:P217" si="41">O210*H210</f>
        <v>400.44211200000001</v>
      </c>
      <c r="Q210" s="159">
        <v>2.1499999999999999E-4</v>
      </c>
      <c r="R210" s="159">
        <f t="shared" ref="R210:R217" si="42">Q210*H210</f>
        <v>4.0454400000000001E-2</v>
      </c>
      <c r="S210" s="159">
        <v>0</v>
      </c>
      <c r="T210" s="160">
        <f t="shared" ref="T210:T217" si="43">S210*H210</f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61" t="s">
        <v>138</v>
      </c>
      <c r="AT210" s="161" t="s">
        <v>134</v>
      </c>
      <c r="AU210" s="161" t="s">
        <v>76</v>
      </c>
      <c r="AY210" s="14" t="s">
        <v>132</v>
      </c>
      <c r="BE210" s="162">
        <f t="shared" ref="BE210:BE217" si="44">IF(N210="základná",J210,0)</f>
        <v>0</v>
      </c>
      <c r="BF210" s="162">
        <f t="shared" ref="BF210:BF217" si="45">IF(N210="znížená",J210,0)</f>
        <v>0</v>
      </c>
      <c r="BG210" s="162">
        <f t="shared" ref="BG210:BG217" si="46">IF(N210="zákl. prenesená",J210,0)</f>
        <v>0</v>
      </c>
      <c r="BH210" s="162">
        <f t="shared" ref="BH210:BH217" si="47">IF(N210="zníž. prenesená",J210,0)</f>
        <v>0</v>
      </c>
      <c r="BI210" s="162">
        <f t="shared" ref="BI210:BI217" si="48">IF(N210="nulová",J210,0)</f>
        <v>0</v>
      </c>
      <c r="BJ210" s="14" t="s">
        <v>74</v>
      </c>
      <c r="BK210" s="162">
        <f t="shared" ref="BK210:BK217" si="49">ROUND(I210*H210,2)</f>
        <v>0</v>
      </c>
      <c r="BL210" s="14" t="s">
        <v>138</v>
      </c>
      <c r="BM210" s="161" t="s">
        <v>503</v>
      </c>
    </row>
    <row r="211" spans="1:65" s="2" customFormat="1" ht="24.2" customHeight="1" x14ac:dyDescent="0.2">
      <c r="A211" s="26"/>
      <c r="B211" s="149"/>
      <c r="C211" s="150" t="s">
        <v>375</v>
      </c>
      <c r="D211" s="150" t="s">
        <v>134</v>
      </c>
      <c r="E211" s="151" t="s">
        <v>504</v>
      </c>
      <c r="F211" s="152" t="s">
        <v>505</v>
      </c>
      <c r="G211" s="153" t="s">
        <v>147</v>
      </c>
      <c r="H211" s="154">
        <v>3.92</v>
      </c>
      <c r="I211" s="155"/>
      <c r="J211" s="155">
        <f t="shared" si="40"/>
        <v>0</v>
      </c>
      <c r="K211" s="156"/>
      <c r="L211" s="27"/>
      <c r="M211" s="157" t="s">
        <v>1</v>
      </c>
      <c r="N211" s="158" t="s">
        <v>33</v>
      </c>
      <c r="O211" s="159">
        <v>2.5691000000000002</v>
      </c>
      <c r="P211" s="159">
        <f t="shared" si="41"/>
        <v>10.070872</v>
      </c>
      <c r="Q211" s="159">
        <v>2.1940735</v>
      </c>
      <c r="R211" s="159">
        <f t="shared" si="42"/>
        <v>8.6007681199999997</v>
      </c>
      <c r="S211" s="159">
        <v>0</v>
      </c>
      <c r="T211" s="160">
        <f t="shared" si="4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61" t="s">
        <v>138</v>
      </c>
      <c r="AT211" s="161" t="s">
        <v>134</v>
      </c>
      <c r="AU211" s="161" t="s">
        <v>76</v>
      </c>
      <c r="AY211" s="14" t="s">
        <v>132</v>
      </c>
      <c r="BE211" s="162">
        <f t="shared" si="44"/>
        <v>0</v>
      </c>
      <c r="BF211" s="162">
        <f t="shared" si="45"/>
        <v>0</v>
      </c>
      <c r="BG211" s="162">
        <f t="shared" si="46"/>
        <v>0</v>
      </c>
      <c r="BH211" s="162">
        <f t="shared" si="47"/>
        <v>0</v>
      </c>
      <c r="BI211" s="162">
        <f t="shared" si="48"/>
        <v>0</v>
      </c>
      <c r="BJ211" s="14" t="s">
        <v>74</v>
      </c>
      <c r="BK211" s="162">
        <f t="shared" si="49"/>
        <v>0</v>
      </c>
      <c r="BL211" s="14" t="s">
        <v>138</v>
      </c>
      <c r="BM211" s="161" t="s">
        <v>506</v>
      </c>
    </row>
    <row r="212" spans="1:65" s="2" customFormat="1" ht="24.2" customHeight="1" x14ac:dyDescent="0.2">
      <c r="A212" s="26"/>
      <c r="B212" s="149"/>
      <c r="C212" s="150" t="s">
        <v>507</v>
      </c>
      <c r="D212" s="150" t="s">
        <v>134</v>
      </c>
      <c r="E212" s="151" t="s">
        <v>508</v>
      </c>
      <c r="F212" s="152" t="s">
        <v>509</v>
      </c>
      <c r="G212" s="153" t="s">
        <v>147</v>
      </c>
      <c r="H212" s="154">
        <v>0.9</v>
      </c>
      <c r="I212" s="155"/>
      <c r="J212" s="155">
        <f t="shared" si="40"/>
        <v>0</v>
      </c>
      <c r="K212" s="156"/>
      <c r="L212" s="27"/>
      <c r="M212" s="157" t="s">
        <v>1</v>
      </c>
      <c r="N212" s="158" t="s">
        <v>33</v>
      </c>
      <c r="O212" s="159">
        <v>2.5748000000000002</v>
      </c>
      <c r="P212" s="159">
        <f t="shared" si="41"/>
        <v>2.31732</v>
      </c>
      <c r="Q212" s="159">
        <v>0</v>
      </c>
      <c r="R212" s="159">
        <f t="shared" si="42"/>
        <v>0</v>
      </c>
      <c r="S212" s="159">
        <v>0</v>
      </c>
      <c r="T212" s="160">
        <f t="shared" si="4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61" t="s">
        <v>138</v>
      </c>
      <c r="AT212" s="161" t="s">
        <v>134</v>
      </c>
      <c r="AU212" s="161" t="s">
        <v>76</v>
      </c>
      <c r="AY212" s="14" t="s">
        <v>132</v>
      </c>
      <c r="BE212" s="162">
        <f t="shared" si="44"/>
        <v>0</v>
      </c>
      <c r="BF212" s="162">
        <f t="shared" si="45"/>
        <v>0</v>
      </c>
      <c r="BG212" s="162">
        <f t="shared" si="46"/>
        <v>0</v>
      </c>
      <c r="BH212" s="162">
        <f t="shared" si="47"/>
        <v>0</v>
      </c>
      <c r="BI212" s="162">
        <f t="shared" si="48"/>
        <v>0</v>
      </c>
      <c r="BJ212" s="14" t="s">
        <v>74</v>
      </c>
      <c r="BK212" s="162">
        <f t="shared" si="49"/>
        <v>0</v>
      </c>
      <c r="BL212" s="14" t="s">
        <v>138</v>
      </c>
      <c r="BM212" s="161" t="s">
        <v>510</v>
      </c>
    </row>
    <row r="213" spans="1:65" s="2" customFormat="1" ht="24.2" customHeight="1" x14ac:dyDescent="0.2">
      <c r="A213" s="26"/>
      <c r="B213" s="149"/>
      <c r="C213" s="163" t="s">
        <v>379</v>
      </c>
      <c r="D213" s="163" t="s">
        <v>160</v>
      </c>
      <c r="E213" s="164" t="s">
        <v>511</v>
      </c>
      <c r="F213" s="165" t="s">
        <v>512</v>
      </c>
      <c r="G213" s="166" t="s">
        <v>147</v>
      </c>
      <c r="H213" s="167">
        <v>0.90900000000000003</v>
      </c>
      <c r="I213" s="168"/>
      <c r="J213" s="168">
        <f t="shared" si="40"/>
        <v>0</v>
      </c>
      <c r="K213" s="169"/>
      <c r="L213" s="170"/>
      <c r="M213" s="171" t="s">
        <v>1</v>
      </c>
      <c r="N213" s="172" t="s">
        <v>33</v>
      </c>
      <c r="O213" s="159">
        <v>0</v>
      </c>
      <c r="P213" s="159">
        <f t="shared" si="41"/>
        <v>0</v>
      </c>
      <c r="Q213" s="159">
        <v>2.3384999999999998</v>
      </c>
      <c r="R213" s="159">
        <f t="shared" si="42"/>
        <v>2.1256965000000001</v>
      </c>
      <c r="S213" s="159">
        <v>0</v>
      </c>
      <c r="T213" s="160">
        <f t="shared" si="4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61" t="s">
        <v>148</v>
      </c>
      <c r="AT213" s="161" t="s">
        <v>160</v>
      </c>
      <c r="AU213" s="161" t="s">
        <v>76</v>
      </c>
      <c r="AY213" s="14" t="s">
        <v>132</v>
      </c>
      <c r="BE213" s="162">
        <f t="shared" si="44"/>
        <v>0</v>
      </c>
      <c r="BF213" s="162">
        <f t="shared" si="45"/>
        <v>0</v>
      </c>
      <c r="BG213" s="162">
        <f t="shared" si="46"/>
        <v>0</v>
      </c>
      <c r="BH213" s="162">
        <f t="shared" si="47"/>
        <v>0</v>
      </c>
      <c r="BI213" s="162">
        <f t="shared" si="48"/>
        <v>0</v>
      </c>
      <c r="BJ213" s="14" t="s">
        <v>74</v>
      </c>
      <c r="BK213" s="162">
        <f t="shared" si="49"/>
        <v>0</v>
      </c>
      <c r="BL213" s="14" t="s">
        <v>138</v>
      </c>
      <c r="BM213" s="161" t="s">
        <v>513</v>
      </c>
    </row>
    <row r="214" spans="1:65" s="2" customFormat="1" ht="24.2" customHeight="1" x14ac:dyDescent="0.2">
      <c r="A214" s="26"/>
      <c r="B214" s="149"/>
      <c r="C214" s="150" t="s">
        <v>514</v>
      </c>
      <c r="D214" s="150" t="s">
        <v>134</v>
      </c>
      <c r="E214" s="151" t="s">
        <v>515</v>
      </c>
      <c r="F214" s="152" t="s">
        <v>516</v>
      </c>
      <c r="G214" s="153" t="s">
        <v>147</v>
      </c>
      <c r="H214" s="154">
        <v>0.9</v>
      </c>
      <c r="I214" s="155"/>
      <c r="J214" s="155">
        <f t="shared" si="40"/>
        <v>0</v>
      </c>
      <c r="K214" s="156"/>
      <c r="L214" s="27"/>
      <c r="M214" s="157" t="s">
        <v>1</v>
      </c>
      <c r="N214" s="158" t="s">
        <v>33</v>
      </c>
      <c r="O214" s="159">
        <v>1.3919999999999999</v>
      </c>
      <c r="P214" s="159">
        <f t="shared" si="41"/>
        <v>1.2527999999999999</v>
      </c>
      <c r="Q214" s="159">
        <v>0</v>
      </c>
      <c r="R214" s="159">
        <f t="shared" si="42"/>
        <v>0</v>
      </c>
      <c r="S214" s="159">
        <v>0</v>
      </c>
      <c r="T214" s="160">
        <f t="shared" si="4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61" t="s">
        <v>138</v>
      </c>
      <c r="AT214" s="161" t="s">
        <v>134</v>
      </c>
      <c r="AU214" s="161" t="s">
        <v>76</v>
      </c>
      <c r="AY214" s="14" t="s">
        <v>132</v>
      </c>
      <c r="BE214" s="162">
        <f t="shared" si="44"/>
        <v>0</v>
      </c>
      <c r="BF214" s="162">
        <f t="shared" si="45"/>
        <v>0</v>
      </c>
      <c r="BG214" s="162">
        <f t="shared" si="46"/>
        <v>0</v>
      </c>
      <c r="BH214" s="162">
        <f t="shared" si="47"/>
        <v>0</v>
      </c>
      <c r="BI214" s="162">
        <f t="shared" si="48"/>
        <v>0</v>
      </c>
      <c r="BJ214" s="14" t="s">
        <v>74</v>
      </c>
      <c r="BK214" s="162">
        <f t="shared" si="49"/>
        <v>0</v>
      </c>
      <c r="BL214" s="14" t="s">
        <v>138</v>
      </c>
      <c r="BM214" s="161" t="s">
        <v>517</v>
      </c>
    </row>
    <row r="215" spans="1:65" s="2" customFormat="1" ht="21.75" customHeight="1" x14ac:dyDescent="0.2">
      <c r="A215" s="26"/>
      <c r="B215" s="149"/>
      <c r="C215" s="150" t="s">
        <v>383</v>
      </c>
      <c r="D215" s="150" t="s">
        <v>134</v>
      </c>
      <c r="E215" s="151" t="s">
        <v>518</v>
      </c>
      <c r="F215" s="152" t="s">
        <v>519</v>
      </c>
      <c r="G215" s="153" t="s">
        <v>137</v>
      </c>
      <c r="H215" s="154">
        <v>2.86</v>
      </c>
      <c r="I215" s="155"/>
      <c r="J215" s="155">
        <f t="shared" si="40"/>
        <v>0</v>
      </c>
      <c r="K215" s="156"/>
      <c r="L215" s="27"/>
      <c r="M215" s="157" t="s">
        <v>1</v>
      </c>
      <c r="N215" s="158" t="s">
        <v>33</v>
      </c>
      <c r="O215" s="159">
        <v>0.40850999999999998</v>
      </c>
      <c r="P215" s="159">
        <f t="shared" si="41"/>
        <v>1.1683386</v>
      </c>
      <c r="Q215" s="159">
        <v>4.5362260000000001E-2</v>
      </c>
      <c r="R215" s="159">
        <f t="shared" si="42"/>
        <v>0.12973606360000001</v>
      </c>
      <c r="S215" s="159">
        <v>0</v>
      </c>
      <c r="T215" s="160">
        <f t="shared" si="4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61" t="s">
        <v>138</v>
      </c>
      <c r="AT215" s="161" t="s">
        <v>134</v>
      </c>
      <c r="AU215" s="161" t="s">
        <v>76</v>
      </c>
      <c r="AY215" s="14" t="s">
        <v>132</v>
      </c>
      <c r="BE215" s="162">
        <f t="shared" si="44"/>
        <v>0</v>
      </c>
      <c r="BF215" s="162">
        <f t="shared" si="45"/>
        <v>0</v>
      </c>
      <c r="BG215" s="162">
        <f t="shared" si="46"/>
        <v>0</v>
      </c>
      <c r="BH215" s="162">
        <f t="shared" si="47"/>
        <v>0</v>
      </c>
      <c r="BI215" s="162">
        <f t="shared" si="48"/>
        <v>0</v>
      </c>
      <c r="BJ215" s="14" t="s">
        <v>74</v>
      </c>
      <c r="BK215" s="162">
        <f t="shared" si="49"/>
        <v>0</v>
      </c>
      <c r="BL215" s="14" t="s">
        <v>138</v>
      </c>
      <c r="BM215" s="161" t="s">
        <v>520</v>
      </c>
    </row>
    <row r="216" spans="1:65" s="2" customFormat="1" ht="21.75" customHeight="1" x14ac:dyDescent="0.2">
      <c r="A216" s="26"/>
      <c r="B216" s="149"/>
      <c r="C216" s="150" t="s">
        <v>521</v>
      </c>
      <c r="D216" s="150" t="s">
        <v>134</v>
      </c>
      <c r="E216" s="151" t="s">
        <v>522</v>
      </c>
      <c r="F216" s="152" t="s">
        <v>523</v>
      </c>
      <c r="G216" s="153" t="s">
        <v>137</v>
      </c>
      <c r="H216" s="154">
        <v>2.86</v>
      </c>
      <c r="I216" s="155"/>
      <c r="J216" s="155">
        <f t="shared" si="40"/>
        <v>0</v>
      </c>
      <c r="K216" s="156"/>
      <c r="L216" s="27"/>
      <c r="M216" s="157" t="s">
        <v>1</v>
      </c>
      <c r="N216" s="158" t="s">
        <v>33</v>
      </c>
      <c r="O216" s="159">
        <v>0.248</v>
      </c>
      <c r="P216" s="159">
        <f t="shared" si="41"/>
        <v>0.70927999999999991</v>
      </c>
      <c r="Q216" s="159">
        <v>0</v>
      </c>
      <c r="R216" s="159">
        <f t="shared" si="42"/>
        <v>0</v>
      </c>
      <c r="S216" s="159">
        <v>0</v>
      </c>
      <c r="T216" s="160">
        <f t="shared" si="4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61" t="s">
        <v>138</v>
      </c>
      <c r="AT216" s="161" t="s">
        <v>134</v>
      </c>
      <c r="AU216" s="161" t="s">
        <v>76</v>
      </c>
      <c r="AY216" s="14" t="s">
        <v>132</v>
      </c>
      <c r="BE216" s="162">
        <f t="shared" si="44"/>
        <v>0</v>
      </c>
      <c r="BF216" s="162">
        <f t="shared" si="45"/>
        <v>0</v>
      </c>
      <c r="BG216" s="162">
        <f t="shared" si="46"/>
        <v>0</v>
      </c>
      <c r="BH216" s="162">
        <f t="shared" si="47"/>
        <v>0</v>
      </c>
      <c r="BI216" s="162">
        <f t="shared" si="48"/>
        <v>0</v>
      </c>
      <c r="BJ216" s="14" t="s">
        <v>74</v>
      </c>
      <c r="BK216" s="162">
        <f t="shared" si="49"/>
        <v>0</v>
      </c>
      <c r="BL216" s="14" t="s">
        <v>138</v>
      </c>
      <c r="BM216" s="161" t="s">
        <v>524</v>
      </c>
    </row>
    <row r="217" spans="1:65" s="2" customFormat="1" ht="24.2" customHeight="1" x14ac:dyDescent="0.2">
      <c r="A217" s="26"/>
      <c r="B217" s="149"/>
      <c r="C217" s="150" t="s">
        <v>386</v>
      </c>
      <c r="D217" s="150" t="s">
        <v>134</v>
      </c>
      <c r="E217" s="151" t="s">
        <v>525</v>
      </c>
      <c r="F217" s="152" t="s">
        <v>526</v>
      </c>
      <c r="G217" s="153" t="s">
        <v>137</v>
      </c>
      <c r="H217" s="154">
        <v>357.39499999999998</v>
      </c>
      <c r="I217" s="155"/>
      <c r="J217" s="155">
        <f t="shared" si="40"/>
        <v>0</v>
      </c>
      <c r="K217" s="156"/>
      <c r="L217" s="27"/>
      <c r="M217" s="157" t="s">
        <v>1</v>
      </c>
      <c r="N217" s="158" t="s">
        <v>33</v>
      </c>
      <c r="O217" s="159">
        <v>0.48054000000000002</v>
      </c>
      <c r="P217" s="159">
        <f t="shared" si="41"/>
        <v>171.74259330000001</v>
      </c>
      <c r="Q217" s="159">
        <v>5.9999999999999995E-4</v>
      </c>
      <c r="R217" s="159">
        <f t="shared" si="42"/>
        <v>0.21443699999999996</v>
      </c>
      <c r="S217" s="159">
        <v>0</v>
      </c>
      <c r="T217" s="160">
        <f t="shared" si="4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61" t="s">
        <v>138</v>
      </c>
      <c r="AT217" s="161" t="s">
        <v>134</v>
      </c>
      <c r="AU217" s="161" t="s">
        <v>76</v>
      </c>
      <c r="AY217" s="14" t="s">
        <v>132</v>
      </c>
      <c r="BE217" s="162">
        <f t="shared" si="44"/>
        <v>0</v>
      </c>
      <c r="BF217" s="162">
        <f t="shared" si="45"/>
        <v>0</v>
      </c>
      <c r="BG217" s="162">
        <f t="shared" si="46"/>
        <v>0</v>
      </c>
      <c r="BH217" s="162">
        <f t="shared" si="47"/>
        <v>0</v>
      </c>
      <c r="BI217" s="162">
        <f t="shared" si="48"/>
        <v>0</v>
      </c>
      <c r="BJ217" s="14" t="s">
        <v>74</v>
      </c>
      <c r="BK217" s="162">
        <f t="shared" si="49"/>
        <v>0</v>
      </c>
      <c r="BL217" s="14" t="s">
        <v>138</v>
      </c>
      <c r="BM217" s="161" t="s">
        <v>527</v>
      </c>
    </row>
    <row r="218" spans="1:65" s="12" customFormat="1" ht="22.9" customHeight="1" x14ac:dyDescent="0.2">
      <c r="B218" s="137"/>
      <c r="D218" s="138" t="s">
        <v>67</v>
      </c>
      <c r="E218" s="147" t="s">
        <v>165</v>
      </c>
      <c r="F218" s="147" t="s">
        <v>204</v>
      </c>
      <c r="J218" s="148">
        <f>BK218</f>
        <v>0</v>
      </c>
      <c r="L218" s="137"/>
      <c r="M218" s="141"/>
      <c r="N218" s="142"/>
      <c r="O218" s="142"/>
      <c r="P218" s="143">
        <f>SUM(P219:P255)</f>
        <v>1827.3631730000002</v>
      </c>
      <c r="Q218" s="142"/>
      <c r="R218" s="143">
        <f>SUM(R219:R255)</f>
        <v>148.500589198</v>
      </c>
      <c r="S218" s="142"/>
      <c r="T218" s="144">
        <f>SUM(T219:T255)</f>
        <v>0</v>
      </c>
      <c r="AR218" s="138" t="s">
        <v>74</v>
      </c>
      <c r="AT218" s="145" t="s">
        <v>67</v>
      </c>
      <c r="AU218" s="145" t="s">
        <v>74</v>
      </c>
      <c r="AY218" s="138" t="s">
        <v>132</v>
      </c>
      <c r="BK218" s="146">
        <f>SUM(BK219:BK255)</f>
        <v>0</v>
      </c>
    </row>
    <row r="219" spans="1:65" s="2" customFormat="1" ht="37.9" customHeight="1" x14ac:dyDescent="0.2">
      <c r="A219" s="26"/>
      <c r="B219" s="149"/>
      <c r="C219" s="150" t="s">
        <v>528</v>
      </c>
      <c r="D219" s="150" t="s">
        <v>134</v>
      </c>
      <c r="E219" s="151" t="s">
        <v>529</v>
      </c>
      <c r="F219" s="152" t="s">
        <v>530</v>
      </c>
      <c r="G219" s="153" t="s">
        <v>214</v>
      </c>
      <c r="H219" s="154">
        <v>50.3</v>
      </c>
      <c r="I219" s="155"/>
      <c r="J219" s="155">
        <f t="shared" ref="J219:J255" si="50">ROUND(I219*H219,2)</f>
        <v>0</v>
      </c>
      <c r="K219" s="156"/>
      <c r="L219" s="27"/>
      <c r="M219" s="157" t="s">
        <v>1</v>
      </c>
      <c r="N219" s="158" t="s">
        <v>33</v>
      </c>
      <c r="O219" s="159">
        <v>0.47</v>
      </c>
      <c r="P219" s="159">
        <f t="shared" ref="P219:P255" si="51">O219*H219</f>
        <v>23.640999999999998</v>
      </c>
      <c r="Q219" s="159">
        <v>0</v>
      </c>
      <c r="R219" s="159">
        <f t="shared" ref="R219:R255" si="52">Q219*H219</f>
        <v>0</v>
      </c>
      <c r="S219" s="159">
        <v>0</v>
      </c>
      <c r="T219" s="160">
        <f t="shared" ref="T219:T255" si="53">S219*H219</f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61" t="s">
        <v>138</v>
      </c>
      <c r="AT219" s="161" t="s">
        <v>134</v>
      </c>
      <c r="AU219" s="161" t="s">
        <v>76</v>
      </c>
      <c r="AY219" s="14" t="s">
        <v>132</v>
      </c>
      <c r="BE219" s="162">
        <f t="shared" ref="BE219:BE255" si="54">IF(N219="základná",J219,0)</f>
        <v>0</v>
      </c>
      <c r="BF219" s="162">
        <f t="shared" ref="BF219:BF255" si="55">IF(N219="znížená",J219,0)</f>
        <v>0</v>
      </c>
      <c r="BG219" s="162">
        <f t="shared" ref="BG219:BG255" si="56">IF(N219="zákl. prenesená",J219,0)</f>
        <v>0</v>
      </c>
      <c r="BH219" s="162">
        <f t="shared" ref="BH219:BH255" si="57">IF(N219="zníž. prenesená",J219,0)</f>
        <v>0</v>
      </c>
      <c r="BI219" s="162">
        <f t="shared" ref="BI219:BI255" si="58">IF(N219="nulová",J219,0)</f>
        <v>0</v>
      </c>
      <c r="BJ219" s="14" t="s">
        <v>74</v>
      </c>
      <c r="BK219" s="162">
        <f t="shared" ref="BK219:BK255" si="59">ROUND(I219*H219,2)</f>
        <v>0</v>
      </c>
      <c r="BL219" s="14" t="s">
        <v>138</v>
      </c>
      <c r="BM219" s="161" t="s">
        <v>531</v>
      </c>
    </row>
    <row r="220" spans="1:65" s="2" customFormat="1" ht="24.2" customHeight="1" x14ac:dyDescent="0.2">
      <c r="A220" s="26"/>
      <c r="B220" s="149"/>
      <c r="C220" s="163" t="s">
        <v>390</v>
      </c>
      <c r="D220" s="163" t="s">
        <v>160</v>
      </c>
      <c r="E220" s="164" t="s">
        <v>532</v>
      </c>
      <c r="F220" s="165" t="s">
        <v>533</v>
      </c>
      <c r="G220" s="166" t="s">
        <v>214</v>
      </c>
      <c r="H220" s="167">
        <v>50.3</v>
      </c>
      <c r="I220" s="168"/>
      <c r="J220" s="168">
        <f t="shared" si="50"/>
        <v>0</v>
      </c>
      <c r="K220" s="169"/>
      <c r="L220" s="170"/>
      <c r="M220" s="171" t="s">
        <v>1</v>
      </c>
      <c r="N220" s="172" t="s">
        <v>33</v>
      </c>
      <c r="O220" s="159">
        <v>0</v>
      </c>
      <c r="P220" s="159">
        <f t="shared" si="51"/>
        <v>0</v>
      </c>
      <c r="Q220" s="159">
        <v>0</v>
      </c>
      <c r="R220" s="159">
        <f t="shared" si="52"/>
        <v>0</v>
      </c>
      <c r="S220" s="159">
        <v>0</v>
      </c>
      <c r="T220" s="160">
        <f t="shared" si="5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61" t="s">
        <v>148</v>
      </c>
      <c r="AT220" s="161" t="s">
        <v>160</v>
      </c>
      <c r="AU220" s="161" t="s">
        <v>76</v>
      </c>
      <c r="AY220" s="14" t="s">
        <v>132</v>
      </c>
      <c r="BE220" s="162">
        <f t="shared" si="54"/>
        <v>0</v>
      </c>
      <c r="BF220" s="162">
        <f t="shared" si="55"/>
        <v>0</v>
      </c>
      <c r="BG220" s="162">
        <f t="shared" si="56"/>
        <v>0</v>
      </c>
      <c r="BH220" s="162">
        <f t="shared" si="57"/>
        <v>0</v>
      </c>
      <c r="BI220" s="162">
        <f t="shared" si="58"/>
        <v>0</v>
      </c>
      <c r="BJ220" s="14" t="s">
        <v>74</v>
      </c>
      <c r="BK220" s="162">
        <f t="shared" si="59"/>
        <v>0</v>
      </c>
      <c r="BL220" s="14" t="s">
        <v>138</v>
      </c>
      <c r="BM220" s="161" t="s">
        <v>534</v>
      </c>
    </row>
    <row r="221" spans="1:65" s="2" customFormat="1" ht="16.5" customHeight="1" x14ac:dyDescent="0.2">
      <c r="A221" s="26"/>
      <c r="B221" s="149"/>
      <c r="C221" s="150" t="s">
        <v>535</v>
      </c>
      <c r="D221" s="150" t="s">
        <v>134</v>
      </c>
      <c r="E221" s="151" t="s">
        <v>536</v>
      </c>
      <c r="F221" s="152" t="s">
        <v>537</v>
      </c>
      <c r="G221" s="153" t="s">
        <v>254</v>
      </c>
      <c r="H221" s="154">
        <v>2</v>
      </c>
      <c r="I221" s="155"/>
      <c r="J221" s="155">
        <f t="shared" si="50"/>
        <v>0</v>
      </c>
      <c r="K221" s="156"/>
      <c r="L221" s="27"/>
      <c r="M221" s="157" t="s">
        <v>1</v>
      </c>
      <c r="N221" s="158" t="s">
        <v>33</v>
      </c>
      <c r="O221" s="159">
        <v>0.86909000000000003</v>
      </c>
      <c r="P221" s="159">
        <f t="shared" si="51"/>
        <v>1.7381800000000001</v>
      </c>
      <c r="Q221" s="159">
        <v>4.3999999999999997E-2</v>
      </c>
      <c r="R221" s="159">
        <f t="shared" si="52"/>
        <v>8.7999999999999995E-2</v>
      </c>
      <c r="S221" s="159">
        <v>0</v>
      </c>
      <c r="T221" s="160">
        <f t="shared" si="5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61" t="s">
        <v>138</v>
      </c>
      <c r="AT221" s="161" t="s">
        <v>134</v>
      </c>
      <c r="AU221" s="161" t="s">
        <v>76</v>
      </c>
      <c r="AY221" s="14" t="s">
        <v>132</v>
      </c>
      <c r="BE221" s="162">
        <f t="shared" si="54"/>
        <v>0</v>
      </c>
      <c r="BF221" s="162">
        <f t="shared" si="55"/>
        <v>0</v>
      </c>
      <c r="BG221" s="162">
        <f t="shared" si="56"/>
        <v>0</v>
      </c>
      <c r="BH221" s="162">
        <f t="shared" si="57"/>
        <v>0</v>
      </c>
      <c r="BI221" s="162">
        <f t="shared" si="58"/>
        <v>0</v>
      </c>
      <c r="BJ221" s="14" t="s">
        <v>74</v>
      </c>
      <c r="BK221" s="162">
        <f t="shared" si="59"/>
        <v>0</v>
      </c>
      <c r="BL221" s="14" t="s">
        <v>138</v>
      </c>
      <c r="BM221" s="161" t="s">
        <v>538</v>
      </c>
    </row>
    <row r="222" spans="1:65" s="2" customFormat="1" ht="24.2" customHeight="1" x14ac:dyDescent="0.2">
      <c r="A222" s="26"/>
      <c r="B222" s="149"/>
      <c r="C222" s="150" t="s">
        <v>393</v>
      </c>
      <c r="D222" s="150" t="s">
        <v>134</v>
      </c>
      <c r="E222" s="151" t="s">
        <v>539</v>
      </c>
      <c r="F222" s="152" t="s">
        <v>540</v>
      </c>
      <c r="G222" s="153" t="s">
        <v>254</v>
      </c>
      <c r="H222" s="154">
        <v>2</v>
      </c>
      <c r="I222" s="155"/>
      <c r="J222" s="155">
        <f t="shared" si="50"/>
        <v>0</v>
      </c>
      <c r="K222" s="156"/>
      <c r="L222" s="27"/>
      <c r="M222" s="157" t="s">
        <v>1</v>
      </c>
      <c r="N222" s="158" t="s">
        <v>33</v>
      </c>
      <c r="O222" s="159">
        <v>0.54557</v>
      </c>
      <c r="P222" s="159">
        <f t="shared" si="51"/>
        <v>1.09114</v>
      </c>
      <c r="Q222" s="159">
        <v>1.2E-2</v>
      </c>
      <c r="R222" s="159">
        <f t="shared" si="52"/>
        <v>2.4E-2</v>
      </c>
      <c r="S222" s="159">
        <v>0</v>
      </c>
      <c r="T222" s="160">
        <f t="shared" si="53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61" t="s">
        <v>138</v>
      </c>
      <c r="AT222" s="161" t="s">
        <v>134</v>
      </c>
      <c r="AU222" s="161" t="s">
        <v>76</v>
      </c>
      <c r="AY222" s="14" t="s">
        <v>132</v>
      </c>
      <c r="BE222" s="162">
        <f t="shared" si="54"/>
        <v>0</v>
      </c>
      <c r="BF222" s="162">
        <f t="shared" si="55"/>
        <v>0</v>
      </c>
      <c r="BG222" s="162">
        <f t="shared" si="56"/>
        <v>0</v>
      </c>
      <c r="BH222" s="162">
        <f t="shared" si="57"/>
        <v>0</v>
      </c>
      <c r="BI222" s="162">
        <f t="shared" si="58"/>
        <v>0</v>
      </c>
      <c r="BJ222" s="14" t="s">
        <v>74</v>
      </c>
      <c r="BK222" s="162">
        <f t="shared" si="59"/>
        <v>0</v>
      </c>
      <c r="BL222" s="14" t="s">
        <v>138</v>
      </c>
      <c r="BM222" s="161" t="s">
        <v>541</v>
      </c>
    </row>
    <row r="223" spans="1:65" s="2" customFormat="1" ht="24.2" customHeight="1" x14ac:dyDescent="0.2">
      <c r="A223" s="26"/>
      <c r="B223" s="149"/>
      <c r="C223" s="150" t="s">
        <v>542</v>
      </c>
      <c r="D223" s="150" t="s">
        <v>134</v>
      </c>
      <c r="E223" s="151" t="s">
        <v>543</v>
      </c>
      <c r="F223" s="152" t="s">
        <v>544</v>
      </c>
      <c r="G223" s="153" t="s">
        <v>214</v>
      </c>
      <c r="H223" s="154">
        <v>97.5</v>
      </c>
      <c r="I223" s="155"/>
      <c r="J223" s="155">
        <f t="shared" si="50"/>
        <v>0</v>
      </c>
      <c r="K223" s="156"/>
      <c r="L223" s="27"/>
      <c r="M223" s="157" t="s">
        <v>1</v>
      </c>
      <c r="N223" s="158" t="s">
        <v>33</v>
      </c>
      <c r="O223" s="159">
        <v>1.3673900000000001</v>
      </c>
      <c r="P223" s="159">
        <f t="shared" si="51"/>
        <v>133.320525</v>
      </c>
      <c r="Q223" s="159">
        <v>5.042E-2</v>
      </c>
      <c r="R223" s="159">
        <f t="shared" si="52"/>
        <v>4.9159499999999996</v>
      </c>
      <c r="S223" s="159">
        <v>0</v>
      </c>
      <c r="T223" s="160">
        <f t="shared" si="53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61" t="s">
        <v>138</v>
      </c>
      <c r="AT223" s="161" t="s">
        <v>134</v>
      </c>
      <c r="AU223" s="161" t="s">
        <v>76</v>
      </c>
      <c r="AY223" s="14" t="s">
        <v>132</v>
      </c>
      <c r="BE223" s="162">
        <f t="shared" si="54"/>
        <v>0</v>
      </c>
      <c r="BF223" s="162">
        <f t="shared" si="55"/>
        <v>0</v>
      </c>
      <c r="BG223" s="162">
        <f t="shared" si="56"/>
        <v>0</v>
      </c>
      <c r="BH223" s="162">
        <f t="shared" si="57"/>
        <v>0</v>
      </c>
      <c r="BI223" s="162">
        <f t="shared" si="58"/>
        <v>0</v>
      </c>
      <c r="BJ223" s="14" t="s">
        <v>74</v>
      </c>
      <c r="BK223" s="162">
        <f t="shared" si="59"/>
        <v>0</v>
      </c>
      <c r="BL223" s="14" t="s">
        <v>138</v>
      </c>
      <c r="BM223" s="161" t="s">
        <v>545</v>
      </c>
    </row>
    <row r="224" spans="1:65" s="2" customFormat="1" ht="24.2" customHeight="1" x14ac:dyDescent="0.2">
      <c r="A224" s="26"/>
      <c r="B224" s="149"/>
      <c r="C224" s="150" t="s">
        <v>397</v>
      </c>
      <c r="D224" s="150" t="s">
        <v>134</v>
      </c>
      <c r="E224" s="151" t="s">
        <v>546</v>
      </c>
      <c r="F224" s="152" t="s">
        <v>547</v>
      </c>
      <c r="G224" s="153" t="s">
        <v>214</v>
      </c>
      <c r="H224" s="154">
        <v>94</v>
      </c>
      <c r="I224" s="155"/>
      <c r="J224" s="155">
        <f t="shared" si="50"/>
        <v>0</v>
      </c>
      <c r="K224" s="156"/>
      <c r="L224" s="27"/>
      <c r="M224" s="157" t="s">
        <v>1</v>
      </c>
      <c r="N224" s="158" t="s">
        <v>33</v>
      </c>
      <c r="O224" s="159">
        <v>1.79704</v>
      </c>
      <c r="P224" s="159">
        <f t="shared" si="51"/>
        <v>168.92176000000001</v>
      </c>
      <c r="Q224" s="159">
        <v>4.2999999999999997E-2</v>
      </c>
      <c r="R224" s="159">
        <f t="shared" si="52"/>
        <v>4.0419999999999998</v>
      </c>
      <c r="S224" s="159">
        <v>0</v>
      </c>
      <c r="T224" s="160">
        <f t="shared" si="5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61" t="s">
        <v>138</v>
      </c>
      <c r="AT224" s="161" t="s">
        <v>134</v>
      </c>
      <c r="AU224" s="161" t="s">
        <v>76</v>
      </c>
      <c r="AY224" s="14" t="s">
        <v>132</v>
      </c>
      <c r="BE224" s="162">
        <f t="shared" si="54"/>
        <v>0</v>
      </c>
      <c r="BF224" s="162">
        <f t="shared" si="55"/>
        <v>0</v>
      </c>
      <c r="BG224" s="162">
        <f t="shared" si="56"/>
        <v>0</v>
      </c>
      <c r="BH224" s="162">
        <f t="shared" si="57"/>
        <v>0</v>
      </c>
      <c r="BI224" s="162">
        <f t="shared" si="58"/>
        <v>0</v>
      </c>
      <c r="BJ224" s="14" t="s">
        <v>74</v>
      </c>
      <c r="BK224" s="162">
        <f t="shared" si="59"/>
        <v>0</v>
      </c>
      <c r="BL224" s="14" t="s">
        <v>138</v>
      </c>
      <c r="BM224" s="161" t="s">
        <v>548</v>
      </c>
    </row>
    <row r="225" spans="1:65" s="2" customFormat="1" ht="16.5" customHeight="1" x14ac:dyDescent="0.2">
      <c r="A225" s="26"/>
      <c r="B225" s="149"/>
      <c r="C225" s="150" t="s">
        <v>549</v>
      </c>
      <c r="D225" s="150" t="s">
        <v>134</v>
      </c>
      <c r="E225" s="151" t="s">
        <v>550</v>
      </c>
      <c r="F225" s="152" t="s">
        <v>551</v>
      </c>
      <c r="G225" s="153" t="s">
        <v>254</v>
      </c>
      <c r="H225" s="154">
        <v>2</v>
      </c>
      <c r="I225" s="155"/>
      <c r="J225" s="155">
        <f t="shared" si="50"/>
        <v>0</v>
      </c>
      <c r="K225" s="156"/>
      <c r="L225" s="27"/>
      <c r="M225" s="157" t="s">
        <v>1</v>
      </c>
      <c r="N225" s="158" t="s">
        <v>33</v>
      </c>
      <c r="O225" s="159">
        <v>0.38868000000000003</v>
      </c>
      <c r="P225" s="159">
        <f t="shared" si="51"/>
        <v>0.77736000000000005</v>
      </c>
      <c r="Q225" s="159">
        <v>7.4573E-2</v>
      </c>
      <c r="R225" s="159">
        <f t="shared" si="52"/>
        <v>0.149146</v>
      </c>
      <c r="S225" s="159">
        <v>0</v>
      </c>
      <c r="T225" s="160">
        <f t="shared" si="53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61" t="s">
        <v>138</v>
      </c>
      <c r="AT225" s="161" t="s">
        <v>134</v>
      </c>
      <c r="AU225" s="161" t="s">
        <v>76</v>
      </c>
      <c r="AY225" s="14" t="s">
        <v>132</v>
      </c>
      <c r="BE225" s="162">
        <f t="shared" si="54"/>
        <v>0</v>
      </c>
      <c r="BF225" s="162">
        <f t="shared" si="55"/>
        <v>0</v>
      </c>
      <c r="BG225" s="162">
        <f t="shared" si="56"/>
        <v>0</v>
      </c>
      <c r="BH225" s="162">
        <f t="shared" si="57"/>
        <v>0</v>
      </c>
      <c r="BI225" s="162">
        <f t="shared" si="58"/>
        <v>0</v>
      </c>
      <c r="BJ225" s="14" t="s">
        <v>74</v>
      </c>
      <c r="BK225" s="162">
        <f t="shared" si="59"/>
        <v>0</v>
      </c>
      <c r="BL225" s="14" t="s">
        <v>138</v>
      </c>
      <c r="BM225" s="161" t="s">
        <v>552</v>
      </c>
    </row>
    <row r="226" spans="1:65" s="2" customFormat="1" ht="37.9" customHeight="1" x14ac:dyDescent="0.2">
      <c r="A226" s="26"/>
      <c r="B226" s="149"/>
      <c r="C226" s="150" t="s">
        <v>400</v>
      </c>
      <c r="D226" s="150" t="s">
        <v>134</v>
      </c>
      <c r="E226" s="151" t="s">
        <v>269</v>
      </c>
      <c r="F226" s="152" t="s">
        <v>270</v>
      </c>
      <c r="G226" s="153" t="s">
        <v>214</v>
      </c>
      <c r="H226" s="154">
        <v>160</v>
      </c>
      <c r="I226" s="155"/>
      <c r="J226" s="155">
        <f t="shared" si="50"/>
        <v>0</v>
      </c>
      <c r="K226" s="156"/>
      <c r="L226" s="27"/>
      <c r="M226" s="157" t="s">
        <v>1</v>
      </c>
      <c r="N226" s="158" t="s">
        <v>33</v>
      </c>
      <c r="O226" s="159">
        <v>3.7999999999999999E-2</v>
      </c>
      <c r="P226" s="159">
        <f t="shared" si="51"/>
        <v>6.08</v>
      </c>
      <c r="Q226" s="159">
        <v>2.2499999999999999E-4</v>
      </c>
      <c r="R226" s="159">
        <f t="shared" si="52"/>
        <v>3.5999999999999997E-2</v>
      </c>
      <c r="S226" s="159">
        <v>0</v>
      </c>
      <c r="T226" s="160">
        <f t="shared" si="53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61" t="s">
        <v>138</v>
      </c>
      <c r="AT226" s="161" t="s">
        <v>134</v>
      </c>
      <c r="AU226" s="161" t="s">
        <v>76</v>
      </c>
      <c r="AY226" s="14" t="s">
        <v>132</v>
      </c>
      <c r="BE226" s="162">
        <f t="shared" si="54"/>
        <v>0</v>
      </c>
      <c r="BF226" s="162">
        <f t="shared" si="55"/>
        <v>0</v>
      </c>
      <c r="BG226" s="162">
        <f t="shared" si="56"/>
        <v>0</v>
      </c>
      <c r="BH226" s="162">
        <f t="shared" si="57"/>
        <v>0</v>
      </c>
      <c r="BI226" s="162">
        <f t="shared" si="58"/>
        <v>0</v>
      </c>
      <c r="BJ226" s="14" t="s">
        <v>74</v>
      </c>
      <c r="BK226" s="162">
        <f t="shared" si="59"/>
        <v>0</v>
      </c>
      <c r="BL226" s="14" t="s">
        <v>138</v>
      </c>
      <c r="BM226" s="161" t="s">
        <v>553</v>
      </c>
    </row>
    <row r="227" spans="1:65" s="2" customFormat="1" ht="24.2" customHeight="1" x14ac:dyDescent="0.2">
      <c r="A227" s="26"/>
      <c r="B227" s="149"/>
      <c r="C227" s="150" t="s">
        <v>554</v>
      </c>
      <c r="D227" s="150" t="s">
        <v>134</v>
      </c>
      <c r="E227" s="151" t="s">
        <v>271</v>
      </c>
      <c r="F227" s="152" t="s">
        <v>555</v>
      </c>
      <c r="G227" s="153" t="s">
        <v>214</v>
      </c>
      <c r="H227" s="154">
        <v>160</v>
      </c>
      <c r="I227" s="155"/>
      <c r="J227" s="155">
        <f t="shared" si="50"/>
        <v>0</v>
      </c>
      <c r="K227" s="156"/>
      <c r="L227" s="27"/>
      <c r="M227" s="157" t="s">
        <v>1</v>
      </c>
      <c r="N227" s="158" t="s">
        <v>33</v>
      </c>
      <c r="O227" s="159">
        <v>1.4999999999999999E-2</v>
      </c>
      <c r="P227" s="159">
        <f t="shared" si="51"/>
        <v>2.4</v>
      </c>
      <c r="Q227" s="159">
        <v>3.7500000000000001E-6</v>
      </c>
      <c r="R227" s="159">
        <f t="shared" si="52"/>
        <v>6.0000000000000006E-4</v>
      </c>
      <c r="S227" s="159">
        <v>0</v>
      </c>
      <c r="T227" s="160">
        <f t="shared" si="53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61" t="s">
        <v>138</v>
      </c>
      <c r="AT227" s="161" t="s">
        <v>134</v>
      </c>
      <c r="AU227" s="161" t="s">
        <v>76</v>
      </c>
      <c r="AY227" s="14" t="s">
        <v>132</v>
      </c>
      <c r="BE227" s="162">
        <f t="shared" si="54"/>
        <v>0</v>
      </c>
      <c r="BF227" s="162">
        <f t="shared" si="55"/>
        <v>0</v>
      </c>
      <c r="BG227" s="162">
        <f t="shared" si="56"/>
        <v>0</v>
      </c>
      <c r="BH227" s="162">
        <f t="shared" si="57"/>
        <v>0</v>
      </c>
      <c r="BI227" s="162">
        <f t="shared" si="58"/>
        <v>0</v>
      </c>
      <c r="BJ227" s="14" t="s">
        <v>74</v>
      </c>
      <c r="BK227" s="162">
        <f t="shared" si="59"/>
        <v>0</v>
      </c>
      <c r="BL227" s="14" t="s">
        <v>138</v>
      </c>
      <c r="BM227" s="161" t="s">
        <v>556</v>
      </c>
    </row>
    <row r="228" spans="1:65" s="2" customFormat="1" ht="33" customHeight="1" x14ac:dyDescent="0.2">
      <c r="A228" s="26"/>
      <c r="B228" s="149"/>
      <c r="C228" s="150" t="s">
        <v>404</v>
      </c>
      <c r="D228" s="150" t="s">
        <v>134</v>
      </c>
      <c r="E228" s="151" t="s">
        <v>557</v>
      </c>
      <c r="F228" s="152" t="s">
        <v>558</v>
      </c>
      <c r="G228" s="153" t="s">
        <v>214</v>
      </c>
      <c r="H228" s="154">
        <v>22</v>
      </c>
      <c r="I228" s="155"/>
      <c r="J228" s="155">
        <f t="shared" si="50"/>
        <v>0</v>
      </c>
      <c r="K228" s="156"/>
      <c r="L228" s="27"/>
      <c r="M228" s="157" t="s">
        <v>1</v>
      </c>
      <c r="N228" s="158" t="s">
        <v>33</v>
      </c>
      <c r="O228" s="159">
        <v>0.27</v>
      </c>
      <c r="P228" s="159">
        <f t="shared" si="51"/>
        <v>5.94</v>
      </c>
      <c r="Q228" s="159">
        <v>0.151130352</v>
      </c>
      <c r="R228" s="159">
        <f t="shared" si="52"/>
        <v>3.3248677440000001</v>
      </c>
      <c r="S228" s="159">
        <v>0</v>
      </c>
      <c r="T228" s="160">
        <f t="shared" si="53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61" t="s">
        <v>138</v>
      </c>
      <c r="AT228" s="161" t="s">
        <v>134</v>
      </c>
      <c r="AU228" s="161" t="s">
        <v>76</v>
      </c>
      <c r="AY228" s="14" t="s">
        <v>132</v>
      </c>
      <c r="BE228" s="162">
        <f t="shared" si="54"/>
        <v>0</v>
      </c>
      <c r="BF228" s="162">
        <f t="shared" si="55"/>
        <v>0</v>
      </c>
      <c r="BG228" s="162">
        <f t="shared" si="56"/>
        <v>0</v>
      </c>
      <c r="BH228" s="162">
        <f t="shared" si="57"/>
        <v>0</v>
      </c>
      <c r="BI228" s="162">
        <f t="shared" si="58"/>
        <v>0</v>
      </c>
      <c r="BJ228" s="14" t="s">
        <v>74</v>
      </c>
      <c r="BK228" s="162">
        <f t="shared" si="59"/>
        <v>0</v>
      </c>
      <c r="BL228" s="14" t="s">
        <v>138</v>
      </c>
      <c r="BM228" s="161" t="s">
        <v>559</v>
      </c>
    </row>
    <row r="229" spans="1:65" s="2" customFormat="1" ht="24.2" customHeight="1" x14ac:dyDescent="0.2">
      <c r="A229" s="26"/>
      <c r="B229" s="149"/>
      <c r="C229" s="163" t="s">
        <v>560</v>
      </c>
      <c r="D229" s="221" t="s">
        <v>160</v>
      </c>
      <c r="E229" s="222" t="s">
        <v>561</v>
      </c>
      <c r="F229" s="223" t="s">
        <v>1097</v>
      </c>
      <c r="G229" s="166" t="s">
        <v>254</v>
      </c>
      <c r="H229" s="167">
        <v>22.22</v>
      </c>
      <c r="I229" s="168"/>
      <c r="J229" s="168">
        <f t="shared" si="50"/>
        <v>0</v>
      </c>
      <c r="K229" s="169"/>
      <c r="L229" s="170"/>
      <c r="M229" s="171" t="s">
        <v>1</v>
      </c>
      <c r="N229" s="172" t="s">
        <v>33</v>
      </c>
      <c r="O229" s="159">
        <v>0</v>
      </c>
      <c r="P229" s="159">
        <f t="shared" si="51"/>
        <v>0</v>
      </c>
      <c r="Q229" s="159">
        <v>0</v>
      </c>
      <c r="R229" s="159">
        <f t="shared" si="52"/>
        <v>0</v>
      </c>
      <c r="S229" s="159">
        <v>0</v>
      </c>
      <c r="T229" s="160">
        <f t="shared" si="53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61" t="s">
        <v>148</v>
      </c>
      <c r="AT229" s="161" t="s">
        <v>160</v>
      </c>
      <c r="AU229" s="161" t="s">
        <v>76</v>
      </c>
      <c r="AY229" s="14" t="s">
        <v>132</v>
      </c>
      <c r="BE229" s="162">
        <f t="shared" si="54"/>
        <v>0</v>
      </c>
      <c r="BF229" s="162">
        <f t="shared" si="55"/>
        <v>0</v>
      </c>
      <c r="BG229" s="162">
        <f t="shared" si="56"/>
        <v>0</v>
      </c>
      <c r="BH229" s="162">
        <f t="shared" si="57"/>
        <v>0</v>
      </c>
      <c r="BI229" s="162">
        <f t="shared" si="58"/>
        <v>0</v>
      </c>
      <c r="BJ229" s="14" t="s">
        <v>74</v>
      </c>
      <c r="BK229" s="162">
        <f t="shared" si="59"/>
        <v>0</v>
      </c>
      <c r="BL229" s="14" t="s">
        <v>138</v>
      </c>
      <c r="BM229" s="161" t="s">
        <v>562</v>
      </c>
    </row>
    <row r="230" spans="1:65" s="2" customFormat="1" ht="33" customHeight="1" x14ac:dyDescent="0.2">
      <c r="A230" s="26"/>
      <c r="B230" s="149"/>
      <c r="C230" s="150" t="s">
        <v>407</v>
      </c>
      <c r="D230" s="150" t="s">
        <v>134</v>
      </c>
      <c r="E230" s="151" t="s">
        <v>563</v>
      </c>
      <c r="F230" s="152" t="s">
        <v>564</v>
      </c>
      <c r="G230" s="153" t="s">
        <v>147</v>
      </c>
      <c r="H230" s="154">
        <v>1.155</v>
      </c>
      <c r="I230" s="155"/>
      <c r="J230" s="155">
        <f t="shared" si="50"/>
        <v>0</v>
      </c>
      <c r="K230" s="156"/>
      <c r="L230" s="27"/>
      <c r="M230" s="157" t="s">
        <v>1</v>
      </c>
      <c r="N230" s="158" t="s">
        <v>33</v>
      </c>
      <c r="O230" s="159">
        <v>1.363</v>
      </c>
      <c r="P230" s="159">
        <f t="shared" si="51"/>
        <v>1.574265</v>
      </c>
      <c r="Q230" s="159">
        <v>2.2151320000000001</v>
      </c>
      <c r="R230" s="159">
        <f t="shared" si="52"/>
        <v>2.5584774600000002</v>
      </c>
      <c r="S230" s="159">
        <v>0</v>
      </c>
      <c r="T230" s="160">
        <f t="shared" si="53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61" t="s">
        <v>138</v>
      </c>
      <c r="AT230" s="161" t="s">
        <v>134</v>
      </c>
      <c r="AU230" s="161" t="s">
        <v>76</v>
      </c>
      <c r="AY230" s="14" t="s">
        <v>132</v>
      </c>
      <c r="BE230" s="162">
        <f t="shared" si="54"/>
        <v>0</v>
      </c>
      <c r="BF230" s="162">
        <f t="shared" si="55"/>
        <v>0</v>
      </c>
      <c r="BG230" s="162">
        <f t="shared" si="56"/>
        <v>0</v>
      </c>
      <c r="BH230" s="162">
        <f t="shared" si="57"/>
        <v>0</v>
      </c>
      <c r="BI230" s="162">
        <f t="shared" si="58"/>
        <v>0</v>
      </c>
      <c r="BJ230" s="14" t="s">
        <v>74</v>
      </c>
      <c r="BK230" s="162">
        <f t="shared" si="59"/>
        <v>0</v>
      </c>
      <c r="BL230" s="14" t="s">
        <v>138</v>
      </c>
      <c r="BM230" s="161" t="s">
        <v>565</v>
      </c>
    </row>
    <row r="231" spans="1:65" s="2" customFormat="1" ht="55.5" customHeight="1" x14ac:dyDescent="0.2">
      <c r="A231" s="26"/>
      <c r="B231" s="149"/>
      <c r="C231" s="150" t="s">
        <v>566</v>
      </c>
      <c r="D231" s="150" t="s">
        <v>134</v>
      </c>
      <c r="E231" s="151" t="s">
        <v>217</v>
      </c>
      <c r="F231" s="152" t="s">
        <v>567</v>
      </c>
      <c r="G231" s="153" t="s">
        <v>214</v>
      </c>
      <c r="H231" s="154">
        <v>188.16</v>
      </c>
      <c r="I231" s="155"/>
      <c r="J231" s="155">
        <f t="shared" si="50"/>
        <v>0</v>
      </c>
      <c r="K231" s="156"/>
      <c r="L231" s="27"/>
      <c r="M231" s="157" t="s">
        <v>1</v>
      </c>
      <c r="N231" s="158" t="s">
        <v>33</v>
      </c>
      <c r="O231" s="159">
        <v>0</v>
      </c>
      <c r="P231" s="159">
        <f t="shared" si="51"/>
        <v>0</v>
      </c>
      <c r="Q231" s="159">
        <v>0</v>
      </c>
      <c r="R231" s="159">
        <f t="shared" si="52"/>
        <v>0</v>
      </c>
      <c r="S231" s="159">
        <v>0</v>
      </c>
      <c r="T231" s="160">
        <f t="shared" si="53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61" t="s">
        <v>138</v>
      </c>
      <c r="AT231" s="161" t="s">
        <v>134</v>
      </c>
      <c r="AU231" s="161" t="s">
        <v>76</v>
      </c>
      <c r="AY231" s="14" t="s">
        <v>132</v>
      </c>
      <c r="BE231" s="162">
        <f t="shared" si="54"/>
        <v>0</v>
      </c>
      <c r="BF231" s="162">
        <f t="shared" si="55"/>
        <v>0</v>
      </c>
      <c r="BG231" s="162">
        <f t="shared" si="56"/>
        <v>0</v>
      </c>
      <c r="BH231" s="162">
        <f t="shared" si="57"/>
        <v>0</v>
      </c>
      <c r="BI231" s="162">
        <f t="shared" si="58"/>
        <v>0</v>
      </c>
      <c r="BJ231" s="14" t="s">
        <v>74</v>
      </c>
      <c r="BK231" s="162">
        <f t="shared" si="59"/>
        <v>0</v>
      </c>
      <c r="BL231" s="14" t="s">
        <v>138</v>
      </c>
      <c r="BM231" s="161" t="s">
        <v>568</v>
      </c>
    </row>
    <row r="232" spans="1:65" s="2" customFormat="1" ht="24.2" customHeight="1" x14ac:dyDescent="0.2">
      <c r="A232" s="26"/>
      <c r="B232" s="149"/>
      <c r="C232" s="150" t="s">
        <v>411</v>
      </c>
      <c r="D232" s="150" t="s">
        <v>134</v>
      </c>
      <c r="E232" s="151" t="s">
        <v>569</v>
      </c>
      <c r="F232" s="152" t="s">
        <v>570</v>
      </c>
      <c r="G232" s="153" t="s">
        <v>214</v>
      </c>
      <c r="H232" s="154">
        <v>13.3</v>
      </c>
      <c r="I232" s="155"/>
      <c r="J232" s="155">
        <f t="shared" si="50"/>
        <v>0</v>
      </c>
      <c r="K232" s="156"/>
      <c r="L232" s="27"/>
      <c r="M232" s="157" t="s">
        <v>1</v>
      </c>
      <c r="N232" s="158" t="s">
        <v>33</v>
      </c>
      <c r="O232" s="159">
        <v>8.0726800000000001</v>
      </c>
      <c r="P232" s="159">
        <f t="shared" si="51"/>
        <v>107.36664400000001</v>
      </c>
      <c r="Q232" s="159">
        <v>1.43891E-2</v>
      </c>
      <c r="R232" s="159">
        <f t="shared" si="52"/>
        <v>0.19137503</v>
      </c>
      <c r="S232" s="159">
        <v>0</v>
      </c>
      <c r="T232" s="160">
        <f t="shared" si="53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61" t="s">
        <v>138</v>
      </c>
      <c r="AT232" s="161" t="s">
        <v>134</v>
      </c>
      <c r="AU232" s="161" t="s">
        <v>76</v>
      </c>
      <c r="AY232" s="14" t="s">
        <v>132</v>
      </c>
      <c r="BE232" s="162">
        <f t="shared" si="54"/>
        <v>0</v>
      </c>
      <c r="BF232" s="162">
        <f t="shared" si="55"/>
        <v>0</v>
      </c>
      <c r="BG232" s="162">
        <f t="shared" si="56"/>
        <v>0</v>
      </c>
      <c r="BH232" s="162">
        <f t="shared" si="57"/>
        <v>0</v>
      </c>
      <c r="BI232" s="162">
        <f t="shared" si="58"/>
        <v>0</v>
      </c>
      <c r="BJ232" s="14" t="s">
        <v>74</v>
      </c>
      <c r="BK232" s="162">
        <f t="shared" si="59"/>
        <v>0</v>
      </c>
      <c r="BL232" s="14" t="s">
        <v>138</v>
      </c>
      <c r="BM232" s="161" t="s">
        <v>571</v>
      </c>
    </row>
    <row r="233" spans="1:65" s="2" customFormat="1" ht="24.2" customHeight="1" x14ac:dyDescent="0.2">
      <c r="A233" s="26"/>
      <c r="B233" s="149"/>
      <c r="C233" s="163" t="s">
        <v>572</v>
      </c>
      <c r="D233" s="163" t="s">
        <v>160</v>
      </c>
      <c r="E233" s="164" t="s">
        <v>573</v>
      </c>
      <c r="F233" s="165" t="s">
        <v>574</v>
      </c>
      <c r="G233" s="166" t="s">
        <v>254</v>
      </c>
      <c r="H233" s="167">
        <v>13.3</v>
      </c>
      <c r="I233" s="168"/>
      <c r="J233" s="168">
        <f t="shared" si="50"/>
        <v>0</v>
      </c>
      <c r="K233" s="169"/>
      <c r="L233" s="170"/>
      <c r="M233" s="171" t="s">
        <v>1</v>
      </c>
      <c r="N233" s="172" t="s">
        <v>33</v>
      </c>
      <c r="O233" s="159">
        <v>0</v>
      </c>
      <c r="P233" s="159">
        <f t="shared" si="51"/>
        <v>0</v>
      </c>
      <c r="Q233" s="159">
        <v>0</v>
      </c>
      <c r="R233" s="159">
        <f t="shared" si="52"/>
        <v>0</v>
      </c>
      <c r="S233" s="159">
        <v>0</v>
      </c>
      <c r="T233" s="160">
        <f t="shared" si="53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61" t="s">
        <v>148</v>
      </c>
      <c r="AT233" s="161" t="s">
        <v>160</v>
      </c>
      <c r="AU233" s="161" t="s">
        <v>76</v>
      </c>
      <c r="AY233" s="14" t="s">
        <v>132</v>
      </c>
      <c r="BE233" s="162">
        <f t="shared" si="54"/>
        <v>0</v>
      </c>
      <c r="BF233" s="162">
        <f t="shared" si="55"/>
        <v>0</v>
      </c>
      <c r="BG233" s="162">
        <f t="shared" si="56"/>
        <v>0</v>
      </c>
      <c r="BH233" s="162">
        <f t="shared" si="57"/>
        <v>0</v>
      </c>
      <c r="BI233" s="162">
        <f t="shared" si="58"/>
        <v>0</v>
      </c>
      <c r="BJ233" s="14" t="s">
        <v>74</v>
      </c>
      <c r="BK233" s="162">
        <f t="shared" si="59"/>
        <v>0</v>
      </c>
      <c r="BL233" s="14" t="s">
        <v>138</v>
      </c>
      <c r="BM233" s="161" t="s">
        <v>575</v>
      </c>
    </row>
    <row r="234" spans="1:65" s="2" customFormat="1" ht="24.2" customHeight="1" x14ac:dyDescent="0.2">
      <c r="A234" s="26"/>
      <c r="B234" s="149"/>
      <c r="C234" s="150" t="s">
        <v>414</v>
      </c>
      <c r="D234" s="150" t="s">
        <v>134</v>
      </c>
      <c r="E234" s="151" t="s">
        <v>576</v>
      </c>
      <c r="F234" s="152" t="s">
        <v>577</v>
      </c>
      <c r="G234" s="153" t="s">
        <v>214</v>
      </c>
      <c r="H234" s="154">
        <v>79.900000000000006</v>
      </c>
      <c r="I234" s="155"/>
      <c r="J234" s="155">
        <f t="shared" si="50"/>
        <v>0</v>
      </c>
      <c r="K234" s="156"/>
      <c r="L234" s="27"/>
      <c r="M234" s="157" t="s">
        <v>1</v>
      </c>
      <c r="N234" s="158" t="s">
        <v>33</v>
      </c>
      <c r="O234" s="159">
        <v>0.13200000000000001</v>
      </c>
      <c r="P234" s="159">
        <f t="shared" si="51"/>
        <v>10.546800000000001</v>
      </c>
      <c r="Q234" s="159">
        <v>1.8E-5</v>
      </c>
      <c r="R234" s="159">
        <f t="shared" si="52"/>
        <v>1.4382000000000002E-3</v>
      </c>
      <c r="S234" s="159">
        <v>0</v>
      </c>
      <c r="T234" s="160">
        <f t="shared" si="53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61" t="s">
        <v>138</v>
      </c>
      <c r="AT234" s="161" t="s">
        <v>134</v>
      </c>
      <c r="AU234" s="161" t="s">
        <v>76</v>
      </c>
      <c r="AY234" s="14" t="s">
        <v>132</v>
      </c>
      <c r="BE234" s="162">
        <f t="shared" si="54"/>
        <v>0</v>
      </c>
      <c r="BF234" s="162">
        <f t="shared" si="55"/>
        <v>0</v>
      </c>
      <c r="BG234" s="162">
        <f t="shared" si="56"/>
        <v>0</v>
      </c>
      <c r="BH234" s="162">
        <f t="shared" si="57"/>
        <v>0</v>
      </c>
      <c r="BI234" s="162">
        <f t="shared" si="58"/>
        <v>0</v>
      </c>
      <c r="BJ234" s="14" t="s">
        <v>74</v>
      </c>
      <c r="BK234" s="162">
        <f t="shared" si="59"/>
        <v>0</v>
      </c>
      <c r="BL234" s="14" t="s">
        <v>138</v>
      </c>
      <c r="BM234" s="161" t="s">
        <v>578</v>
      </c>
    </row>
    <row r="235" spans="1:65" s="2" customFormat="1" ht="24.2" customHeight="1" x14ac:dyDescent="0.2">
      <c r="A235" s="26"/>
      <c r="B235" s="149"/>
      <c r="C235" s="150" t="s">
        <v>579</v>
      </c>
      <c r="D235" s="150" t="s">
        <v>134</v>
      </c>
      <c r="E235" s="151" t="s">
        <v>580</v>
      </c>
      <c r="F235" s="152" t="s">
        <v>581</v>
      </c>
      <c r="G235" s="153" t="s">
        <v>214</v>
      </c>
      <c r="H235" s="154">
        <v>79.900000000000006</v>
      </c>
      <c r="I235" s="155"/>
      <c r="J235" s="155">
        <f t="shared" si="50"/>
        <v>0</v>
      </c>
      <c r="K235" s="156"/>
      <c r="L235" s="27"/>
      <c r="M235" s="157" t="s">
        <v>1</v>
      </c>
      <c r="N235" s="158" t="s">
        <v>33</v>
      </c>
      <c r="O235" s="159">
        <v>0.23602000000000001</v>
      </c>
      <c r="P235" s="159">
        <f t="shared" si="51"/>
        <v>18.857998000000002</v>
      </c>
      <c r="Q235" s="159">
        <v>4.64E-4</v>
      </c>
      <c r="R235" s="159">
        <f t="shared" si="52"/>
        <v>3.7073600000000005E-2</v>
      </c>
      <c r="S235" s="159">
        <v>0</v>
      </c>
      <c r="T235" s="160">
        <f t="shared" si="53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61" t="s">
        <v>138</v>
      </c>
      <c r="AT235" s="161" t="s">
        <v>134</v>
      </c>
      <c r="AU235" s="161" t="s">
        <v>76</v>
      </c>
      <c r="AY235" s="14" t="s">
        <v>132</v>
      </c>
      <c r="BE235" s="162">
        <f t="shared" si="54"/>
        <v>0</v>
      </c>
      <c r="BF235" s="162">
        <f t="shared" si="55"/>
        <v>0</v>
      </c>
      <c r="BG235" s="162">
        <f t="shared" si="56"/>
        <v>0</v>
      </c>
      <c r="BH235" s="162">
        <f t="shared" si="57"/>
        <v>0</v>
      </c>
      <c r="BI235" s="162">
        <f t="shared" si="58"/>
        <v>0</v>
      </c>
      <c r="BJ235" s="14" t="s">
        <v>74</v>
      </c>
      <c r="BK235" s="162">
        <f t="shared" si="59"/>
        <v>0</v>
      </c>
      <c r="BL235" s="14" t="s">
        <v>138</v>
      </c>
      <c r="BM235" s="161" t="s">
        <v>582</v>
      </c>
    </row>
    <row r="236" spans="1:65" s="2" customFormat="1" ht="24.2" customHeight="1" x14ac:dyDescent="0.2">
      <c r="A236" s="26"/>
      <c r="B236" s="149"/>
      <c r="C236" s="150" t="s">
        <v>418</v>
      </c>
      <c r="D236" s="150" t="s">
        <v>134</v>
      </c>
      <c r="E236" s="151" t="s">
        <v>583</v>
      </c>
      <c r="F236" s="152" t="s">
        <v>584</v>
      </c>
      <c r="G236" s="153" t="s">
        <v>254</v>
      </c>
      <c r="H236" s="154">
        <v>17</v>
      </c>
      <c r="I236" s="155"/>
      <c r="J236" s="155">
        <f t="shared" si="50"/>
        <v>0</v>
      </c>
      <c r="K236" s="156"/>
      <c r="L236" s="27"/>
      <c r="M236" s="157" t="s">
        <v>1</v>
      </c>
      <c r="N236" s="158" t="s">
        <v>33</v>
      </c>
      <c r="O236" s="159">
        <v>8.5010000000000002E-2</v>
      </c>
      <c r="P236" s="159">
        <f t="shared" si="51"/>
        <v>1.4451700000000001</v>
      </c>
      <c r="Q236" s="159">
        <v>2.4000000000000001E-4</v>
      </c>
      <c r="R236" s="159">
        <f t="shared" si="52"/>
        <v>4.0800000000000003E-3</v>
      </c>
      <c r="S236" s="159">
        <v>0</v>
      </c>
      <c r="T236" s="160">
        <f t="shared" si="53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61" t="s">
        <v>138</v>
      </c>
      <c r="AT236" s="161" t="s">
        <v>134</v>
      </c>
      <c r="AU236" s="161" t="s">
        <v>76</v>
      </c>
      <c r="AY236" s="14" t="s">
        <v>132</v>
      </c>
      <c r="BE236" s="162">
        <f t="shared" si="54"/>
        <v>0</v>
      </c>
      <c r="BF236" s="162">
        <f t="shared" si="55"/>
        <v>0</v>
      </c>
      <c r="BG236" s="162">
        <f t="shared" si="56"/>
        <v>0</v>
      </c>
      <c r="BH236" s="162">
        <f t="shared" si="57"/>
        <v>0</v>
      </c>
      <c r="BI236" s="162">
        <f t="shared" si="58"/>
        <v>0</v>
      </c>
      <c r="BJ236" s="14" t="s">
        <v>74</v>
      </c>
      <c r="BK236" s="162">
        <f t="shared" si="59"/>
        <v>0</v>
      </c>
      <c r="BL236" s="14" t="s">
        <v>138</v>
      </c>
      <c r="BM236" s="161" t="s">
        <v>585</v>
      </c>
    </row>
    <row r="237" spans="1:65" s="2" customFormat="1" ht="24.2" customHeight="1" x14ac:dyDescent="0.2">
      <c r="A237" s="26"/>
      <c r="B237" s="149"/>
      <c r="C237" s="150" t="s">
        <v>245</v>
      </c>
      <c r="D237" s="150" t="s">
        <v>134</v>
      </c>
      <c r="E237" s="151" t="s">
        <v>586</v>
      </c>
      <c r="F237" s="152" t="s">
        <v>587</v>
      </c>
      <c r="G237" s="153" t="s">
        <v>254</v>
      </c>
      <c r="H237" s="154">
        <v>1</v>
      </c>
      <c r="I237" s="155"/>
      <c r="J237" s="155">
        <f t="shared" si="50"/>
        <v>0</v>
      </c>
      <c r="K237" s="156"/>
      <c r="L237" s="27"/>
      <c r="M237" s="157" t="s">
        <v>1</v>
      </c>
      <c r="N237" s="158" t="s">
        <v>33</v>
      </c>
      <c r="O237" s="159">
        <v>72</v>
      </c>
      <c r="P237" s="159">
        <f t="shared" si="51"/>
        <v>72</v>
      </c>
      <c r="Q237" s="159">
        <v>0</v>
      </c>
      <c r="R237" s="159">
        <f t="shared" si="52"/>
        <v>0</v>
      </c>
      <c r="S237" s="159">
        <v>0</v>
      </c>
      <c r="T237" s="160">
        <f t="shared" si="53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61" t="s">
        <v>138</v>
      </c>
      <c r="AT237" s="161" t="s">
        <v>134</v>
      </c>
      <c r="AU237" s="161" t="s">
        <v>76</v>
      </c>
      <c r="AY237" s="14" t="s">
        <v>132</v>
      </c>
      <c r="BE237" s="162">
        <f t="shared" si="54"/>
        <v>0</v>
      </c>
      <c r="BF237" s="162">
        <f t="shared" si="55"/>
        <v>0</v>
      </c>
      <c r="BG237" s="162">
        <f t="shared" si="56"/>
        <v>0</v>
      </c>
      <c r="BH237" s="162">
        <f t="shared" si="57"/>
        <v>0</v>
      </c>
      <c r="BI237" s="162">
        <f t="shared" si="58"/>
        <v>0</v>
      </c>
      <c r="BJ237" s="14" t="s">
        <v>74</v>
      </c>
      <c r="BK237" s="162">
        <f t="shared" si="59"/>
        <v>0</v>
      </c>
      <c r="BL237" s="14" t="s">
        <v>138</v>
      </c>
      <c r="BM237" s="161" t="s">
        <v>588</v>
      </c>
    </row>
    <row r="238" spans="1:65" s="2" customFormat="1" ht="24.2" customHeight="1" x14ac:dyDescent="0.2">
      <c r="A238" s="26"/>
      <c r="B238" s="149"/>
      <c r="C238" s="150" t="s">
        <v>421</v>
      </c>
      <c r="D238" s="150" t="s">
        <v>134</v>
      </c>
      <c r="E238" s="151" t="s">
        <v>589</v>
      </c>
      <c r="F238" s="152" t="s">
        <v>590</v>
      </c>
      <c r="G238" s="153" t="s">
        <v>254</v>
      </c>
      <c r="H238" s="154">
        <v>2</v>
      </c>
      <c r="I238" s="155"/>
      <c r="J238" s="155">
        <f t="shared" si="50"/>
        <v>0</v>
      </c>
      <c r="K238" s="156"/>
      <c r="L238" s="27"/>
      <c r="M238" s="157" t="s">
        <v>1</v>
      </c>
      <c r="N238" s="158" t="s">
        <v>33</v>
      </c>
      <c r="O238" s="159">
        <v>22.5</v>
      </c>
      <c r="P238" s="159">
        <f t="shared" si="51"/>
        <v>45</v>
      </c>
      <c r="Q238" s="159">
        <v>0</v>
      </c>
      <c r="R238" s="159">
        <f t="shared" si="52"/>
        <v>0</v>
      </c>
      <c r="S238" s="159">
        <v>0</v>
      </c>
      <c r="T238" s="160">
        <f t="shared" si="53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61" t="s">
        <v>138</v>
      </c>
      <c r="AT238" s="161" t="s">
        <v>134</v>
      </c>
      <c r="AU238" s="161" t="s">
        <v>76</v>
      </c>
      <c r="AY238" s="14" t="s">
        <v>132</v>
      </c>
      <c r="BE238" s="162">
        <f t="shared" si="54"/>
        <v>0</v>
      </c>
      <c r="BF238" s="162">
        <f t="shared" si="55"/>
        <v>0</v>
      </c>
      <c r="BG238" s="162">
        <f t="shared" si="56"/>
        <v>0</v>
      </c>
      <c r="BH238" s="162">
        <f t="shared" si="57"/>
        <v>0</v>
      </c>
      <c r="BI238" s="162">
        <f t="shared" si="58"/>
        <v>0</v>
      </c>
      <c r="BJ238" s="14" t="s">
        <v>74</v>
      </c>
      <c r="BK238" s="162">
        <f t="shared" si="59"/>
        <v>0</v>
      </c>
      <c r="BL238" s="14" t="s">
        <v>138</v>
      </c>
      <c r="BM238" s="161" t="s">
        <v>591</v>
      </c>
    </row>
    <row r="239" spans="1:65" s="2" customFormat="1" ht="24.2" customHeight="1" x14ac:dyDescent="0.2">
      <c r="A239" s="26"/>
      <c r="B239" s="149"/>
      <c r="C239" s="150" t="s">
        <v>592</v>
      </c>
      <c r="D239" s="150" t="s">
        <v>134</v>
      </c>
      <c r="E239" s="151" t="s">
        <v>593</v>
      </c>
      <c r="F239" s="152" t="s">
        <v>594</v>
      </c>
      <c r="G239" s="153" t="s">
        <v>254</v>
      </c>
      <c r="H239" s="154">
        <v>17</v>
      </c>
      <c r="I239" s="155"/>
      <c r="J239" s="155">
        <f t="shared" si="50"/>
        <v>0</v>
      </c>
      <c r="K239" s="156"/>
      <c r="L239" s="27"/>
      <c r="M239" s="157" t="s">
        <v>1</v>
      </c>
      <c r="N239" s="158" t="s">
        <v>33</v>
      </c>
      <c r="O239" s="159">
        <v>0.81006999999999996</v>
      </c>
      <c r="P239" s="159">
        <f t="shared" si="51"/>
        <v>13.771189999999999</v>
      </c>
      <c r="Q239" s="159">
        <v>1.4534999999999999E-3</v>
      </c>
      <c r="R239" s="159">
        <f t="shared" si="52"/>
        <v>2.4709499999999999E-2</v>
      </c>
      <c r="S239" s="159">
        <v>0</v>
      </c>
      <c r="T239" s="160">
        <f t="shared" si="53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61" t="s">
        <v>138</v>
      </c>
      <c r="AT239" s="161" t="s">
        <v>134</v>
      </c>
      <c r="AU239" s="161" t="s">
        <v>76</v>
      </c>
      <c r="AY239" s="14" t="s">
        <v>132</v>
      </c>
      <c r="BE239" s="162">
        <f t="shared" si="54"/>
        <v>0</v>
      </c>
      <c r="BF239" s="162">
        <f t="shared" si="55"/>
        <v>0</v>
      </c>
      <c r="BG239" s="162">
        <f t="shared" si="56"/>
        <v>0</v>
      </c>
      <c r="BH239" s="162">
        <f t="shared" si="57"/>
        <v>0</v>
      </c>
      <c r="BI239" s="162">
        <f t="shared" si="58"/>
        <v>0</v>
      </c>
      <c r="BJ239" s="14" t="s">
        <v>74</v>
      </c>
      <c r="BK239" s="162">
        <f t="shared" si="59"/>
        <v>0</v>
      </c>
      <c r="BL239" s="14" t="s">
        <v>138</v>
      </c>
      <c r="BM239" s="161" t="s">
        <v>595</v>
      </c>
    </row>
    <row r="240" spans="1:65" s="2" customFormat="1" ht="24.2" customHeight="1" x14ac:dyDescent="0.2">
      <c r="A240" s="26"/>
      <c r="B240" s="149"/>
      <c r="C240" s="163" t="s">
        <v>425</v>
      </c>
      <c r="D240" s="163" t="s">
        <v>160</v>
      </c>
      <c r="E240" s="164" t="s">
        <v>596</v>
      </c>
      <c r="F240" s="165" t="s">
        <v>597</v>
      </c>
      <c r="G240" s="166" t="s">
        <v>254</v>
      </c>
      <c r="H240" s="167">
        <v>17</v>
      </c>
      <c r="I240" s="168"/>
      <c r="J240" s="168">
        <f t="shared" si="50"/>
        <v>0</v>
      </c>
      <c r="K240" s="169"/>
      <c r="L240" s="170"/>
      <c r="M240" s="171" t="s">
        <v>1</v>
      </c>
      <c r="N240" s="172" t="s">
        <v>33</v>
      </c>
      <c r="O240" s="159">
        <v>0</v>
      </c>
      <c r="P240" s="159">
        <f t="shared" si="51"/>
        <v>0</v>
      </c>
      <c r="Q240" s="159">
        <v>0</v>
      </c>
      <c r="R240" s="159">
        <f t="shared" si="52"/>
        <v>0</v>
      </c>
      <c r="S240" s="159">
        <v>0</v>
      </c>
      <c r="T240" s="160">
        <f t="shared" si="53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61" t="s">
        <v>148</v>
      </c>
      <c r="AT240" s="161" t="s">
        <v>160</v>
      </c>
      <c r="AU240" s="161" t="s">
        <v>76</v>
      </c>
      <c r="AY240" s="14" t="s">
        <v>132</v>
      </c>
      <c r="BE240" s="162">
        <f t="shared" si="54"/>
        <v>0</v>
      </c>
      <c r="BF240" s="162">
        <f t="shared" si="55"/>
        <v>0</v>
      </c>
      <c r="BG240" s="162">
        <f t="shared" si="56"/>
        <v>0</v>
      </c>
      <c r="BH240" s="162">
        <f t="shared" si="57"/>
        <v>0</v>
      </c>
      <c r="BI240" s="162">
        <f t="shared" si="58"/>
        <v>0</v>
      </c>
      <c r="BJ240" s="14" t="s">
        <v>74</v>
      </c>
      <c r="BK240" s="162">
        <f t="shared" si="59"/>
        <v>0</v>
      </c>
      <c r="BL240" s="14" t="s">
        <v>138</v>
      </c>
      <c r="BM240" s="161" t="s">
        <v>598</v>
      </c>
    </row>
    <row r="241" spans="1:65" s="2" customFormat="1" ht="16.5" customHeight="1" x14ac:dyDescent="0.2">
      <c r="A241" s="26"/>
      <c r="B241" s="149"/>
      <c r="C241" s="150" t="s">
        <v>599</v>
      </c>
      <c r="D241" s="150" t="s">
        <v>134</v>
      </c>
      <c r="E241" s="151" t="s">
        <v>600</v>
      </c>
      <c r="F241" s="152" t="s">
        <v>601</v>
      </c>
      <c r="G241" s="153" t="s">
        <v>254</v>
      </c>
      <c r="H241" s="154">
        <v>6</v>
      </c>
      <c r="I241" s="155"/>
      <c r="J241" s="155">
        <f t="shared" si="50"/>
        <v>0</v>
      </c>
      <c r="K241" s="156"/>
      <c r="L241" s="27"/>
      <c r="M241" s="157" t="s">
        <v>1</v>
      </c>
      <c r="N241" s="158" t="s">
        <v>33</v>
      </c>
      <c r="O241" s="159">
        <v>2.1417700000000002</v>
      </c>
      <c r="P241" s="159">
        <f t="shared" si="51"/>
        <v>12.850620000000001</v>
      </c>
      <c r="Q241" s="159">
        <v>8.4544000000000008E-3</v>
      </c>
      <c r="R241" s="159">
        <f t="shared" si="52"/>
        <v>5.0726400000000005E-2</v>
      </c>
      <c r="S241" s="159">
        <v>0</v>
      </c>
      <c r="T241" s="160">
        <f t="shared" si="53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61" t="s">
        <v>138</v>
      </c>
      <c r="AT241" s="161" t="s">
        <v>134</v>
      </c>
      <c r="AU241" s="161" t="s">
        <v>76</v>
      </c>
      <c r="AY241" s="14" t="s">
        <v>132</v>
      </c>
      <c r="BE241" s="162">
        <f t="shared" si="54"/>
        <v>0</v>
      </c>
      <c r="BF241" s="162">
        <f t="shared" si="55"/>
        <v>0</v>
      </c>
      <c r="BG241" s="162">
        <f t="shared" si="56"/>
        <v>0</v>
      </c>
      <c r="BH241" s="162">
        <f t="shared" si="57"/>
        <v>0</v>
      </c>
      <c r="BI241" s="162">
        <f t="shared" si="58"/>
        <v>0</v>
      </c>
      <c r="BJ241" s="14" t="s">
        <v>74</v>
      </c>
      <c r="BK241" s="162">
        <f t="shared" si="59"/>
        <v>0</v>
      </c>
      <c r="BL241" s="14" t="s">
        <v>138</v>
      </c>
      <c r="BM241" s="161" t="s">
        <v>602</v>
      </c>
    </row>
    <row r="242" spans="1:65" s="2" customFormat="1" ht="33" customHeight="1" x14ac:dyDescent="0.2">
      <c r="A242" s="26"/>
      <c r="B242" s="149"/>
      <c r="C242" s="163" t="s">
        <v>428</v>
      </c>
      <c r="D242" s="163" t="s">
        <v>160</v>
      </c>
      <c r="E242" s="164" t="s">
        <v>603</v>
      </c>
      <c r="F242" s="165" t="s">
        <v>604</v>
      </c>
      <c r="G242" s="166" t="s">
        <v>254</v>
      </c>
      <c r="H242" s="167">
        <v>6</v>
      </c>
      <c r="I242" s="168"/>
      <c r="J242" s="168">
        <f t="shared" si="50"/>
        <v>0</v>
      </c>
      <c r="K242" s="169"/>
      <c r="L242" s="170"/>
      <c r="M242" s="171" t="s">
        <v>1</v>
      </c>
      <c r="N242" s="172" t="s">
        <v>33</v>
      </c>
      <c r="O242" s="159">
        <v>0</v>
      </c>
      <c r="P242" s="159">
        <f t="shared" si="51"/>
        <v>0</v>
      </c>
      <c r="Q242" s="159">
        <v>0</v>
      </c>
      <c r="R242" s="159">
        <f t="shared" si="52"/>
        <v>0</v>
      </c>
      <c r="S242" s="159">
        <v>0</v>
      </c>
      <c r="T242" s="160">
        <f t="shared" si="53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61" t="s">
        <v>148</v>
      </c>
      <c r="AT242" s="161" t="s">
        <v>160</v>
      </c>
      <c r="AU242" s="161" t="s">
        <v>76</v>
      </c>
      <c r="AY242" s="14" t="s">
        <v>132</v>
      </c>
      <c r="BE242" s="162">
        <f t="shared" si="54"/>
        <v>0</v>
      </c>
      <c r="BF242" s="162">
        <f t="shared" si="55"/>
        <v>0</v>
      </c>
      <c r="BG242" s="162">
        <f t="shared" si="56"/>
        <v>0</v>
      </c>
      <c r="BH242" s="162">
        <f t="shared" si="57"/>
        <v>0</v>
      </c>
      <c r="BI242" s="162">
        <f t="shared" si="58"/>
        <v>0</v>
      </c>
      <c r="BJ242" s="14" t="s">
        <v>74</v>
      </c>
      <c r="BK242" s="162">
        <f t="shared" si="59"/>
        <v>0</v>
      </c>
      <c r="BL242" s="14" t="s">
        <v>138</v>
      </c>
      <c r="BM242" s="161" t="s">
        <v>605</v>
      </c>
    </row>
    <row r="243" spans="1:65" s="2" customFormat="1" ht="16.5" customHeight="1" x14ac:dyDescent="0.2">
      <c r="A243" s="26"/>
      <c r="B243" s="149"/>
      <c r="C243" s="150" t="s">
        <v>606</v>
      </c>
      <c r="D243" s="150" t="s">
        <v>134</v>
      </c>
      <c r="E243" s="151" t="s">
        <v>607</v>
      </c>
      <c r="F243" s="152" t="s">
        <v>608</v>
      </c>
      <c r="G243" s="153" t="s">
        <v>254</v>
      </c>
      <c r="H243" s="154">
        <v>6</v>
      </c>
      <c r="I243" s="155"/>
      <c r="J243" s="155">
        <f t="shared" si="50"/>
        <v>0</v>
      </c>
      <c r="K243" s="156"/>
      <c r="L243" s="27"/>
      <c r="M243" s="157" t="s">
        <v>1</v>
      </c>
      <c r="N243" s="158" t="s">
        <v>33</v>
      </c>
      <c r="O243" s="159">
        <v>0</v>
      </c>
      <c r="P243" s="159">
        <f t="shared" si="51"/>
        <v>0</v>
      </c>
      <c r="Q243" s="159">
        <v>0</v>
      </c>
      <c r="R243" s="159">
        <f t="shared" si="52"/>
        <v>0</v>
      </c>
      <c r="S243" s="159">
        <v>0</v>
      </c>
      <c r="T243" s="160">
        <f t="shared" si="53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61" t="s">
        <v>138</v>
      </c>
      <c r="AT243" s="161" t="s">
        <v>134</v>
      </c>
      <c r="AU243" s="161" t="s">
        <v>76</v>
      </c>
      <c r="AY243" s="14" t="s">
        <v>132</v>
      </c>
      <c r="BE243" s="162">
        <f t="shared" si="54"/>
        <v>0</v>
      </c>
      <c r="BF243" s="162">
        <f t="shared" si="55"/>
        <v>0</v>
      </c>
      <c r="BG243" s="162">
        <f t="shared" si="56"/>
        <v>0</v>
      </c>
      <c r="BH243" s="162">
        <f t="shared" si="57"/>
        <v>0</v>
      </c>
      <c r="BI243" s="162">
        <f t="shared" si="58"/>
        <v>0</v>
      </c>
      <c r="BJ243" s="14" t="s">
        <v>74</v>
      </c>
      <c r="BK243" s="162">
        <f t="shared" si="59"/>
        <v>0</v>
      </c>
      <c r="BL243" s="14" t="s">
        <v>138</v>
      </c>
      <c r="BM243" s="161" t="s">
        <v>609</v>
      </c>
    </row>
    <row r="244" spans="1:65" s="2" customFormat="1" ht="24.2" customHeight="1" x14ac:dyDescent="0.2">
      <c r="A244" s="26"/>
      <c r="B244" s="149"/>
      <c r="C244" s="163" t="s">
        <v>432</v>
      </c>
      <c r="D244" s="163" t="s">
        <v>160</v>
      </c>
      <c r="E244" s="164" t="s">
        <v>610</v>
      </c>
      <c r="F244" s="165" t="s">
        <v>611</v>
      </c>
      <c r="G244" s="166" t="s">
        <v>254</v>
      </c>
      <c r="H244" s="167">
        <v>6</v>
      </c>
      <c r="I244" s="168"/>
      <c r="J244" s="168">
        <f t="shared" si="50"/>
        <v>0</v>
      </c>
      <c r="K244" s="169"/>
      <c r="L244" s="170"/>
      <c r="M244" s="171" t="s">
        <v>1</v>
      </c>
      <c r="N244" s="172" t="s">
        <v>33</v>
      </c>
      <c r="O244" s="159">
        <v>0</v>
      </c>
      <c r="P244" s="159">
        <f t="shared" si="51"/>
        <v>0</v>
      </c>
      <c r="Q244" s="159">
        <v>0</v>
      </c>
      <c r="R244" s="159">
        <f t="shared" si="52"/>
        <v>0</v>
      </c>
      <c r="S244" s="159">
        <v>0</v>
      </c>
      <c r="T244" s="160">
        <f t="shared" si="53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61" t="s">
        <v>148</v>
      </c>
      <c r="AT244" s="161" t="s">
        <v>160</v>
      </c>
      <c r="AU244" s="161" t="s">
        <v>76</v>
      </c>
      <c r="AY244" s="14" t="s">
        <v>132</v>
      </c>
      <c r="BE244" s="162">
        <f t="shared" si="54"/>
        <v>0</v>
      </c>
      <c r="BF244" s="162">
        <f t="shared" si="55"/>
        <v>0</v>
      </c>
      <c r="BG244" s="162">
        <f t="shared" si="56"/>
        <v>0</v>
      </c>
      <c r="BH244" s="162">
        <f t="shared" si="57"/>
        <v>0</v>
      </c>
      <c r="BI244" s="162">
        <f t="shared" si="58"/>
        <v>0</v>
      </c>
      <c r="BJ244" s="14" t="s">
        <v>74</v>
      </c>
      <c r="BK244" s="162">
        <f t="shared" si="59"/>
        <v>0</v>
      </c>
      <c r="BL244" s="14" t="s">
        <v>138</v>
      </c>
      <c r="BM244" s="161" t="s">
        <v>612</v>
      </c>
    </row>
    <row r="245" spans="1:65" s="2" customFormat="1" ht="24.2" customHeight="1" x14ac:dyDescent="0.2">
      <c r="A245" s="26"/>
      <c r="B245" s="149"/>
      <c r="C245" s="150" t="s">
        <v>613</v>
      </c>
      <c r="D245" s="150" t="s">
        <v>134</v>
      </c>
      <c r="E245" s="151" t="s">
        <v>614</v>
      </c>
      <c r="F245" s="152" t="s">
        <v>615</v>
      </c>
      <c r="G245" s="153" t="s">
        <v>147</v>
      </c>
      <c r="H245" s="154">
        <v>626.4</v>
      </c>
      <c r="I245" s="155"/>
      <c r="J245" s="155">
        <f t="shared" si="50"/>
        <v>0</v>
      </c>
      <c r="K245" s="156"/>
      <c r="L245" s="27"/>
      <c r="M245" s="157" t="s">
        <v>1</v>
      </c>
      <c r="N245" s="158" t="s">
        <v>33</v>
      </c>
      <c r="O245" s="159">
        <v>0.52024000000000004</v>
      </c>
      <c r="P245" s="159">
        <f t="shared" si="51"/>
        <v>325.87833599999999</v>
      </c>
      <c r="Q245" s="159">
        <v>2.6587400000000001E-2</v>
      </c>
      <c r="R245" s="159">
        <f t="shared" si="52"/>
        <v>16.654347359999999</v>
      </c>
      <c r="S245" s="159">
        <v>0</v>
      </c>
      <c r="T245" s="160">
        <f t="shared" si="53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61" t="s">
        <v>138</v>
      </c>
      <c r="AT245" s="161" t="s">
        <v>134</v>
      </c>
      <c r="AU245" s="161" t="s">
        <v>76</v>
      </c>
      <c r="AY245" s="14" t="s">
        <v>132</v>
      </c>
      <c r="BE245" s="162">
        <f t="shared" si="54"/>
        <v>0</v>
      </c>
      <c r="BF245" s="162">
        <f t="shared" si="55"/>
        <v>0</v>
      </c>
      <c r="BG245" s="162">
        <f t="shared" si="56"/>
        <v>0</v>
      </c>
      <c r="BH245" s="162">
        <f t="shared" si="57"/>
        <v>0</v>
      </c>
      <c r="BI245" s="162">
        <f t="shared" si="58"/>
        <v>0</v>
      </c>
      <c r="BJ245" s="14" t="s">
        <v>74</v>
      </c>
      <c r="BK245" s="162">
        <f t="shared" si="59"/>
        <v>0</v>
      </c>
      <c r="BL245" s="14" t="s">
        <v>138</v>
      </c>
      <c r="BM245" s="161" t="s">
        <v>616</v>
      </c>
    </row>
    <row r="246" spans="1:65" s="2" customFormat="1" ht="24.2" customHeight="1" x14ac:dyDescent="0.2">
      <c r="A246" s="26"/>
      <c r="B246" s="149"/>
      <c r="C246" s="150" t="s">
        <v>435</v>
      </c>
      <c r="D246" s="150" t="s">
        <v>134</v>
      </c>
      <c r="E246" s="151" t="s">
        <v>617</v>
      </c>
      <c r="F246" s="152" t="s">
        <v>618</v>
      </c>
      <c r="G246" s="153" t="s">
        <v>147</v>
      </c>
      <c r="H246" s="154">
        <v>626.4</v>
      </c>
      <c r="I246" s="155"/>
      <c r="J246" s="155">
        <f t="shared" si="50"/>
        <v>0</v>
      </c>
      <c r="K246" s="156"/>
      <c r="L246" s="27"/>
      <c r="M246" s="157" t="s">
        <v>1</v>
      </c>
      <c r="N246" s="158" t="s">
        <v>33</v>
      </c>
      <c r="O246" s="159">
        <v>3.0000000000000001E-5</v>
      </c>
      <c r="P246" s="159">
        <f t="shared" si="51"/>
        <v>1.8792E-2</v>
      </c>
      <c r="Q246" s="159">
        <v>6.1812000000000004E-3</v>
      </c>
      <c r="R246" s="159">
        <f t="shared" si="52"/>
        <v>3.87190368</v>
      </c>
      <c r="S246" s="159">
        <v>0</v>
      </c>
      <c r="T246" s="160">
        <f t="shared" si="53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61" t="s">
        <v>138</v>
      </c>
      <c r="AT246" s="161" t="s">
        <v>134</v>
      </c>
      <c r="AU246" s="161" t="s">
        <v>76</v>
      </c>
      <c r="AY246" s="14" t="s">
        <v>132</v>
      </c>
      <c r="BE246" s="162">
        <f t="shared" si="54"/>
        <v>0</v>
      </c>
      <c r="BF246" s="162">
        <f t="shared" si="55"/>
        <v>0</v>
      </c>
      <c r="BG246" s="162">
        <f t="shared" si="56"/>
        <v>0</v>
      </c>
      <c r="BH246" s="162">
        <f t="shared" si="57"/>
        <v>0</v>
      </c>
      <c r="BI246" s="162">
        <f t="shared" si="58"/>
        <v>0</v>
      </c>
      <c r="BJ246" s="14" t="s">
        <v>74</v>
      </c>
      <c r="BK246" s="162">
        <f t="shared" si="59"/>
        <v>0</v>
      </c>
      <c r="BL246" s="14" t="s">
        <v>138</v>
      </c>
      <c r="BM246" s="161" t="s">
        <v>619</v>
      </c>
    </row>
    <row r="247" spans="1:65" s="2" customFormat="1" ht="24.2" customHeight="1" x14ac:dyDescent="0.2">
      <c r="A247" s="26"/>
      <c r="B247" s="149"/>
      <c r="C247" s="150" t="s">
        <v>620</v>
      </c>
      <c r="D247" s="150" t="s">
        <v>134</v>
      </c>
      <c r="E247" s="151" t="s">
        <v>621</v>
      </c>
      <c r="F247" s="152" t="s">
        <v>622</v>
      </c>
      <c r="G247" s="153" t="s">
        <v>147</v>
      </c>
      <c r="H247" s="154">
        <v>626.4</v>
      </c>
      <c r="I247" s="155"/>
      <c r="J247" s="155">
        <f t="shared" si="50"/>
        <v>0</v>
      </c>
      <c r="K247" s="156"/>
      <c r="L247" s="27"/>
      <c r="M247" s="157" t="s">
        <v>1</v>
      </c>
      <c r="N247" s="158" t="s">
        <v>33</v>
      </c>
      <c r="O247" s="159">
        <v>0.28015000000000001</v>
      </c>
      <c r="P247" s="159">
        <f t="shared" si="51"/>
        <v>175.48596000000001</v>
      </c>
      <c r="Q247" s="159">
        <v>0</v>
      </c>
      <c r="R247" s="159">
        <f t="shared" si="52"/>
        <v>0</v>
      </c>
      <c r="S247" s="159">
        <v>0</v>
      </c>
      <c r="T247" s="160">
        <f t="shared" si="53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61" t="s">
        <v>138</v>
      </c>
      <c r="AT247" s="161" t="s">
        <v>134</v>
      </c>
      <c r="AU247" s="161" t="s">
        <v>76</v>
      </c>
      <c r="AY247" s="14" t="s">
        <v>132</v>
      </c>
      <c r="BE247" s="162">
        <f t="shared" si="54"/>
        <v>0</v>
      </c>
      <c r="BF247" s="162">
        <f t="shared" si="55"/>
        <v>0</v>
      </c>
      <c r="BG247" s="162">
        <f t="shared" si="56"/>
        <v>0</v>
      </c>
      <c r="BH247" s="162">
        <f t="shared" si="57"/>
        <v>0</v>
      </c>
      <c r="BI247" s="162">
        <f t="shared" si="58"/>
        <v>0</v>
      </c>
      <c r="BJ247" s="14" t="s">
        <v>74</v>
      </c>
      <c r="BK247" s="162">
        <f t="shared" si="59"/>
        <v>0</v>
      </c>
      <c r="BL247" s="14" t="s">
        <v>138</v>
      </c>
      <c r="BM247" s="161" t="s">
        <v>623</v>
      </c>
    </row>
    <row r="248" spans="1:65" s="2" customFormat="1" ht="24.2" customHeight="1" x14ac:dyDescent="0.2">
      <c r="A248" s="26"/>
      <c r="B248" s="149"/>
      <c r="C248" s="150" t="s">
        <v>439</v>
      </c>
      <c r="D248" s="150" t="s">
        <v>134</v>
      </c>
      <c r="E248" s="151" t="s">
        <v>624</v>
      </c>
      <c r="F248" s="152" t="s">
        <v>625</v>
      </c>
      <c r="G248" s="153" t="s">
        <v>147</v>
      </c>
      <c r="H248" s="154">
        <v>66.108999999999995</v>
      </c>
      <c r="I248" s="155"/>
      <c r="J248" s="155">
        <f t="shared" si="50"/>
        <v>0</v>
      </c>
      <c r="K248" s="156"/>
      <c r="L248" s="27"/>
      <c r="M248" s="157" t="s">
        <v>1</v>
      </c>
      <c r="N248" s="158" t="s">
        <v>33</v>
      </c>
      <c r="O248" s="159">
        <v>2.8149999999999999</v>
      </c>
      <c r="P248" s="159">
        <f t="shared" si="51"/>
        <v>186.09683499999997</v>
      </c>
      <c r="Q248" s="159">
        <v>0</v>
      </c>
      <c r="R248" s="159">
        <f t="shared" si="52"/>
        <v>0</v>
      </c>
      <c r="S248" s="159">
        <v>0</v>
      </c>
      <c r="T248" s="160">
        <f t="shared" si="53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61" t="s">
        <v>138</v>
      </c>
      <c r="AT248" s="161" t="s">
        <v>134</v>
      </c>
      <c r="AU248" s="161" t="s">
        <v>76</v>
      </c>
      <c r="AY248" s="14" t="s">
        <v>132</v>
      </c>
      <c r="BE248" s="162">
        <f t="shared" si="54"/>
        <v>0</v>
      </c>
      <c r="BF248" s="162">
        <f t="shared" si="55"/>
        <v>0</v>
      </c>
      <c r="BG248" s="162">
        <f t="shared" si="56"/>
        <v>0</v>
      </c>
      <c r="BH248" s="162">
        <f t="shared" si="57"/>
        <v>0</v>
      </c>
      <c r="BI248" s="162">
        <f t="shared" si="58"/>
        <v>0</v>
      </c>
      <c r="BJ248" s="14" t="s">
        <v>74</v>
      </c>
      <c r="BK248" s="162">
        <f t="shared" si="59"/>
        <v>0</v>
      </c>
      <c r="BL248" s="14" t="s">
        <v>138</v>
      </c>
      <c r="BM248" s="161" t="s">
        <v>626</v>
      </c>
    </row>
    <row r="249" spans="1:65" s="2" customFormat="1" ht="33" customHeight="1" x14ac:dyDescent="0.2">
      <c r="A249" s="26"/>
      <c r="B249" s="149"/>
      <c r="C249" s="150" t="s">
        <v>627</v>
      </c>
      <c r="D249" s="150" t="s">
        <v>134</v>
      </c>
      <c r="E249" s="151" t="s">
        <v>628</v>
      </c>
      <c r="F249" s="152" t="s">
        <v>629</v>
      </c>
      <c r="G249" s="153" t="s">
        <v>147</v>
      </c>
      <c r="H249" s="154">
        <v>15</v>
      </c>
      <c r="I249" s="155"/>
      <c r="J249" s="155">
        <f t="shared" si="50"/>
        <v>0</v>
      </c>
      <c r="K249" s="156"/>
      <c r="L249" s="27"/>
      <c r="M249" s="157" t="s">
        <v>1</v>
      </c>
      <c r="N249" s="158" t="s">
        <v>33</v>
      </c>
      <c r="O249" s="159">
        <v>15.692769999999999</v>
      </c>
      <c r="P249" s="159">
        <f t="shared" si="51"/>
        <v>235.39155</v>
      </c>
      <c r="Q249" s="159">
        <v>1.7262816000000001E-3</v>
      </c>
      <c r="R249" s="159">
        <f t="shared" si="52"/>
        <v>2.5894224E-2</v>
      </c>
      <c r="S249" s="159">
        <v>0</v>
      </c>
      <c r="T249" s="160">
        <f t="shared" si="53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61" t="s">
        <v>138</v>
      </c>
      <c r="AT249" s="161" t="s">
        <v>134</v>
      </c>
      <c r="AU249" s="161" t="s">
        <v>76</v>
      </c>
      <c r="AY249" s="14" t="s">
        <v>132</v>
      </c>
      <c r="BE249" s="162">
        <f t="shared" si="54"/>
        <v>0</v>
      </c>
      <c r="BF249" s="162">
        <f t="shared" si="55"/>
        <v>0</v>
      </c>
      <c r="BG249" s="162">
        <f t="shared" si="56"/>
        <v>0</v>
      </c>
      <c r="BH249" s="162">
        <f t="shared" si="57"/>
        <v>0</v>
      </c>
      <c r="BI249" s="162">
        <f t="shared" si="58"/>
        <v>0</v>
      </c>
      <c r="BJ249" s="14" t="s">
        <v>74</v>
      </c>
      <c r="BK249" s="162">
        <f t="shared" si="59"/>
        <v>0</v>
      </c>
      <c r="BL249" s="14" t="s">
        <v>138</v>
      </c>
      <c r="BM249" s="161" t="s">
        <v>630</v>
      </c>
    </row>
    <row r="250" spans="1:65" s="2" customFormat="1" ht="24.2" customHeight="1" x14ac:dyDescent="0.2">
      <c r="A250" s="26"/>
      <c r="B250" s="149"/>
      <c r="C250" s="150" t="s">
        <v>442</v>
      </c>
      <c r="D250" s="150" t="s">
        <v>134</v>
      </c>
      <c r="E250" s="151" t="s">
        <v>631</v>
      </c>
      <c r="F250" s="152" t="s">
        <v>632</v>
      </c>
      <c r="G250" s="153" t="s">
        <v>229</v>
      </c>
      <c r="H250" s="154">
        <v>494.37200000000001</v>
      </c>
      <c r="I250" s="155"/>
      <c r="J250" s="155">
        <f t="shared" si="50"/>
        <v>0</v>
      </c>
      <c r="K250" s="156"/>
      <c r="L250" s="27"/>
      <c r="M250" s="157" t="s">
        <v>1</v>
      </c>
      <c r="N250" s="158" t="s">
        <v>33</v>
      </c>
      <c r="O250" s="159">
        <v>0.161</v>
      </c>
      <c r="P250" s="159">
        <f t="shared" si="51"/>
        <v>79.593892000000011</v>
      </c>
      <c r="Q250" s="159">
        <v>0</v>
      </c>
      <c r="R250" s="159">
        <f t="shared" si="52"/>
        <v>0</v>
      </c>
      <c r="S250" s="159">
        <v>0</v>
      </c>
      <c r="T250" s="160">
        <f t="shared" si="53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61" t="s">
        <v>138</v>
      </c>
      <c r="AT250" s="161" t="s">
        <v>134</v>
      </c>
      <c r="AU250" s="161" t="s">
        <v>76</v>
      </c>
      <c r="AY250" s="14" t="s">
        <v>132</v>
      </c>
      <c r="BE250" s="162">
        <f t="shared" si="54"/>
        <v>0</v>
      </c>
      <c r="BF250" s="162">
        <f t="shared" si="55"/>
        <v>0</v>
      </c>
      <c r="BG250" s="162">
        <f t="shared" si="56"/>
        <v>0</v>
      </c>
      <c r="BH250" s="162">
        <f t="shared" si="57"/>
        <v>0</v>
      </c>
      <c r="BI250" s="162">
        <f t="shared" si="58"/>
        <v>0</v>
      </c>
      <c r="BJ250" s="14" t="s">
        <v>74</v>
      </c>
      <c r="BK250" s="162">
        <f t="shared" si="59"/>
        <v>0</v>
      </c>
      <c r="BL250" s="14" t="s">
        <v>138</v>
      </c>
      <c r="BM250" s="161" t="s">
        <v>633</v>
      </c>
    </row>
    <row r="251" spans="1:65" s="2" customFormat="1" ht="24.2" customHeight="1" x14ac:dyDescent="0.2">
      <c r="A251" s="26"/>
      <c r="B251" s="149"/>
      <c r="C251" s="150" t="s">
        <v>634</v>
      </c>
      <c r="D251" s="150" t="s">
        <v>134</v>
      </c>
      <c r="E251" s="151" t="s">
        <v>232</v>
      </c>
      <c r="F251" s="152" t="s">
        <v>233</v>
      </c>
      <c r="G251" s="153" t="s">
        <v>229</v>
      </c>
      <c r="H251" s="154">
        <v>14336.788</v>
      </c>
      <c r="I251" s="155"/>
      <c r="J251" s="155">
        <f t="shared" si="50"/>
        <v>0</v>
      </c>
      <c r="K251" s="156"/>
      <c r="L251" s="27"/>
      <c r="M251" s="157" t="s">
        <v>1</v>
      </c>
      <c r="N251" s="158" t="s">
        <v>33</v>
      </c>
      <c r="O251" s="159">
        <v>6.0000000000000001E-3</v>
      </c>
      <c r="P251" s="159">
        <f t="shared" si="51"/>
        <v>86.020728000000005</v>
      </c>
      <c r="Q251" s="159">
        <v>0</v>
      </c>
      <c r="R251" s="159">
        <f t="shared" si="52"/>
        <v>0</v>
      </c>
      <c r="S251" s="159">
        <v>0</v>
      </c>
      <c r="T251" s="160">
        <f t="shared" si="53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61" t="s">
        <v>138</v>
      </c>
      <c r="AT251" s="161" t="s">
        <v>134</v>
      </c>
      <c r="AU251" s="161" t="s">
        <v>76</v>
      </c>
      <c r="AY251" s="14" t="s">
        <v>132</v>
      </c>
      <c r="BE251" s="162">
        <f t="shared" si="54"/>
        <v>0</v>
      </c>
      <c r="BF251" s="162">
        <f t="shared" si="55"/>
        <v>0</v>
      </c>
      <c r="BG251" s="162">
        <f t="shared" si="56"/>
        <v>0</v>
      </c>
      <c r="BH251" s="162">
        <f t="shared" si="57"/>
        <v>0</v>
      </c>
      <c r="BI251" s="162">
        <f t="shared" si="58"/>
        <v>0</v>
      </c>
      <c r="BJ251" s="14" t="s">
        <v>74</v>
      </c>
      <c r="BK251" s="162">
        <f t="shared" si="59"/>
        <v>0</v>
      </c>
      <c r="BL251" s="14" t="s">
        <v>138</v>
      </c>
      <c r="BM251" s="161" t="s">
        <v>635</v>
      </c>
    </row>
    <row r="252" spans="1:65" s="2" customFormat="1" ht="24.2" customHeight="1" x14ac:dyDescent="0.2">
      <c r="A252" s="26"/>
      <c r="B252" s="149"/>
      <c r="C252" s="150" t="s">
        <v>446</v>
      </c>
      <c r="D252" s="150" t="s">
        <v>134</v>
      </c>
      <c r="E252" s="151" t="s">
        <v>636</v>
      </c>
      <c r="F252" s="152" t="s">
        <v>637</v>
      </c>
      <c r="G252" s="153" t="s">
        <v>229</v>
      </c>
      <c r="H252" s="154">
        <v>494.37200000000001</v>
      </c>
      <c r="I252" s="155"/>
      <c r="J252" s="155">
        <f t="shared" si="50"/>
        <v>0</v>
      </c>
      <c r="K252" s="156"/>
      <c r="L252" s="27"/>
      <c r="M252" s="157" t="s">
        <v>1</v>
      </c>
      <c r="N252" s="158" t="s">
        <v>33</v>
      </c>
      <c r="O252" s="159">
        <v>0.14899999999999999</v>
      </c>
      <c r="P252" s="159">
        <f t="shared" si="51"/>
        <v>73.661428000000001</v>
      </c>
      <c r="Q252" s="159">
        <v>0</v>
      </c>
      <c r="R252" s="159">
        <f t="shared" si="52"/>
        <v>0</v>
      </c>
      <c r="S252" s="159">
        <v>0</v>
      </c>
      <c r="T252" s="160">
        <f t="shared" si="53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61" t="s">
        <v>138</v>
      </c>
      <c r="AT252" s="161" t="s">
        <v>134</v>
      </c>
      <c r="AU252" s="161" t="s">
        <v>76</v>
      </c>
      <c r="AY252" s="14" t="s">
        <v>132</v>
      </c>
      <c r="BE252" s="162">
        <f t="shared" si="54"/>
        <v>0</v>
      </c>
      <c r="BF252" s="162">
        <f t="shared" si="55"/>
        <v>0</v>
      </c>
      <c r="BG252" s="162">
        <f t="shared" si="56"/>
        <v>0</v>
      </c>
      <c r="BH252" s="162">
        <f t="shared" si="57"/>
        <v>0</v>
      </c>
      <c r="BI252" s="162">
        <f t="shared" si="58"/>
        <v>0</v>
      </c>
      <c r="BJ252" s="14" t="s">
        <v>74</v>
      </c>
      <c r="BK252" s="162">
        <f t="shared" si="59"/>
        <v>0</v>
      </c>
      <c r="BL252" s="14" t="s">
        <v>138</v>
      </c>
      <c r="BM252" s="161" t="s">
        <v>638</v>
      </c>
    </row>
    <row r="253" spans="1:65" s="2" customFormat="1" ht="24.2" customHeight="1" x14ac:dyDescent="0.2">
      <c r="A253" s="26"/>
      <c r="B253" s="149"/>
      <c r="C253" s="150" t="s">
        <v>639</v>
      </c>
      <c r="D253" s="150" t="s">
        <v>134</v>
      </c>
      <c r="E253" s="151" t="s">
        <v>239</v>
      </c>
      <c r="F253" s="152" t="s">
        <v>278</v>
      </c>
      <c r="G253" s="153" t="s">
        <v>229</v>
      </c>
      <c r="H253" s="154">
        <v>395.49799999999999</v>
      </c>
      <c r="I253" s="155"/>
      <c r="J253" s="155">
        <f t="shared" si="50"/>
        <v>0</v>
      </c>
      <c r="K253" s="156"/>
      <c r="L253" s="27"/>
      <c r="M253" s="157" t="s">
        <v>1</v>
      </c>
      <c r="N253" s="158" t="s">
        <v>33</v>
      </c>
      <c r="O253" s="159">
        <v>0</v>
      </c>
      <c r="P253" s="159">
        <f t="shared" si="51"/>
        <v>0</v>
      </c>
      <c r="Q253" s="159">
        <v>0</v>
      </c>
      <c r="R253" s="159">
        <f t="shared" si="52"/>
        <v>0</v>
      </c>
      <c r="S253" s="159">
        <v>0</v>
      </c>
      <c r="T253" s="160">
        <f t="shared" si="53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61" t="s">
        <v>138</v>
      </c>
      <c r="AT253" s="161" t="s">
        <v>134</v>
      </c>
      <c r="AU253" s="161" t="s">
        <v>76</v>
      </c>
      <c r="AY253" s="14" t="s">
        <v>132</v>
      </c>
      <c r="BE253" s="162">
        <f t="shared" si="54"/>
        <v>0</v>
      </c>
      <c r="BF253" s="162">
        <f t="shared" si="55"/>
        <v>0</v>
      </c>
      <c r="BG253" s="162">
        <f t="shared" si="56"/>
        <v>0</v>
      </c>
      <c r="BH253" s="162">
        <f t="shared" si="57"/>
        <v>0</v>
      </c>
      <c r="BI253" s="162">
        <f t="shared" si="58"/>
        <v>0</v>
      </c>
      <c r="BJ253" s="14" t="s">
        <v>74</v>
      </c>
      <c r="BK253" s="162">
        <f t="shared" si="59"/>
        <v>0</v>
      </c>
      <c r="BL253" s="14" t="s">
        <v>138</v>
      </c>
      <c r="BM253" s="161" t="s">
        <v>640</v>
      </c>
    </row>
    <row r="254" spans="1:65" s="2" customFormat="1" ht="24.2" customHeight="1" x14ac:dyDescent="0.2">
      <c r="A254" s="26"/>
      <c r="B254" s="149"/>
      <c r="C254" s="150" t="s">
        <v>449</v>
      </c>
      <c r="D254" s="150" t="s">
        <v>134</v>
      </c>
      <c r="E254" s="151" t="s">
        <v>242</v>
      </c>
      <c r="F254" s="152" t="s">
        <v>641</v>
      </c>
      <c r="G254" s="153" t="s">
        <v>229</v>
      </c>
      <c r="H254" s="154">
        <v>98.873999999999995</v>
      </c>
      <c r="I254" s="155"/>
      <c r="J254" s="155">
        <f t="shared" si="50"/>
        <v>0</v>
      </c>
      <c r="K254" s="156"/>
      <c r="L254" s="27"/>
      <c r="M254" s="157" t="s">
        <v>1</v>
      </c>
      <c r="N254" s="158" t="s">
        <v>33</v>
      </c>
      <c r="O254" s="159">
        <v>0</v>
      </c>
      <c r="P254" s="159">
        <f t="shared" si="51"/>
        <v>0</v>
      </c>
      <c r="Q254" s="159">
        <v>0</v>
      </c>
      <c r="R254" s="159">
        <f t="shared" si="52"/>
        <v>0</v>
      </c>
      <c r="S254" s="159">
        <v>0</v>
      </c>
      <c r="T254" s="160">
        <f t="shared" si="53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61" t="s">
        <v>138</v>
      </c>
      <c r="AT254" s="161" t="s">
        <v>134</v>
      </c>
      <c r="AU254" s="161" t="s">
        <v>76</v>
      </c>
      <c r="AY254" s="14" t="s">
        <v>132</v>
      </c>
      <c r="BE254" s="162">
        <f t="shared" si="54"/>
        <v>0</v>
      </c>
      <c r="BF254" s="162">
        <f t="shared" si="55"/>
        <v>0</v>
      </c>
      <c r="BG254" s="162">
        <f t="shared" si="56"/>
        <v>0</v>
      </c>
      <c r="BH254" s="162">
        <f t="shared" si="57"/>
        <v>0</v>
      </c>
      <c r="BI254" s="162">
        <f t="shared" si="58"/>
        <v>0</v>
      </c>
      <c r="BJ254" s="14" t="s">
        <v>74</v>
      </c>
      <c r="BK254" s="162">
        <f t="shared" si="59"/>
        <v>0</v>
      </c>
      <c r="BL254" s="14" t="s">
        <v>138</v>
      </c>
      <c r="BM254" s="161" t="s">
        <v>642</v>
      </c>
    </row>
    <row r="255" spans="1:65" s="2" customFormat="1" ht="24.2" customHeight="1" x14ac:dyDescent="0.2">
      <c r="A255" s="26"/>
      <c r="B255" s="149"/>
      <c r="C255" s="150" t="s">
        <v>643</v>
      </c>
      <c r="D255" s="150" t="s">
        <v>134</v>
      </c>
      <c r="E255" s="151" t="s">
        <v>644</v>
      </c>
      <c r="F255" s="152" t="s">
        <v>645</v>
      </c>
      <c r="G255" s="153" t="s">
        <v>137</v>
      </c>
      <c r="H255" s="154">
        <v>300</v>
      </c>
      <c r="I255" s="155"/>
      <c r="J255" s="155">
        <f t="shared" si="50"/>
        <v>0</v>
      </c>
      <c r="K255" s="156"/>
      <c r="L255" s="27"/>
      <c r="M255" s="157" t="s">
        <v>1</v>
      </c>
      <c r="N255" s="158" t="s">
        <v>33</v>
      </c>
      <c r="O255" s="159">
        <v>0.12631000000000001</v>
      </c>
      <c r="P255" s="159">
        <f t="shared" si="51"/>
        <v>37.893000000000001</v>
      </c>
      <c r="Q255" s="159">
        <v>0.375</v>
      </c>
      <c r="R255" s="159">
        <f t="shared" si="52"/>
        <v>112.5</v>
      </c>
      <c r="S255" s="159">
        <v>0</v>
      </c>
      <c r="T255" s="160">
        <f t="shared" si="53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61" t="s">
        <v>138</v>
      </c>
      <c r="AT255" s="161" t="s">
        <v>134</v>
      </c>
      <c r="AU255" s="161" t="s">
        <v>76</v>
      </c>
      <c r="AY255" s="14" t="s">
        <v>132</v>
      </c>
      <c r="BE255" s="162">
        <f t="shared" si="54"/>
        <v>0</v>
      </c>
      <c r="BF255" s="162">
        <f t="shared" si="55"/>
        <v>0</v>
      </c>
      <c r="BG255" s="162">
        <f t="shared" si="56"/>
        <v>0</v>
      </c>
      <c r="BH255" s="162">
        <f t="shared" si="57"/>
        <v>0</v>
      </c>
      <c r="BI255" s="162">
        <f t="shared" si="58"/>
        <v>0</v>
      </c>
      <c r="BJ255" s="14" t="s">
        <v>74</v>
      </c>
      <c r="BK255" s="162">
        <f t="shared" si="59"/>
        <v>0</v>
      </c>
      <c r="BL255" s="14" t="s">
        <v>138</v>
      </c>
      <c r="BM255" s="161" t="s">
        <v>646</v>
      </c>
    </row>
    <row r="256" spans="1:65" s="12" customFormat="1" ht="22.9" customHeight="1" x14ac:dyDescent="0.2">
      <c r="B256" s="137"/>
      <c r="D256" s="138" t="s">
        <v>67</v>
      </c>
      <c r="E256" s="147" t="s">
        <v>245</v>
      </c>
      <c r="F256" s="147" t="s">
        <v>246</v>
      </c>
      <c r="J256" s="148">
        <f>BK256</f>
        <v>0</v>
      </c>
      <c r="L256" s="137"/>
      <c r="M256" s="141"/>
      <c r="N256" s="142"/>
      <c r="O256" s="142"/>
      <c r="P256" s="143">
        <f>P257</f>
        <v>506.08002200000004</v>
      </c>
      <c r="Q256" s="142"/>
      <c r="R256" s="143">
        <f>R257</f>
        <v>0</v>
      </c>
      <c r="S256" s="142"/>
      <c r="T256" s="144">
        <f>T257</f>
        <v>0</v>
      </c>
      <c r="AR256" s="138" t="s">
        <v>74</v>
      </c>
      <c r="AT256" s="145" t="s">
        <v>67</v>
      </c>
      <c r="AU256" s="145" t="s">
        <v>74</v>
      </c>
      <c r="AY256" s="138" t="s">
        <v>132</v>
      </c>
      <c r="BK256" s="146">
        <f>BK257</f>
        <v>0</v>
      </c>
    </row>
    <row r="257" spans="1:65" s="2" customFormat="1" ht="24.2" customHeight="1" x14ac:dyDescent="0.2">
      <c r="A257" s="26"/>
      <c r="B257" s="149"/>
      <c r="C257" s="150" t="s">
        <v>453</v>
      </c>
      <c r="D257" s="150" t="s">
        <v>134</v>
      </c>
      <c r="E257" s="151" t="s">
        <v>647</v>
      </c>
      <c r="F257" s="152" t="s">
        <v>648</v>
      </c>
      <c r="G257" s="153" t="s">
        <v>229</v>
      </c>
      <c r="H257" s="154">
        <v>1166.0830000000001</v>
      </c>
      <c r="I257" s="155"/>
      <c r="J257" s="155">
        <f>ROUND(I257*H257,2)</f>
        <v>0</v>
      </c>
      <c r="K257" s="156"/>
      <c r="L257" s="27"/>
      <c r="M257" s="157" t="s">
        <v>1</v>
      </c>
      <c r="N257" s="158" t="s">
        <v>33</v>
      </c>
      <c r="O257" s="159">
        <v>0.434</v>
      </c>
      <c r="P257" s="159">
        <f>O257*H257</f>
        <v>506.08002200000004</v>
      </c>
      <c r="Q257" s="159">
        <v>0</v>
      </c>
      <c r="R257" s="159">
        <f>Q257*H257</f>
        <v>0</v>
      </c>
      <c r="S257" s="159">
        <v>0</v>
      </c>
      <c r="T257" s="160">
        <f>S257*H257</f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61" t="s">
        <v>138</v>
      </c>
      <c r="AT257" s="161" t="s">
        <v>134</v>
      </c>
      <c r="AU257" s="161" t="s">
        <v>76</v>
      </c>
      <c r="AY257" s="14" t="s">
        <v>132</v>
      </c>
      <c r="BE257" s="162">
        <f>IF(N257="základná",J257,0)</f>
        <v>0</v>
      </c>
      <c r="BF257" s="162">
        <f>IF(N257="znížená",J257,0)</f>
        <v>0</v>
      </c>
      <c r="BG257" s="162">
        <f>IF(N257="zákl. prenesená",J257,0)</f>
        <v>0</v>
      </c>
      <c r="BH257" s="162">
        <f>IF(N257="zníž. prenesená",J257,0)</f>
        <v>0</v>
      </c>
      <c r="BI257" s="162">
        <f>IF(N257="nulová",J257,0)</f>
        <v>0</v>
      </c>
      <c r="BJ257" s="14" t="s">
        <v>74</v>
      </c>
      <c r="BK257" s="162">
        <f>ROUND(I257*H257,2)</f>
        <v>0</v>
      </c>
      <c r="BL257" s="14" t="s">
        <v>138</v>
      </c>
      <c r="BM257" s="161" t="s">
        <v>649</v>
      </c>
    </row>
    <row r="258" spans="1:65" s="12" customFormat="1" ht="25.9" customHeight="1" x14ac:dyDescent="0.2">
      <c r="B258" s="137"/>
      <c r="D258" s="138" t="s">
        <v>67</v>
      </c>
      <c r="E258" s="139" t="s">
        <v>650</v>
      </c>
      <c r="F258" s="139" t="s">
        <v>651</v>
      </c>
      <c r="J258" s="140">
        <f>BK258</f>
        <v>0</v>
      </c>
      <c r="L258" s="137"/>
      <c r="M258" s="141"/>
      <c r="N258" s="142"/>
      <c r="O258" s="142"/>
      <c r="P258" s="143">
        <f>P259+P271</f>
        <v>213.32495544</v>
      </c>
      <c r="Q258" s="142"/>
      <c r="R258" s="143">
        <f>R259+R271</f>
        <v>1.806326568</v>
      </c>
      <c r="S258" s="142"/>
      <c r="T258" s="144">
        <f>T259+T271</f>
        <v>0</v>
      </c>
      <c r="AR258" s="138" t="s">
        <v>76</v>
      </c>
      <c r="AT258" s="145" t="s">
        <v>67</v>
      </c>
      <c r="AU258" s="145" t="s">
        <v>24</v>
      </c>
      <c r="AY258" s="138" t="s">
        <v>132</v>
      </c>
      <c r="BK258" s="146">
        <f>BK259+BK271</f>
        <v>0</v>
      </c>
    </row>
    <row r="259" spans="1:65" s="12" customFormat="1" ht="22.9" customHeight="1" x14ac:dyDescent="0.2">
      <c r="B259" s="137"/>
      <c r="D259" s="138" t="s">
        <v>67</v>
      </c>
      <c r="E259" s="147" t="s">
        <v>652</v>
      </c>
      <c r="F259" s="147" t="s">
        <v>653</v>
      </c>
      <c r="J259" s="148">
        <f>BK259</f>
        <v>0</v>
      </c>
      <c r="L259" s="137"/>
      <c r="M259" s="141"/>
      <c r="N259" s="142"/>
      <c r="O259" s="142"/>
      <c r="P259" s="143">
        <f>SUM(P260:P270)</f>
        <v>205.93908144</v>
      </c>
      <c r="Q259" s="142"/>
      <c r="R259" s="143">
        <f>SUM(R260:R270)</f>
        <v>1.8054728280000001</v>
      </c>
      <c r="S259" s="142"/>
      <c r="T259" s="144">
        <f>SUM(T260:T270)</f>
        <v>0</v>
      </c>
      <c r="AR259" s="138" t="s">
        <v>76</v>
      </c>
      <c r="AT259" s="145" t="s">
        <v>67</v>
      </c>
      <c r="AU259" s="145" t="s">
        <v>74</v>
      </c>
      <c r="AY259" s="138" t="s">
        <v>132</v>
      </c>
      <c r="BK259" s="146">
        <f>SUM(BK260:BK270)</f>
        <v>0</v>
      </c>
    </row>
    <row r="260" spans="1:65" s="2" customFormat="1" ht="24.2" customHeight="1" x14ac:dyDescent="0.2">
      <c r="A260" s="26"/>
      <c r="B260" s="149"/>
      <c r="C260" s="150" t="s">
        <v>654</v>
      </c>
      <c r="D260" s="150" t="s">
        <v>134</v>
      </c>
      <c r="E260" s="151" t="s">
        <v>655</v>
      </c>
      <c r="F260" s="152" t="s">
        <v>656</v>
      </c>
      <c r="G260" s="153" t="s">
        <v>137</v>
      </c>
      <c r="H260" s="154">
        <v>108.28700000000001</v>
      </c>
      <c r="I260" s="155"/>
      <c r="J260" s="155">
        <f t="shared" ref="J260:J270" si="60">ROUND(I260*H260,2)</f>
        <v>0</v>
      </c>
      <c r="K260" s="156"/>
      <c r="L260" s="27"/>
      <c r="M260" s="157" t="s">
        <v>1</v>
      </c>
      <c r="N260" s="158" t="s">
        <v>33</v>
      </c>
      <c r="O260" s="159">
        <v>1.6039999999999999E-2</v>
      </c>
      <c r="P260" s="159">
        <f t="shared" ref="P260:P270" si="61">O260*H260</f>
        <v>1.73692348</v>
      </c>
      <c r="Q260" s="159">
        <v>0</v>
      </c>
      <c r="R260" s="159">
        <f t="shared" ref="R260:R270" si="62">Q260*H260</f>
        <v>0</v>
      </c>
      <c r="S260" s="159">
        <v>0</v>
      </c>
      <c r="T260" s="160">
        <f t="shared" ref="T260:T270" si="63">S260*H260</f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61" t="s">
        <v>164</v>
      </c>
      <c r="AT260" s="161" t="s">
        <v>134</v>
      </c>
      <c r="AU260" s="161" t="s">
        <v>76</v>
      </c>
      <c r="AY260" s="14" t="s">
        <v>132</v>
      </c>
      <c r="BE260" s="162">
        <f t="shared" ref="BE260:BE270" si="64">IF(N260="základná",J260,0)</f>
        <v>0</v>
      </c>
      <c r="BF260" s="162">
        <f t="shared" ref="BF260:BF270" si="65">IF(N260="znížená",J260,0)</f>
        <v>0</v>
      </c>
      <c r="BG260" s="162">
        <f t="shared" ref="BG260:BG270" si="66">IF(N260="zákl. prenesená",J260,0)</f>
        <v>0</v>
      </c>
      <c r="BH260" s="162">
        <f t="shared" ref="BH260:BH270" si="67">IF(N260="zníž. prenesená",J260,0)</f>
        <v>0</v>
      </c>
      <c r="BI260" s="162">
        <f t="shared" ref="BI260:BI270" si="68">IF(N260="nulová",J260,0)</f>
        <v>0</v>
      </c>
      <c r="BJ260" s="14" t="s">
        <v>74</v>
      </c>
      <c r="BK260" s="162">
        <f t="shared" ref="BK260:BK270" si="69">ROUND(I260*H260,2)</f>
        <v>0</v>
      </c>
      <c r="BL260" s="14" t="s">
        <v>164</v>
      </c>
      <c r="BM260" s="161" t="s">
        <v>657</v>
      </c>
    </row>
    <row r="261" spans="1:65" s="2" customFormat="1" ht="16.5" customHeight="1" x14ac:dyDescent="0.2">
      <c r="A261" s="26"/>
      <c r="B261" s="149"/>
      <c r="C261" s="163" t="s">
        <v>456</v>
      </c>
      <c r="D261" s="163" t="s">
        <v>160</v>
      </c>
      <c r="E261" s="164" t="s">
        <v>658</v>
      </c>
      <c r="F261" s="165" t="s">
        <v>659</v>
      </c>
      <c r="G261" s="166" t="s">
        <v>229</v>
      </c>
      <c r="H261" s="167">
        <v>3.7999999999999999E-2</v>
      </c>
      <c r="I261" s="168"/>
      <c r="J261" s="168">
        <f t="shared" si="60"/>
        <v>0</v>
      </c>
      <c r="K261" s="169"/>
      <c r="L261" s="170"/>
      <c r="M261" s="171" t="s">
        <v>1</v>
      </c>
      <c r="N261" s="172" t="s">
        <v>33</v>
      </c>
      <c r="O261" s="159">
        <v>0</v>
      </c>
      <c r="P261" s="159">
        <f t="shared" si="61"/>
        <v>0</v>
      </c>
      <c r="Q261" s="159">
        <v>0</v>
      </c>
      <c r="R261" s="159">
        <f t="shared" si="62"/>
        <v>0</v>
      </c>
      <c r="S261" s="159">
        <v>0</v>
      </c>
      <c r="T261" s="160">
        <f t="shared" si="63"/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61" t="s">
        <v>192</v>
      </c>
      <c r="AT261" s="161" t="s">
        <v>160</v>
      </c>
      <c r="AU261" s="161" t="s">
        <v>76</v>
      </c>
      <c r="AY261" s="14" t="s">
        <v>132</v>
      </c>
      <c r="BE261" s="162">
        <f t="shared" si="64"/>
        <v>0</v>
      </c>
      <c r="BF261" s="162">
        <f t="shared" si="65"/>
        <v>0</v>
      </c>
      <c r="BG261" s="162">
        <f t="shared" si="66"/>
        <v>0</v>
      </c>
      <c r="BH261" s="162">
        <f t="shared" si="67"/>
        <v>0</v>
      </c>
      <c r="BI261" s="162">
        <f t="shared" si="68"/>
        <v>0</v>
      </c>
      <c r="BJ261" s="14" t="s">
        <v>74</v>
      </c>
      <c r="BK261" s="162">
        <f t="shared" si="69"/>
        <v>0</v>
      </c>
      <c r="BL261" s="14" t="s">
        <v>164</v>
      </c>
      <c r="BM261" s="161" t="s">
        <v>660</v>
      </c>
    </row>
    <row r="262" spans="1:65" s="2" customFormat="1" ht="24.2" customHeight="1" x14ac:dyDescent="0.2">
      <c r="A262" s="26"/>
      <c r="B262" s="149"/>
      <c r="C262" s="150" t="s">
        <v>661</v>
      </c>
      <c r="D262" s="150" t="s">
        <v>134</v>
      </c>
      <c r="E262" s="151" t="s">
        <v>662</v>
      </c>
      <c r="F262" s="152" t="s">
        <v>663</v>
      </c>
      <c r="G262" s="153" t="s">
        <v>137</v>
      </c>
      <c r="H262" s="154">
        <v>216.57400000000001</v>
      </c>
      <c r="I262" s="155"/>
      <c r="J262" s="155">
        <f t="shared" si="60"/>
        <v>0</v>
      </c>
      <c r="K262" s="156"/>
      <c r="L262" s="27"/>
      <c r="M262" s="157" t="s">
        <v>1</v>
      </c>
      <c r="N262" s="158" t="s">
        <v>33</v>
      </c>
      <c r="O262" s="159">
        <v>1.8079999999999999E-2</v>
      </c>
      <c r="P262" s="159">
        <f t="shared" si="61"/>
        <v>3.9156579200000001</v>
      </c>
      <c r="Q262" s="159">
        <v>0</v>
      </c>
      <c r="R262" s="159">
        <f t="shared" si="62"/>
        <v>0</v>
      </c>
      <c r="S262" s="159">
        <v>0</v>
      </c>
      <c r="T262" s="160">
        <f t="shared" si="63"/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61" t="s">
        <v>164</v>
      </c>
      <c r="AT262" s="161" t="s">
        <v>134</v>
      </c>
      <c r="AU262" s="161" t="s">
        <v>76</v>
      </c>
      <c r="AY262" s="14" t="s">
        <v>132</v>
      </c>
      <c r="BE262" s="162">
        <f t="shared" si="64"/>
        <v>0</v>
      </c>
      <c r="BF262" s="162">
        <f t="shared" si="65"/>
        <v>0</v>
      </c>
      <c r="BG262" s="162">
        <f t="shared" si="66"/>
        <v>0</v>
      </c>
      <c r="BH262" s="162">
        <f t="shared" si="67"/>
        <v>0</v>
      </c>
      <c r="BI262" s="162">
        <f t="shared" si="68"/>
        <v>0</v>
      </c>
      <c r="BJ262" s="14" t="s">
        <v>74</v>
      </c>
      <c r="BK262" s="162">
        <f t="shared" si="69"/>
        <v>0</v>
      </c>
      <c r="BL262" s="14" t="s">
        <v>164</v>
      </c>
      <c r="BM262" s="161" t="s">
        <v>664</v>
      </c>
    </row>
    <row r="263" spans="1:65" s="2" customFormat="1" ht="16.5" customHeight="1" x14ac:dyDescent="0.2">
      <c r="A263" s="26"/>
      <c r="B263" s="149"/>
      <c r="C263" s="163" t="s">
        <v>460</v>
      </c>
      <c r="D263" s="163" t="s">
        <v>160</v>
      </c>
      <c r="E263" s="164" t="s">
        <v>665</v>
      </c>
      <c r="F263" s="165" t="s">
        <v>666</v>
      </c>
      <c r="G263" s="166" t="s">
        <v>229</v>
      </c>
      <c r="H263" s="167">
        <v>0.184</v>
      </c>
      <c r="I263" s="168"/>
      <c r="J263" s="168">
        <f t="shared" si="60"/>
        <v>0</v>
      </c>
      <c r="K263" s="169"/>
      <c r="L263" s="170"/>
      <c r="M263" s="171" t="s">
        <v>1</v>
      </c>
      <c r="N263" s="172" t="s">
        <v>33</v>
      </c>
      <c r="O263" s="159">
        <v>0</v>
      </c>
      <c r="P263" s="159">
        <f t="shared" si="61"/>
        <v>0</v>
      </c>
      <c r="Q263" s="159">
        <v>0</v>
      </c>
      <c r="R263" s="159">
        <f t="shared" si="62"/>
        <v>0</v>
      </c>
      <c r="S263" s="159">
        <v>0</v>
      </c>
      <c r="T263" s="160">
        <f t="shared" si="63"/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61" t="s">
        <v>192</v>
      </c>
      <c r="AT263" s="161" t="s">
        <v>160</v>
      </c>
      <c r="AU263" s="161" t="s">
        <v>76</v>
      </c>
      <c r="AY263" s="14" t="s">
        <v>132</v>
      </c>
      <c r="BE263" s="162">
        <f t="shared" si="64"/>
        <v>0</v>
      </c>
      <c r="BF263" s="162">
        <f t="shared" si="65"/>
        <v>0</v>
      </c>
      <c r="BG263" s="162">
        <f t="shared" si="66"/>
        <v>0</v>
      </c>
      <c r="BH263" s="162">
        <f t="shared" si="67"/>
        <v>0</v>
      </c>
      <c r="BI263" s="162">
        <f t="shared" si="68"/>
        <v>0</v>
      </c>
      <c r="BJ263" s="14" t="s">
        <v>74</v>
      </c>
      <c r="BK263" s="162">
        <f t="shared" si="69"/>
        <v>0</v>
      </c>
      <c r="BL263" s="14" t="s">
        <v>164</v>
      </c>
      <c r="BM263" s="161" t="s">
        <v>667</v>
      </c>
    </row>
    <row r="264" spans="1:65" s="2" customFormat="1" ht="21.75" customHeight="1" x14ac:dyDescent="0.2">
      <c r="A264" s="26"/>
      <c r="B264" s="149"/>
      <c r="C264" s="150" t="s">
        <v>668</v>
      </c>
      <c r="D264" s="150" t="s">
        <v>134</v>
      </c>
      <c r="E264" s="151" t="s">
        <v>669</v>
      </c>
      <c r="F264" s="152" t="s">
        <v>670</v>
      </c>
      <c r="G264" s="153" t="s">
        <v>137</v>
      </c>
      <c r="H264" s="154">
        <v>216.57400000000001</v>
      </c>
      <c r="I264" s="155"/>
      <c r="J264" s="155">
        <f t="shared" si="60"/>
        <v>0</v>
      </c>
      <c r="K264" s="156"/>
      <c r="L264" s="27"/>
      <c r="M264" s="157" t="s">
        <v>1</v>
      </c>
      <c r="N264" s="158" t="s">
        <v>33</v>
      </c>
      <c r="O264" s="159">
        <v>3.0020000000000002E-2</v>
      </c>
      <c r="P264" s="159">
        <f t="shared" si="61"/>
        <v>6.5015514800000007</v>
      </c>
      <c r="Q264" s="159">
        <v>0</v>
      </c>
      <c r="R264" s="159">
        <f t="shared" si="62"/>
        <v>0</v>
      </c>
      <c r="S264" s="159">
        <v>0</v>
      </c>
      <c r="T264" s="160">
        <f t="shared" si="63"/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61" t="s">
        <v>164</v>
      </c>
      <c r="AT264" s="161" t="s">
        <v>134</v>
      </c>
      <c r="AU264" s="161" t="s">
        <v>76</v>
      </c>
      <c r="AY264" s="14" t="s">
        <v>132</v>
      </c>
      <c r="BE264" s="162">
        <f t="shared" si="64"/>
        <v>0</v>
      </c>
      <c r="BF264" s="162">
        <f t="shared" si="65"/>
        <v>0</v>
      </c>
      <c r="BG264" s="162">
        <f t="shared" si="66"/>
        <v>0</v>
      </c>
      <c r="BH264" s="162">
        <f t="shared" si="67"/>
        <v>0</v>
      </c>
      <c r="BI264" s="162">
        <f t="shared" si="68"/>
        <v>0</v>
      </c>
      <c r="BJ264" s="14" t="s">
        <v>74</v>
      </c>
      <c r="BK264" s="162">
        <f t="shared" si="69"/>
        <v>0</v>
      </c>
      <c r="BL264" s="14" t="s">
        <v>164</v>
      </c>
      <c r="BM264" s="161" t="s">
        <v>671</v>
      </c>
    </row>
    <row r="265" spans="1:65" s="2" customFormat="1" ht="16.5" customHeight="1" x14ac:dyDescent="0.2">
      <c r="A265" s="26"/>
      <c r="B265" s="149"/>
      <c r="C265" s="163" t="s">
        <v>463</v>
      </c>
      <c r="D265" s="163" t="s">
        <v>160</v>
      </c>
      <c r="E265" s="164" t="s">
        <v>311</v>
      </c>
      <c r="F265" s="165" t="s">
        <v>312</v>
      </c>
      <c r="G265" s="166" t="s">
        <v>137</v>
      </c>
      <c r="H265" s="167">
        <v>259.88900000000001</v>
      </c>
      <c r="I265" s="168"/>
      <c r="J265" s="168">
        <f t="shared" si="60"/>
        <v>0</v>
      </c>
      <c r="K265" s="169"/>
      <c r="L265" s="170"/>
      <c r="M265" s="171" t="s">
        <v>1</v>
      </c>
      <c r="N265" s="172" t="s">
        <v>33</v>
      </c>
      <c r="O265" s="159">
        <v>0</v>
      </c>
      <c r="P265" s="159">
        <f t="shared" si="61"/>
        <v>0</v>
      </c>
      <c r="Q265" s="159">
        <v>0</v>
      </c>
      <c r="R265" s="159">
        <f t="shared" si="62"/>
        <v>0</v>
      </c>
      <c r="S265" s="159">
        <v>0</v>
      </c>
      <c r="T265" s="160">
        <f t="shared" si="63"/>
        <v>0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61" t="s">
        <v>192</v>
      </c>
      <c r="AT265" s="161" t="s">
        <v>160</v>
      </c>
      <c r="AU265" s="161" t="s">
        <v>76</v>
      </c>
      <c r="AY265" s="14" t="s">
        <v>132</v>
      </c>
      <c r="BE265" s="162">
        <f t="shared" si="64"/>
        <v>0</v>
      </c>
      <c r="BF265" s="162">
        <f t="shared" si="65"/>
        <v>0</v>
      </c>
      <c r="BG265" s="162">
        <f t="shared" si="66"/>
        <v>0</v>
      </c>
      <c r="BH265" s="162">
        <f t="shared" si="67"/>
        <v>0</v>
      </c>
      <c r="BI265" s="162">
        <f t="shared" si="68"/>
        <v>0</v>
      </c>
      <c r="BJ265" s="14" t="s">
        <v>74</v>
      </c>
      <c r="BK265" s="162">
        <f t="shared" si="69"/>
        <v>0</v>
      </c>
      <c r="BL265" s="14" t="s">
        <v>164</v>
      </c>
      <c r="BM265" s="161" t="s">
        <v>672</v>
      </c>
    </row>
    <row r="266" spans="1:65" s="2" customFormat="1" ht="37.9" customHeight="1" x14ac:dyDescent="0.2">
      <c r="A266" s="26"/>
      <c r="B266" s="149"/>
      <c r="C266" s="150" t="s">
        <v>673</v>
      </c>
      <c r="D266" s="150" t="s">
        <v>134</v>
      </c>
      <c r="E266" s="151" t="s">
        <v>674</v>
      </c>
      <c r="F266" s="152" t="s">
        <v>675</v>
      </c>
      <c r="G266" s="153" t="s">
        <v>137</v>
      </c>
      <c r="H266" s="154">
        <v>542.63599999999997</v>
      </c>
      <c r="I266" s="155"/>
      <c r="J266" s="155">
        <f t="shared" si="60"/>
        <v>0</v>
      </c>
      <c r="K266" s="156"/>
      <c r="L266" s="27"/>
      <c r="M266" s="157" t="s">
        <v>1</v>
      </c>
      <c r="N266" s="158" t="s">
        <v>33</v>
      </c>
      <c r="O266" s="159">
        <v>1.9460000000000002E-2</v>
      </c>
      <c r="P266" s="159">
        <f t="shared" si="61"/>
        <v>10.559696560000001</v>
      </c>
      <c r="Q266" s="159">
        <v>2.5000000000000001E-3</v>
      </c>
      <c r="R266" s="159">
        <f t="shared" si="62"/>
        <v>1.35659</v>
      </c>
      <c r="S266" s="159">
        <v>0</v>
      </c>
      <c r="T266" s="160">
        <f t="shared" si="63"/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61" t="s">
        <v>164</v>
      </c>
      <c r="AT266" s="161" t="s">
        <v>134</v>
      </c>
      <c r="AU266" s="161" t="s">
        <v>76</v>
      </c>
      <c r="AY266" s="14" t="s">
        <v>132</v>
      </c>
      <c r="BE266" s="162">
        <f t="shared" si="64"/>
        <v>0</v>
      </c>
      <c r="BF266" s="162">
        <f t="shared" si="65"/>
        <v>0</v>
      </c>
      <c r="BG266" s="162">
        <f t="shared" si="66"/>
        <v>0</v>
      </c>
      <c r="BH266" s="162">
        <f t="shared" si="67"/>
        <v>0</v>
      </c>
      <c r="BI266" s="162">
        <f t="shared" si="68"/>
        <v>0</v>
      </c>
      <c r="BJ266" s="14" t="s">
        <v>74</v>
      </c>
      <c r="BK266" s="162">
        <f t="shared" si="69"/>
        <v>0</v>
      </c>
      <c r="BL266" s="14" t="s">
        <v>164</v>
      </c>
      <c r="BM266" s="161" t="s">
        <v>676</v>
      </c>
    </row>
    <row r="267" spans="1:65" s="2" customFormat="1" ht="16.5" customHeight="1" x14ac:dyDescent="0.2">
      <c r="A267" s="26"/>
      <c r="B267" s="149"/>
      <c r="C267" s="163" t="s">
        <v>467</v>
      </c>
      <c r="D267" s="163" t="s">
        <v>160</v>
      </c>
      <c r="E267" s="164" t="s">
        <v>677</v>
      </c>
      <c r="F267" s="165" t="s">
        <v>678</v>
      </c>
      <c r="G267" s="166" t="s">
        <v>163</v>
      </c>
      <c r="H267" s="167">
        <v>271.31799999999998</v>
      </c>
      <c r="I267" s="168"/>
      <c r="J267" s="168">
        <f t="shared" si="60"/>
        <v>0</v>
      </c>
      <c r="K267" s="169"/>
      <c r="L267" s="170"/>
      <c r="M267" s="171" t="s">
        <v>1</v>
      </c>
      <c r="N267" s="172" t="s">
        <v>33</v>
      </c>
      <c r="O267" s="159">
        <v>0</v>
      </c>
      <c r="P267" s="159">
        <f t="shared" si="61"/>
        <v>0</v>
      </c>
      <c r="Q267" s="159">
        <v>0</v>
      </c>
      <c r="R267" s="159">
        <f t="shared" si="62"/>
        <v>0</v>
      </c>
      <c r="S267" s="159">
        <v>0</v>
      </c>
      <c r="T267" s="160">
        <f t="shared" si="63"/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61" t="s">
        <v>192</v>
      </c>
      <c r="AT267" s="161" t="s">
        <v>160</v>
      </c>
      <c r="AU267" s="161" t="s">
        <v>76</v>
      </c>
      <c r="AY267" s="14" t="s">
        <v>132</v>
      </c>
      <c r="BE267" s="162">
        <f t="shared" si="64"/>
        <v>0</v>
      </c>
      <c r="BF267" s="162">
        <f t="shared" si="65"/>
        <v>0</v>
      </c>
      <c r="BG267" s="162">
        <f t="shared" si="66"/>
        <v>0</v>
      </c>
      <c r="BH267" s="162">
        <f t="shared" si="67"/>
        <v>0</v>
      </c>
      <c r="BI267" s="162">
        <f t="shared" si="68"/>
        <v>0</v>
      </c>
      <c r="BJ267" s="14" t="s">
        <v>74</v>
      </c>
      <c r="BK267" s="162">
        <f t="shared" si="69"/>
        <v>0</v>
      </c>
      <c r="BL267" s="14" t="s">
        <v>164</v>
      </c>
      <c r="BM267" s="161" t="s">
        <v>679</v>
      </c>
    </row>
    <row r="268" spans="1:65" s="2" customFormat="1" ht="24.2" customHeight="1" x14ac:dyDescent="0.2">
      <c r="A268" s="26"/>
      <c r="B268" s="149"/>
      <c r="C268" s="150" t="s">
        <v>680</v>
      </c>
      <c r="D268" s="150" t="s">
        <v>134</v>
      </c>
      <c r="E268" s="151" t="s">
        <v>681</v>
      </c>
      <c r="F268" s="152" t="s">
        <v>682</v>
      </c>
      <c r="G268" s="153" t="s">
        <v>137</v>
      </c>
      <c r="H268" s="154">
        <v>827.8</v>
      </c>
      <c r="I268" s="155"/>
      <c r="J268" s="155">
        <f t="shared" si="60"/>
        <v>0</v>
      </c>
      <c r="K268" s="156"/>
      <c r="L268" s="27"/>
      <c r="M268" s="157" t="s">
        <v>1</v>
      </c>
      <c r="N268" s="158" t="s">
        <v>33</v>
      </c>
      <c r="O268" s="159">
        <v>0.22134000000000001</v>
      </c>
      <c r="P268" s="159">
        <f t="shared" si="61"/>
        <v>183.22525199999998</v>
      </c>
      <c r="Q268" s="159">
        <v>5.4226000000000003E-4</v>
      </c>
      <c r="R268" s="159">
        <f t="shared" si="62"/>
        <v>0.44888282800000001</v>
      </c>
      <c r="S268" s="159">
        <v>0</v>
      </c>
      <c r="T268" s="160">
        <f t="shared" si="63"/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61" t="s">
        <v>164</v>
      </c>
      <c r="AT268" s="161" t="s">
        <v>134</v>
      </c>
      <c r="AU268" s="161" t="s">
        <v>76</v>
      </c>
      <c r="AY268" s="14" t="s">
        <v>132</v>
      </c>
      <c r="BE268" s="162">
        <f t="shared" si="64"/>
        <v>0</v>
      </c>
      <c r="BF268" s="162">
        <f t="shared" si="65"/>
        <v>0</v>
      </c>
      <c r="BG268" s="162">
        <f t="shared" si="66"/>
        <v>0</v>
      </c>
      <c r="BH268" s="162">
        <f t="shared" si="67"/>
        <v>0</v>
      </c>
      <c r="BI268" s="162">
        <f t="shared" si="68"/>
        <v>0</v>
      </c>
      <c r="BJ268" s="14" t="s">
        <v>74</v>
      </c>
      <c r="BK268" s="162">
        <f t="shared" si="69"/>
        <v>0</v>
      </c>
      <c r="BL268" s="14" t="s">
        <v>164</v>
      </c>
      <c r="BM268" s="161" t="s">
        <v>683</v>
      </c>
    </row>
    <row r="269" spans="1:65" s="2" customFormat="1" ht="24.2" customHeight="1" x14ac:dyDescent="0.2">
      <c r="A269" s="26"/>
      <c r="B269" s="149"/>
      <c r="C269" s="163" t="s">
        <v>470</v>
      </c>
      <c r="D269" s="163" t="s">
        <v>160</v>
      </c>
      <c r="E269" s="164" t="s">
        <v>684</v>
      </c>
      <c r="F269" s="165" t="s">
        <v>685</v>
      </c>
      <c r="G269" s="166" t="s">
        <v>137</v>
      </c>
      <c r="H269" s="167">
        <v>951.97</v>
      </c>
      <c r="I269" s="168"/>
      <c r="J269" s="168">
        <f t="shared" si="60"/>
        <v>0</v>
      </c>
      <c r="K269" s="169"/>
      <c r="L269" s="170"/>
      <c r="M269" s="171" t="s">
        <v>1</v>
      </c>
      <c r="N269" s="172" t="s">
        <v>33</v>
      </c>
      <c r="O269" s="159">
        <v>0</v>
      </c>
      <c r="P269" s="159">
        <f t="shared" si="61"/>
        <v>0</v>
      </c>
      <c r="Q269" s="159">
        <v>0</v>
      </c>
      <c r="R269" s="159">
        <f t="shared" si="62"/>
        <v>0</v>
      </c>
      <c r="S269" s="159">
        <v>0</v>
      </c>
      <c r="T269" s="160">
        <f t="shared" si="63"/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61" t="s">
        <v>192</v>
      </c>
      <c r="AT269" s="161" t="s">
        <v>160</v>
      </c>
      <c r="AU269" s="161" t="s">
        <v>76</v>
      </c>
      <c r="AY269" s="14" t="s">
        <v>132</v>
      </c>
      <c r="BE269" s="162">
        <f t="shared" si="64"/>
        <v>0</v>
      </c>
      <c r="BF269" s="162">
        <f t="shared" si="65"/>
        <v>0</v>
      </c>
      <c r="BG269" s="162">
        <f t="shared" si="66"/>
        <v>0</v>
      </c>
      <c r="BH269" s="162">
        <f t="shared" si="67"/>
        <v>0</v>
      </c>
      <c r="BI269" s="162">
        <f t="shared" si="68"/>
        <v>0</v>
      </c>
      <c r="BJ269" s="14" t="s">
        <v>74</v>
      </c>
      <c r="BK269" s="162">
        <f t="shared" si="69"/>
        <v>0</v>
      </c>
      <c r="BL269" s="14" t="s">
        <v>164</v>
      </c>
      <c r="BM269" s="161" t="s">
        <v>686</v>
      </c>
    </row>
    <row r="270" spans="1:65" s="2" customFormat="1" ht="24.2" customHeight="1" x14ac:dyDescent="0.2">
      <c r="A270" s="26"/>
      <c r="B270" s="149"/>
      <c r="C270" s="150" t="s">
        <v>687</v>
      </c>
      <c r="D270" s="150" t="s">
        <v>134</v>
      </c>
      <c r="E270" s="151" t="s">
        <v>688</v>
      </c>
      <c r="F270" s="152" t="s">
        <v>689</v>
      </c>
      <c r="G270" s="153" t="s">
        <v>690</v>
      </c>
      <c r="H270" s="154">
        <v>188.46700000000001</v>
      </c>
      <c r="I270" s="155"/>
      <c r="J270" s="155">
        <f t="shared" si="60"/>
        <v>0</v>
      </c>
      <c r="K270" s="156"/>
      <c r="L270" s="27"/>
      <c r="M270" s="157" t="s">
        <v>1</v>
      </c>
      <c r="N270" s="158" t="s">
        <v>33</v>
      </c>
      <c r="O270" s="159">
        <v>0</v>
      </c>
      <c r="P270" s="159">
        <f t="shared" si="61"/>
        <v>0</v>
      </c>
      <c r="Q270" s="159">
        <v>0</v>
      </c>
      <c r="R270" s="159">
        <f t="shared" si="62"/>
        <v>0</v>
      </c>
      <c r="S270" s="159">
        <v>0</v>
      </c>
      <c r="T270" s="160">
        <f t="shared" si="63"/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61" t="s">
        <v>164</v>
      </c>
      <c r="AT270" s="161" t="s">
        <v>134</v>
      </c>
      <c r="AU270" s="161" t="s">
        <v>76</v>
      </c>
      <c r="AY270" s="14" t="s">
        <v>132</v>
      </c>
      <c r="BE270" s="162">
        <f t="shared" si="64"/>
        <v>0</v>
      </c>
      <c r="BF270" s="162">
        <f t="shared" si="65"/>
        <v>0</v>
      </c>
      <c r="BG270" s="162">
        <f t="shared" si="66"/>
        <v>0</v>
      </c>
      <c r="BH270" s="162">
        <f t="shared" si="67"/>
        <v>0</v>
      </c>
      <c r="BI270" s="162">
        <f t="shared" si="68"/>
        <v>0</v>
      </c>
      <c r="BJ270" s="14" t="s">
        <v>74</v>
      </c>
      <c r="BK270" s="162">
        <f t="shared" si="69"/>
        <v>0</v>
      </c>
      <c r="BL270" s="14" t="s">
        <v>164</v>
      </c>
      <c r="BM270" s="161" t="s">
        <v>691</v>
      </c>
    </row>
    <row r="271" spans="1:65" s="12" customFormat="1" ht="22.9" customHeight="1" x14ac:dyDescent="0.2">
      <c r="B271" s="137"/>
      <c r="D271" s="138" t="s">
        <v>67</v>
      </c>
      <c r="E271" s="147" t="s">
        <v>692</v>
      </c>
      <c r="F271" s="147" t="s">
        <v>693</v>
      </c>
      <c r="J271" s="148">
        <f>BK271</f>
        <v>0</v>
      </c>
      <c r="L271" s="137"/>
      <c r="M271" s="141"/>
      <c r="N271" s="142"/>
      <c r="O271" s="142"/>
      <c r="P271" s="143">
        <f>SUM(P272:P274)</f>
        <v>7.3858740000000003</v>
      </c>
      <c r="Q271" s="142"/>
      <c r="R271" s="143">
        <f>SUM(R272:R274)</f>
        <v>8.5373999999999997E-4</v>
      </c>
      <c r="S271" s="142"/>
      <c r="T271" s="144">
        <f>SUM(T272:T274)</f>
        <v>0</v>
      </c>
      <c r="AR271" s="138" t="s">
        <v>76</v>
      </c>
      <c r="AT271" s="145" t="s">
        <v>67</v>
      </c>
      <c r="AU271" s="145" t="s">
        <v>74</v>
      </c>
      <c r="AY271" s="138" t="s">
        <v>132</v>
      </c>
      <c r="BK271" s="146">
        <f>SUM(BK272:BK274)</f>
        <v>0</v>
      </c>
    </row>
    <row r="272" spans="1:65" s="2" customFormat="1" ht="24.2" customHeight="1" x14ac:dyDescent="0.2">
      <c r="A272" s="26"/>
      <c r="B272" s="149"/>
      <c r="C272" s="150" t="s">
        <v>474</v>
      </c>
      <c r="D272" s="150" t="s">
        <v>134</v>
      </c>
      <c r="E272" s="151" t="s">
        <v>694</v>
      </c>
      <c r="F272" s="152" t="s">
        <v>695</v>
      </c>
      <c r="G272" s="153" t="s">
        <v>214</v>
      </c>
      <c r="H272" s="154">
        <v>18.600000000000001</v>
      </c>
      <c r="I272" s="155"/>
      <c r="J272" s="155">
        <f>ROUND(I272*H272,2)</f>
        <v>0</v>
      </c>
      <c r="K272" s="156"/>
      <c r="L272" s="27"/>
      <c r="M272" s="157" t="s">
        <v>1</v>
      </c>
      <c r="N272" s="158" t="s">
        <v>33</v>
      </c>
      <c r="O272" s="159">
        <v>0.39709</v>
      </c>
      <c r="P272" s="159">
        <f>O272*H272</f>
        <v>7.3858740000000003</v>
      </c>
      <c r="Q272" s="159">
        <v>4.5899999999999998E-5</v>
      </c>
      <c r="R272" s="159">
        <f>Q272*H272</f>
        <v>8.5373999999999997E-4</v>
      </c>
      <c r="S272" s="159">
        <v>0</v>
      </c>
      <c r="T272" s="160">
        <f>S272*H272</f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61" t="s">
        <v>164</v>
      </c>
      <c r="AT272" s="161" t="s">
        <v>134</v>
      </c>
      <c r="AU272" s="161" t="s">
        <v>76</v>
      </c>
      <c r="AY272" s="14" t="s">
        <v>132</v>
      </c>
      <c r="BE272" s="162">
        <f>IF(N272="základná",J272,0)</f>
        <v>0</v>
      </c>
      <c r="BF272" s="162">
        <f>IF(N272="znížená",J272,0)</f>
        <v>0</v>
      </c>
      <c r="BG272" s="162">
        <f>IF(N272="zákl. prenesená",J272,0)</f>
        <v>0</v>
      </c>
      <c r="BH272" s="162">
        <f>IF(N272="zníž. prenesená",J272,0)</f>
        <v>0</v>
      </c>
      <c r="BI272" s="162">
        <f>IF(N272="nulová",J272,0)</f>
        <v>0</v>
      </c>
      <c r="BJ272" s="14" t="s">
        <v>74</v>
      </c>
      <c r="BK272" s="162">
        <f>ROUND(I272*H272,2)</f>
        <v>0</v>
      </c>
      <c r="BL272" s="14" t="s">
        <v>164</v>
      </c>
      <c r="BM272" s="161" t="s">
        <v>696</v>
      </c>
    </row>
    <row r="273" spans="1:65" s="2" customFormat="1" ht="24.2" customHeight="1" x14ac:dyDescent="0.2">
      <c r="A273" s="26"/>
      <c r="B273" s="149"/>
      <c r="C273" s="163" t="s">
        <v>697</v>
      </c>
      <c r="D273" s="163" t="s">
        <v>160</v>
      </c>
      <c r="E273" s="164" t="s">
        <v>698</v>
      </c>
      <c r="F273" s="165" t="s">
        <v>699</v>
      </c>
      <c r="G273" s="166" t="s">
        <v>214</v>
      </c>
      <c r="H273" s="167">
        <v>18.600000000000001</v>
      </c>
      <c r="I273" s="168"/>
      <c r="J273" s="168">
        <f>ROUND(I273*H273,2)</f>
        <v>0</v>
      </c>
      <c r="K273" s="169"/>
      <c r="L273" s="170"/>
      <c r="M273" s="171" t="s">
        <v>1</v>
      </c>
      <c r="N273" s="172" t="s">
        <v>33</v>
      </c>
      <c r="O273" s="159">
        <v>0</v>
      </c>
      <c r="P273" s="159">
        <f>O273*H273</f>
        <v>0</v>
      </c>
      <c r="Q273" s="159">
        <v>0</v>
      </c>
      <c r="R273" s="159">
        <f>Q273*H273</f>
        <v>0</v>
      </c>
      <c r="S273" s="159">
        <v>0</v>
      </c>
      <c r="T273" s="160">
        <f>S273*H273</f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61" t="s">
        <v>192</v>
      </c>
      <c r="AT273" s="161" t="s">
        <v>160</v>
      </c>
      <c r="AU273" s="161" t="s">
        <v>76</v>
      </c>
      <c r="AY273" s="14" t="s">
        <v>132</v>
      </c>
      <c r="BE273" s="162">
        <f>IF(N273="základná",J273,0)</f>
        <v>0</v>
      </c>
      <c r="BF273" s="162">
        <f>IF(N273="znížená",J273,0)</f>
        <v>0</v>
      </c>
      <c r="BG273" s="162">
        <f>IF(N273="zákl. prenesená",J273,0)</f>
        <v>0</v>
      </c>
      <c r="BH273" s="162">
        <f>IF(N273="zníž. prenesená",J273,0)</f>
        <v>0</v>
      </c>
      <c r="BI273" s="162">
        <f>IF(N273="nulová",J273,0)</f>
        <v>0</v>
      </c>
      <c r="BJ273" s="14" t="s">
        <v>74</v>
      </c>
      <c r="BK273" s="162">
        <f>ROUND(I273*H273,2)</f>
        <v>0</v>
      </c>
      <c r="BL273" s="14" t="s">
        <v>164</v>
      </c>
      <c r="BM273" s="161" t="s">
        <v>700</v>
      </c>
    </row>
    <row r="274" spans="1:65" s="2" customFormat="1" ht="24.2" customHeight="1" x14ac:dyDescent="0.2">
      <c r="A274" s="26"/>
      <c r="B274" s="149"/>
      <c r="C274" s="150" t="s">
        <v>477</v>
      </c>
      <c r="D274" s="150" t="s">
        <v>134</v>
      </c>
      <c r="E274" s="151" t="s">
        <v>701</v>
      </c>
      <c r="F274" s="152" t="s">
        <v>702</v>
      </c>
      <c r="G274" s="153" t="s">
        <v>690</v>
      </c>
      <c r="H274" s="154">
        <v>20.776</v>
      </c>
      <c r="I274" s="155"/>
      <c r="J274" s="155">
        <f>ROUND(I274*H274,2)</f>
        <v>0</v>
      </c>
      <c r="K274" s="156"/>
      <c r="L274" s="27"/>
      <c r="M274" s="157" t="s">
        <v>1</v>
      </c>
      <c r="N274" s="158" t="s">
        <v>33</v>
      </c>
      <c r="O274" s="159">
        <v>0</v>
      </c>
      <c r="P274" s="159">
        <f>O274*H274</f>
        <v>0</v>
      </c>
      <c r="Q274" s="159">
        <v>0</v>
      </c>
      <c r="R274" s="159">
        <f>Q274*H274</f>
        <v>0</v>
      </c>
      <c r="S274" s="159">
        <v>0</v>
      </c>
      <c r="T274" s="160">
        <f>S274*H274</f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61" t="s">
        <v>164</v>
      </c>
      <c r="AT274" s="161" t="s">
        <v>134</v>
      </c>
      <c r="AU274" s="161" t="s">
        <v>76</v>
      </c>
      <c r="AY274" s="14" t="s">
        <v>132</v>
      </c>
      <c r="BE274" s="162">
        <f>IF(N274="základná",J274,0)</f>
        <v>0</v>
      </c>
      <c r="BF274" s="162">
        <f>IF(N274="znížená",J274,0)</f>
        <v>0</v>
      </c>
      <c r="BG274" s="162">
        <f>IF(N274="zákl. prenesená",J274,0)</f>
        <v>0</v>
      </c>
      <c r="BH274" s="162">
        <f>IF(N274="zníž. prenesená",J274,0)</f>
        <v>0</v>
      </c>
      <c r="BI274" s="162">
        <f>IF(N274="nulová",J274,0)</f>
        <v>0</v>
      </c>
      <c r="BJ274" s="14" t="s">
        <v>74</v>
      </c>
      <c r="BK274" s="162">
        <f>ROUND(I274*H274,2)</f>
        <v>0</v>
      </c>
      <c r="BL274" s="14" t="s">
        <v>164</v>
      </c>
      <c r="BM274" s="161" t="s">
        <v>703</v>
      </c>
    </row>
    <row r="275" spans="1:65" s="12" customFormat="1" ht="25.9" customHeight="1" x14ac:dyDescent="0.2">
      <c r="B275" s="137"/>
      <c r="D275" s="138" t="s">
        <v>67</v>
      </c>
      <c r="E275" s="139" t="s">
        <v>160</v>
      </c>
      <c r="F275" s="139" t="s">
        <v>704</v>
      </c>
      <c r="J275" s="140">
        <f>BK275</f>
        <v>0</v>
      </c>
      <c r="L275" s="137"/>
      <c r="M275" s="141"/>
      <c r="N275" s="142"/>
      <c r="O275" s="142"/>
      <c r="P275" s="143">
        <f>P276</f>
        <v>0</v>
      </c>
      <c r="Q275" s="142"/>
      <c r="R275" s="143">
        <f>R276</f>
        <v>0</v>
      </c>
      <c r="S275" s="142"/>
      <c r="T275" s="144">
        <f>T276</f>
        <v>0</v>
      </c>
      <c r="AR275" s="138" t="s">
        <v>141</v>
      </c>
      <c r="AT275" s="145" t="s">
        <v>67</v>
      </c>
      <c r="AU275" s="145" t="s">
        <v>24</v>
      </c>
      <c r="AY275" s="138" t="s">
        <v>132</v>
      </c>
      <c r="BK275" s="146">
        <f>BK276</f>
        <v>0</v>
      </c>
    </row>
    <row r="276" spans="1:65" s="12" customFormat="1" ht="22.9" customHeight="1" x14ac:dyDescent="0.2">
      <c r="B276" s="137"/>
      <c r="D276" s="138" t="s">
        <v>67</v>
      </c>
      <c r="E276" s="147" t="s">
        <v>705</v>
      </c>
      <c r="F276" s="147" t="s">
        <v>706</v>
      </c>
      <c r="J276" s="148">
        <f>BK276</f>
        <v>0</v>
      </c>
      <c r="L276" s="137"/>
      <c r="M276" s="141"/>
      <c r="N276" s="142"/>
      <c r="O276" s="142"/>
      <c r="P276" s="143">
        <f>SUM(P277:P283)</f>
        <v>0</v>
      </c>
      <c r="Q276" s="142"/>
      <c r="R276" s="143">
        <f>SUM(R277:R283)</f>
        <v>0</v>
      </c>
      <c r="S276" s="142"/>
      <c r="T276" s="144">
        <f>SUM(T277:T283)</f>
        <v>0</v>
      </c>
      <c r="AR276" s="138" t="s">
        <v>141</v>
      </c>
      <c r="AT276" s="145" t="s">
        <v>67</v>
      </c>
      <c r="AU276" s="145" t="s">
        <v>74</v>
      </c>
      <c r="AY276" s="138" t="s">
        <v>132</v>
      </c>
      <c r="BK276" s="146">
        <f>SUM(BK277:BK283)</f>
        <v>0</v>
      </c>
    </row>
    <row r="277" spans="1:65" s="2" customFormat="1" ht="16.5" customHeight="1" x14ac:dyDescent="0.2">
      <c r="A277" s="26"/>
      <c r="B277" s="149"/>
      <c r="C277" s="150" t="s">
        <v>707</v>
      </c>
      <c r="D277" s="150" t="s">
        <v>134</v>
      </c>
      <c r="E277" s="151" t="s">
        <v>708</v>
      </c>
      <c r="F277" s="152" t="s">
        <v>709</v>
      </c>
      <c r="G277" s="153" t="s">
        <v>163</v>
      </c>
      <c r="H277" s="154">
        <v>135024</v>
      </c>
      <c r="I277" s="155"/>
      <c r="J277" s="155">
        <f t="shared" ref="J277:J283" si="70">ROUND(I277*H277,2)</f>
        <v>0</v>
      </c>
      <c r="K277" s="156"/>
      <c r="L277" s="27"/>
      <c r="M277" s="157" t="s">
        <v>1</v>
      </c>
      <c r="N277" s="158" t="s">
        <v>33</v>
      </c>
      <c r="O277" s="159">
        <v>0</v>
      </c>
      <c r="P277" s="159">
        <f t="shared" ref="P277:P283" si="71">O277*H277</f>
        <v>0</v>
      </c>
      <c r="Q277" s="159">
        <v>0</v>
      </c>
      <c r="R277" s="159">
        <f t="shared" ref="R277:R283" si="72">Q277*H277</f>
        <v>0</v>
      </c>
      <c r="S277" s="159">
        <v>0</v>
      </c>
      <c r="T277" s="160">
        <f t="shared" ref="T277:T283" si="73">S277*H277</f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61" t="s">
        <v>357</v>
      </c>
      <c r="AT277" s="161" t="s">
        <v>134</v>
      </c>
      <c r="AU277" s="161" t="s">
        <v>76</v>
      </c>
      <c r="AY277" s="14" t="s">
        <v>132</v>
      </c>
      <c r="BE277" s="162">
        <f t="shared" ref="BE277:BE283" si="74">IF(N277="základná",J277,0)</f>
        <v>0</v>
      </c>
      <c r="BF277" s="162">
        <f t="shared" ref="BF277:BF283" si="75">IF(N277="znížená",J277,0)</f>
        <v>0</v>
      </c>
      <c r="BG277" s="162">
        <f t="shared" ref="BG277:BG283" si="76">IF(N277="zákl. prenesená",J277,0)</f>
        <v>0</v>
      </c>
      <c r="BH277" s="162">
        <f t="shared" ref="BH277:BH283" si="77">IF(N277="zníž. prenesená",J277,0)</f>
        <v>0</v>
      </c>
      <c r="BI277" s="162">
        <f t="shared" ref="BI277:BI283" si="78">IF(N277="nulová",J277,0)</f>
        <v>0</v>
      </c>
      <c r="BJ277" s="14" t="s">
        <v>74</v>
      </c>
      <c r="BK277" s="162">
        <f t="shared" ref="BK277:BK283" si="79">ROUND(I277*H277,2)</f>
        <v>0</v>
      </c>
      <c r="BL277" s="14" t="s">
        <v>357</v>
      </c>
      <c r="BM277" s="161" t="s">
        <v>710</v>
      </c>
    </row>
    <row r="278" spans="1:65" s="2" customFormat="1" ht="24.2" customHeight="1" x14ac:dyDescent="0.2">
      <c r="A278" s="26"/>
      <c r="B278" s="149"/>
      <c r="C278" s="163" t="s">
        <v>481</v>
      </c>
      <c r="D278" s="163" t="s">
        <v>160</v>
      </c>
      <c r="E278" s="164" t="s">
        <v>711</v>
      </c>
      <c r="F278" s="165" t="s">
        <v>712</v>
      </c>
      <c r="G278" s="166" t="s">
        <v>713</v>
      </c>
      <c r="H278" s="167">
        <v>135024</v>
      </c>
      <c r="I278" s="168"/>
      <c r="J278" s="168">
        <f t="shared" si="70"/>
        <v>0</v>
      </c>
      <c r="K278" s="169"/>
      <c r="L278" s="170"/>
      <c r="M278" s="171" t="s">
        <v>1</v>
      </c>
      <c r="N278" s="172" t="s">
        <v>33</v>
      </c>
      <c r="O278" s="159">
        <v>0</v>
      </c>
      <c r="P278" s="159">
        <f t="shared" si="71"/>
        <v>0</v>
      </c>
      <c r="Q278" s="159">
        <v>0</v>
      </c>
      <c r="R278" s="159">
        <f t="shared" si="72"/>
        <v>0</v>
      </c>
      <c r="S278" s="159">
        <v>0</v>
      </c>
      <c r="T278" s="160">
        <f t="shared" si="73"/>
        <v>0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61" t="s">
        <v>696</v>
      </c>
      <c r="AT278" s="161" t="s">
        <v>160</v>
      </c>
      <c r="AU278" s="161" t="s">
        <v>76</v>
      </c>
      <c r="AY278" s="14" t="s">
        <v>132</v>
      </c>
      <c r="BE278" s="162">
        <f t="shared" si="74"/>
        <v>0</v>
      </c>
      <c r="BF278" s="162">
        <f t="shared" si="75"/>
        <v>0</v>
      </c>
      <c r="BG278" s="162">
        <f t="shared" si="76"/>
        <v>0</v>
      </c>
      <c r="BH278" s="162">
        <f t="shared" si="77"/>
        <v>0</v>
      </c>
      <c r="BI278" s="162">
        <f t="shared" si="78"/>
        <v>0</v>
      </c>
      <c r="BJ278" s="14" t="s">
        <v>74</v>
      </c>
      <c r="BK278" s="162">
        <f t="shared" si="79"/>
        <v>0</v>
      </c>
      <c r="BL278" s="14" t="s">
        <v>357</v>
      </c>
      <c r="BM278" s="161" t="s">
        <v>714</v>
      </c>
    </row>
    <row r="279" spans="1:65" s="2" customFormat="1" ht="21.75" customHeight="1" x14ac:dyDescent="0.2">
      <c r="A279" s="26"/>
      <c r="B279" s="149"/>
      <c r="C279" s="150" t="s">
        <v>715</v>
      </c>
      <c r="D279" s="150" t="s">
        <v>134</v>
      </c>
      <c r="E279" s="151" t="s">
        <v>716</v>
      </c>
      <c r="F279" s="152" t="s">
        <v>717</v>
      </c>
      <c r="G279" s="153" t="s">
        <v>163</v>
      </c>
      <c r="H279" s="154">
        <v>106784</v>
      </c>
      <c r="I279" s="155"/>
      <c r="J279" s="155">
        <f t="shared" si="70"/>
        <v>0</v>
      </c>
      <c r="K279" s="156"/>
      <c r="L279" s="27"/>
      <c r="M279" s="157" t="s">
        <v>1</v>
      </c>
      <c r="N279" s="158" t="s">
        <v>33</v>
      </c>
      <c r="O279" s="159">
        <v>0</v>
      </c>
      <c r="P279" s="159">
        <f t="shared" si="71"/>
        <v>0</v>
      </c>
      <c r="Q279" s="159">
        <v>0</v>
      </c>
      <c r="R279" s="159">
        <f t="shared" si="72"/>
        <v>0</v>
      </c>
      <c r="S279" s="159">
        <v>0</v>
      </c>
      <c r="T279" s="160">
        <f t="shared" si="73"/>
        <v>0</v>
      </c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R279" s="161" t="s">
        <v>357</v>
      </c>
      <c r="AT279" s="161" t="s">
        <v>134</v>
      </c>
      <c r="AU279" s="161" t="s">
        <v>76</v>
      </c>
      <c r="AY279" s="14" t="s">
        <v>132</v>
      </c>
      <c r="BE279" s="162">
        <f t="shared" si="74"/>
        <v>0</v>
      </c>
      <c r="BF279" s="162">
        <f t="shared" si="75"/>
        <v>0</v>
      </c>
      <c r="BG279" s="162">
        <f t="shared" si="76"/>
        <v>0</v>
      </c>
      <c r="BH279" s="162">
        <f t="shared" si="77"/>
        <v>0</v>
      </c>
      <c r="BI279" s="162">
        <f t="shared" si="78"/>
        <v>0</v>
      </c>
      <c r="BJ279" s="14" t="s">
        <v>74</v>
      </c>
      <c r="BK279" s="162">
        <f t="shared" si="79"/>
        <v>0</v>
      </c>
      <c r="BL279" s="14" t="s">
        <v>357</v>
      </c>
      <c r="BM279" s="161" t="s">
        <v>718</v>
      </c>
    </row>
    <row r="280" spans="1:65" s="2" customFormat="1" ht="16.5" customHeight="1" x14ac:dyDescent="0.2">
      <c r="A280" s="26"/>
      <c r="B280" s="149"/>
      <c r="C280" s="150" t="s">
        <v>484</v>
      </c>
      <c r="D280" s="150" t="s">
        <v>134</v>
      </c>
      <c r="E280" s="151" t="s">
        <v>719</v>
      </c>
      <c r="F280" s="152" t="s">
        <v>720</v>
      </c>
      <c r="G280" s="153" t="s">
        <v>690</v>
      </c>
      <c r="H280" s="154">
        <v>5657.5060000000003</v>
      </c>
      <c r="I280" s="155"/>
      <c r="J280" s="155">
        <f t="shared" si="70"/>
        <v>0</v>
      </c>
      <c r="K280" s="156"/>
      <c r="L280" s="27"/>
      <c r="M280" s="157" t="s">
        <v>1</v>
      </c>
      <c r="N280" s="158" t="s">
        <v>33</v>
      </c>
      <c r="O280" s="159">
        <v>0</v>
      </c>
      <c r="P280" s="159">
        <f t="shared" si="71"/>
        <v>0</v>
      </c>
      <c r="Q280" s="159">
        <v>0</v>
      </c>
      <c r="R280" s="159">
        <f t="shared" si="72"/>
        <v>0</v>
      </c>
      <c r="S280" s="159">
        <v>0</v>
      </c>
      <c r="T280" s="160">
        <f t="shared" si="73"/>
        <v>0</v>
      </c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61" t="s">
        <v>357</v>
      </c>
      <c r="AT280" s="161" t="s">
        <v>134</v>
      </c>
      <c r="AU280" s="161" t="s">
        <v>76</v>
      </c>
      <c r="AY280" s="14" t="s">
        <v>132</v>
      </c>
      <c r="BE280" s="162">
        <f t="shared" si="74"/>
        <v>0</v>
      </c>
      <c r="BF280" s="162">
        <f t="shared" si="75"/>
        <v>0</v>
      </c>
      <c r="BG280" s="162">
        <f t="shared" si="76"/>
        <v>0</v>
      </c>
      <c r="BH280" s="162">
        <f t="shared" si="77"/>
        <v>0</v>
      </c>
      <c r="BI280" s="162">
        <f t="shared" si="78"/>
        <v>0</v>
      </c>
      <c r="BJ280" s="14" t="s">
        <v>74</v>
      </c>
      <c r="BK280" s="162">
        <f t="shared" si="79"/>
        <v>0</v>
      </c>
      <c r="BL280" s="14" t="s">
        <v>357</v>
      </c>
      <c r="BM280" s="161" t="s">
        <v>721</v>
      </c>
    </row>
    <row r="281" spans="1:65" s="2" customFormat="1" ht="16.5" customHeight="1" x14ac:dyDescent="0.2">
      <c r="A281" s="26"/>
      <c r="B281" s="149"/>
      <c r="C281" s="150" t="s">
        <v>722</v>
      </c>
      <c r="D281" s="150" t="s">
        <v>134</v>
      </c>
      <c r="E281" s="151" t="s">
        <v>723</v>
      </c>
      <c r="F281" s="152" t="s">
        <v>724</v>
      </c>
      <c r="G281" s="153" t="s">
        <v>690</v>
      </c>
      <c r="H281" s="154">
        <v>344.17899999999997</v>
      </c>
      <c r="I281" s="155"/>
      <c r="J281" s="155">
        <f t="shared" si="70"/>
        <v>0</v>
      </c>
      <c r="K281" s="156"/>
      <c r="L281" s="27"/>
      <c r="M281" s="157" t="s">
        <v>1</v>
      </c>
      <c r="N281" s="158" t="s">
        <v>33</v>
      </c>
      <c r="O281" s="159">
        <v>0</v>
      </c>
      <c r="P281" s="159">
        <f t="shared" si="71"/>
        <v>0</v>
      </c>
      <c r="Q281" s="159">
        <v>0</v>
      </c>
      <c r="R281" s="159">
        <f t="shared" si="72"/>
        <v>0</v>
      </c>
      <c r="S281" s="159">
        <v>0</v>
      </c>
      <c r="T281" s="160">
        <f t="shared" si="73"/>
        <v>0</v>
      </c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61" t="s">
        <v>357</v>
      </c>
      <c r="AT281" s="161" t="s">
        <v>134</v>
      </c>
      <c r="AU281" s="161" t="s">
        <v>76</v>
      </c>
      <c r="AY281" s="14" t="s">
        <v>132</v>
      </c>
      <c r="BE281" s="162">
        <f t="shared" si="74"/>
        <v>0</v>
      </c>
      <c r="BF281" s="162">
        <f t="shared" si="75"/>
        <v>0</v>
      </c>
      <c r="BG281" s="162">
        <f t="shared" si="76"/>
        <v>0</v>
      </c>
      <c r="BH281" s="162">
        <f t="shared" si="77"/>
        <v>0</v>
      </c>
      <c r="BI281" s="162">
        <f t="shared" si="78"/>
        <v>0</v>
      </c>
      <c r="BJ281" s="14" t="s">
        <v>74</v>
      </c>
      <c r="BK281" s="162">
        <f t="shared" si="79"/>
        <v>0</v>
      </c>
      <c r="BL281" s="14" t="s">
        <v>357</v>
      </c>
      <c r="BM281" s="161" t="s">
        <v>725</v>
      </c>
    </row>
    <row r="282" spans="1:65" s="2" customFormat="1" ht="16.5" customHeight="1" x14ac:dyDescent="0.2">
      <c r="A282" s="26"/>
      <c r="B282" s="149"/>
      <c r="C282" s="150" t="s">
        <v>488</v>
      </c>
      <c r="D282" s="150" t="s">
        <v>134</v>
      </c>
      <c r="E282" s="151" t="s">
        <v>726</v>
      </c>
      <c r="F282" s="152" t="s">
        <v>727</v>
      </c>
      <c r="G282" s="153" t="s">
        <v>690</v>
      </c>
      <c r="H282" s="154">
        <v>5657.5060000000003</v>
      </c>
      <c r="I282" s="155"/>
      <c r="J282" s="155">
        <f t="shared" si="70"/>
        <v>0</v>
      </c>
      <c r="K282" s="156"/>
      <c r="L282" s="27"/>
      <c r="M282" s="157" t="s">
        <v>1</v>
      </c>
      <c r="N282" s="158" t="s">
        <v>33</v>
      </c>
      <c r="O282" s="159">
        <v>0</v>
      </c>
      <c r="P282" s="159">
        <f t="shared" si="71"/>
        <v>0</v>
      </c>
      <c r="Q282" s="159">
        <v>0</v>
      </c>
      <c r="R282" s="159">
        <f t="shared" si="72"/>
        <v>0</v>
      </c>
      <c r="S282" s="159">
        <v>0</v>
      </c>
      <c r="T282" s="160">
        <f t="shared" si="73"/>
        <v>0</v>
      </c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61" t="s">
        <v>357</v>
      </c>
      <c r="AT282" s="161" t="s">
        <v>134</v>
      </c>
      <c r="AU282" s="161" t="s">
        <v>76</v>
      </c>
      <c r="AY282" s="14" t="s">
        <v>132</v>
      </c>
      <c r="BE282" s="162">
        <f t="shared" si="74"/>
        <v>0</v>
      </c>
      <c r="BF282" s="162">
        <f t="shared" si="75"/>
        <v>0</v>
      </c>
      <c r="BG282" s="162">
        <f t="shared" si="76"/>
        <v>0</v>
      </c>
      <c r="BH282" s="162">
        <f t="shared" si="77"/>
        <v>0</v>
      </c>
      <c r="BI282" s="162">
        <f t="shared" si="78"/>
        <v>0</v>
      </c>
      <c r="BJ282" s="14" t="s">
        <v>74</v>
      </c>
      <c r="BK282" s="162">
        <f t="shared" si="79"/>
        <v>0</v>
      </c>
      <c r="BL282" s="14" t="s">
        <v>357</v>
      </c>
      <c r="BM282" s="161" t="s">
        <v>728</v>
      </c>
    </row>
    <row r="283" spans="1:65" s="2" customFormat="1" ht="16.5" customHeight="1" x14ac:dyDescent="0.2">
      <c r="A283" s="26"/>
      <c r="B283" s="149"/>
      <c r="C283" s="150" t="s">
        <v>729</v>
      </c>
      <c r="D283" s="150" t="s">
        <v>134</v>
      </c>
      <c r="E283" s="151" t="s">
        <v>730</v>
      </c>
      <c r="F283" s="152" t="s">
        <v>731</v>
      </c>
      <c r="G283" s="153" t="s">
        <v>690</v>
      </c>
      <c r="H283" s="154">
        <v>6001.6850000000004</v>
      </c>
      <c r="I283" s="155"/>
      <c r="J283" s="155">
        <f t="shared" si="70"/>
        <v>0</v>
      </c>
      <c r="K283" s="156"/>
      <c r="L283" s="27"/>
      <c r="M283" s="173" t="s">
        <v>1</v>
      </c>
      <c r="N283" s="174" t="s">
        <v>33</v>
      </c>
      <c r="O283" s="175">
        <v>0</v>
      </c>
      <c r="P283" s="175">
        <f t="shared" si="71"/>
        <v>0</v>
      </c>
      <c r="Q283" s="175">
        <v>0</v>
      </c>
      <c r="R283" s="175">
        <f t="shared" si="72"/>
        <v>0</v>
      </c>
      <c r="S283" s="175">
        <v>0</v>
      </c>
      <c r="T283" s="176">
        <f t="shared" si="73"/>
        <v>0</v>
      </c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R283" s="161" t="s">
        <v>357</v>
      </c>
      <c r="AT283" s="161" t="s">
        <v>134</v>
      </c>
      <c r="AU283" s="161" t="s">
        <v>76</v>
      </c>
      <c r="AY283" s="14" t="s">
        <v>132</v>
      </c>
      <c r="BE283" s="162">
        <f t="shared" si="74"/>
        <v>0</v>
      </c>
      <c r="BF283" s="162">
        <f t="shared" si="75"/>
        <v>0</v>
      </c>
      <c r="BG283" s="162">
        <f t="shared" si="76"/>
        <v>0</v>
      </c>
      <c r="BH283" s="162">
        <f t="shared" si="77"/>
        <v>0</v>
      </c>
      <c r="BI283" s="162">
        <f t="shared" si="78"/>
        <v>0</v>
      </c>
      <c r="BJ283" s="14" t="s">
        <v>74</v>
      </c>
      <c r="BK283" s="162">
        <f t="shared" si="79"/>
        <v>0</v>
      </c>
      <c r="BL283" s="14" t="s">
        <v>357</v>
      </c>
      <c r="BM283" s="161" t="s">
        <v>732</v>
      </c>
    </row>
    <row r="284" spans="1:65" s="2" customFormat="1" ht="6.95" customHeight="1" x14ac:dyDescent="0.2">
      <c r="A284" s="26"/>
      <c r="B284" s="44"/>
      <c r="C284" s="45"/>
      <c r="D284" s="45"/>
      <c r="E284" s="45"/>
      <c r="F284" s="45"/>
      <c r="G284" s="45"/>
      <c r="H284" s="45"/>
      <c r="I284" s="45"/>
      <c r="J284" s="45"/>
      <c r="K284" s="45"/>
      <c r="L284" s="27"/>
      <c r="M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</row>
  </sheetData>
  <autoFilter ref="C129:K283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25"/>
  <sheetViews>
    <sheetView showGridLines="0" topLeftCell="A117" workbookViewId="0">
      <selection activeCell="I136" sqref="I136:I224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5"/>
    </row>
    <row r="2" spans="1:46" s="1" customFormat="1" ht="36.950000000000003" customHeight="1" x14ac:dyDescent="0.2">
      <c r="L2" s="210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93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 x14ac:dyDescent="0.2">
      <c r="B4" s="17"/>
      <c r="D4" s="18" t="s">
        <v>103</v>
      </c>
      <c r="L4" s="17"/>
      <c r="M4" s="96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12</v>
      </c>
      <c r="L6" s="17"/>
    </row>
    <row r="7" spans="1:46" s="1" customFormat="1" ht="16.5" customHeight="1" x14ac:dyDescent="0.2">
      <c r="B7" s="17"/>
      <c r="E7" s="219" t="str">
        <f>'Rekapitulácia stavby'!K6</f>
        <v>PRESTAVBA MOSTNÉHO OBJEKTU MO 2300-001 V OBCI PODBIEL</v>
      </c>
      <c r="F7" s="220"/>
      <c r="G7" s="220"/>
      <c r="H7" s="220"/>
      <c r="L7" s="17"/>
    </row>
    <row r="8" spans="1:46" s="1" customFormat="1" ht="12" customHeight="1" x14ac:dyDescent="0.2">
      <c r="B8" s="17"/>
      <c r="D8" s="23" t="s">
        <v>104</v>
      </c>
      <c r="L8" s="17"/>
    </row>
    <row r="9" spans="1:46" s="2" customFormat="1" ht="16.5" customHeight="1" x14ac:dyDescent="0.2">
      <c r="A9" s="26"/>
      <c r="B9" s="27"/>
      <c r="C9" s="26"/>
      <c r="D9" s="26"/>
      <c r="E9" s="219" t="s">
        <v>733</v>
      </c>
      <c r="F9" s="218"/>
      <c r="G9" s="218"/>
      <c r="H9" s="218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 x14ac:dyDescent="0.2">
      <c r="A10" s="26"/>
      <c r="B10" s="27"/>
      <c r="C10" s="26"/>
      <c r="D10" s="23" t="s">
        <v>106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 x14ac:dyDescent="0.2">
      <c r="A11" s="26"/>
      <c r="B11" s="27"/>
      <c r="C11" s="26"/>
      <c r="D11" s="26"/>
      <c r="E11" s="177" t="s">
        <v>734</v>
      </c>
      <c r="F11" s="218"/>
      <c r="G11" s="218"/>
      <c r="H11" s="218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x14ac:dyDescent="0.2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 x14ac:dyDescent="0.2">
      <c r="A13" s="26"/>
      <c r="B13" s="27"/>
      <c r="C13" s="26"/>
      <c r="D13" s="23" t="s">
        <v>13</v>
      </c>
      <c r="E13" s="26"/>
      <c r="F13" s="21" t="s">
        <v>1</v>
      </c>
      <c r="G13" s="26"/>
      <c r="H13" s="26"/>
      <c r="I13" s="23" t="s">
        <v>14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 x14ac:dyDescent="0.2">
      <c r="A14" s="26"/>
      <c r="B14" s="27"/>
      <c r="C14" s="26"/>
      <c r="D14" s="23" t="s">
        <v>15</v>
      </c>
      <c r="E14" s="26"/>
      <c r="F14" s="21" t="s">
        <v>16</v>
      </c>
      <c r="G14" s="26"/>
      <c r="H14" s="26"/>
      <c r="I14" s="23" t="s">
        <v>17</v>
      </c>
      <c r="J14" s="52" t="str">
        <f>'Rekapitulácia stavby'!AN8</f>
        <v>3. 8. 2022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 x14ac:dyDescent="0.2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 x14ac:dyDescent="0.2">
      <c r="A16" s="26"/>
      <c r="B16" s="27"/>
      <c r="C16" s="26"/>
      <c r="D16" s="23" t="s">
        <v>19</v>
      </c>
      <c r="E16" s="26"/>
      <c r="F16" s="26"/>
      <c r="G16" s="26"/>
      <c r="H16" s="26"/>
      <c r="I16" s="23" t="s">
        <v>20</v>
      </c>
      <c r="J16" s="21" t="str">
        <f>IF('Rekapitulácia stavby'!AN10="","",'Rekapitulácia stavby'!AN10)</f>
        <v/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 x14ac:dyDescent="0.2">
      <c r="A17" s="26"/>
      <c r="B17" s="27"/>
      <c r="C17" s="26"/>
      <c r="D17" s="26"/>
      <c r="E17" s="21" t="str">
        <f>IF('Rekapitulácia stavby'!E11="","",'Rekapitulácia stavby'!E11)</f>
        <v xml:space="preserve"> </v>
      </c>
      <c r="F17" s="26"/>
      <c r="G17" s="26"/>
      <c r="H17" s="26"/>
      <c r="I17" s="23" t="s">
        <v>21</v>
      </c>
      <c r="J17" s="21" t="str">
        <f>IF('Rekapitulácia stavby'!AN11="","",'Rekapitulácia stavby'!AN11)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 x14ac:dyDescent="0.2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 x14ac:dyDescent="0.2">
      <c r="A19" s="26"/>
      <c r="B19" s="27"/>
      <c r="C19" s="26"/>
      <c r="D19" s="23" t="s">
        <v>22</v>
      </c>
      <c r="E19" s="26"/>
      <c r="F19" s="26"/>
      <c r="G19" s="26"/>
      <c r="H19" s="26"/>
      <c r="I19" s="23" t="s">
        <v>20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 x14ac:dyDescent="0.2">
      <c r="A20" s="26"/>
      <c r="B20" s="27"/>
      <c r="C20" s="26"/>
      <c r="D20" s="26"/>
      <c r="E20" s="203" t="str">
        <f>'Rekapitulácia stavby'!E14</f>
        <v xml:space="preserve"> </v>
      </c>
      <c r="F20" s="203"/>
      <c r="G20" s="203"/>
      <c r="H20" s="203"/>
      <c r="I20" s="23" t="s">
        <v>21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 x14ac:dyDescent="0.2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 x14ac:dyDescent="0.2">
      <c r="A22" s="26"/>
      <c r="B22" s="27"/>
      <c r="C22" s="26"/>
      <c r="D22" s="23" t="s">
        <v>23</v>
      </c>
      <c r="E22" s="26"/>
      <c r="F22" s="26"/>
      <c r="G22" s="26"/>
      <c r="H22" s="26"/>
      <c r="I22" s="23" t="s">
        <v>20</v>
      </c>
      <c r="J22" s="21" t="str">
        <f>IF('Rekapitulácia stavby'!AN16="","",'Rekapitulácia stavby'!AN16)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 x14ac:dyDescent="0.2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21</v>
      </c>
      <c r="J23" s="21" t="str">
        <f>IF('Rekapitulácia stavby'!AN17="","",'Rekapitulácia stavby'!AN17)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 x14ac:dyDescent="0.2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 x14ac:dyDescent="0.2">
      <c r="A25" s="26"/>
      <c r="B25" s="27"/>
      <c r="C25" s="26"/>
      <c r="D25" s="23" t="s">
        <v>25</v>
      </c>
      <c r="E25" s="26"/>
      <c r="F25" s="26"/>
      <c r="G25" s="26"/>
      <c r="H25" s="26"/>
      <c r="I25" s="23" t="s">
        <v>20</v>
      </c>
      <c r="J25" s="21" t="str">
        <f>IF('Rekapitulácia stavby'!AN19="","",'Rekapitulácia stavby'!AN19)</f>
        <v/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 x14ac:dyDescent="0.2">
      <c r="A26" s="26"/>
      <c r="B26" s="27"/>
      <c r="C26" s="26"/>
      <c r="D26" s="26"/>
      <c r="E26" s="21" t="str">
        <f>IF('Rekapitulácia stavby'!E20="","",'Rekapitulácia stavby'!E20)</f>
        <v xml:space="preserve"> </v>
      </c>
      <c r="F26" s="26"/>
      <c r="G26" s="26"/>
      <c r="H26" s="26"/>
      <c r="I26" s="23" t="s">
        <v>21</v>
      </c>
      <c r="J26" s="21" t="str">
        <f>IF('Rekapitulácia stavby'!AN20="","",'Rekapitulácia stavby'!AN20)</f>
        <v/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 x14ac:dyDescent="0.2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 x14ac:dyDescent="0.2">
      <c r="A28" s="26"/>
      <c r="B28" s="27"/>
      <c r="C28" s="26"/>
      <c r="D28" s="23" t="s">
        <v>27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 x14ac:dyDescent="0.2">
      <c r="A29" s="97"/>
      <c r="B29" s="98"/>
      <c r="C29" s="97"/>
      <c r="D29" s="97"/>
      <c r="E29" s="206" t="s">
        <v>1</v>
      </c>
      <c r="F29" s="206"/>
      <c r="G29" s="206"/>
      <c r="H29" s="206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customHeight="1" x14ac:dyDescent="0.2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 x14ac:dyDescent="0.2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 x14ac:dyDescent="0.2">
      <c r="A32" s="26"/>
      <c r="B32" s="27"/>
      <c r="C32" s="26"/>
      <c r="D32" s="100" t="s">
        <v>28</v>
      </c>
      <c r="E32" s="26"/>
      <c r="F32" s="26"/>
      <c r="G32" s="26"/>
      <c r="H32" s="26"/>
      <c r="I32" s="26"/>
      <c r="J32" s="68">
        <f>ROUND(J133, 15)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 x14ac:dyDescent="0.2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 x14ac:dyDescent="0.2">
      <c r="A34" s="26"/>
      <c r="B34" s="27"/>
      <c r="C34" s="26"/>
      <c r="D34" s="26"/>
      <c r="E34" s="26"/>
      <c r="F34" s="30" t="s">
        <v>30</v>
      </c>
      <c r="G34" s="26"/>
      <c r="H34" s="26"/>
      <c r="I34" s="30" t="s">
        <v>29</v>
      </c>
      <c r="J34" s="30" t="s">
        <v>31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 x14ac:dyDescent="0.2">
      <c r="A35" s="26"/>
      <c r="B35" s="27"/>
      <c r="C35" s="26"/>
      <c r="D35" s="101" t="s">
        <v>32</v>
      </c>
      <c r="E35" s="32" t="s">
        <v>33</v>
      </c>
      <c r="F35" s="102">
        <f>ROUND((SUM(BE133:BE224)),  15)</f>
        <v>0</v>
      </c>
      <c r="G35" s="26"/>
      <c r="H35" s="26"/>
      <c r="I35" s="103">
        <v>0.2</v>
      </c>
      <c r="J35" s="102">
        <f>ROUND(((SUM(BE133:BE224))*I35),  15)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 x14ac:dyDescent="0.2">
      <c r="A36" s="26"/>
      <c r="B36" s="27"/>
      <c r="C36" s="26"/>
      <c r="D36" s="26"/>
      <c r="E36" s="32" t="s">
        <v>34</v>
      </c>
      <c r="F36" s="104">
        <f>ROUND((SUM(BF133:BF224)),  15)</f>
        <v>0</v>
      </c>
      <c r="G36" s="105"/>
      <c r="H36" s="105"/>
      <c r="I36" s="106">
        <v>0.2</v>
      </c>
      <c r="J36" s="104">
        <f>ROUND(((SUM(BF133:BF224))*I36),  15)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 x14ac:dyDescent="0.2">
      <c r="A37" s="26"/>
      <c r="B37" s="27"/>
      <c r="C37" s="26"/>
      <c r="D37" s="26"/>
      <c r="E37" s="23" t="s">
        <v>35</v>
      </c>
      <c r="F37" s="102">
        <f>ROUND((SUM(BG133:BG224)),  15)</f>
        <v>0</v>
      </c>
      <c r="G37" s="26"/>
      <c r="H37" s="26"/>
      <c r="I37" s="103">
        <v>0.2</v>
      </c>
      <c r="J37" s="102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 x14ac:dyDescent="0.2">
      <c r="A38" s="26"/>
      <c r="B38" s="27"/>
      <c r="C38" s="26"/>
      <c r="D38" s="26"/>
      <c r="E38" s="23" t="s">
        <v>36</v>
      </c>
      <c r="F38" s="102">
        <f>ROUND((SUM(BH133:BH224)),  15)</f>
        <v>0</v>
      </c>
      <c r="G38" s="26"/>
      <c r="H38" s="26"/>
      <c r="I38" s="103">
        <v>0.2</v>
      </c>
      <c r="J38" s="102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 x14ac:dyDescent="0.2">
      <c r="A39" s="26"/>
      <c r="B39" s="27"/>
      <c r="C39" s="26"/>
      <c r="D39" s="26"/>
      <c r="E39" s="32" t="s">
        <v>37</v>
      </c>
      <c r="F39" s="104">
        <f>ROUND((SUM(BI133:BI224)),  15)</f>
        <v>0</v>
      </c>
      <c r="G39" s="105"/>
      <c r="H39" s="105"/>
      <c r="I39" s="106">
        <v>0</v>
      </c>
      <c r="J39" s="104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 x14ac:dyDescent="0.2">
      <c r="A41" s="26"/>
      <c r="B41" s="27"/>
      <c r="C41" s="107"/>
      <c r="D41" s="108" t="s">
        <v>38</v>
      </c>
      <c r="E41" s="57"/>
      <c r="F41" s="57"/>
      <c r="G41" s="109" t="s">
        <v>39</v>
      </c>
      <c r="H41" s="110" t="s">
        <v>40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 x14ac:dyDescent="0.2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 x14ac:dyDescent="0.2">
      <c r="B43" s="17"/>
      <c r="L43" s="17"/>
    </row>
    <row r="44" spans="1:31" s="1" customFormat="1" ht="14.45" customHeight="1" x14ac:dyDescent="0.2">
      <c r="B44" s="17"/>
      <c r="L44" s="17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9"/>
      <c r="D50" s="40" t="s">
        <v>41</v>
      </c>
      <c r="E50" s="41"/>
      <c r="F50" s="41"/>
      <c r="G50" s="40" t="s">
        <v>42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42" t="s">
        <v>43</v>
      </c>
      <c r="E61" s="29"/>
      <c r="F61" s="113" t="s">
        <v>44</v>
      </c>
      <c r="G61" s="42" t="s">
        <v>43</v>
      </c>
      <c r="H61" s="29"/>
      <c r="I61" s="29"/>
      <c r="J61" s="114" t="s">
        <v>44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40" t="s">
        <v>45</v>
      </c>
      <c r="E65" s="43"/>
      <c r="F65" s="43"/>
      <c r="G65" s="40" t="s">
        <v>46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42" t="s">
        <v>43</v>
      </c>
      <c r="E76" s="29"/>
      <c r="F76" s="113" t="s">
        <v>44</v>
      </c>
      <c r="G76" s="42" t="s">
        <v>43</v>
      </c>
      <c r="H76" s="29"/>
      <c r="I76" s="29"/>
      <c r="J76" s="114" t="s">
        <v>44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hidden="1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hidden="1" customHeight="1" x14ac:dyDescent="0.2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hidden="1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hidden="1" customHeight="1" x14ac:dyDescent="0.2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hidden="1" customHeight="1" x14ac:dyDescent="0.2">
      <c r="A85" s="26"/>
      <c r="B85" s="27"/>
      <c r="C85" s="26"/>
      <c r="D85" s="26"/>
      <c r="E85" s="219" t="str">
        <f>E7</f>
        <v>PRESTAVBA MOSTNÉHO OBJEKTU MO 2300-001 V OBCI PODBIEL</v>
      </c>
      <c r="F85" s="220"/>
      <c r="G85" s="220"/>
      <c r="H85" s="220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hidden="1" customHeight="1" x14ac:dyDescent="0.2">
      <c r="B86" s="17"/>
      <c r="C86" s="23" t="s">
        <v>104</v>
      </c>
      <c r="L86" s="17"/>
    </row>
    <row r="87" spans="1:31" s="2" customFormat="1" ht="16.5" hidden="1" customHeight="1" x14ac:dyDescent="0.2">
      <c r="A87" s="26"/>
      <c r="B87" s="27"/>
      <c r="C87" s="26"/>
      <c r="D87" s="26"/>
      <c r="E87" s="219" t="s">
        <v>733</v>
      </c>
      <c r="F87" s="218"/>
      <c r="G87" s="218"/>
      <c r="H87" s="218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hidden="1" customHeight="1" x14ac:dyDescent="0.2">
      <c r="A88" s="26"/>
      <c r="B88" s="27"/>
      <c r="C88" s="23" t="s">
        <v>106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hidden="1" customHeight="1" x14ac:dyDescent="0.2">
      <c r="A89" s="26"/>
      <c r="B89" s="27"/>
      <c r="C89" s="26"/>
      <c r="D89" s="26"/>
      <c r="E89" s="177" t="str">
        <f>E11</f>
        <v>a (1) - dočasná obchádzková t...</v>
      </c>
      <c r="F89" s="218"/>
      <c r="G89" s="218"/>
      <c r="H89" s="218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hidden="1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hidden="1" customHeight="1" x14ac:dyDescent="0.2">
      <c r="A91" s="26"/>
      <c r="B91" s="27"/>
      <c r="C91" s="23" t="s">
        <v>15</v>
      </c>
      <c r="D91" s="26"/>
      <c r="E91" s="26"/>
      <c r="F91" s="21" t="str">
        <f>F14</f>
        <v xml:space="preserve"> </v>
      </c>
      <c r="G91" s="26"/>
      <c r="H91" s="26"/>
      <c r="I91" s="23" t="s">
        <v>17</v>
      </c>
      <c r="J91" s="52" t="str">
        <f>IF(J14="","",J14)</f>
        <v>3. 8. 2022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hidden="1" customHeight="1" x14ac:dyDescent="0.2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hidden="1" customHeight="1" x14ac:dyDescent="0.2">
      <c r="A93" s="26"/>
      <c r="B93" s="27"/>
      <c r="C93" s="23" t="s">
        <v>19</v>
      </c>
      <c r="D93" s="26"/>
      <c r="E93" s="26"/>
      <c r="F93" s="21" t="str">
        <f>E17</f>
        <v xml:space="preserve"> </v>
      </c>
      <c r="G93" s="26"/>
      <c r="H93" s="26"/>
      <c r="I93" s="23" t="s">
        <v>23</v>
      </c>
      <c r="J93" s="24" t="str">
        <f>E23</f>
        <v xml:space="preserve"> 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hidden="1" customHeight="1" x14ac:dyDescent="0.2">
      <c r="A94" s="26"/>
      <c r="B94" s="27"/>
      <c r="C94" s="23" t="s">
        <v>22</v>
      </c>
      <c r="D94" s="26"/>
      <c r="E94" s="26"/>
      <c r="F94" s="21" t="str">
        <f>IF(E20="","",E20)</f>
        <v xml:space="preserve"> </v>
      </c>
      <c r="G94" s="26"/>
      <c r="H94" s="26"/>
      <c r="I94" s="23" t="s">
        <v>25</v>
      </c>
      <c r="J94" s="24" t="str">
        <f>E26</f>
        <v xml:space="preserve"> </v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hidden="1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hidden="1" customHeight="1" x14ac:dyDescent="0.2">
      <c r="A96" s="26"/>
      <c r="B96" s="27"/>
      <c r="C96" s="115" t="s">
        <v>109</v>
      </c>
      <c r="D96" s="107"/>
      <c r="E96" s="107"/>
      <c r="F96" s="107"/>
      <c r="G96" s="107"/>
      <c r="H96" s="107"/>
      <c r="I96" s="107"/>
      <c r="J96" s="116" t="s">
        <v>110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hidden="1" customHeight="1" x14ac:dyDescent="0.2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hidden="1" customHeight="1" x14ac:dyDescent="0.2">
      <c r="A98" s="26"/>
      <c r="B98" s="27"/>
      <c r="C98" s="117" t="s">
        <v>111</v>
      </c>
      <c r="D98" s="26"/>
      <c r="E98" s="26"/>
      <c r="F98" s="26"/>
      <c r="G98" s="26"/>
      <c r="H98" s="26"/>
      <c r="I98" s="26"/>
      <c r="J98" s="68">
        <f>J133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112</v>
      </c>
    </row>
    <row r="99" spans="1:47" s="9" customFormat="1" ht="24.95" hidden="1" customHeight="1" x14ac:dyDescent="0.2">
      <c r="B99" s="118"/>
      <c r="D99" s="119" t="s">
        <v>735</v>
      </c>
      <c r="E99" s="120"/>
      <c r="F99" s="120"/>
      <c r="G99" s="120"/>
      <c r="H99" s="120"/>
      <c r="I99" s="120"/>
      <c r="J99" s="121">
        <f>J134</f>
        <v>0</v>
      </c>
      <c r="L99" s="118"/>
    </row>
    <row r="100" spans="1:47" s="10" customFormat="1" ht="19.899999999999999" hidden="1" customHeight="1" x14ac:dyDescent="0.2">
      <c r="B100" s="122"/>
      <c r="D100" s="123" t="s">
        <v>736</v>
      </c>
      <c r="E100" s="124"/>
      <c r="F100" s="124"/>
      <c r="G100" s="124"/>
      <c r="H100" s="124"/>
      <c r="I100" s="124"/>
      <c r="J100" s="125">
        <f>J135</f>
        <v>0</v>
      </c>
      <c r="L100" s="122"/>
    </row>
    <row r="101" spans="1:47" s="10" customFormat="1" ht="19.899999999999999" hidden="1" customHeight="1" x14ac:dyDescent="0.2">
      <c r="B101" s="122"/>
      <c r="D101" s="123" t="s">
        <v>737</v>
      </c>
      <c r="E101" s="124"/>
      <c r="F101" s="124"/>
      <c r="G101" s="124"/>
      <c r="H101" s="124"/>
      <c r="I101" s="124"/>
      <c r="J101" s="125">
        <f>J153</f>
        <v>0</v>
      </c>
      <c r="L101" s="122"/>
    </row>
    <row r="102" spans="1:47" s="10" customFormat="1" ht="19.899999999999999" hidden="1" customHeight="1" x14ac:dyDescent="0.2">
      <c r="B102" s="122"/>
      <c r="D102" s="123" t="s">
        <v>738</v>
      </c>
      <c r="E102" s="124"/>
      <c r="F102" s="124"/>
      <c r="G102" s="124"/>
      <c r="H102" s="124"/>
      <c r="I102" s="124"/>
      <c r="J102" s="125">
        <f>J159</f>
        <v>0</v>
      </c>
      <c r="L102" s="122"/>
    </row>
    <row r="103" spans="1:47" s="10" customFormat="1" ht="19.899999999999999" hidden="1" customHeight="1" x14ac:dyDescent="0.2">
      <c r="B103" s="122"/>
      <c r="D103" s="123" t="s">
        <v>739</v>
      </c>
      <c r="E103" s="124"/>
      <c r="F103" s="124"/>
      <c r="G103" s="124"/>
      <c r="H103" s="124"/>
      <c r="I103" s="124"/>
      <c r="J103" s="125">
        <f>J173</f>
        <v>0</v>
      </c>
      <c r="L103" s="122"/>
    </row>
    <row r="104" spans="1:47" s="10" customFormat="1" ht="19.899999999999999" hidden="1" customHeight="1" x14ac:dyDescent="0.2">
      <c r="B104" s="122"/>
      <c r="D104" s="123" t="s">
        <v>740</v>
      </c>
      <c r="E104" s="124"/>
      <c r="F104" s="124"/>
      <c r="G104" s="124"/>
      <c r="H104" s="124"/>
      <c r="I104" s="124"/>
      <c r="J104" s="125">
        <f>J183</f>
        <v>0</v>
      </c>
      <c r="L104" s="122"/>
    </row>
    <row r="105" spans="1:47" s="10" customFormat="1" ht="19.899999999999999" hidden="1" customHeight="1" x14ac:dyDescent="0.2">
      <c r="B105" s="122"/>
      <c r="D105" s="123" t="s">
        <v>741</v>
      </c>
      <c r="E105" s="124"/>
      <c r="F105" s="124"/>
      <c r="G105" s="124"/>
      <c r="H105" s="124"/>
      <c r="I105" s="124"/>
      <c r="J105" s="125">
        <f>J207</f>
        <v>0</v>
      </c>
      <c r="L105" s="122"/>
    </row>
    <row r="106" spans="1:47" s="9" customFormat="1" ht="24.95" hidden="1" customHeight="1" x14ac:dyDescent="0.2">
      <c r="B106" s="118"/>
      <c r="D106" s="119" t="s">
        <v>742</v>
      </c>
      <c r="E106" s="120"/>
      <c r="F106" s="120"/>
      <c r="G106" s="120"/>
      <c r="H106" s="120"/>
      <c r="I106" s="120"/>
      <c r="J106" s="121">
        <f>J209</f>
        <v>0</v>
      </c>
      <c r="L106" s="118"/>
    </row>
    <row r="107" spans="1:47" s="10" customFormat="1" ht="19.899999999999999" hidden="1" customHeight="1" x14ac:dyDescent="0.2">
      <c r="B107" s="122"/>
      <c r="D107" s="123" t="s">
        <v>743</v>
      </c>
      <c r="E107" s="124"/>
      <c r="F107" s="124"/>
      <c r="G107" s="124"/>
      <c r="H107" s="124"/>
      <c r="I107" s="124"/>
      <c r="J107" s="125">
        <f>J210</f>
        <v>0</v>
      </c>
      <c r="L107" s="122"/>
    </row>
    <row r="108" spans="1:47" s="10" customFormat="1" ht="19.899999999999999" hidden="1" customHeight="1" x14ac:dyDescent="0.2">
      <c r="B108" s="122"/>
      <c r="D108" s="123" t="s">
        <v>744</v>
      </c>
      <c r="E108" s="124"/>
      <c r="F108" s="124"/>
      <c r="G108" s="124"/>
      <c r="H108" s="124"/>
      <c r="I108" s="124"/>
      <c r="J108" s="125">
        <f>J215</f>
        <v>0</v>
      </c>
      <c r="L108" s="122"/>
    </row>
    <row r="109" spans="1:47" s="10" customFormat="1" ht="19.899999999999999" hidden="1" customHeight="1" x14ac:dyDescent="0.2">
      <c r="B109" s="122"/>
      <c r="D109" s="123" t="s">
        <v>745</v>
      </c>
      <c r="E109" s="124"/>
      <c r="F109" s="124"/>
      <c r="G109" s="124"/>
      <c r="H109" s="124"/>
      <c r="I109" s="124"/>
      <c r="J109" s="125">
        <f>J218</f>
        <v>0</v>
      </c>
      <c r="L109" s="122"/>
    </row>
    <row r="110" spans="1:47" s="9" customFormat="1" ht="24.95" hidden="1" customHeight="1" x14ac:dyDescent="0.2">
      <c r="B110" s="118"/>
      <c r="D110" s="119" t="s">
        <v>746</v>
      </c>
      <c r="E110" s="120"/>
      <c r="F110" s="120"/>
      <c r="G110" s="120"/>
      <c r="H110" s="120"/>
      <c r="I110" s="120"/>
      <c r="J110" s="121">
        <f>J220</f>
        <v>0</v>
      </c>
      <c r="L110" s="118"/>
    </row>
    <row r="111" spans="1:47" s="10" customFormat="1" ht="19.899999999999999" hidden="1" customHeight="1" x14ac:dyDescent="0.2">
      <c r="B111" s="122"/>
      <c r="D111" s="123" t="s">
        <v>747</v>
      </c>
      <c r="E111" s="124"/>
      <c r="F111" s="124"/>
      <c r="G111" s="124"/>
      <c r="H111" s="124"/>
      <c r="I111" s="124"/>
      <c r="J111" s="125">
        <f>J221</f>
        <v>0</v>
      </c>
      <c r="L111" s="122"/>
    </row>
    <row r="112" spans="1:47" s="2" customFormat="1" ht="21.75" hidden="1" customHeight="1" x14ac:dyDescent="0.2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2" customFormat="1" ht="6.95" hidden="1" customHeight="1" x14ac:dyDescent="0.2">
      <c r="A113" s="26"/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hidden="1" x14ac:dyDescent="0.2"/>
    <row r="115" spans="1:31" hidden="1" x14ac:dyDescent="0.2"/>
    <row r="116" spans="1:31" hidden="1" x14ac:dyDescent="0.2"/>
    <row r="117" spans="1:31" s="2" customFormat="1" ht="6.95" customHeight="1" x14ac:dyDescent="0.2">
      <c r="A117" s="26"/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24.95" customHeight="1" x14ac:dyDescent="0.2">
      <c r="A118" s="26"/>
      <c r="B118" s="27"/>
      <c r="C118" s="18" t="s">
        <v>118</v>
      </c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6.95" customHeight="1" x14ac:dyDescent="0.2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 x14ac:dyDescent="0.2">
      <c r="A120" s="26"/>
      <c r="B120" s="27"/>
      <c r="C120" s="23" t="s">
        <v>12</v>
      </c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6.5" customHeight="1" x14ac:dyDescent="0.2">
      <c r="A121" s="26"/>
      <c r="B121" s="27"/>
      <c r="C121" s="26"/>
      <c r="D121" s="26"/>
      <c r="E121" s="219" t="str">
        <f>E7</f>
        <v>PRESTAVBA MOSTNÉHO OBJEKTU MO 2300-001 V OBCI PODBIEL</v>
      </c>
      <c r="F121" s="220"/>
      <c r="G121" s="220"/>
      <c r="H121" s="220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1" customFormat="1" ht="12" customHeight="1" x14ac:dyDescent="0.2">
      <c r="B122" s="17"/>
      <c r="C122" s="23" t="s">
        <v>104</v>
      </c>
      <c r="L122" s="17"/>
    </row>
    <row r="123" spans="1:31" s="2" customFormat="1" ht="16.5" customHeight="1" x14ac:dyDescent="0.2">
      <c r="A123" s="26"/>
      <c r="B123" s="27"/>
      <c r="C123" s="26"/>
      <c r="D123" s="26"/>
      <c r="E123" s="219" t="s">
        <v>733</v>
      </c>
      <c r="F123" s="218"/>
      <c r="G123" s="218"/>
      <c r="H123" s="218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 x14ac:dyDescent="0.2">
      <c r="A124" s="26"/>
      <c r="B124" s="27"/>
      <c r="C124" s="23" t="s">
        <v>106</v>
      </c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6.5" customHeight="1" x14ac:dyDescent="0.2">
      <c r="A125" s="26"/>
      <c r="B125" s="27"/>
      <c r="C125" s="26"/>
      <c r="D125" s="26"/>
      <c r="E125" s="177" t="str">
        <f>E11</f>
        <v>a (1) - dočasná obchádzková t...</v>
      </c>
      <c r="F125" s="218"/>
      <c r="G125" s="218"/>
      <c r="H125" s="218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 x14ac:dyDescent="0.2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2" customHeight="1" x14ac:dyDescent="0.2">
      <c r="A127" s="26"/>
      <c r="B127" s="27"/>
      <c r="C127" s="23" t="s">
        <v>15</v>
      </c>
      <c r="D127" s="26"/>
      <c r="E127" s="26"/>
      <c r="F127" s="21" t="str">
        <f>F14</f>
        <v xml:space="preserve"> </v>
      </c>
      <c r="G127" s="26"/>
      <c r="H127" s="26"/>
      <c r="I127" s="23" t="s">
        <v>17</v>
      </c>
      <c r="J127" s="52" t="str">
        <f>IF(J14="","",J14)</f>
        <v>3. 8. 2022</v>
      </c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6.95" customHeight="1" x14ac:dyDescent="0.2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5.2" customHeight="1" x14ac:dyDescent="0.2">
      <c r="A129" s="26"/>
      <c r="B129" s="27"/>
      <c r="C129" s="23" t="s">
        <v>19</v>
      </c>
      <c r="D129" s="26"/>
      <c r="E129" s="26"/>
      <c r="F129" s="21" t="str">
        <f>E17</f>
        <v xml:space="preserve"> </v>
      </c>
      <c r="G129" s="26"/>
      <c r="H129" s="26"/>
      <c r="I129" s="23" t="s">
        <v>23</v>
      </c>
      <c r="J129" s="24" t="str">
        <f>E23</f>
        <v xml:space="preserve"> </v>
      </c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5.2" customHeight="1" x14ac:dyDescent="0.2">
      <c r="A130" s="26"/>
      <c r="B130" s="27"/>
      <c r="C130" s="23" t="s">
        <v>22</v>
      </c>
      <c r="D130" s="26"/>
      <c r="E130" s="26"/>
      <c r="F130" s="21" t="str">
        <f>IF(E20="","",E20)</f>
        <v xml:space="preserve"> </v>
      </c>
      <c r="G130" s="26"/>
      <c r="H130" s="26"/>
      <c r="I130" s="23" t="s">
        <v>25</v>
      </c>
      <c r="J130" s="24" t="str">
        <f>E26</f>
        <v xml:space="preserve"> </v>
      </c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0.35" customHeight="1" x14ac:dyDescent="0.2">
      <c r="A131" s="26"/>
      <c r="B131" s="27"/>
      <c r="C131" s="26"/>
      <c r="D131" s="26"/>
      <c r="E131" s="26"/>
      <c r="F131" s="26"/>
      <c r="G131" s="26"/>
      <c r="H131" s="26"/>
      <c r="I131" s="26"/>
      <c r="J131" s="26"/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11" customFormat="1" ht="29.25" customHeight="1" x14ac:dyDescent="0.2">
      <c r="A132" s="126"/>
      <c r="B132" s="127"/>
      <c r="C132" s="128" t="s">
        <v>119</v>
      </c>
      <c r="D132" s="129" t="s">
        <v>53</v>
      </c>
      <c r="E132" s="129" t="s">
        <v>49</v>
      </c>
      <c r="F132" s="129" t="s">
        <v>50</v>
      </c>
      <c r="G132" s="129" t="s">
        <v>120</v>
      </c>
      <c r="H132" s="129" t="s">
        <v>121</v>
      </c>
      <c r="I132" s="129" t="s">
        <v>122</v>
      </c>
      <c r="J132" s="130" t="s">
        <v>110</v>
      </c>
      <c r="K132" s="131" t="s">
        <v>123</v>
      </c>
      <c r="L132" s="132"/>
      <c r="M132" s="59" t="s">
        <v>1</v>
      </c>
      <c r="N132" s="60" t="s">
        <v>32</v>
      </c>
      <c r="O132" s="60" t="s">
        <v>124</v>
      </c>
      <c r="P132" s="60" t="s">
        <v>125</v>
      </c>
      <c r="Q132" s="60" t="s">
        <v>126</v>
      </c>
      <c r="R132" s="60" t="s">
        <v>127</v>
      </c>
      <c r="S132" s="60" t="s">
        <v>128</v>
      </c>
      <c r="T132" s="61" t="s">
        <v>129</v>
      </c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</row>
    <row r="133" spans="1:65" s="2" customFormat="1" ht="22.9" customHeight="1" x14ac:dyDescent="0.25">
      <c r="A133" s="26"/>
      <c r="B133" s="27"/>
      <c r="C133" s="66" t="s">
        <v>111</v>
      </c>
      <c r="D133" s="26"/>
      <c r="E133" s="26"/>
      <c r="F133" s="26"/>
      <c r="G133" s="26"/>
      <c r="H133" s="26"/>
      <c r="I133" s="26"/>
      <c r="J133" s="133">
        <f>BK133</f>
        <v>0</v>
      </c>
      <c r="K133" s="26"/>
      <c r="L133" s="27"/>
      <c r="M133" s="62"/>
      <c r="N133" s="53"/>
      <c r="O133" s="63"/>
      <c r="P133" s="134">
        <f>P134+P209+P220</f>
        <v>2079.122596316</v>
      </c>
      <c r="Q133" s="63"/>
      <c r="R133" s="134">
        <f>R134+R209+R220</f>
        <v>703.05207783134995</v>
      </c>
      <c r="S133" s="63"/>
      <c r="T133" s="135">
        <f>T134+T209+T220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T133" s="14" t="s">
        <v>67</v>
      </c>
      <c r="AU133" s="14" t="s">
        <v>112</v>
      </c>
      <c r="BK133" s="136">
        <f>BK134+BK209+BK220</f>
        <v>0</v>
      </c>
    </row>
    <row r="134" spans="1:65" s="12" customFormat="1" ht="25.9" customHeight="1" x14ac:dyDescent="0.2">
      <c r="B134" s="137"/>
      <c r="D134" s="138" t="s">
        <v>67</v>
      </c>
      <c r="E134" s="139" t="s">
        <v>130</v>
      </c>
      <c r="F134" s="139" t="s">
        <v>748</v>
      </c>
      <c r="J134" s="140">
        <f>BK134</f>
        <v>0</v>
      </c>
      <c r="L134" s="137"/>
      <c r="M134" s="141"/>
      <c r="N134" s="142"/>
      <c r="O134" s="142"/>
      <c r="P134" s="143">
        <f>P135+P153+P159+P173+P183+P207</f>
        <v>2050.951116316</v>
      </c>
      <c r="Q134" s="142"/>
      <c r="R134" s="143">
        <f>R135+R153+R159+R173+R183+R207</f>
        <v>703.04607183134999</v>
      </c>
      <c r="S134" s="142"/>
      <c r="T134" s="144">
        <f>T135+T153+T159+T173+T183+T207</f>
        <v>0</v>
      </c>
      <c r="AR134" s="138" t="s">
        <v>74</v>
      </c>
      <c r="AT134" s="145" t="s">
        <v>67</v>
      </c>
      <c r="AU134" s="145" t="s">
        <v>24</v>
      </c>
      <c r="AY134" s="138" t="s">
        <v>132</v>
      </c>
      <c r="BK134" s="146">
        <f>BK135+BK153+BK159+BK173+BK183+BK207</f>
        <v>0</v>
      </c>
    </row>
    <row r="135" spans="1:65" s="12" customFormat="1" ht="22.9" customHeight="1" x14ac:dyDescent="0.2">
      <c r="B135" s="137"/>
      <c r="D135" s="138" t="s">
        <v>67</v>
      </c>
      <c r="E135" s="147" t="s">
        <v>74</v>
      </c>
      <c r="F135" s="147" t="s">
        <v>749</v>
      </c>
      <c r="J135" s="148">
        <f>BK135</f>
        <v>0</v>
      </c>
      <c r="L135" s="137"/>
      <c r="M135" s="141"/>
      <c r="N135" s="142"/>
      <c r="O135" s="142"/>
      <c r="P135" s="143">
        <f>SUM(P136:P152)</f>
        <v>1261.4241308359999</v>
      </c>
      <c r="Q135" s="142"/>
      <c r="R135" s="143">
        <f>SUM(R136:R152)</f>
        <v>6.0322627199999992E-2</v>
      </c>
      <c r="S135" s="142"/>
      <c r="T135" s="144">
        <f>SUM(T136:T152)</f>
        <v>0</v>
      </c>
      <c r="AR135" s="138" t="s">
        <v>74</v>
      </c>
      <c r="AT135" s="145" t="s">
        <v>67</v>
      </c>
      <c r="AU135" s="145" t="s">
        <v>74</v>
      </c>
      <c r="AY135" s="138" t="s">
        <v>132</v>
      </c>
      <c r="BK135" s="146">
        <f>SUM(BK136:BK152)</f>
        <v>0</v>
      </c>
    </row>
    <row r="136" spans="1:65" s="2" customFormat="1" ht="37.9" customHeight="1" x14ac:dyDescent="0.2">
      <c r="A136" s="26"/>
      <c r="B136" s="149"/>
      <c r="C136" s="150" t="s">
        <v>74</v>
      </c>
      <c r="D136" s="150" t="s">
        <v>134</v>
      </c>
      <c r="E136" s="151" t="s">
        <v>750</v>
      </c>
      <c r="F136" s="152" t="s">
        <v>751</v>
      </c>
      <c r="G136" s="153" t="s">
        <v>137</v>
      </c>
      <c r="H136" s="154">
        <v>251</v>
      </c>
      <c r="I136" s="155"/>
      <c r="J136" s="155">
        <f t="shared" ref="J136:J152" si="0">ROUND(I136*H136,2)</f>
        <v>0</v>
      </c>
      <c r="K136" s="156"/>
      <c r="L136" s="27"/>
      <c r="M136" s="157" t="s">
        <v>1</v>
      </c>
      <c r="N136" s="158" t="s">
        <v>33</v>
      </c>
      <c r="O136" s="159">
        <v>6.0999999999999999E-2</v>
      </c>
      <c r="P136" s="159">
        <f t="shared" ref="P136:P152" si="1">O136*H136</f>
        <v>15.311</v>
      </c>
      <c r="Q136" s="159">
        <v>0</v>
      </c>
      <c r="R136" s="159">
        <f t="shared" ref="R136:R152" si="2">Q136*H136</f>
        <v>0</v>
      </c>
      <c r="S136" s="159">
        <v>0</v>
      </c>
      <c r="T136" s="160">
        <f t="shared" ref="T136:T152" si="3"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 t="s">
        <v>138</v>
      </c>
      <c r="AT136" s="161" t="s">
        <v>134</v>
      </c>
      <c r="AU136" s="161" t="s">
        <v>76</v>
      </c>
      <c r="AY136" s="14" t="s">
        <v>132</v>
      </c>
      <c r="BE136" s="162">
        <f t="shared" ref="BE136:BE152" si="4">IF(N136="základná",J136,0)</f>
        <v>0</v>
      </c>
      <c r="BF136" s="162">
        <f t="shared" ref="BF136:BF152" si="5">IF(N136="znížená",J136,0)</f>
        <v>0</v>
      </c>
      <c r="BG136" s="162">
        <f t="shared" ref="BG136:BG152" si="6">IF(N136="zákl. prenesená",J136,0)</f>
        <v>0</v>
      </c>
      <c r="BH136" s="162">
        <f t="shared" ref="BH136:BH152" si="7">IF(N136="zníž. prenesená",J136,0)</f>
        <v>0</v>
      </c>
      <c r="BI136" s="162">
        <f t="shared" ref="BI136:BI152" si="8">IF(N136="nulová",J136,0)</f>
        <v>0</v>
      </c>
      <c r="BJ136" s="14" t="s">
        <v>74</v>
      </c>
      <c r="BK136" s="162">
        <f t="shared" ref="BK136:BK152" si="9">ROUND(I136*H136,2)</f>
        <v>0</v>
      </c>
      <c r="BL136" s="14" t="s">
        <v>138</v>
      </c>
      <c r="BM136" s="161" t="s">
        <v>76</v>
      </c>
    </row>
    <row r="137" spans="1:65" s="2" customFormat="1" ht="33" customHeight="1" x14ac:dyDescent="0.2">
      <c r="A137" s="26"/>
      <c r="B137" s="149"/>
      <c r="C137" s="150" t="s">
        <v>76</v>
      </c>
      <c r="D137" s="150" t="s">
        <v>134</v>
      </c>
      <c r="E137" s="151" t="s">
        <v>752</v>
      </c>
      <c r="F137" s="152" t="s">
        <v>753</v>
      </c>
      <c r="G137" s="153" t="s">
        <v>137</v>
      </c>
      <c r="H137" s="154">
        <v>16</v>
      </c>
      <c r="I137" s="155"/>
      <c r="J137" s="155">
        <f t="shared" si="0"/>
        <v>0</v>
      </c>
      <c r="K137" s="156"/>
      <c r="L137" s="27"/>
      <c r="M137" s="157" t="s">
        <v>1</v>
      </c>
      <c r="N137" s="158" t="s">
        <v>33</v>
      </c>
      <c r="O137" s="159">
        <v>0.35499999999999998</v>
      </c>
      <c r="P137" s="159">
        <f t="shared" si="1"/>
        <v>5.68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 t="s">
        <v>138</v>
      </c>
      <c r="AT137" s="161" t="s">
        <v>134</v>
      </c>
      <c r="AU137" s="161" t="s">
        <v>76</v>
      </c>
      <c r="AY137" s="14" t="s">
        <v>132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4" t="s">
        <v>74</v>
      </c>
      <c r="BK137" s="162">
        <f t="shared" si="9"/>
        <v>0</v>
      </c>
      <c r="BL137" s="14" t="s">
        <v>138</v>
      </c>
      <c r="BM137" s="161" t="s">
        <v>138</v>
      </c>
    </row>
    <row r="138" spans="1:65" s="2" customFormat="1" ht="24.2" customHeight="1" x14ac:dyDescent="0.2">
      <c r="A138" s="26"/>
      <c r="B138" s="149"/>
      <c r="C138" s="150" t="s">
        <v>141</v>
      </c>
      <c r="D138" s="150" t="s">
        <v>134</v>
      </c>
      <c r="E138" s="151" t="s">
        <v>754</v>
      </c>
      <c r="F138" s="152" t="s">
        <v>755</v>
      </c>
      <c r="G138" s="153" t="s">
        <v>137</v>
      </c>
      <c r="H138" s="154">
        <v>263</v>
      </c>
      <c r="I138" s="155"/>
      <c r="J138" s="155">
        <f t="shared" si="0"/>
        <v>0</v>
      </c>
      <c r="K138" s="156"/>
      <c r="L138" s="27"/>
      <c r="M138" s="157" t="s">
        <v>1</v>
      </c>
      <c r="N138" s="158" t="s">
        <v>33</v>
      </c>
      <c r="O138" s="159">
        <v>0.59199999999999997</v>
      </c>
      <c r="P138" s="159">
        <f t="shared" si="1"/>
        <v>155.696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 t="s">
        <v>138</v>
      </c>
      <c r="AT138" s="161" t="s">
        <v>134</v>
      </c>
      <c r="AU138" s="161" t="s">
        <v>76</v>
      </c>
      <c r="AY138" s="14" t="s">
        <v>132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4" t="s">
        <v>74</v>
      </c>
      <c r="BK138" s="162">
        <f t="shared" si="9"/>
        <v>0</v>
      </c>
      <c r="BL138" s="14" t="s">
        <v>138</v>
      </c>
      <c r="BM138" s="161" t="s">
        <v>144</v>
      </c>
    </row>
    <row r="139" spans="1:65" s="2" customFormat="1" ht="33" customHeight="1" x14ac:dyDescent="0.2">
      <c r="A139" s="26"/>
      <c r="B139" s="149"/>
      <c r="C139" s="150" t="s">
        <v>138</v>
      </c>
      <c r="D139" s="150" t="s">
        <v>134</v>
      </c>
      <c r="E139" s="151" t="s">
        <v>139</v>
      </c>
      <c r="F139" s="152" t="s">
        <v>756</v>
      </c>
      <c r="G139" s="153" t="s">
        <v>137</v>
      </c>
      <c r="H139" s="154">
        <v>22</v>
      </c>
      <c r="I139" s="155"/>
      <c r="J139" s="155">
        <f t="shared" si="0"/>
        <v>0</v>
      </c>
      <c r="K139" s="156"/>
      <c r="L139" s="27"/>
      <c r="M139" s="157" t="s">
        <v>1</v>
      </c>
      <c r="N139" s="158" t="s">
        <v>33</v>
      </c>
      <c r="O139" s="159">
        <v>0.14116999999999999</v>
      </c>
      <c r="P139" s="159">
        <f t="shared" si="1"/>
        <v>3.1057399999999999</v>
      </c>
      <c r="Q139" s="159">
        <v>1.6515839999999999E-4</v>
      </c>
      <c r="R139" s="159">
        <f t="shared" si="2"/>
        <v>3.6334848E-3</v>
      </c>
      <c r="S139" s="159">
        <v>0</v>
      </c>
      <c r="T139" s="160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 t="s">
        <v>138</v>
      </c>
      <c r="AT139" s="161" t="s">
        <v>134</v>
      </c>
      <c r="AU139" s="161" t="s">
        <v>76</v>
      </c>
      <c r="AY139" s="14" t="s">
        <v>132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4" t="s">
        <v>74</v>
      </c>
      <c r="BK139" s="162">
        <f t="shared" si="9"/>
        <v>0</v>
      </c>
      <c r="BL139" s="14" t="s">
        <v>138</v>
      </c>
      <c r="BM139" s="161" t="s">
        <v>148</v>
      </c>
    </row>
    <row r="140" spans="1:65" s="2" customFormat="1" ht="37.9" customHeight="1" x14ac:dyDescent="0.2">
      <c r="A140" s="26"/>
      <c r="B140" s="149"/>
      <c r="C140" s="150" t="s">
        <v>149</v>
      </c>
      <c r="D140" s="150" t="s">
        <v>134</v>
      </c>
      <c r="E140" s="151" t="s">
        <v>757</v>
      </c>
      <c r="F140" s="152" t="s">
        <v>758</v>
      </c>
      <c r="G140" s="153" t="s">
        <v>137</v>
      </c>
      <c r="H140" s="154">
        <v>31</v>
      </c>
      <c r="I140" s="155"/>
      <c r="J140" s="155">
        <f t="shared" si="0"/>
        <v>0</v>
      </c>
      <c r="K140" s="156"/>
      <c r="L140" s="27"/>
      <c r="M140" s="157" t="s">
        <v>1</v>
      </c>
      <c r="N140" s="158" t="s">
        <v>33</v>
      </c>
      <c r="O140" s="159">
        <v>4.5100000000000001E-2</v>
      </c>
      <c r="P140" s="159">
        <f t="shared" si="1"/>
        <v>1.3981000000000001</v>
      </c>
      <c r="Q140" s="159">
        <v>1.012704E-4</v>
      </c>
      <c r="R140" s="159">
        <f t="shared" si="2"/>
        <v>3.1393824000000002E-3</v>
      </c>
      <c r="S140" s="159">
        <v>0</v>
      </c>
      <c r="T140" s="160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 t="s">
        <v>138</v>
      </c>
      <c r="AT140" s="161" t="s">
        <v>134</v>
      </c>
      <c r="AU140" s="161" t="s">
        <v>76</v>
      </c>
      <c r="AY140" s="14" t="s">
        <v>132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4" t="s">
        <v>74</v>
      </c>
      <c r="BK140" s="162">
        <f t="shared" si="9"/>
        <v>0</v>
      </c>
      <c r="BL140" s="14" t="s">
        <v>138</v>
      </c>
      <c r="BM140" s="161" t="s">
        <v>152</v>
      </c>
    </row>
    <row r="141" spans="1:65" s="2" customFormat="1" ht="37.9" customHeight="1" x14ac:dyDescent="0.2">
      <c r="A141" s="26"/>
      <c r="B141" s="149"/>
      <c r="C141" s="150" t="s">
        <v>144</v>
      </c>
      <c r="D141" s="150" t="s">
        <v>134</v>
      </c>
      <c r="E141" s="151" t="s">
        <v>759</v>
      </c>
      <c r="F141" s="152" t="s">
        <v>760</v>
      </c>
      <c r="G141" s="153" t="s">
        <v>137</v>
      </c>
      <c r="H141" s="154">
        <v>275</v>
      </c>
      <c r="I141" s="155"/>
      <c r="J141" s="155">
        <f t="shared" si="0"/>
        <v>0</v>
      </c>
      <c r="K141" s="156"/>
      <c r="L141" s="27"/>
      <c r="M141" s="157" t="s">
        <v>1</v>
      </c>
      <c r="N141" s="158" t="s">
        <v>33</v>
      </c>
      <c r="O141" s="159">
        <v>5.4190000000000002E-2</v>
      </c>
      <c r="P141" s="159">
        <f t="shared" si="1"/>
        <v>14.90225</v>
      </c>
      <c r="Q141" s="159">
        <v>1.9472639999999999E-4</v>
      </c>
      <c r="R141" s="159">
        <f t="shared" si="2"/>
        <v>5.3549759999999995E-2</v>
      </c>
      <c r="S141" s="159">
        <v>0</v>
      </c>
      <c r="T141" s="160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 t="s">
        <v>138</v>
      </c>
      <c r="AT141" s="161" t="s">
        <v>134</v>
      </c>
      <c r="AU141" s="161" t="s">
        <v>76</v>
      </c>
      <c r="AY141" s="14" t="s">
        <v>132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4" t="s">
        <v>74</v>
      </c>
      <c r="BK141" s="162">
        <f t="shared" si="9"/>
        <v>0</v>
      </c>
      <c r="BL141" s="14" t="s">
        <v>138</v>
      </c>
      <c r="BM141" s="161" t="s">
        <v>155</v>
      </c>
    </row>
    <row r="142" spans="1:65" s="2" customFormat="1" ht="33" customHeight="1" x14ac:dyDescent="0.2">
      <c r="A142" s="26"/>
      <c r="B142" s="149"/>
      <c r="C142" s="150" t="s">
        <v>156</v>
      </c>
      <c r="D142" s="150" t="s">
        <v>134</v>
      </c>
      <c r="E142" s="151" t="s">
        <v>761</v>
      </c>
      <c r="F142" s="152" t="s">
        <v>762</v>
      </c>
      <c r="G142" s="153" t="s">
        <v>137</v>
      </c>
      <c r="H142" s="154">
        <v>788</v>
      </c>
      <c r="I142" s="155"/>
      <c r="J142" s="155">
        <f t="shared" si="0"/>
        <v>0</v>
      </c>
      <c r="K142" s="156"/>
      <c r="L142" s="27"/>
      <c r="M142" s="157" t="s">
        <v>1</v>
      </c>
      <c r="N142" s="158" t="s">
        <v>33</v>
      </c>
      <c r="O142" s="159">
        <v>1.0049999999999999</v>
      </c>
      <c r="P142" s="159">
        <f t="shared" si="1"/>
        <v>791.93999999999994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 t="s">
        <v>138</v>
      </c>
      <c r="AT142" s="161" t="s">
        <v>134</v>
      </c>
      <c r="AU142" s="161" t="s">
        <v>76</v>
      </c>
      <c r="AY142" s="14" t="s">
        <v>132</v>
      </c>
      <c r="BE142" s="162">
        <f t="shared" si="4"/>
        <v>0</v>
      </c>
      <c r="BF142" s="162">
        <f t="shared" si="5"/>
        <v>0</v>
      </c>
      <c r="BG142" s="162">
        <f t="shared" si="6"/>
        <v>0</v>
      </c>
      <c r="BH142" s="162">
        <f t="shared" si="7"/>
        <v>0</v>
      </c>
      <c r="BI142" s="162">
        <f t="shared" si="8"/>
        <v>0</v>
      </c>
      <c r="BJ142" s="14" t="s">
        <v>74</v>
      </c>
      <c r="BK142" s="162">
        <f t="shared" si="9"/>
        <v>0</v>
      </c>
      <c r="BL142" s="14" t="s">
        <v>138</v>
      </c>
      <c r="BM142" s="161" t="s">
        <v>159</v>
      </c>
    </row>
    <row r="143" spans="1:65" s="2" customFormat="1" ht="24.2" customHeight="1" x14ac:dyDescent="0.2">
      <c r="A143" s="26"/>
      <c r="B143" s="149"/>
      <c r="C143" s="150" t="s">
        <v>148</v>
      </c>
      <c r="D143" s="150" t="s">
        <v>134</v>
      </c>
      <c r="E143" s="151" t="s">
        <v>763</v>
      </c>
      <c r="F143" s="152" t="s">
        <v>764</v>
      </c>
      <c r="G143" s="153" t="s">
        <v>147</v>
      </c>
      <c r="H143" s="154">
        <v>785.73400000000004</v>
      </c>
      <c r="I143" s="155"/>
      <c r="J143" s="155">
        <f t="shared" si="0"/>
        <v>0</v>
      </c>
      <c r="K143" s="156"/>
      <c r="L143" s="27"/>
      <c r="M143" s="157" t="s">
        <v>1</v>
      </c>
      <c r="N143" s="158" t="s">
        <v>33</v>
      </c>
      <c r="O143" s="159">
        <v>0.24299999999999999</v>
      </c>
      <c r="P143" s="159">
        <f t="shared" si="1"/>
        <v>190.93336200000002</v>
      </c>
      <c r="Q143" s="159">
        <v>0</v>
      </c>
      <c r="R143" s="159">
        <f t="shared" si="2"/>
        <v>0</v>
      </c>
      <c r="S143" s="159">
        <v>0</v>
      </c>
      <c r="T143" s="160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138</v>
      </c>
      <c r="AT143" s="161" t="s">
        <v>134</v>
      </c>
      <c r="AU143" s="161" t="s">
        <v>76</v>
      </c>
      <c r="AY143" s="14" t="s">
        <v>132</v>
      </c>
      <c r="BE143" s="162">
        <f t="shared" si="4"/>
        <v>0</v>
      </c>
      <c r="BF143" s="162">
        <f t="shared" si="5"/>
        <v>0</v>
      </c>
      <c r="BG143" s="162">
        <f t="shared" si="6"/>
        <v>0</v>
      </c>
      <c r="BH143" s="162">
        <f t="shared" si="7"/>
        <v>0</v>
      </c>
      <c r="BI143" s="162">
        <f t="shared" si="8"/>
        <v>0</v>
      </c>
      <c r="BJ143" s="14" t="s">
        <v>74</v>
      </c>
      <c r="BK143" s="162">
        <f t="shared" si="9"/>
        <v>0</v>
      </c>
      <c r="BL143" s="14" t="s">
        <v>138</v>
      </c>
      <c r="BM143" s="161" t="s">
        <v>164</v>
      </c>
    </row>
    <row r="144" spans="1:65" s="2" customFormat="1" ht="37.9" customHeight="1" x14ac:dyDescent="0.2">
      <c r="A144" s="26"/>
      <c r="B144" s="149"/>
      <c r="C144" s="150" t="s">
        <v>165</v>
      </c>
      <c r="D144" s="150" t="s">
        <v>134</v>
      </c>
      <c r="E144" s="151" t="s">
        <v>765</v>
      </c>
      <c r="F144" s="152" t="s">
        <v>766</v>
      </c>
      <c r="G144" s="153" t="s">
        <v>147</v>
      </c>
      <c r="H144" s="154">
        <v>162</v>
      </c>
      <c r="I144" s="155"/>
      <c r="J144" s="155">
        <f t="shared" si="0"/>
        <v>0</v>
      </c>
      <c r="K144" s="156"/>
      <c r="L144" s="27"/>
      <c r="M144" s="157" t="s">
        <v>1</v>
      </c>
      <c r="N144" s="158" t="s">
        <v>33</v>
      </c>
      <c r="O144" s="159">
        <v>6.8000000000000005E-2</v>
      </c>
      <c r="P144" s="159">
        <f t="shared" si="1"/>
        <v>11.016</v>
      </c>
      <c r="Q144" s="159">
        <v>0</v>
      </c>
      <c r="R144" s="159">
        <f t="shared" si="2"/>
        <v>0</v>
      </c>
      <c r="S144" s="159">
        <v>0</v>
      </c>
      <c r="T144" s="160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 t="s">
        <v>138</v>
      </c>
      <c r="AT144" s="161" t="s">
        <v>134</v>
      </c>
      <c r="AU144" s="161" t="s">
        <v>76</v>
      </c>
      <c r="AY144" s="14" t="s">
        <v>132</v>
      </c>
      <c r="BE144" s="162">
        <f t="shared" si="4"/>
        <v>0</v>
      </c>
      <c r="BF144" s="162">
        <f t="shared" si="5"/>
        <v>0</v>
      </c>
      <c r="BG144" s="162">
        <f t="shared" si="6"/>
        <v>0</v>
      </c>
      <c r="BH144" s="162">
        <f t="shared" si="7"/>
        <v>0</v>
      </c>
      <c r="BI144" s="162">
        <f t="shared" si="8"/>
        <v>0</v>
      </c>
      <c r="BJ144" s="14" t="s">
        <v>74</v>
      </c>
      <c r="BK144" s="162">
        <f t="shared" si="9"/>
        <v>0</v>
      </c>
      <c r="BL144" s="14" t="s">
        <v>138</v>
      </c>
      <c r="BM144" s="161" t="s">
        <v>168</v>
      </c>
    </row>
    <row r="145" spans="1:65" s="2" customFormat="1" ht="16.5" customHeight="1" x14ac:dyDescent="0.2">
      <c r="A145" s="26"/>
      <c r="B145" s="149"/>
      <c r="C145" s="163" t="s">
        <v>152</v>
      </c>
      <c r="D145" s="163" t="s">
        <v>160</v>
      </c>
      <c r="E145" s="164" t="s">
        <v>767</v>
      </c>
      <c r="F145" s="165" t="s">
        <v>768</v>
      </c>
      <c r="G145" s="166" t="s">
        <v>229</v>
      </c>
      <c r="H145" s="167">
        <v>275.39999999999998</v>
      </c>
      <c r="I145" s="168"/>
      <c r="J145" s="168">
        <f t="shared" si="0"/>
        <v>0</v>
      </c>
      <c r="K145" s="169"/>
      <c r="L145" s="170"/>
      <c r="M145" s="171" t="s">
        <v>1</v>
      </c>
      <c r="N145" s="172" t="s">
        <v>33</v>
      </c>
      <c r="O145" s="159">
        <v>0</v>
      </c>
      <c r="P145" s="159">
        <f t="shared" si="1"/>
        <v>0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 t="s">
        <v>148</v>
      </c>
      <c r="AT145" s="161" t="s">
        <v>160</v>
      </c>
      <c r="AU145" s="161" t="s">
        <v>76</v>
      </c>
      <c r="AY145" s="14" t="s">
        <v>132</v>
      </c>
      <c r="BE145" s="162">
        <f t="shared" si="4"/>
        <v>0</v>
      </c>
      <c r="BF145" s="162">
        <f t="shared" si="5"/>
        <v>0</v>
      </c>
      <c r="BG145" s="162">
        <f t="shared" si="6"/>
        <v>0</v>
      </c>
      <c r="BH145" s="162">
        <f t="shared" si="7"/>
        <v>0</v>
      </c>
      <c r="BI145" s="162">
        <f t="shared" si="8"/>
        <v>0</v>
      </c>
      <c r="BJ145" s="14" t="s">
        <v>74</v>
      </c>
      <c r="BK145" s="162">
        <f t="shared" si="9"/>
        <v>0</v>
      </c>
      <c r="BL145" s="14" t="s">
        <v>138</v>
      </c>
      <c r="BM145" s="161" t="s">
        <v>7</v>
      </c>
    </row>
    <row r="146" spans="1:65" s="2" customFormat="1" ht="21.75" customHeight="1" x14ac:dyDescent="0.2">
      <c r="A146" s="26"/>
      <c r="B146" s="149"/>
      <c r="C146" s="150" t="s">
        <v>171</v>
      </c>
      <c r="D146" s="150" t="s">
        <v>134</v>
      </c>
      <c r="E146" s="151" t="s">
        <v>306</v>
      </c>
      <c r="F146" s="152" t="s">
        <v>307</v>
      </c>
      <c r="G146" s="153" t="s">
        <v>137</v>
      </c>
      <c r="H146" s="154">
        <v>1916.4760000000001</v>
      </c>
      <c r="I146" s="155"/>
      <c r="J146" s="155">
        <f t="shared" si="0"/>
        <v>0</v>
      </c>
      <c r="K146" s="156"/>
      <c r="L146" s="27"/>
      <c r="M146" s="157" t="s">
        <v>1</v>
      </c>
      <c r="N146" s="158" t="s">
        <v>33</v>
      </c>
      <c r="O146" s="159">
        <v>1.7000000000000001E-2</v>
      </c>
      <c r="P146" s="159">
        <f t="shared" si="1"/>
        <v>32.580092000000008</v>
      </c>
      <c r="Q146" s="159">
        <v>0</v>
      </c>
      <c r="R146" s="159">
        <f t="shared" si="2"/>
        <v>0</v>
      </c>
      <c r="S146" s="159">
        <v>0</v>
      </c>
      <c r="T146" s="160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 t="s">
        <v>138</v>
      </c>
      <c r="AT146" s="161" t="s">
        <v>134</v>
      </c>
      <c r="AU146" s="161" t="s">
        <v>76</v>
      </c>
      <c r="AY146" s="14" t="s">
        <v>132</v>
      </c>
      <c r="BE146" s="162">
        <f t="shared" si="4"/>
        <v>0</v>
      </c>
      <c r="BF146" s="162">
        <f t="shared" si="5"/>
        <v>0</v>
      </c>
      <c r="BG146" s="162">
        <f t="shared" si="6"/>
        <v>0</v>
      </c>
      <c r="BH146" s="162">
        <f t="shared" si="7"/>
        <v>0</v>
      </c>
      <c r="BI146" s="162">
        <f t="shared" si="8"/>
        <v>0</v>
      </c>
      <c r="BJ146" s="14" t="s">
        <v>74</v>
      </c>
      <c r="BK146" s="162">
        <f t="shared" si="9"/>
        <v>0</v>
      </c>
      <c r="BL146" s="14" t="s">
        <v>138</v>
      </c>
      <c r="BM146" s="161" t="s">
        <v>174</v>
      </c>
    </row>
    <row r="147" spans="1:65" s="2" customFormat="1" ht="21.75" customHeight="1" x14ac:dyDescent="0.2">
      <c r="A147" s="26"/>
      <c r="B147" s="149"/>
      <c r="C147" s="150" t="s">
        <v>155</v>
      </c>
      <c r="D147" s="150" t="s">
        <v>134</v>
      </c>
      <c r="E147" s="151" t="s">
        <v>769</v>
      </c>
      <c r="F147" s="152" t="s">
        <v>770</v>
      </c>
      <c r="G147" s="153" t="s">
        <v>137</v>
      </c>
      <c r="H147" s="154">
        <v>345</v>
      </c>
      <c r="I147" s="155"/>
      <c r="J147" s="155">
        <f t="shared" si="0"/>
        <v>0</v>
      </c>
      <c r="K147" s="156"/>
      <c r="L147" s="27"/>
      <c r="M147" s="157" t="s">
        <v>1</v>
      </c>
      <c r="N147" s="158" t="s">
        <v>33</v>
      </c>
      <c r="O147" s="159">
        <v>1.7000000000000001E-2</v>
      </c>
      <c r="P147" s="159">
        <f t="shared" si="1"/>
        <v>5.8650000000000002</v>
      </c>
      <c r="Q147" s="159">
        <v>0</v>
      </c>
      <c r="R147" s="159">
        <f t="shared" si="2"/>
        <v>0</v>
      </c>
      <c r="S147" s="159">
        <v>0</v>
      </c>
      <c r="T147" s="160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 t="s">
        <v>138</v>
      </c>
      <c r="AT147" s="161" t="s">
        <v>134</v>
      </c>
      <c r="AU147" s="161" t="s">
        <v>76</v>
      </c>
      <c r="AY147" s="14" t="s">
        <v>132</v>
      </c>
      <c r="BE147" s="162">
        <f t="shared" si="4"/>
        <v>0</v>
      </c>
      <c r="BF147" s="162">
        <f t="shared" si="5"/>
        <v>0</v>
      </c>
      <c r="BG147" s="162">
        <f t="shared" si="6"/>
        <v>0</v>
      </c>
      <c r="BH147" s="162">
        <f t="shared" si="7"/>
        <v>0</v>
      </c>
      <c r="BI147" s="162">
        <f t="shared" si="8"/>
        <v>0</v>
      </c>
      <c r="BJ147" s="14" t="s">
        <v>74</v>
      </c>
      <c r="BK147" s="162">
        <f t="shared" si="9"/>
        <v>0</v>
      </c>
      <c r="BL147" s="14" t="s">
        <v>138</v>
      </c>
      <c r="BM147" s="161" t="s">
        <v>178</v>
      </c>
    </row>
    <row r="148" spans="1:65" s="2" customFormat="1" ht="37.9" customHeight="1" x14ac:dyDescent="0.2">
      <c r="A148" s="26"/>
      <c r="B148" s="149"/>
      <c r="C148" s="150" t="s">
        <v>179</v>
      </c>
      <c r="D148" s="150" t="s">
        <v>134</v>
      </c>
      <c r="E148" s="151" t="s">
        <v>771</v>
      </c>
      <c r="F148" s="152" t="s">
        <v>772</v>
      </c>
      <c r="G148" s="153" t="s">
        <v>147</v>
      </c>
      <c r="H148" s="154">
        <v>714.61400000000003</v>
      </c>
      <c r="I148" s="155"/>
      <c r="J148" s="155">
        <f t="shared" si="0"/>
        <v>0</v>
      </c>
      <c r="K148" s="156"/>
      <c r="L148" s="27"/>
      <c r="M148" s="157" t="s">
        <v>1</v>
      </c>
      <c r="N148" s="158" t="s">
        <v>33</v>
      </c>
      <c r="O148" s="159">
        <v>3.1784E-2</v>
      </c>
      <c r="P148" s="159">
        <f t="shared" si="1"/>
        <v>22.713291376000001</v>
      </c>
      <c r="Q148" s="159">
        <v>0</v>
      </c>
      <c r="R148" s="159">
        <f t="shared" si="2"/>
        <v>0</v>
      </c>
      <c r="S148" s="159">
        <v>0</v>
      </c>
      <c r="T148" s="160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 t="s">
        <v>138</v>
      </c>
      <c r="AT148" s="161" t="s">
        <v>134</v>
      </c>
      <c r="AU148" s="161" t="s">
        <v>76</v>
      </c>
      <c r="AY148" s="14" t="s">
        <v>132</v>
      </c>
      <c r="BE148" s="162">
        <f t="shared" si="4"/>
        <v>0</v>
      </c>
      <c r="BF148" s="162">
        <f t="shared" si="5"/>
        <v>0</v>
      </c>
      <c r="BG148" s="162">
        <f t="shared" si="6"/>
        <v>0</v>
      </c>
      <c r="BH148" s="162">
        <f t="shared" si="7"/>
        <v>0</v>
      </c>
      <c r="BI148" s="162">
        <f t="shared" si="8"/>
        <v>0</v>
      </c>
      <c r="BJ148" s="14" t="s">
        <v>74</v>
      </c>
      <c r="BK148" s="162">
        <f t="shared" si="9"/>
        <v>0</v>
      </c>
      <c r="BL148" s="14" t="s">
        <v>138</v>
      </c>
      <c r="BM148" s="161" t="s">
        <v>182</v>
      </c>
    </row>
    <row r="149" spans="1:65" s="2" customFormat="1" ht="44.25" customHeight="1" x14ac:dyDescent="0.2">
      <c r="A149" s="26"/>
      <c r="B149" s="149"/>
      <c r="C149" s="150" t="s">
        <v>159</v>
      </c>
      <c r="D149" s="150" t="s">
        <v>134</v>
      </c>
      <c r="E149" s="151" t="s">
        <v>773</v>
      </c>
      <c r="F149" s="152" t="s">
        <v>774</v>
      </c>
      <c r="G149" s="153" t="s">
        <v>147</v>
      </c>
      <c r="H149" s="154">
        <v>714.61400000000003</v>
      </c>
      <c r="I149" s="155"/>
      <c r="J149" s="155">
        <f t="shared" si="0"/>
        <v>0</v>
      </c>
      <c r="K149" s="156"/>
      <c r="L149" s="27"/>
      <c r="M149" s="157" t="s">
        <v>1</v>
      </c>
      <c r="N149" s="158" t="s">
        <v>33</v>
      </c>
      <c r="O149" s="159">
        <v>5.3899999999999998E-3</v>
      </c>
      <c r="P149" s="159">
        <f t="shared" si="1"/>
        <v>3.8517694599999999</v>
      </c>
      <c r="Q149" s="159">
        <v>0</v>
      </c>
      <c r="R149" s="159">
        <f t="shared" si="2"/>
        <v>0</v>
      </c>
      <c r="S149" s="159">
        <v>0</v>
      </c>
      <c r="T149" s="160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 t="s">
        <v>138</v>
      </c>
      <c r="AT149" s="161" t="s">
        <v>134</v>
      </c>
      <c r="AU149" s="161" t="s">
        <v>76</v>
      </c>
      <c r="AY149" s="14" t="s">
        <v>132</v>
      </c>
      <c r="BE149" s="162">
        <f t="shared" si="4"/>
        <v>0</v>
      </c>
      <c r="BF149" s="162">
        <f t="shared" si="5"/>
        <v>0</v>
      </c>
      <c r="BG149" s="162">
        <f t="shared" si="6"/>
        <v>0</v>
      </c>
      <c r="BH149" s="162">
        <f t="shared" si="7"/>
        <v>0</v>
      </c>
      <c r="BI149" s="162">
        <f t="shared" si="8"/>
        <v>0</v>
      </c>
      <c r="BJ149" s="14" t="s">
        <v>74</v>
      </c>
      <c r="BK149" s="162">
        <f t="shared" si="9"/>
        <v>0</v>
      </c>
      <c r="BL149" s="14" t="s">
        <v>138</v>
      </c>
      <c r="BM149" s="161" t="s">
        <v>185</v>
      </c>
    </row>
    <row r="150" spans="1:65" s="2" customFormat="1" ht="16.5" customHeight="1" x14ac:dyDescent="0.2">
      <c r="A150" s="26"/>
      <c r="B150" s="149"/>
      <c r="C150" s="150" t="s">
        <v>186</v>
      </c>
      <c r="D150" s="150" t="s">
        <v>134</v>
      </c>
      <c r="E150" s="151" t="s">
        <v>775</v>
      </c>
      <c r="F150" s="152" t="s">
        <v>776</v>
      </c>
      <c r="G150" s="153" t="s">
        <v>147</v>
      </c>
      <c r="H150" s="154">
        <v>714.61400000000003</v>
      </c>
      <c r="I150" s="155"/>
      <c r="J150" s="155">
        <f t="shared" si="0"/>
        <v>0</v>
      </c>
      <c r="K150" s="156"/>
      <c r="L150" s="27"/>
      <c r="M150" s="157" t="s">
        <v>1</v>
      </c>
      <c r="N150" s="158" t="s">
        <v>33</v>
      </c>
      <c r="O150" s="159">
        <v>8.9999999999999993E-3</v>
      </c>
      <c r="P150" s="159">
        <f t="shared" si="1"/>
        <v>6.4315259999999999</v>
      </c>
      <c r="Q150" s="159">
        <v>0</v>
      </c>
      <c r="R150" s="159">
        <f t="shared" si="2"/>
        <v>0</v>
      </c>
      <c r="S150" s="159">
        <v>0</v>
      </c>
      <c r="T150" s="160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 t="s">
        <v>138</v>
      </c>
      <c r="AT150" s="161" t="s">
        <v>134</v>
      </c>
      <c r="AU150" s="161" t="s">
        <v>76</v>
      </c>
      <c r="AY150" s="14" t="s">
        <v>132</v>
      </c>
      <c r="BE150" s="162">
        <f t="shared" si="4"/>
        <v>0</v>
      </c>
      <c r="BF150" s="162">
        <f t="shared" si="5"/>
        <v>0</v>
      </c>
      <c r="BG150" s="162">
        <f t="shared" si="6"/>
        <v>0</v>
      </c>
      <c r="BH150" s="162">
        <f t="shared" si="7"/>
        <v>0</v>
      </c>
      <c r="BI150" s="162">
        <f t="shared" si="8"/>
        <v>0</v>
      </c>
      <c r="BJ150" s="14" t="s">
        <v>74</v>
      </c>
      <c r="BK150" s="162">
        <f t="shared" si="9"/>
        <v>0</v>
      </c>
      <c r="BL150" s="14" t="s">
        <v>138</v>
      </c>
      <c r="BM150" s="161" t="s">
        <v>189</v>
      </c>
    </row>
    <row r="151" spans="1:65" s="2" customFormat="1" ht="24.2" customHeight="1" x14ac:dyDescent="0.2">
      <c r="A151" s="26"/>
      <c r="B151" s="149"/>
      <c r="C151" s="150" t="s">
        <v>164</v>
      </c>
      <c r="D151" s="150" t="s">
        <v>134</v>
      </c>
      <c r="E151" s="151" t="s">
        <v>777</v>
      </c>
      <c r="F151" s="152" t="s">
        <v>778</v>
      </c>
      <c r="G151" s="153" t="s">
        <v>229</v>
      </c>
      <c r="H151" s="154">
        <v>1616.7239999999999</v>
      </c>
      <c r="I151" s="155"/>
      <c r="J151" s="155">
        <f t="shared" si="0"/>
        <v>0</v>
      </c>
      <c r="K151" s="156"/>
      <c r="L151" s="27"/>
      <c r="M151" s="157" t="s">
        <v>1</v>
      </c>
      <c r="N151" s="158" t="s">
        <v>33</v>
      </c>
      <c r="O151" s="159">
        <v>0</v>
      </c>
      <c r="P151" s="159">
        <f t="shared" si="1"/>
        <v>0</v>
      </c>
      <c r="Q151" s="159">
        <v>0</v>
      </c>
      <c r="R151" s="159">
        <f t="shared" si="2"/>
        <v>0</v>
      </c>
      <c r="S151" s="159">
        <v>0</v>
      </c>
      <c r="T151" s="160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 t="s">
        <v>138</v>
      </c>
      <c r="AT151" s="161" t="s">
        <v>134</v>
      </c>
      <c r="AU151" s="161" t="s">
        <v>76</v>
      </c>
      <c r="AY151" s="14" t="s">
        <v>132</v>
      </c>
      <c r="BE151" s="162">
        <f t="shared" si="4"/>
        <v>0</v>
      </c>
      <c r="BF151" s="162">
        <f t="shared" si="5"/>
        <v>0</v>
      </c>
      <c r="BG151" s="162">
        <f t="shared" si="6"/>
        <v>0</v>
      </c>
      <c r="BH151" s="162">
        <f t="shared" si="7"/>
        <v>0</v>
      </c>
      <c r="BI151" s="162">
        <f t="shared" si="8"/>
        <v>0</v>
      </c>
      <c r="BJ151" s="14" t="s">
        <v>74</v>
      </c>
      <c r="BK151" s="162">
        <f t="shared" si="9"/>
        <v>0</v>
      </c>
      <c r="BL151" s="14" t="s">
        <v>138</v>
      </c>
      <c r="BM151" s="161" t="s">
        <v>192</v>
      </c>
    </row>
    <row r="152" spans="1:65" s="2" customFormat="1" ht="24.2" customHeight="1" x14ac:dyDescent="0.2">
      <c r="A152" s="26"/>
      <c r="B152" s="149"/>
      <c r="C152" s="150" t="s">
        <v>193</v>
      </c>
      <c r="D152" s="150" t="s">
        <v>134</v>
      </c>
      <c r="E152" s="151" t="s">
        <v>779</v>
      </c>
      <c r="F152" s="152" t="s">
        <v>780</v>
      </c>
      <c r="G152" s="153" t="s">
        <v>229</v>
      </c>
      <c r="H152" s="154">
        <v>1616.7239999999999</v>
      </c>
      <c r="I152" s="155"/>
      <c r="J152" s="155">
        <f t="shared" si="0"/>
        <v>0</v>
      </c>
      <c r="K152" s="156"/>
      <c r="L152" s="27"/>
      <c r="M152" s="157" t="s">
        <v>1</v>
      </c>
      <c r="N152" s="158" t="s">
        <v>33</v>
      </c>
      <c r="O152" s="159">
        <v>0</v>
      </c>
      <c r="P152" s="159">
        <f t="shared" si="1"/>
        <v>0</v>
      </c>
      <c r="Q152" s="159">
        <v>0</v>
      </c>
      <c r="R152" s="159">
        <f t="shared" si="2"/>
        <v>0</v>
      </c>
      <c r="S152" s="159">
        <v>0</v>
      </c>
      <c r="T152" s="160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 t="s">
        <v>138</v>
      </c>
      <c r="AT152" s="161" t="s">
        <v>134</v>
      </c>
      <c r="AU152" s="161" t="s">
        <v>76</v>
      </c>
      <c r="AY152" s="14" t="s">
        <v>132</v>
      </c>
      <c r="BE152" s="162">
        <f t="shared" si="4"/>
        <v>0</v>
      </c>
      <c r="BF152" s="162">
        <f t="shared" si="5"/>
        <v>0</v>
      </c>
      <c r="BG152" s="162">
        <f t="shared" si="6"/>
        <v>0</v>
      </c>
      <c r="BH152" s="162">
        <f t="shared" si="7"/>
        <v>0</v>
      </c>
      <c r="BI152" s="162">
        <f t="shared" si="8"/>
        <v>0</v>
      </c>
      <c r="BJ152" s="14" t="s">
        <v>74</v>
      </c>
      <c r="BK152" s="162">
        <f t="shared" si="9"/>
        <v>0</v>
      </c>
      <c r="BL152" s="14" t="s">
        <v>138</v>
      </c>
      <c r="BM152" s="161" t="s">
        <v>281</v>
      </c>
    </row>
    <row r="153" spans="1:65" s="12" customFormat="1" ht="22.9" customHeight="1" x14ac:dyDescent="0.2">
      <c r="B153" s="137"/>
      <c r="D153" s="138" t="s">
        <v>67</v>
      </c>
      <c r="E153" s="147" t="s">
        <v>76</v>
      </c>
      <c r="F153" s="147" t="s">
        <v>781</v>
      </c>
      <c r="J153" s="148">
        <f>BK153</f>
        <v>0</v>
      </c>
      <c r="L153" s="137"/>
      <c r="M153" s="141"/>
      <c r="N153" s="142"/>
      <c r="O153" s="142"/>
      <c r="P153" s="143">
        <f>SUM(P154:P158)</f>
        <v>68.800510000000003</v>
      </c>
      <c r="Q153" s="142"/>
      <c r="R153" s="143">
        <f>SUM(R154:R158)</f>
        <v>1.0065000000000001E-2</v>
      </c>
      <c r="S153" s="142"/>
      <c r="T153" s="144">
        <f>SUM(T154:T158)</f>
        <v>0</v>
      </c>
      <c r="AR153" s="138" t="s">
        <v>74</v>
      </c>
      <c r="AT153" s="145" t="s">
        <v>67</v>
      </c>
      <c r="AU153" s="145" t="s">
        <v>74</v>
      </c>
      <c r="AY153" s="138" t="s">
        <v>132</v>
      </c>
      <c r="BK153" s="146">
        <f>SUM(BK154:BK158)</f>
        <v>0</v>
      </c>
    </row>
    <row r="154" spans="1:65" s="2" customFormat="1" ht="33" customHeight="1" x14ac:dyDescent="0.2">
      <c r="A154" s="26"/>
      <c r="B154" s="149"/>
      <c r="C154" s="150" t="s">
        <v>168</v>
      </c>
      <c r="D154" s="150" t="s">
        <v>134</v>
      </c>
      <c r="E154" s="151" t="s">
        <v>782</v>
      </c>
      <c r="F154" s="152" t="s">
        <v>783</v>
      </c>
      <c r="G154" s="153" t="s">
        <v>137</v>
      </c>
      <c r="H154" s="154">
        <v>551</v>
      </c>
      <c r="I154" s="155"/>
      <c r="J154" s="155">
        <f>ROUND(I154*H154,2)</f>
        <v>0</v>
      </c>
      <c r="K154" s="156"/>
      <c r="L154" s="27"/>
      <c r="M154" s="157" t="s">
        <v>1</v>
      </c>
      <c r="N154" s="158" t="s">
        <v>33</v>
      </c>
      <c r="O154" s="159">
        <v>4.0000000000000001E-3</v>
      </c>
      <c r="P154" s="159">
        <f>O154*H154</f>
        <v>2.2040000000000002</v>
      </c>
      <c r="Q154" s="159">
        <v>0</v>
      </c>
      <c r="R154" s="159">
        <f>Q154*H154</f>
        <v>0</v>
      </c>
      <c r="S154" s="159">
        <v>0</v>
      </c>
      <c r="T154" s="160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1" t="s">
        <v>138</v>
      </c>
      <c r="AT154" s="161" t="s">
        <v>134</v>
      </c>
      <c r="AU154" s="161" t="s">
        <v>76</v>
      </c>
      <c r="AY154" s="14" t="s">
        <v>132</v>
      </c>
      <c r="BE154" s="162">
        <f>IF(N154="základná",J154,0)</f>
        <v>0</v>
      </c>
      <c r="BF154" s="162">
        <f>IF(N154="znížená",J154,0)</f>
        <v>0</v>
      </c>
      <c r="BG154" s="162">
        <f>IF(N154="zákl. prenesená",J154,0)</f>
        <v>0</v>
      </c>
      <c r="BH154" s="162">
        <f>IF(N154="zníž. prenesená",J154,0)</f>
        <v>0</v>
      </c>
      <c r="BI154" s="162">
        <f>IF(N154="nulová",J154,0)</f>
        <v>0</v>
      </c>
      <c r="BJ154" s="14" t="s">
        <v>74</v>
      </c>
      <c r="BK154" s="162">
        <f>ROUND(I154*H154,2)</f>
        <v>0</v>
      </c>
      <c r="BL154" s="14" t="s">
        <v>138</v>
      </c>
      <c r="BM154" s="161" t="s">
        <v>326</v>
      </c>
    </row>
    <row r="155" spans="1:65" s="2" customFormat="1" ht="24.2" customHeight="1" x14ac:dyDescent="0.2">
      <c r="A155" s="26"/>
      <c r="B155" s="149"/>
      <c r="C155" s="150" t="s">
        <v>200</v>
      </c>
      <c r="D155" s="150" t="s">
        <v>134</v>
      </c>
      <c r="E155" s="151" t="s">
        <v>784</v>
      </c>
      <c r="F155" s="152" t="s">
        <v>785</v>
      </c>
      <c r="G155" s="153" t="s">
        <v>137</v>
      </c>
      <c r="H155" s="154">
        <v>305</v>
      </c>
      <c r="I155" s="155"/>
      <c r="J155" s="155">
        <f>ROUND(I155*H155,2)</f>
        <v>0</v>
      </c>
      <c r="K155" s="156"/>
      <c r="L155" s="27"/>
      <c r="M155" s="157" t="s">
        <v>1</v>
      </c>
      <c r="N155" s="158" t="s">
        <v>33</v>
      </c>
      <c r="O155" s="159">
        <v>2.9000000000000001E-2</v>
      </c>
      <c r="P155" s="159">
        <f>O155*H155</f>
        <v>8.8450000000000006</v>
      </c>
      <c r="Q155" s="159">
        <v>3.3000000000000003E-5</v>
      </c>
      <c r="R155" s="159">
        <f>Q155*H155</f>
        <v>1.0065000000000001E-2</v>
      </c>
      <c r="S155" s="159">
        <v>0</v>
      </c>
      <c r="T155" s="160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 t="s">
        <v>138</v>
      </c>
      <c r="AT155" s="161" t="s">
        <v>134</v>
      </c>
      <c r="AU155" s="161" t="s">
        <v>76</v>
      </c>
      <c r="AY155" s="14" t="s">
        <v>132</v>
      </c>
      <c r="BE155" s="162">
        <f>IF(N155="základná",J155,0)</f>
        <v>0</v>
      </c>
      <c r="BF155" s="162">
        <f>IF(N155="znížená",J155,0)</f>
        <v>0</v>
      </c>
      <c r="BG155" s="162">
        <f>IF(N155="zákl. prenesená",J155,0)</f>
        <v>0</v>
      </c>
      <c r="BH155" s="162">
        <f>IF(N155="zníž. prenesená",J155,0)</f>
        <v>0</v>
      </c>
      <c r="BI155" s="162">
        <f>IF(N155="nulová",J155,0)</f>
        <v>0</v>
      </c>
      <c r="BJ155" s="14" t="s">
        <v>74</v>
      </c>
      <c r="BK155" s="162">
        <f>ROUND(I155*H155,2)</f>
        <v>0</v>
      </c>
      <c r="BL155" s="14" t="s">
        <v>138</v>
      </c>
      <c r="BM155" s="161" t="s">
        <v>207</v>
      </c>
    </row>
    <row r="156" spans="1:65" s="2" customFormat="1" ht="24.2" customHeight="1" x14ac:dyDescent="0.2">
      <c r="A156" s="26"/>
      <c r="B156" s="149"/>
      <c r="C156" s="163" t="s">
        <v>7</v>
      </c>
      <c r="D156" s="163" t="s">
        <v>160</v>
      </c>
      <c r="E156" s="164" t="s">
        <v>786</v>
      </c>
      <c r="F156" s="165" t="s">
        <v>787</v>
      </c>
      <c r="G156" s="166" t="s">
        <v>137</v>
      </c>
      <c r="H156" s="167">
        <v>311.10000000000002</v>
      </c>
      <c r="I156" s="168"/>
      <c r="J156" s="168">
        <f>ROUND(I156*H156,2)</f>
        <v>0</v>
      </c>
      <c r="K156" s="169"/>
      <c r="L156" s="170"/>
      <c r="M156" s="171" t="s">
        <v>1</v>
      </c>
      <c r="N156" s="172" t="s">
        <v>33</v>
      </c>
      <c r="O156" s="159">
        <v>0</v>
      </c>
      <c r="P156" s="159">
        <f>O156*H156</f>
        <v>0</v>
      </c>
      <c r="Q156" s="159">
        <v>0</v>
      </c>
      <c r="R156" s="159">
        <f>Q156*H156</f>
        <v>0</v>
      </c>
      <c r="S156" s="159">
        <v>0</v>
      </c>
      <c r="T156" s="160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1" t="s">
        <v>148</v>
      </c>
      <c r="AT156" s="161" t="s">
        <v>160</v>
      </c>
      <c r="AU156" s="161" t="s">
        <v>76</v>
      </c>
      <c r="AY156" s="14" t="s">
        <v>132</v>
      </c>
      <c r="BE156" s="162">
        <f>IF(N156="základná",J156,0)</f>
        <v>0</v>
      </c>
      <c r="BF156" s="162">
        <f>IF(N156="znížená",J156,0)</f>
        <v>0</v>
      </c>
      <c r="BG156" s="162">
        <f>IF(N156="zákl. prenesená",J156,0)</f>
        <v>0</v>
      </c>
      <c r="BH156" s="162">
        <f>IF(N156="zníž. prenesená",J156,0)</f>
        <v>0</v>
      </c>
      <c r="BI156" s="162">
        <f>IF(N156="nulová",J156,0)</f>
        <v>0</v>
      </c>
      <c r="BJ156" s="14" t="s">
        <v>74</v>
      </c>
      <c r="BK156" s="162">
        <f>ROUND(I156*H156,2)</f>
        <v>0</v>
      </c>
      <c r="BL156" s="14" t="s">
        <v>138</v>
      </c>
      <c r="BM156" s="161" t="s">
        <v>211</v>
      </c>
    </row>
    <row r="157" spans="1:65" s="2" customFormat="1" ht="33" customHeight="1" x14ac:dyDescent="0.2">
      <c r="A157" s="26"/>
      <c r="B157" s="149"/>
      <c r="C157" s="150" t="s">
        <v>208</v>
      </c>
      <c r="D157" s="150" t="s">
        <v>134</v>
      </c>
      <c r="E157" s="151" t="s">
        <v>788</v>
      </c>
      <c r="F157" s="152" t="s">
        <v>789</v>
      </c>
      <c r="G157" s="153" t="s">
        <v>147</v>
      </c>
      <c r="H157" s="154">
        <v>252.19</v>
      </c>
      <c r="I157" s="155"/>
      <c r="J157" s="155">
        <f>ROUND(I157*H157,2)</f>
        <v>0</v>
      </c>
      <c r="K157" s="156"/>
      <c r="L157" s="27"/>
      <c r="M157" s="157" t="s">
        <v>1</v>
      </c>
      <c r="N157" s="158" t="s">
        <v>33</v>
      </c>
      <c r="O157" s="159">
        <v>0.22900000000000001</v>
      </c>
      <c r="P157" s="159">
        <f>O157*H157</f>
        <v>57.751510000000003</v>
      </c>
      <c r="Q157" s="159">
        <v>0</v>
      </c>
      <c r="R157" s="159">
        <f>Q157*H157</f>
        <v>0</v>
      </c>
      <c r="S157" s="159">
        <v>0</v>
      </c>
      <c r="T157" s="160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1" t="s">
        <v>138</v>
      </c>
      <c r="AT157" s="161" t="s">
        <v>134</v>
      </c>
      <c r="AU157" s="161" t="s">
        <v>76</v>
      </c>
      <c r="AY157" s="14" t="s">
        <v>132</v>
      </c>
      <c r="BE157" s="162">
        <f>IF(N157="základná",J157,0)</f>
        <v>0</v>
      </c>
      <c r="BF157" s="162">
        <f>IF(N157="znížená",J157,0)</f>
        <v>0</v>
      </c>
      <c r="BG157" s="162">
        <f>IF(N157="zákl. prenesená",J157,0)</f>
        <v>0</v>
      </c>
      <c r="BH157" s="162">
        <f>IF(N157="zníž. prenesená",J157,0)</f>
        <v>0</v>
      </c>
      <c r="BI157" s="162">
        <f>IF(N157="nulová",J157,0)</f>
        <v>0</v>
      </c>
      <c r="BJ157" s="14" t="s">
        <v>74</v>
      </c>
      <c r="BK157" s="162">
        <f>ROUND(I157*H157,2)</f>
        <v>0</v>
      </c>
      <c r="BL157" s="14" t="s">
        <v>138</v>
      </c>
      <c r="BM157" s="161" t="s">
        <v>215</v>
      </c>
    </row>
    <row r="158" spans="1:65" s="2" customFormat="1" ht="16.5" customHeight="1" x14ac:dyDescent="0.2">
      <c r="A158" s="26"/>
      <c r="B158" s="149"/>
      <c r="C158" s="163" t="s">
        <v>174</v>
      </c>
      <c r="D158" s="163" t="s">
        <v>160</v>
      </c>
      <c r="E158" s="164" t="s">
        <v>790</v>
      </c>
      <c r="F158" s="165" t="s">
        <v>791</v>
      </c>
      <c r="G158" s="166" t="s">
        <v>229</v>
      </c>
      <c r="H158" s="167">
        <v>428.72300000000001</v>
      </c>
      <c r="I158" s="168"/>
      <c r="J158" s="168">
        <f>ROUND(I158*H158,2)</f>
        <v>0</v>
      </c>
      <c r="K158" s="169"/>
      <c r="L158" s="170"/>
      <c r="M158" s="171" t="s">
        <v>1</v>
      </c>
      <c r="N158" s="172" t="s">
        <v>33</v>
      </c>
      <c r="O158" s="159">
        <v>0</v>
      </c>
      <c r="P158" s="159">
        <f>O158*H158</f>
        <v>0</v>
      </c>
      <c r="Q158" s="159">
        <v>0</v>
      </c>
      <c r="R158" s="159">
        <f>Q158*H158</f>
        <v>0</v>
      </c>
      <c r="S158" s="159">
        <v>0</v>
      </c>
      <c r="T158" s="160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1" t="s">
        <v>148</v>
      </c>
      <c r="AT158" s="161" t="s">
        <v>160</v>
      </c>
      <c r="AU158" s="161" t="s">
        <v>76</v>
      </c>
      <c r="AY158" s="14" t="s">
        <v>132</v>
      </c>
      <c r="BE158" s="162">
        <f>IF(N158="základná",J158,0)</f>
        <v>0</v>
      </c>
      <c r="BF158" s="162">
        <f>IF(N158="znížená",J158,0)</f>
        <v>0</v>
      </c>
      <c r="BG158" s="162">
        <f>IF(N158="zákl. prenesená",J158,0)</f>
        <v>0</v>
      </c>
      <c r="BH158" s="162">
        <f>IF(N158="zníž. prenesená",J158,0)</f>
        <v>0</v>
      </c>
      <c r="BI158" s="162">
        <f>IF(N158="nulová",J158,0)</f>
        <v>0</v>
      </c>
      <c r="BJ158" s="14" t="s">
        <v>74</v>
      </c>
      <c r="BK158" s="162">
        <f>ROUND(I158*H158,2)</f>
        <v>0</v>
      </c>
      <c r="BL158" s="14" t="s">
        <v>138</v>
      </c>
      <c r="BM158" s="161" t="s">
        <v>219</v>
      </c>
    </row>
    <row r="159" spans="1:65" s="12" customFormat="1" ht="22.9" customHeight="1" x14ac:dyDescent="0.2">
      <c r="B159" s="137"/>
      <c r="D159" s="138" t="s">
        <v>67</v>
      </c>
      <c r="E159" s="147" t="s">
        <v>149</v>
      </c>
      <c r="F159" s="147" t="s">
        <v>792</v>
      </c>
      <c r="J159" s="148">
        <f>BK159</f>
        <v>0</v>
      </c>
      <c r="L159" s="137"/>
      <c r="M159" s="141"/>
      <c r="N159" s="142"/>
      <c r="O159" s="142"/>
      <c r="P159" s="143">
        <f>SUM(P160:P172)</f>
        <v>320.88924548</v>
      </c>
      <c r="Q159" s="142"/>
      <c r="R159" s="143">
        <f>SUM(R160:R172)</f>
        <v>694.92576637949992</v>
      </c>
      <c r="S159" s="142"/>
      <c r="T159" s="144">
        <f>SUM(T160:T172)</f>
        <v>0</v>
      </c>
      <c r="AR159" s="138" t="s">
        <v>74</v>
      </c>
      <c r="AT159" s="145" t="s">
        <v>67</v>
      </c>
      <c r="AU159" s="145" t="s">
        <v>74</v>
      </c>
      <c r="AY159" s="138" t="s">
        <v>132</v>
      </c>
      <c r="BK159" s="146">
        <f>SUM(BK160:BK172)</f>
        <v>0</v>
      </c>
    </row>
    <row r="160" spans="1:65" s="2" customFormat="1" ht="24.2" customHeight="1" x14ac:dyDescent="0.2">
      <c r="A160" s="26"/>
      <c r="B160" s="149"/>
      <c r="C160" s="150" t="s">
        <v>216</v>
      </c>
      <c r="D160" s="150" t="s">
        <v>134</v>
      </c>
      <c r="E160" s="151" t="s">
        <v>793</v>
      </c>
      <c r="F160" s="152" t="s">
        <v>794</v>
      </c>
      <c r="G160" s="153" t="s">
        <v>137</v>
      </c>
      <c r="H160" s="154">
        <v>1.65</v>
      </c>
      <c r="I160" s="155"/>
      <c r="J160" s="155">
        <f t="shared" ref="J160:J172" si="10">ROUND(I160*H160,2)</f>
        <v>0</v>
      </c>
      <c r="K160" s="156"/>
      <c r="L160" s="27"/>
      <c r="M160" s="157" t="s">
        <v>1</v>
      </c>
      <c r="N160" s="158" t="s">
        <v>33</v>
      </c>
      <c r="O160" s="159">
        <v>2.2120000000000001E-2</v>
      </c>
      <c r="P160" s="159">
        <f t="shared" ref="P160:P172" si="11">O160*H160</f>
        <v>3.6498000000000003E-2</v>
      </c>
      <c r="Q160" s="159">
        <v>0.18906999999999999</v>
      </c>
      <c r="R160" s="159">
        <f t="shared" ref="R160:R172" si="12">Q160*H160</f>
        <v>0.31196549999999995</v>
      </c>
      <c r="S160" s="159">
        <v>0</v>
      </c>
      <c r="T160" s="160">
        <f t="shared" ref="T160:T172" si="13"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1" t="s">
        <v>138</v>
      </c>
      <c r="AT160" s="161" t="s">
        <v>134</v>
      </c>
      <c r="AU160" s="161" t="s">
        <v>76</v>
      </c>
      <c r="AY160" s="14" t="s">
        <v>132</v>
      </c>
      <c r="BE160" s="162">
        <f t="shared" ref="BE160:BE172" si="14">IF(N160="základná",J160,0)</f>
        <v>0</v>
      </c>
      <c r="BF160" s="162">
        <f t="shared" ref="BF160:BF172" si="15">IF(N160="znížená",J160,0)</f>
        <v>0</v>
      </c>
      <c r="BG160" s="162">
        <f t="shared" ref="BG160:BG172" si="16">IF(N160="zákl. prenesená",J160,0)</f>
        <v>0</v>
      </c>
      <c r="BH160" s="162">
        <f t="shared" ref="BH160:BH172" si="17">IF(N160="zníž. prenesená",J160,0)</f>
        <v>0</v>
      </c>
      <c r="BI160" s="162">
        <f t="shared" ref="BI160:BI172" si="18">IF(N160="nulová",J160,0)</f>
        <v>0</v>
      </c>
      <c r="BJ160" s="14" t="s">
        <v>74</v>
      </c>
      <c r="BK160" s="162">
        <f t="shared" ref="BK160:BK172" si="19">ROUND(I160*H160,2)</f>
        <v>0</v>
      </c>
      <c r="BL160" s="14" t="s">
        <v>138</v>
      </c>
      <c r="BM160" s="161" t="s">
        <v>222</v>
      </c>
    </row>
    <row r="161" spans="1:65" s="2" customFormat="1" ht="33" customHeight="1" x14ac:dyDescent="0.2">
      <c r="A161" s="26"/>
      <c r="B161" s="149"/>
      <c r="C161" s="150" t="s">
        <v>178</v>
      </c>
      <c r="D161" s="150" t="s">
        <v>134</v>
      </c>
      <c r="E161" s="151" t="s">
        <v>795</v>
      </c>
      <c r="F161" s="152" t="s">
        <v>796</v>
      </c>
      <c r="G161" s="153" t="s">
        <v>137</v>
      </c>
      <c r="H161" s="154">
        <v>4370</v>
      </c>
      <c r="I161" s="155"/>
      <c r="J161" s="155">
        <f t="shared" si="10"/>
        <v>0</v>
      </c>
      <c r="K161" s="156"/>
      <c r="L161" s="27"/>
      <c r="M161" s="157" t="s">
        <v>1</v>
      </c>
      <c r="N161" s="158" t="s">
        <v>33</v>
      </c>
      <c r="O161" s="159">
        <v>0</v>
      </c>
      <c r="P161" s="159">
        <f t="shared" si="11"/>
        <v>0</v>
      </c>
      <c r="Q161" s="159">
        <v>0</v>
      </c>
      <c r="R161" s="159">
        <f t="shared" si="12"/>
        <v>0</v>
      </c>
      <c r="S161" s="159">
        <v>0</v>
      </c>
      <c r="T161" s="160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1" t="s">
        <v>138</v>
      </c>
      <c r="AT161" s="161" t="s">
        <v>134</v>
      </c>
      <c r="AU161" s="161" t="s">
        <v>76</v>
      </c>
      <c r="AY161" s="14" t="s">
        <v>132</v>
      </c>
      <c r="BE161" s="162">
        <f t="shared" si="14"/>
        <v>0</v>
      </c>
      <c r="BF161" s="162">
        <f t="shared" si="15"/>
        <v>0</v>
      </c>
      <c r="BG161" s="162">
        <f t="shared" si="16"/>
        <v>0</v>
      </c>
      <c r="BH161" s="162">
        <f t="shared" si="17"/>
        <v>0</v>
      </c>
      <c r="BI161" s="162">
        <f t="shared" si="18"/>
        <v>0</v>
      </c>
      <c r="BJ161" s="14" t="s">
        <v>74</v>
      </c>
      <c r="BK161" s="162">
        <f t="shared" si="19"/>
        <v>0</v>
      </c>
      <c r="BL161" s="14" t="s">
        <v>138</v>
      </c>
      <c r="BM161" s="161" t="s">
        <v>226</v>
      </c>
    </row>
    <row r="162" spans="1:65" s="2" customFormat="1" ht="24.2" customHeight="1" x14ac:dyDescent="0.2">
      <c r="A162" s="26"/>
      <c r="B162" s="149"/>
      <c r="C162" s="150" t="s">
        <v>223</v>
      </c>
      <c r="D162" s="150" t="s">
        <v>134</v>
      </c>
      <c r="E162" s="151" t="s">
        <v>797</v>
      </c>
      <c r="F162" s="152" t="s">
        <v>798</v>
      </c>
      <c r="G162" s="153" t="s">
        <v>137</v>
      </c>
      <c r="H162" s="154">
        <v>8.5540000000000003</v>
      </c>
      <c r="I162" s="155"/>
      <c r="J162" s="155">
        <f t="shared" si="10"/>
        <v>0</v>
      </c>
      <c r="K162" s="156"/>
      <c r="L162" s="27"/>
      <c r="M162" s="157" t="s">
        <v>1</v>
      </c>
      <c r="N162" s="158" t="s">
        <v>33</v>
      </c>
      <c r="O162" s="159">
        <v>2.4119999999999999E-2</v>
      </c>
      <c r="P162" s="159">
        <f t="shared" si="11"/>
        <v>0.20632248</v>
      </c>
      <c r="Q162" s="159">
        <v>0.27994000000000002</v>
      </c>
      <c r="R162" s="159">
        <f t="shared" si="12"/>
        <v>2.3946067600000003</v>
      </c>
      <c r="S162" s="159">
        <v>0</v>
      </c>
      <c r="T162" s="160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1" t="s">
        <v>138</v>
      </c>
      <c r="AT162" s="161" t="s">
        <v>134</v>
      </c>
      <c r="AU162" s="161" t="s">
        <v>76</v>
      </c>
      <c r="AY162" s="14" t="s">
        <v>132</v>
      </c>
      <c r="BE162" s="162">
        <f t="shared" si="14"/>
        <v>0</v>
      </c>
      <c r="BF162" s="162">
        <f t="shared" si="15"/>
        <v>0</v>
      </c>
      <c r="BG162" s="162">
        <f t="shared" si="16"/>
        <v>0</v>
      </c>
      <c r="BH162" s="162">
        <f t="shared" si="17"/>
        <v>0</v>
      </c>
      <c r="BI162" s="162">
        <f t="shared" si="18"/>
        <v>0</v>
      </c>
      <c r="BJ162" s="14" t="s">
        <v>74</v>
      </c>
      <c r="BK162" s="162">
        <f t="shared" si="19"/>
        <v>0</v>
      </c>
      <c r="BL162" s="14" t="s">
        <v>138</v>
      </c>
      <c r="BM162" s="161" t="s">
        <v>230</v>
      </c>
    </row>
    <row r="163" spans="1:65" s="2" customFormat="1" ht="33" customHeight="1" x14ac:dyDescent="0.2">
      <c r="A163" s="26"/>
      <c r="B163" s="149"/>
      <c r="C163" s="150" t="s">
        <v>182</v>
      </c>
      <c r="D163" s="150" t="s">
        <v>134</v>
      </c>
      <c r="E163" s="151" t="s">
        <v>799</v>
      </c>
      <c r="F163" s="152" t="s">
        <v>800</v>
      </c>
      <c r="G163" s="153" t="s">
        <v>137</v>
      </c>
      <c r="H163" s="154">
        <v>48</v>
      </c>
      <c r="I163" s="155"/>
      <c r="J163" s="155">
        <f t="shared" si="10"/>
        <v>0</v>
      </c>
      <c r="K163" s="156"/>
      <c r="L163" s="27"/>
      <c r="M163" s="157" t="s">
        <v>1</v>
      </c>
      <c r="N163" s="158" t="s">
        <v>33</v>
      </c>
      <c r="O163" s="159">
        <v>0</v>
      </c>
      <c r="P163" s="159">
        <f t="shared" si="11"/>
        <v>0</v>
      </c>
      <c r="Q163" s="159">
        <v>0</v>
      </c>
      <c r="R163" s="159">
        <f t="shared" si="12"/>
        <v>0</v>
      </c>
      <c r="S163" s="159">
        <v>0</v>
      </c>
      <c r="T163" s="160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1" t="s">
        <v>138</v>
      </c>
      <c r="AT163" s="161" t="s">
        <v>134</v>
      </c>
      <c r="AU163" s="161" t="s">
        <v>76</v>
      </c>
      <c r="AY163" s="14" t="s">
        <v>132</v>
      </c>
      <c r="BE163" s="162">
        <f t="shared" si="14"/>
        <v>0</v>
      </c>
      <c r="BF163" s="162">
        <f t="shared" si="15"/>
        <v>0</v>
      </c>
      <c r="BG163" s="162">
        <f t="shared" si="16"/>
        <v>0</v>
      </c>
      <c r="BH163" s="162">
        <f t="shared" si="17"/>
        <v>0</v>
      </c>
      <c r="BI163" s="162">
        <f t="shared" si="18"/>
        <v>0</v>
      </c>
      <c r="BJ163" s="14" t="s">
        <v>74</v>
      </c>
      <c r="BK163" s="162">
        <f t="shared" si="19"/>
        <v>0</v>
      </c>
      <c r="BL163" s="14" t="s">
        <v>138</v>
      </c>
      <c r="BM163" s="161" t="s">
        <v>234</v>
      </c>
    </row>
    <row r="164" spans="1:65" s="2" customFormat="1" ht="24.2" customHeight="1" x14ac:dyDescent="0.2">
      <c r="A164" s="26"/>
      <c r="B164" s="149"/>
      <c r="C164" s="150" t="s">
        <v>231</v>
      </c>
      <c r="D164" s="150" t="s">
        <v>134</v>
      </c>
      <c r="E164" s="151" t="s">
        <v>801</v>
      </c>
      <c r="F164" s="152" t="s">
        <v>802</v>
      </c>
      <c r="G164" s="153" t="s">
        <v>137</v>
      </c>
      <c r="H164" s="154">
        <v>5.94</v>
      </c>
      <c r="I164" s="155"/>
      <c r="J164" s="155">
        <f t="shared" si="10"/>
        <v>0</v>
      </c>
      <c r="K164" s="156"/>
      <c r="L164" s="27"/>
      <c r="M164" s="157" t="s">
        <v>1</v>
      </c>
      <c r="N164" s="158" t="s">
        <v>33</v>
      </c>
      <c r="O164" s="159">
        <v>0.16300000000000001</v>
      </c>
      <c r="P164" s="159">
        <f t="shared" si="11"/>
        <v>0.96822000000000008</v>
      </c>
      <c r="Q164" s="159">
        <v>0.34206037500000003</v>
      </c>
      <c r="R164" s="159">
        <f t="shared" si="12"/>
        <v>2.0318386275000004</v>
      </c>
      <c r="S164" s="159">
        <v>0</v>
      </c>
      <c r="T164" s="160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1" t="s">
        <v>138</v>
      </c>
      <c r="AT164" s="161" t="s">
        <v>134</v>
      </c>
      <c r="AU164" s="161" t="s">
        <v>76</v>
      </c>
      <c r="AY164" s="14" t="s">
        <v>132</v>
      </c>
      <c r="BE164" s="162">
        <f t="shared" si="14"/>
        <v>0</v>
      </c>
      <c r="BF164" s="162">
        <f t="shared" si="15"/>
        <v>0</v>
      </c>
      <c r="BG164" s="162">
        <f t="shared" si="16"/>
        <v>0</v>
      </c>
      <c r="BH164" s="162">
        <f t="shared" si="17"/>
        <v>0</v>
      </c>
      <c r="BI164" s="162">
        <f t="shared" si="18"/>
        <v>0</v>
      </c>
      <c r="BJ164" s="14" t="s">
        <v>74</v>
      </c>
      <c r="BK164" s="162">
        <f t="shared" si="19"/>
        <v>0</v>
      </c>
      <c r="BL164" s="14" t="s">
        <v>138</v>
      </c>
      <c r="BM164" s="161" t="s">
        <v>237</v>
      </c>
    </row>
    <row r="165" spans="1:65" s="2" customFormat="1" ht="33" customHeight="1" x14ac:dyDescent="0.2">
      <c r="A165" s="26"/>
      <c r="B165" s="149"/>
      <c r="C165" s="150" t="s">
        <v>185</v>
      </c>
      <c r="D165" s="150" t="s">
        <v>134</v>
      </c>
      <c r="E165" s="151" t="s">
        <v>803</v>
      </c>
      <c r="F165" s="152" t="s">
        <v>804</v>
      </c>
      <c r="G165" s="153" t="s">
        <v>137</v>
      </c>
      <c r="H165" s="154">
        <v>206.55</v>
      </c>
      <c r="I165" s="155"/>
      <c r="J165" s="155">
        <f t="shared" si="10"/>
        <v>0</v>
      </c>
      <c r="K165" s="156"/>
      <c r="L165" s="27"/>
      <c r="M165" s="157" t="s">
        <v>1</v>
      </c>
      <c r="N165" s="158" t="s">
        <v>33</v>
      </c>
      <c r="O165" s="159">
        <v>5.1499999999999997E-2</v>
      </c>
      <c r="P165" s="159">
        <f t="shared" si="11"/>
        <v>10.637325000000001</v>
      </c>
      <c r="Q165" s="159">
        <v>0.19694999999999999</v>
      </c>
      <c r="R165" s="159">
        <f t="shared" si="12"/>
        <v>40.6800225</v>
      </c>
      <c r="S165" s="159">
        <v>0</v>
      </c>
      <c r="T165" s="160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1" t="s">
        <v>138</v>
      </c>
      <c r="AT165" s="161" t="s">
        <v>134</v>
      </c>
      <c r="AU165" s="161" t="s">
        <v>76</v>
      </c>
      <c r="AY165" s="14" t="s">
        <v>132</v>
      </c>
      <c r="BE165" s="162">
        <f t="shared" si="14"/>
        <v>0</v>
      </c>
      <c r="BF165" s="162">
        <f t="shared" si="15"/>
        <v>0</v>
      </c>
      <c r="BG165" s="162">
        <f t="shared" si="16"/>
        <v>0</v>
      </c>
      <c r="BH165" s="162">
        <f t="shared" si="17"/>
        <v>0</v>
      </c>
      <c r="BI165" s="162">
        <f t="shared" si="18"/>
        <v>0</v>
      </c>
      <c r="BJ165" s="14" t="s">
        <v>74</v>
      </c>
      <c r="BK165" s="162">
        <f t="shared" si="19"/>
        <v>0</v>
      </c>
      <c r="BL165" s="14" t="s">
        <v>138</v>
      </c>
      <c r="BM165" s="161" t="s">
        <v>241</v>
      </c>
    </row>
    <row r="166" spans="1:65" s="2" customFormat="1" ht="24.2" customHeight="1" x14ac:dyDescent="0.2">
      <c r="A166" s="26"/>
      <c r="B166" s="149"/>
      <c r="C166" s="150" t="s">
        <v>238</v>
      </c>
      <c r="D166" s="150" t="s">
        <v>134</v>
      </c>
      <c r="E166" s="151" t="s">
        <v>187</v>
      </c>
      <c r="F166" s="152" t="s">
        <v>188</v>
      </c>
      <c r="G166" s="153" t="s">
        <v>147</v>
      </c>
      <c r="H166" s="154">
        <v>71.12</v>
      </c>
      <c r="I166" s="155"/>
      <c r="J166" s="155">
        <f t="shared" si="10"/>
        <v>0</v>
      </c>
      <c r="K166" s="156"/>
      <c r="L166" s="27"/>
      <c r="M166" s="157" t="s">
        <v>1</v>
      </c>
      <c r="N166" s="158" t="s">
        <v>33</v>
      </c>
      <c r="O166" s="159">
        <v>0.90800000000000003</v>
      </c>
      <c r="P166" s="159">
        <f t="shared" si="11"/>
        <v>64.57696</v>
      </c>
      <c r="Q166" s="159">
        <v>0</v>
      </c>
      <c r="R166" s="159">
        <f t="shared" si="12"/>
        <v>0</v>
      </c>
      <c r="S166" s="159">
        <v>0</v>
      </c>
      <c r="T166" s="160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1" t="s">
        <v>138</v>
      </c>
      <c r="AT166" s="161" t="s">
        <v>134</v>
      </c>
      <c r="AU166" s="161" t="s">
        <v>76</v>
      </c>
      <c r="AY166" s="14" t="s">
        <v>132</v>
      </c>
      <c r="BE166" s="162">
        <f t="shared" si="14"/>
        <v>0</v>
      </c>
      <c r="BF166" s="162">
        <f t="shared" si="15"/>
        <v>0</v>
      </c>
      <c r="BG166" s="162">
        <f t="shared" si="16"/>
        <v>0</v>
      </c>
      <c r="BH166" s="162">
        <f t="shared" si="17"/>
        <v>0</v>
      </c>
      <c r="BI166" s="162">
        <f t="shared" si="18"/>
        <v>0</v>
      </c>
      <c r="BJ166" s="14" t="s">
        <v>74</v>
      </c>
      <c r="BK166" s="162">
        <f t="shared" si="19"/>
        <v>0</v>
      </c>
      <c r="BL166" s="14" t="s">
        <v>138</v>
      </c>
      <c r="BM166" s="161" t="s">
        <v>244</v>
      </c>
    </row>
    <row r="167" spans="1:65" s="2" customFormat="1" ht="33" customHeight="1" x14ac:dyDescent="0.2">
      <c r="A167" s="26"/>
      <c r="B167" s="149"/>
      <c r="C167" s="150" t="s">
        <v>189</v>
      </c>
      <c r="D167" s="150" t="s">
        <v>134</v>
      </c>
      <c r="E167" s="151" t="s">
        <v>805</v>
      </c>
      <c r="F167" s="152" t="s">
        <v>806</v>
      </c>
      <c r="G167" s="153" t="s">
        <v>137</v>
      </c>
      <c r="H167" s="154">
        <v>1996</v>
      </c>
      <c r="I167" s="155"/>
      <c r="J167" s="155">
        <f t="shared" si="10"/>
        <v>0</v>
      </c>
      <c r="K167" s="156"/>
      <c r="L167" s="27"/>
      <c r="M167" s="157" t="s">
        <v>1</v>
      </c>
      <c r="N167" s="158" t="s">
        <v>33</v>
      </c>
      <c r="O167" s="159">
        <v>0</v>
      </c>
      <c r="P167" s="159">
        <f t="shared" si="11"/>
        <v>0</v>
      </c>
      <c r="Q167" s="159">
        <v>0</v>
      </c>
      <c r="R167" s="159">
        <f t="shared" si="12"/>
        <v>0</v>
      </c>
      <c r="S167" s="159">
        <v>0</v>
      </c>
      <c r="T167" s="160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1" t="s">
        <v>138</v>
      </c>
      <c r="AT167" s="161" t="s">
        <v>134</v>
      </c>
      <c r="AU167" s="161" t="s">
        <v>76</v>
      </c>
      <c r="AY167" s="14" t="s">
        <v>132</v>
      </c>
      <c r="BE167" s="162">
        <f t="shared" si="14"/>
        <v>0</v>
      </c>
      <c r="BF167" s="162">
        <f t="shared" si="15"/>
        <v>0</v>
      </c>
      <c r="BG167" s="162">
        <f t="shared" si="16"/>
        <v>0</v>
      </c>
      <c r="BH167" s="162">
        <f t="shared" si="17"/>
        <v>0</v>
      </c>
      <c r="BI167" s="162">
        <f t="shared" si="18"/>
        <v>0</v>
      </c>
      <c r="BJ167" s="14" t="s">
        <v>74</v>
      </c>
      <c r="BK167" s="162">
        <f t="shared" si="19"/>
        <v>0</v>
      </c>
      <c r="BL167" s="14" t="s">
        <v>138</v>
      </c>
      <c r="BM167" s="161" t="s">
        <v>250</v>
      </c>
    </row>
    <row r="168" spans="1:65" s="2" customFormat="1" ht="33" customHeight="1" x14ac:dyDescent="0.2">
      <c r="A168" s="26"/>
      <c r="B168" s="149"/>
      <c r="C168" s="150" t="s">
        <v>247</v>
      </c>
      <c r="D168" s="150" t="s">
        <v>134</v>
      </c>
      <c r="E168" s="151" t="s">
        <v>807</v>
      </c>
      <c r="F168" s="152" t="s">
        <v>808</v>
      </c>
      <c r="G168" s="153" t="s">
        <v>137</v>
      </c>
      <c r="H168" s="154">
        <v>1996</v>
      </c>
      <c r="I168" s="155"/>
      <c r="J168" s="155">
        <f t="shared" si="10"/>
        <v>0</v>
      </c>
      <c r="K168" s="156"/>
      <c r="L168" s="27"/>
      <c r="M168" s="157" t="s">
        <v>1</v>
      </c>
      <c r="N168" s="158" t="s">
        <v>33</v>
      </c>
      <c r="O168" s="159">
        <v>2.0200000000000001E-3</v>
      </c>
      <c r="P168" s="159">
        <f t="shared" si="11"/>
        <v>4.0319200000000004</v>
      </c>
      <c r="Q168" s="159">
        <v>5.1000000000000004E-4</v>
      </c>
      <c r="R168" s="159">
        <f t="shared" si="12"/>
        <v>1.01796</v>
      </c>
      <c r="S168" s="159">
        <v>0</v>
      </c>
      <c r="T168" s="160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1" t="s">
        <v>138</v>
      </c>
      <c r="AT168" s="161" t="s">
        <v>134</v>
      </c>
      <c r="AU168" s="161" t="s">
        <v>76</v>
      </c>
      <c r="AY168" s="14" t="s">
        <v>132</v>
      </c>
      <c r="BE168" s="162">
        <f t="shared" si="14"/>
        <v>0</v>
      </c>
      <c r="BF168" s="162">
        <f t="shared" si="15"/>
        <v>0</v>
      </c>
      <c r="BG168" s="162">
        <f t="shared" si="16"/>
        <v>0</v>
      </c>
      <c r="BH168" s="162">
        <f t="shared" si="17"/>
        <v>0</v>
      </c>
      <c r="BI168" s="162">
        <f t="shared" si="18"/>
        <v>0</v>
      </c>
      <c r="BJ168" s="14" t="s">
        <v>74</v>
      </c>
      <c r="BK168" s="162">
        <f t="shared" si="19"/>
        <v>0</v>
      </c>
      <c r="BL168" s="14" t="s">
        <v>138</v>
      </c>
      <c r="BM168" s="161" t="s">
        <v>354</v>
      </c>
    </row>
    <row r="169" spans="1:65" s="2" customFormat="1" ht="33" customHeight="1" x14ac:dyDescent="0.2">
      <c r="A169" s="26"/>
      <c r="B169" s="149"/>
      <c r="C169" s="150" t="s">
        <v>192</v>
      </c>
      <c r="D169" s="150" t="s">
        <v>134</v>
      </c>
      <c r="E169" s="151" t="s">
        <v>809</v>
      </c>
      <c r="F169" s="152" t="s">
        <v>810</v>
      </c>
      <c r="G169" s="153" t="s">
        <v>137</v>
      </c>
      <c r="H169" s="154">
        <v>1996</v>
      </c>
      <c r="I169" s="155"/>
      <c r="J169" s="155">
        <f t="shared" si="10"/>
        <v>0</v>
      </c>
      <c r="K169" s="156"/>
      <c r="L169" s="27"/>
      <c r="M169" s="157" t="s">
        <v>1</v>
      </c>
      <c r="N169" s="158" t="s">
        <v>33</v>
      </c>
      <c r="O169" s="159">
        <v>4.5999999999999999E-2</v>
      </c>
      <c r="P169" s="159">
        <f t="shared" si="11"/>
        <v>91.816000000000003</v>
      </c>
      <c r="Q169" s="159">
        <v>0.12966</v>
      </c>
      <c r="R169" s="159">
        <f t="shared" si="12"/>
        <v>258.80135999999999</v>
      </c>
      <c r="S169" s="159">
        <v>0</v>
      </c>
      <c r="T169" s="160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1" t="s">
        <v>138</v>
      </c>
      <c r="AT169" s="161" t="s">
        <v>134</v>
      </c>
      <c r="AU169" s="161" t="s">
        <v>76</v>
      </c>
      <c r="AY169" s="14" t="s">
        <v>132</v>
      </c>
      <c r="BE169" s="162">
        <f t="shared" si="14"/>
        <v>0</v>
      </c>
      <c r="BF169" s="162">
        <f t="shared" si="15"/>
        <v>0</v>
      </c>
      <c r="BG169" s="162">
        <f t="shared" si="16"/>
        <v>0</v>
      </c>
      <c r="BH169" s="162">
        <f t="shared" si="17"/>
        <v>0</v>
      </c>
      <c r="BI169" s="162">
        <f t="shared" si="18"/>
        <v>0</v>
      </c>
      <c r="BJ169" s="14" t="s">
        <v>74</v>
      </c>
      <c r="BK169" s="162">
        <f t="shared" si="19"/>
        <v>0</v>
      </c>
      <c r="BL169" s="14" t="s">
        <v>138</v>
      </c>
      <c r="BM169" s="161" t="s">
        <v>357</v>
      </c>
    </row>
    <row r="170" spans="1:65" s="2" customFormat="1" ht="33" customHeight="1" x14ac:dyDescent="0.2">
      <c r="A170" s="26"/>
      <c r="B170" s="149"/>
      <c r="C170" s="150" t="s">
        <v>358</v>
      </c>
      <c r="D170" s="150" t="s">
        <v>134</v>
      </c>
      <c r="E170" s="151" t="s">
        <v>811</v>
      </c>
      <c r="F170" s="152" t="s">
        <v>812</v>
      </c>
      <c r="G170" s="153" t="s">
        <v>137</v>
      </c>
      <c r="H170" s="154">
        <v>1996</v>
      </c>
      <c r="I170" s="155"/>
      <c r="J170" s="155">
        <f t="shared" si="10"/>
        <v>0</v>
      </c>
      <c r="K170" s="156"/>
      <c r="L170" s="27"/>
      <c r="M170" s="157" t="s">
        <v>1</v>
      </c>
      <c r="N170" s="158" t="s">
        <v>33</v>
      </c>
      <c r="O170" s="159">
        <v>6.2E-2</v>
      </c>
      <c r="P170" s="159">
        <f t="shared" si="11"/>
        <v>123.752</v>
      </c>
      <c r="Q170" s="159">
        <v>0.18151999999999999</v>
      </c>
      <c r="R170" s="159">
        <f t="shared" si="12"/>
        <v>362.31392</v>
      </c>
      <c r="S170" s="159">
        <v>0</v>
      </c>
      <c r="T170" s="160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1" t="s">
        <v>138</v>
      </c>
      <c r="AT170" s="161" t="s">
        <v>134</v>
      </c>
      <c r="AU170" s="161" t="s">
        <v>76</v>
      </c>
      <c r="AY170" s="14" t="s">
        <v>132</v>
      </c>
      <c r="BE170" s="162">
        <f t="shared" si="14"/>
        <v>0</v>
      </c>
      <c r="BF170" s="162">
        <f t="shared" si="15"/>
        <v>0</v>
      </c>
      <c r="BG170" s="162">
        <f t="shared" si="16"/>
        <v>0</v>
      </c>
      <c r="BH170" s="162">
        <f t="shared" si="17"/>
        <v>0</v>
      </c>
      <c r="BI170" s="162">
        <f t="shared" si="18"/>
        <v>0</v>
      </c>
      <c r="BJ170" s="14" t="s">
        <v>74</v>
      </c>
      <c r="BK170" s="162">
        <f t="shared" si="19"/>
        <v>0</v>
      </c>
      <c r="BL170" s="14" t="s">
        <v>138</v>
      </c>
      <c r="BM170" s="161" t="s">
        <v>361</v>
      </c>
    </row>
    <row r="171" spans="1:65" s="2" customFormat="1" ht="33" customHeight="1" x14ac:dyDescent="0.2">
      <c r="A171" s="26"/>
      <c r="B171" s="149"/>
      <c r="C171" s="150" t="s">
        <v>281</v>
      </c>
      <c r="D171" s="150" t="s">
        <v>134</v>
      </c>
      <c r="E171" s="151" t="s">
        <v>813</v>
      </c>
      <c r="F171" s="152" t="s">
        <v>814</v>
      </c>
      <c r="G171" s="153" t="s">
        <v>137</v>
      </c>
      <c r="H171" s="154">
        <v>48</v>
      </c>
      <c r="I171" s="155"/>
      <c r="J171" s="155">
        <f t="shared" si="10"/>
        <v>0</v>
      </c>
      <c r="K171" s="156"/>
      <c r="L171" s="27"/>
      <c r="M171" s="157" t="s">
        <v>1</v>
      </c>
      <c r="N171" s="158" t="s">
        <v>33</v>
      </c>
      <c r="O171" s="159">
        <v>0.51800000000000002</v>
      </c>
      <c r="P171" s="159">
        <f t="shared" si="11"/>
        <v>24.864000000000001</v>
      </c>
      <c r="Q171" s="159">
        <v>0.57029360399999995</v>
      </c>
      <c r="R171" s="159">
        <f t="shared" si="12"/>
        <v>27.374092991999998</v>
      </c>
      <c r="S171" s="159">
        <v>0</v>
      </c>
      <c r="T171" s="160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1" t="s">
        <v>138</v>
      </c>
      <c r="AT171" s="161" t="s">
        <v>134</v>
      </c>
      <c r="AU171" s="161" t="s">
        <v>76</v>
      </c>
      <c r="AY171" s="14" t="s">
        <v>132</v>
      </c>
      <c r="BE171" s="162">
        <f t="shared" si="14"/>
        <v>0</v>
      </c>
      <c r="BF171" s="162">
        <f t="shared" si="15"/>
        <v>0</v>
      </c>
      <c r="BG171" s="162">
        <f t="shared" si="16"/>
        <v>0</v>
      </c>
      <c r="BH171" s="162">
        <f t="shared" si="17"/>
        <v>0</v>
      </c>
      <c r="BI171" s="162">
        <f t="shared" si="18"/>
        <v>0</v>
      </c>
      <c r="BJ171" s="14" t="s">
        <v>74</v>
      </c>
      <c r="BK171" s="162">
        <f t="shared" si="19"/>
        <v>0</v>
      </c>
      <c r="BL171" s="14" t="s">
        <v>138</v>
      </c>
      <c r="BM171" s="161" t="s">
        <v>364</v>
      </c>
    </row>
    <row r="172" spans="1:65" s="2" customFormat="1" ht="21.75" customHeight="1" x14ac:dyDescent="0.2">
      <c r="A172" s="26"/>
      <c r="B172" s="149"/>
      <c r="C172" s="150" t="s">
        <v>365</v>
      </c>
      <c r="D172" s="150" t="s">
        <v>134</v>
      </c>
      <c r="E172" s="151" t="s">
        <v>815</v>
      </c>
      <c r="F172" s="152" t="s">
        <v>816</v>
      </c>
      <c r="G172" s="153" t="s">
        <v>229</v>
      </c>
      <c r="H172" s="154">
        <v>0.75800000000000001</v>
      </c>
      <c r="I172" s="155"/>
      <c r="J172" s="155">
        <f t="shared" si="10"/>
        <v>0</v>
      </c>
      <c r="K172" s="156"/>
      <c r="L172" s="27"/>
      <c r="M172" s="157" t="s">
        <v>1</v>
      </c>
      <c r="N172" s="158" t="s">
        <v>33</v>
      </c>
      <c r="O172" s="159">
        <v>0</v>
      </c>
      <c r="P172" s="159">
        <f t="shared" si="11"/>
        <v>0</v>
      </c>
      <c r="Q172" s="159">
        <v>0</v>
      </c>
      <c r="R172" s="159">
        <f t="shared" si="12"/>
        <v>0</v>
      </c>
      <c r="S172" s="159">
        <v>0</v>
      </c>
      <c r="T172" s="160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1" t="s">
        <v>138</v>
      </c>
      <c r="AT172" s="161" t="s">
        <v>134</v>
      </c>
      <c r="AU172" s="161" t="s">
        <v>76</v>
      </c>
      <c r="AY172" s="14" t="s">
        <v>132</v>
      </c>
      <c r="BE172" s="162">
        <f t="shared" si="14"/>
        <v>0</v>
      </c>
      <c r="BF172" s="162">
        <f t="shared" si="15"/>
        <v>0</v>
      </c>
      <c r="BG172" s="162">
        <f t="shared" si="16"/>
        <v>0</v>
      </c>
      <c r="BH172" s="162">
        <f t="shared" si="17"/>
        <v>0</v>
      </c>
      <c r="BI172" s="162">
        <f t="shared" si="18"/>
        <v>0</v>
      </c>
      <c r="BJ172" s="14" t="s">
        <v>74</v>
      </c>
      <c r="BK172" s="162">
        <f t="shared" si="19"/>
        <v>0</v>
      </c>
      <c r="BL172" s="14" t="s">
        <v>138</v>
      </c>
      <c r="BM172" s="161" t="s">
        <v>368</v>
      </c>
    </row>
    <row r="173" spans="1:65" s="12" customFormat="1" ht="22.9" customHeight="1" x14ac:dyDescent="0.2">
      <c r="B173" s="137"/>
      <c r="D173" s="138" t="s">
        <v>67</v>
      </c>
      <c r="E173" s="147" t="s">
        <v>148</v>
      </c>
      <c r="F173" s="147" t="s">
        <v>817</v>
      </c>
      <c r="J173" s="148">
        <f>BK173</f>
        <v>0</v>
      </c>
      <c r="L173" s="137"/>
      <c r="M173" s="141"/>
      <c r="N173" s="142"/>
      <c r="O173" s="142"/>
      <c r="P173" s="143">
        <f>SUM(P174:P182)</f>
        <v>11.661809999999999</v>
      </c>
      <c r="Q173" s="142"/>
      <c r="R173" s="143">
        <f>SUM(R174:R182)</f>
        <v>2.4362582686500001</v>
      </c>
      <c r="S173" s="142"/>
      <c r="T173" s="144">
        <f>SUM(T174:T182)</f>
        <v>0</v>
      </c>
      <c r="AR173" s="138" t="s">
        <v>74</v>
      </c>
      <c r="AT173" s="145" t="s">
        <v>67</v>
      </c>
      <c r="AU173" s="145" t="s">
        <v>74</v>
      </c>
      <c r="AY173" s="138" t="s">
        <v>132</v>
      </c>
      <c r="BK173" s="146">
        <f>SUM(BK174:BK182)</f>
        <v>0</v>
      </c>
    </row>
    <row r="174" spans="1:65" s="2" customFormat="1" ht="24.2" customHeight="1" x14ac:dyDescent="0.2">
      <c r="A174" s="26"/>
      <c r="B174" s="149"/>
      <c r="C174" s="150" t="s">
        <v>326</v>
      </c>
      <c r="D174" s="150" t="s">
        <v>134</v>
      </c>
      <c r="E174" s="151" t="s">
        <v>818</v>
      </c>
      <c r="F174" s="152" t="s">
        <v>819</v>
      </c>
      <c r="G174" s="153" t="s">
        <v>214</v>
      </c>
      <c r="H174" s="154">
        <v>10</v>
      </c>
      <c r="I174" s="155"/>
      <c r="J174" s="155">
        <f t="shared" ref="J174:J182" si="20">ROUND(I174*H174,2)</f>
        <v>0</v>
      </c>
      <c r="K174" s="156"/>
      <c r="L174" s="27"/>
      <c r="M174" s="157" t="s">
        <v>1</v>
      </c>
      <c r="N174" s="158" t="s">
        <v>33</v>
      </c>
      <c r="O174" s="159">
        <v>3.3000000000000002E-2</v>
      </c>
      <c r="P174" s="159">
        <f t="shared" ref="P174:P182" si="21">O174*H174</f>
        <v>0.33</v>
      </c>
      <c r="Q174" s="159">
        <v>6.6000000000000003E-6</v>
      </c>
      <c r="R174" s="159">
        <f t="shared" ref="R174:R182" si="22">Q174*H174</f>
        <v>6.6000000000000005E-5</v>
      </c>
      <c r="S174" s="159">
        <v>0</v>
      </c>
      <c r="T174" s="160">
        <f t="shared" ref="T174:T182" si="23"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1" t="s">
        <v>138</v>
      </c>
      <c r="AT174" s="161" t="s">
        <v>134</v>
      </c>
      <c r="AU174" s="161" t="s">
        <v>76</v>
      </c>
      <c r="AY174" s="14" t="s">
        <v>132</v>
      </c>
      <c r="BE174" s="162">
        <f t="shared" ref="BE174:BE182" si="24">IF(N174="základná",J174,0)</f>
        <v>0</v>
      </c>
      <c r="BF174" s="162">
        <f t="shared" ref="BF174:BF182" si="25">IF(N174="znížená",J174,0)</f>
        <v>0</v>
      </c>
      <c r="BG174" s="162">
        <f t="shared" ref="BG174:BG182" si="26">IF(N174="zákl. prenesená",J174,0)</f>
        <v>0</v>
      </c>
      <c r="BH174" s="162">
        <f t="shared" ref="BH174:BH182" si="27">IF(N174="zníž. prenesená",J174,0)</f>
        <v>0</v>
      </c>
      <c r="BI174" s="162">
        <f t="shared" ref="BI174:BI182" si="28">IF(N174="nulová",J174,0)</f>
        <v>0</v>
      </c>
      <c r="BJ174" s="14" t="s">
        <v>74</v>
      </c>
      <c r="BK174" s="162">
        <f t="shared" ref="BK174:BK182" si="29">ROUND(I174*H174,2)</f>
        <v>0</v>
      </c>
      <c r="BL174" s="14" t="s">
        <v>138</v>
      </c>
      <c r="BM174" s="161" t="s">
        <v>371</v>
      </c>
    </row>
    <row r="175" spans="1:65" s="2" customFormat="1" ht="24.2" customHeight="1" x14ac:dyDescent="0.2">
      <c r="A175" s="26"/>
      <c r="B175" s="149"/>
      <c r="C175" s="163" t="s">
        <v>372</v>
      </c>
      <c r="D175" s="163" t="s">
        <v>160</v>
      </c>
      <c r="E175" s="164" t="s">
        <v>820</v>
      </c>
      <c r="F175" s="165" t="s">
        <v>821</v>
      </c>
      <c r="G175" s="166" t="s">
        <v>254</v>
      </c>
      <c r="H175" s="167">
        <v>10</v>
      </c>
      <c r="I175" s="168"/>
      <c r="J175" s="168">
        <f t="shared" si="20"/>
        <v>0</v>
      </c>
      <c r="K175" s="169"/>
      <c r="L175" s="170"/>
      <c r="M175" s="171" t="s">
        <v>1</v>
      </c>
      <c r="N175" s="172" t="s">
        <v>33</v>
      </c>
      <c r="O175" s="159">
        <v>0</v>
      </c>
      <c r="P175" s="159">
        <f t="shared" si="21"/>
        <v>0</v>
      </c>
      <c r="Q175" s="159">
        <v>0</v>
      </c>
      <c r="R175" s="159">
        <f t="shared" si="22"/>
        <v>0</v>
      </c>
      <c r="S175" s="159">
        <v>0</v>
      </c>
      <c r="T175" s="160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1" t="s">
        <v>148</v>
      </c>
      <c r="AT175" s="161" t="s">
        <v>160</v>
      </c>
      <c r="AU175" s="161" t="s">
        <v>76</v>
      </c>
      <c r="AY175" s="14" t="s">
        <v>132</v>
      </c>
      <c r="BE175" s="162">
        <f t="shared" si="24"/>
        <v>0</v>
      </c>
      <c r="BF175" s="162">
        <f t="shared" si="25"/>
        <v>0</v>
      </c>
      <c r="BG175" s="162">
        <f t="shared" si="26"/>
        <v>0</v>
      </c>
      <c r="BH175" s="162">
        <f t="shared" si="27"/>
        <v>0</v>
      </c>
      <c r="BI175" s="162">
        <f t="shared" si="28"/>
        <v>0</v>
      </c>
      <c r="BJ175" s="14" t="s">
        <v>74</v>
      </c>
      <c r="BK175" s="162">
        <f t="shared" si="29"/>
        <v>0</v>
      </c>
      <c r="BL175" s="14" t="s">
        <v>138</v>
      </c>
      <c r="BM175" s="161" t="s">
        <v>375</v>
      </c>
    </row>
    <row r="176" spans="1:65" s="2" customFormat="1" ht="16.5" customHeight="1" x14ac:dyDescent="0.2">
      <c r="A176" s="26"/>
      <c r="B176" s="149"/>
      <c r="C176" s="150" t="s">
        <v>207</v>
      </c>
      <c r="D176" s="150" t="s">
        <v>134</v>
      </c>
      <c r="E176" s="151" t="s">
        <v>822</v>
      </c>
      <c r="F176" s="152" t="s">
        <v>823</v>
      </c>
      <c r="G176" s="153" t="s">
        <v>254</v>
      </c>
      <c r="H176" s="154">
        <v>2</v>
      </c>
      <c r="I176" s="155"/>
      <c r="J176" s="155">
        <f t="shared" si="20"/>
        <v>0</v>
      </c>
      <c r="K176" s="156"/>
      <c r="L176" s="27"/>
      <c r="M176" s="157" t="s">
        <v>1</v>
      </c>
      <c r="N176" s="158" t="s">
        <v>33</v>
      </c>
      <c r="O176" s="159">
        <v>0.17499999999999999</v>
      </c>
      <c r="P176" s="159">
        <f t="shared" si="21"/>
        <v>0.35</v>
      </c>
      <c r="Q176" s="159">
        <v>4.0000000000000003E-5</v>
      </c>
      <c r="R176" s="159">
        <f t="shared" si="22"/>
        <v>8.0000000000000007E-5</v>
      </c>
      <c r="S176" s="159">
        <v>0</v>
      </c>
      <c r="T176" s="160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1" t="s">
        <v>138</v>
      </c>
      <c r="AT176" s="161" t="s">
        <v>134</v>
      </c>
      <c r="AU176" s="161" t="s">
        <v>76</v>
      </c>
      <c r="AY176" s="14" t="s">
        <v>132</v>
      </c>
      <c r="BE176" s="162">
        <f t="shared" si="24"/>
        <v>0</v>
      </c>
      <c r="BF176" s="162">
        <f t="shared" si="25"/>
        <v>0</v>
      </c>
      <c r="BG176" s="162">
        <f t="shared" si="26"/>
        <v>0</v>
      </c>
      <c r="BH176" s="162">
        <f t="shared" si="27"/>
        <v>0</v>
      </c>
      <c r="BI176" s="162">
        <f t="shared" si="28"/>
        <v>0</v>
      </c>
      <c r="BJ176" s="14" t="s">
        <v>74</v>
      </c>
      <c r="BK176" s="162">
        <f t="shared" si="29"/>
        <v>0</v>
      </c>
      <c r="BL176" s="14" t="s">
        <v>138</v>
      </c>
      <c r="BM176" s="161" t="s">
        <v>379</v>
      </c>
    </row>
    <row r="177" spans="1:65" s="2" customFormat="1" ht="24.2" customHeight="1" x14ac:dyDescent="0.2">
      <c r="A177" s="26"/>
      <c r="B177" s="149"/>
      <c r="C177" s="163" t="s">
        <v>380</v>
      </c>
      <c r="D177" s="163" t="s">
        <v>160</v>
      </c>
      <c r="E177" s="164" t="s">
        <v>824</v>
      </c>
      <c r="F177" s="165" t="s">
        <v>825</v>
      </c>
      <c r="G177" s="166" t="s">
        <v>254</v>
      </c>
      <c r="H177" s="167">
        <v>2</v>
      </c>
      <c r="I177" s="168"/>
      <c r="J177" s="168">
        <f t="shared" si="20"/>
        <v>0</v>
      </c>
      <c r="K177" s="169"/>
      <c r="L177" s="170"/>
      <c r="M177" s="171" t="s">
        <v>1</v>
      </c>
      <c r="N177" s="172" t="s">
        <v>33</v>
      </c>
      <c r="O177" s="159">
        <v>0</v>
      </c>
      <c r="P177" s="159">
        <f t="shared" si="21"/>
        <v>0</v>
      </c>
      <c r="Q177" s="159">
        <v>0</v>
      </c>
      <c r="R177" s="159">
        <f t="shared" si="22"/>
        <v>0</v>
      </c>
      <c r="S177" s="159">
        <v>0</v>
      </c>
      <c r="T177" s="160">
        <f t="shared" si="2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1" t="s">
        <v>148</v>
      </c>
      <c r="AT177" s="161" t="s">
        <v>160</v>
      </c>
      <c r="AU177" s="161" t="s">
        <v>76</v>
      </c>
      <c r="AY177" s="14" t="s">
        <v>132</v>
      </c>
      <c r="BE177" s="162">
        <f t="shared" si="24"/>
        <v>0</v>
      </c>
      <c r="BF177" s="162">
        <f t="shared" si="25"/>
        <v>0</v>
      </c>
      <c r="BG177" s="162">
        <f t="shared" si="26"/>
        <v>0</v>
      </c>
      <c r="BH177" s="162">
        <f t="shared" si="27"/>
        <v>0</v>
      </c>
      <c r="BI177" s="162">
        <f t="shared" si="28"/>
        <v>0</v>
      </c>
      <c r="BJ177" s="14" t="s">
        <v>74</v>
      </c>
      <c r="BK177" s="162">
        <f t="shared" si="29"/>
        <v>0</v>
      </c>
      <c r="BL177" s="14" t="s">
        <v>138</v>
      </c>
      <c r="BM177" s="161" t="s">
        <v>383</v>
      </c>
    </row>
    <row r="178" spans="1:65" s="2" customFormat="1" ht="16.5" customHeight="1" x14ac:dyDescent="0.2">
      <c r="A178" s="26"/>
      <c r="B178" s="149"/>
      <c r="C178" s="150" t="s">
        <v>211</v>
      </c>
      <c r="D178" s="150" t="s">
        <v>134</v>
      </c>
      <c r="E178" s="151" t="s">
        <v>826</v>
      </c>
      <c r="F178" s="152" t="s">
        <v>827</v>
      </c>
      <c r="G178" s="153" t="s">
        <v>254</v>
      </c>
      <c r="H178" s="154">
        <v>1</v>
      </c>
      <c r="I178" s="155"/>
      <c r="J178" s="155">
        <f t="shared" si="20"/>
        <v>0</v>
      </c>
      <c r="K178" s="156"/>
      <c r="L178" s="27"/>
      <c r="M178" s="157" t="s">
        <v>1</v>
      </c>
      <c r="N178" s="158" t="s">
        <v>33</v>
      </c>
      <c r="O178" s="159">
        <v>0</v>
      </c>
      <c r="P178" s="159">
        <f t="shared" si="21"/>
        <v>0</v>
      </c>
      <c r="Q178" s="159">
        <v>0</v>
      </c>
      <c r="R178" s="159">
        <f t="shared" si="22"/>
        <v>0</v>
      </c>
      <c r="S178" s="159">
        <v>0</v>
      </c>
      <c r="T178" s="160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1" t="s">
        <v>138</v>
      </c>
      <c r="AT178" s="161" t="s">
        <v>134</v>
      </c>
      <c r="AU178" s="161" t="s">
        <v>76</v>
      </c>
      <c r="AY178" s="14" t="s">
        <v>132</v>
      </c>
      <c r="BE178" s="162">
        <f t="shared" si="24"/>
        <v>0</v>
      </c>
      <c r="BF178" s="162">
        <f t="shared" si="25"/>
        <v>0</v>
      </c>
      <c r="BG178" s="162">
        <f t="shared" si="26"/>
        <v>0</v>
      </c>
      <c r="BH178" s="162">
        <f t="shared" si="27"/>
        <v>0</v>
      </c>
      <c r="BI178" s="162">
        <f t="shared" si="28"/>
        <v>0</v>
      </c>
      <c r="BJ178" s="14" t="s">
        <v>74</v>
      </c>
      <c r="BK178" s="162">
        <f t="shared" si="29"/>
        <v>0</v>
      </c>
      <c r="BL178" s="14" t="s">
        <v>138</v>
      </c>
      <c r="BM178" s="161" t="s">
        <v>386</v>
      </c>
    </row>
    <row r="179" spans="1:65" s="2" customFormat="1" ht="24.2" customHeight="1" x14ac:dyDescent="0.2">
      <c r="A179" s="26"/>
      <c r="B179" s="149"/>
      <c r="C179" s="163" t="s">
        <v>387</v>
      </c>
      <c r="D179" s="163" t="s">
        <v>160</v>
      </c>
      <c r="E179" s="164" t="s">
        <v>828</v>
      </c>
      <c r="F179" s="165" t="s">
        <v>829</v>
      </c>
      <c r="G179" s="166" t="s">
        <v>254</v>
      </c>
      <c r="H179" s="167">
        <v>1</v>
      </c>
      <c r="I179" s="168"/>
      <c r="J179" s="168">
        <f t="shared" si="20"/>
        <v>0</v>
      </c>
      <c r="K179" s="169"/>
      <c r="L179" s="170"/>
      <c r="M179" s="171" t="s">
        <v>1</v>
      </c>
      <c r="N179" s="172" t="s">
        <v>33</v>
      </c>
      <c r="O179" s="159">
        <v>0</v>
      </c>
      <c r="P179" s="159">
        <f t="shared" si="21"/>
        <v>0</v>
      </c>
      <c r="Q179" s="159">
        <v>0</v>
      </c>
      <c r="R179" s="159">
        <f t="shared" si="22"/>
        <v>0</v>
      </c>
      <c r="S179" s="159">
        <v>0</v>
      </c>
      <c r="T179" s="160">
        <f t="shared" si="2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1" t="s">
        <v>148</v>
      </c>
      <c r="AT179" s="161" t="s">
        <v>160</v>
      </c>
      <c r="AU179" s="161" t="s">
        <v>76</v>
      </c>
      <c r="AY179" s="14" t="s">
        <v>132</v>
      </c>
      <c r="BE179" s="162">
        <f t="shared" si="24"/>
        <v>0</v>
      </c>
      <c r="BF179" s="162">
        <f t="shared" si="25"/>
        <v>0</v>
      </c>
      <c r="BG179" s="162">
        <f t="shared" si="26"/>
        <v>0</v>
      </c>
      <c r="BH179" s="162">
        <f t="shared" si="27"/>
        <v>0</v>
      </c>
      <c r="BI179" s="162">
        <f t="shared" si="28"/>
        <v>0</v>
      </c>
      <c r="BJ179" s="14" t="s">
        <v>74</v>
      </c>
      <c r="BK179" s="162">
        <f t="shared" si="29"/>
        <v>0</v>
      </c>
      <c r="BL179" s="14" t="s">
        <v>138</v>
      </c>
      <c r="BM179" s="161" t="s">
        <v>390</v>
      </c>
    </row>
    <row r="180" spans="1:65" s="2" customFormat="1" ht="33" customHeight="1" x14ac:dyDescent="0.2">
      <c r="A180" s="26"/>
      <c r="B180" s="149"/>
      <c r="C180" s="150" t="s">
        <v>215</v>
      </c>
      <c r="D180" s="150" t="s">
        <v>134</v>
      </c>
      <c r="E180" s="151" t="s">
        <v>830</v>
      </c>
      <c r="F180" s="152" t="s">
        <v>831</v>
      </c>
      <c r="G180" s="153" t="s">
        <v>147</v>
      </c>
      <c r="H180" s="154">
        <v>1</v>
      </c>
      <c r="I180" s="155"/>
      <c r="J180" s="155">
        <f t="shared" si="20"/>
        <v>0</v>
      </c>
      <c r="K180" s="156"/>
      <c r="L180" s="27"/>
      <c r="M180" s="157" t="s">
        <v>1</v>
      </c>
      <c r="N180" s="158" t="s">
        <v>33</v>
      </c>
      <c r="O180" s="159">
        <v>1.4232400000000001</v>
      </c>
      <c r="P180" s="159">
        <f t="shared" si="21"/>
        <v>1.4232400000000001</v>
      </c>
      <c r="Q180" s="159">
        <v>2.1940735</v>
      </c>
      <c r="R180" s="159">
        <f t="shared" si="22"/>
        <v>2.1940735</v>
      </c>
      <c r="S180" s="159">
        <v>0</v>
      </c>
      <c r="T180" s="160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1" t="s">
        <v>138</v>
      </c>
      <c r="AT180" s="161" t="s">
        <v>134</v>
      </c>
      <c r="AU180" s="161" t="s">
        <v>76</v>
      </c>
      <c r="AY180" s="14" t="s">
        <v>132</v>
      </c>
      <c r="BE180" s="162">
        <f t="shared" si="24"/>
        <v>0</v>
      </c>
      <c r="BF180" s="162">
        <f t="shared" si="25"/>
        <v>0</v>
      </c>
      <c r="BG180" s="162">
        <f t="shared" si="26"/>
        <v>0</v>
      </c>
      <c r="BH180" s="162">
        <f t="shared" si="27"/>
        <v>0</v>
      </c>
      <c r="BI180" s="162">
        <f t="shared" si="28"/>
        <v>0</v>
      </c>
      <c r="BJ180" s="14" t="s">
        <v>74</v>
      </c>
      <c r="BK180" s="162">
        <f t="shared" si="29"/>
        <v>0</v>
      </c>
      <c r="BL180" s="14" t="s">
        <v>138</v>
      </c>
      <c r="BM180" s="161" t="s">
        <v>393</v>
      </c>
    </row>
    <row r="181" spans="1:65" s="2" customFormat="1" ht="33" customHeight="1" x14ac:dyDescent="0.2">
      <c r="A181" s="26"/>
      <c r="B181" s="149"/>
      <c r="C181" s="163" t="s">
        <v>394</v>
      </c>
      <c r="D181" s="163" t="s">
        <v>160</v>
      </c>
      <c r="E181" s="164" t="s">
        <v>832</v>
      </c>
      <c r="F181" s="165" t="s">
        <v>833</v>
      </c>
      <c r="G181" s="166" t="s">
        <v>137</v>
      </c>
      <c r="H181" s="167">
        <v>2.3199999999999998</v>
      </c>
      <c r="I181" s="168"/>
      <c r="J181" s="168">
        <f t="shared" si="20"/>
        <v>0</v>
      </c>
      <c r="K181" s="169"/>
      <c r="L181" s="170"/>
      <c r="M181" s="171" t="s">
        <v>1</v>
      </c>
      <c r="N181" s="172" t="s">
        <v>33</v>
      </c>
      <c r="O181" s="159">
        <v>0</v>
      </c>
      <c r="P181" s="159">
        <f t="shared" si="21"/>
        <v>0</v>
      </c>
      <c r="Q181" s="159">
        <v>0</v>
      </c>
      <c r="R181" s="159">
        <f t="shared" si="22"/>
        <v>0</v>
      </c>
      <c r="S181" s="159">
        <v>0</v>
      </c>
      <c r="T181" s="160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1" t="s">
        <v>148</v>
      </c>
      <c r="AT181" s="161" t="s">
        <v>160</v>
      </c>
      <c r="AU181" s="161" t="s">
        <v>76</v>
      </c>
      <c r="AY181" s="14" t="s">
        <v>132</v>
      </c>
      <c r="BE181" s="162">
        <f t="shared" si="24"/>
        <v>0</v>
      </c>
      <c r="BF181" s="162">
        <f t="shared" si="25"/>
        <v>0</v>
      </c>
      <c r="BG181" s="162">
        <f t="shared" si="26"/>
        <v>0</v>
      </c>
      <c r="BH181" s="162">
        <f t="shared" si="27"/>
        <v>0</v>
      </c>
      <c r="BI181" s="162">
        <f t="shared" si="28"/>
        <v>0</v>
      </c>
      <c r="BJ181" s="14" t="s">
        <v>74</v>
      </c>
      <c r="BK181" s="162">
        <f t="shared" si="29"/>
        <v>0</v>
      </c>
      <c r="BL181" s="14" t="s">
        <v>138</v>
      </c>
      <c r="BM181" s="161" t="s">
        <v>397</v>
      </c>
    </row>
    <row r="182" spans="1:65" s="2" customFormat="1" ht="24.2" customHeight="1" x14ac:dyDescent="0.2">
      <c r="A182" s="26"/>
      <c r="B182" s="149"/>
      <c r="C182" s="150" t="s">
        <v>219</v>
      </c>
      <c r="D182" s="150" t="s">
        <v>134</v>
      </c>
      <c r="E182" s="151" t="s">
        <v>834</v>
      </c>
      <c r="F182" s="152" t="s">
        <v>835</v>
      </c>
      <c r="G182" s="153" t="s">
        <v>137</v>
      </c>
      <c r="H182" s="154">
        <v>10.5</v>
      </c>
      <c r="I182" s="155"/>
      <c r="J182" s="155">
        <f t="shared" si="20"/>
        <v>0</v>
      </c>
      <c r="K182" s="156"/>
      <c r="L182" s="27"/>
      <c r="M182" s="157" t="s">
        <v>1</v>
      </c>
      <c r="N182" s="158" t="s">
        <v>33</v>
      </c>
      <c r="O182" s="159">
        <v>0.91034000000000004</v>
      </c>
      <c r="P182" s="159">
        <f t="shared" si="21"/>
        <v>9.5585699999999996</v>
      </c>
      <c r="Q182" s="159">
        <v>2.3051311299999998E-2</v>
      </c>
      <c r="R182" s="159">
        <f t="shared" si="22"/>
        <v>0.24203876864999999</v>
      </c>
      <c r="S182" s="159">
        <v>0</v>
      </c>
      <c r="T182" s="160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1" t="s">
        <v>138</v>
      </c>
      <c r="AT182" s="161" t="s">
        <v>134</v>
      </c>
      <c r="AU182" s="161" t="s">
        <v>76</v>
      </c>
      <c r="AY182" s="14" t="s">
        <v>132</v>
      </c>
      <c r="BE182" s="162">
        <f t="shared" si="24"/>
        <v>0</v>
      </c>
      <c r="BF182" s="162">
        <f t="shared" si="25"/>
        <v>0</v>
      </c>
      <c r="BG182" s="162">
        <f t="shared" si="26"/>
        <v>0</v>
      </c>
      <c r="BH182" s="162">
        <f t="shared" si="27"/>
        <v>0</v>
      </c>
      <c r="BI182" s="162">
        <f t="shared" si="28"/>
        <v>0</v>
      </c>
      <c r="BJ182" s="14" t="s">
        <v>74</v>
      </c>
      <c r="BK182" s="162">
        <f t="shared" si="29"/>
        <v>0</v>
      </c>
      <c r="BL182" s="14" t="s">
        <v>138</v>
      </c>
      <c r="BM182" s="161" t="s">
        <v>400</v>
      </c>
    </row>
    <row r="183" spans="1:65" s="12" customFormat="1" ht="22.9" customHeight="1" x14ac:dyDescent="0.2">
      <c r="B183" s="137"/>
      <c r="D183" s="138" t="s">
        <v>67</v>
      </c>
      <c r="E183" s="147" t="s">
        <v>165</v>
      </c>
      <c r="F183" s="147" t="s">
        <v>836</v>
      </c>
      <c r="J183" s="148">
        <f>BK183</f>
        <v>0</v>
      </c>
      <c r="L183" s="137"/>
      <c r="M183" s="141"/>
      <c r="N183" s="142"/>
      <c r="O183" s="142"/>
      <c r="P183" s="143">
        <f>SUM(P184:P206)</f>
        <v>281.05482000000006</v>
      </c>
      <c r="Q183" s="142"/>
      <c r="R183" s="143">
        <f>SUM(R184:R206)</f>
        <v>5.6136595559999991</v>
      </c>
      <c r="S183" s="142"/>
      <c r="T183" s="144">
        <f>SUM(T184:T206)</f>
        <v>0</v>
      </c>
      <c r="AR183" s="138" t="s">
        <v>74</v>
      </c>
      <c r="AT183" s="145" t="s">
        <v>67</v>
      </c>
      <c r="AU183" s="145" t="s">
        <v>74</v>
      </c>
      <c r="AY183" s="138" t="s">
        <v>132</v>
      </c>
      <c r="BK183" s="146">
        <f>SUM(BK184:BK206)</f>
        <v>0</v>
      </c>
    </row>
    <row r="184" spans="1:65" s="2" customFormat="1" ht="24.2" customHeight="1" x14ac:dyDescent="0.2">
      <c r="A184" s="26"/>
      <c r="B184" s="149"/>
      <c r="C184" s="150" t="s">
        <v>401</v>
      </c>
      <c r="D184" s="150" t="s">
        <v>134</v>
      </c>
      <c r="E184" s="151" t="s">
        <v>837</v>
      </c>
      <c r="F184" s="152" t="s">
        <v>838</v>
      </c>
      <c r="G184" s="153" t="s">
        <v>214</v>
      </c>
      <c r="H184" s="154">
        <v>6</v>
      </c>
      <c r="I184" s="155"/>
      <c r="J184" s="155">
        <f t="shared" ref="J184:J206" si="30">ROUND(I184*H184,2)</f>
        <v>0</v>
      </c>
      <c r="K184" s="156"/>
      <c r="L184" s="27"/>
      <c r="M184" s="157" t="s">
        <v>1</v>
      </c>
      <c r="N184" s="158" t="s">
        <v>33</v>
      </c>
      <c r="O184" s="159">
        <v>0</v>
      </c>
      <c r="P184" s="159">
        <f t="shared" ref="P184:P206" si="31">O184*H184</f>
        <v>0</v>
      </c>
      <c r="Q184" s="159">
        <v>0</v>
      </c>
      <c r="R184" s="159">
        <f t="shared" ref="R184:R206" si="32">Q184*H184</f>
        <v>0</v>
      </c>
      <c r="S184" s="159">
        <v>0</v>
      </c>
      <c r="T184" s="160">
        <f t="shared" ref="T184:T206" si="33"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1" t="s">
        <v>138</v>
      </c>
      <c r="AT184" s="161" t="s">
        <v>134</v>
      </c>
      <c r="AU184" s="161" t="s">
        <v>76</v>
      </c>
      <c r="AY184" s="14" t="s">
        <v>132</v>
      </c>
      <c r="BE184" s="162">
        <f t="shared" ref="BE184:BE206" si="34">IF(N184="základná",J184,0)</f>
        <v>0</v>
      </c>
      <c r="BF184" s="162">
        <f t="shared" ref="BF184:BF206" si="35">IF(N184="znížená",J184,0)</f>
        <v>0</v>
      </c>
      <c r="BG184" s="162">
        <f t="shared" ref="BG184:BG206" si="36">IF(N184="zákl. prenesená",J184,0)</f>
        <v>0</v>
      </c>
      <c r="BH184" s="162">
        <f t="shared" ref="BH184:BH206" si="37">IF(N184="zníž. prenesená",J184,0)</f>
        <v>0</v>
      </c>
      <c r="BI184" s="162">
        <f t="shared" ref="BI184:BI206" si="38">IF(N184="nulová",J184,0)</f>
        <v>0</v>
      </c>
      <c r="BJ184" s="14" t="s">
        <v>74</v>
      </c>
      <c r="BK184" s="162">
        <f t="shared" ref="BK184:BK206" si="39">ROUND(I184*H184,2)</f>
        <v>0</v>
      </c>
      <c r="BL184" s="14" t="s">
        <v>138</v>
      </c>
      <c r="BM184" s="161" t="s">
        <v>404</v>
      </c>
    </row>
    <row r="185" spans="1:65" s="2" customFormat="1" ht="37.9" customHeight="1" x14ac:dyDescent="0.2">
      <c r="A185" s="26"/>
      <c r="B185" s="149"/>
      <c r="C185" s="163" t="s">
        <v>222</v>
      </c>
      <c r="D185" s="163" t="s">
        <v>160</v>
      </c>
      <c r="E185" s="164" t="s">
        <v>839</v>
      </c>
      <c r="F185" s="165" t="s">
        <v>840</v>
      </c>
      <c r="G185" s="166" t="s">
        <v>254</v>
      </c>
      <c r="H185" s="167">
        <v>1</v>
      </c>
      <c r="I185" s="168"/>
      <c r="J185" s="168">
        <f t="shared" si="30"/>
        <v>0</v>
      </c>
      <c r="K185" s="169"/>
      <c r="L185" s="170"/>
      <c r="M185" s="171" t="s">
        <v>1</v>
      </c>
      <c r="N185" s="172" t="s">
        <v>33</v>
      </c>
      <c r="O185" s="159">
        <v>0</v>
      </c>
      <c r="P185" s="159">
        <f t="shared" si="31"/>
        <v>0</v>
      </c>
      <c r="Q185" s="159">
        <v>0</v>
      </c>
      <c r="R185" s="159">
        <f t="shared" si="32"/>
        <v>0</v>
      </c>
      <c r="S185" s="159">
        <v>0</v>
      </c>
      <c r="T185" s="160">
        <f t="shared" si="3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1" t="s">
        <v>148</v>
      </c>
      <c r="AT185" s="161" t="s">
        <v>160</v>
      </c>
      <c r="AU185" s="161" t="s">
        <v>76</v>
      </c>
      <c r="AY185" s="14" t="s">
        <v>132</v>
      </c>
      <c r="BE185" s="162">
        <f t="shared" si="34"/>
        <v>0</v>
      </c>
      <c r="BF185" s="162">
        <f t="shared" si="35"/>
        <v>0</v>
      </c>
      <c r="BG185" s="162">
        <f t="shared" si="36"/>
        <v>0</v>
      </c>
      <c r="BH185" s="162">
        <f t="shared" si="37"/>
        <v>0</v>
      </c>
      <c r="BI185" s="162">
        <f t="shared" si="38"/>
        <v>0</v>
      </c>
      <c r="BJ185" s="14" t="s">
        <v>74</v>
      </c>
      <c r="BK185" s="162">
        <f t="shared" si="39"/>
        <v>0</v>
      </c>
      <c r="BL185" s="14" t="s">
        <v>138</v>
      </c>
      <c r="BM185" s="161" t="s">
        <v>407</v>
      </c>
    </row>
    <row r="186" spans="1:65" s="2" customFormat="1" ht="37.9" customHeight="1" x14ac:dyDescent="0.2">
      <c r="A186" s="26"/>
      <c r="B186" s="149"/>
      <c r="C186" s="163" t="s">
        <v>408</v>
      </c>
      <c r="D186" s="163" t="s">
        <v>160</v>
      </c>
      <c r="E186" s="164" t="s">
        <v>841</v>
      </c>
      <c r="F186" s="165" t="s">
        <v>842</v>
      </c>
      <c r="G186" s="166" t="s">
        <v>254</v>
      </c>
      <c r="H186" s="167">
        <v>1</v>
      </c>
      <c r="I186" s="168"/>
      <c r="J186" s="168">
        <f t="shared" si="30"/>
        <v>0</v>
      </c>
      <c r="K186" s="169"/>
      <c r="L186" s="170"/>
      <c r="M186" s="171" t="s">
        <v>1</v>
      </c>
      <c r="N186" s="172" t="s">
        <v>33</v>
      </c>
      <c r="O186" s="159">
        <v>0</v>
      </c>
      <c r="P186" s="159">
        <f t="shared" si="31"/>
        <v>0</v>
      </c>
      <c r="Q186" s="159">
        <v>0</v>
      </c>
      <c r="R186" s="159">
        <f t="shared" si="32"/>
        <v>0</v>
      </c>
      <c r="S186" s="159">
        <v>0</v>
      </c>
      <c r="T186" s="160">
        <f t="shared" si="3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1" t="s">
        <v>148</v>
      </c>
      <c r="AT186" s="161" t="s">
        <v>160</v>
      </c>
      <c r="AU186" s="161" t="s">
        <v>76</v>
      </c>
      <c r="AY186" s="14" t="s">
        <v>132</v>
      </c>
      <c r="BE186" s="162">
        <f t="shared" si="34"/>
        <v>0</v>
      </c>
      <c r="BF186" s="162">
        <f t="shared" si="35"/>
        <v>0</v>
      </c>
      <c r="BG186" s="162">
        <f t="shared" si="36"/>
        <v>0</v>
      </c>
      <c r="BH186" s="162">
        <f t="shared" si="37"/>
        <v>0</v>
      </c>
      <c r="BI186" s="162">
        <f t="shared" si="38"/>
        <v>0</v>
      </c>
      <c r="BJ186" s="14" t="s">
        <v>74</v>
      </c>
      <c r="BK186" s="162">
        <f t="shared" si="39"/>
        <v>0</v>
      </c>
      <c r="BL186" s="14" t="s">
        <v>138</v>
      </c>
      <c r="BM186" s="161" t="s">
        <v>411</v>
      </c>
    </row>
    <row r="187" spans="1:65" s="2" customFormat="1" ht="37.9" customHeight="1" x14ac:dyDescent="0.2">
      <c r="A187" s="26"/>
      <c r="B187" s="149"/>
      <c r="C187" s="163" t="s">
        <v>226</v>
      </c>
      <c r="D187" s="163" t="s">
        <v>160</v>
      </c>
      <c r="E187" s="164" t="s">
        <v>843</v>
      </c>
      <c r="F187" s="165" t="s">
        <v>844</v>
      </c>
      <c r="G187" s="166" t="s">
        <v>254</v>
      </c>
      <c r="H187" s="167">
        <v>4</v>
      </c>
      <c r="I187" s="168"/>
      <c r="J187" s="168">
        <f t="shared" si="30"/>
        <v>0</v>
      </c>
      <c r="K187" s="169"/>
      <c r="L187" s="170"/>
      <c r="M187" s="171" t="s">
        <v>1</v>
      </c>
      <c r="N187" s="172" t="s">
        <v>33</v>
      </c>
      <c r="O187" s="159">
        <v>0</v>
      </c>
      <c r="P187" s="159">
        <f t="shared" si="31"/>
        <v>0</v>
      </c>
      <c r="Q187" s="159">
        <v>0</v>
      </c>
      <c r="R187" s="159">
        <f t="shared" si="32"/>
        <v>0</v>
      </c>
      <c r="S187" s="159">
        <v>0</v>
      </c>
      <c r="T187" s="160">
        <f t="shared" si="3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1" t="s">
        <v>148</v>
      </c>
      <c r="AT187" s="161" t="s">
        <v>160</v>
      </c>
      <c r="AU187" s="161" t="s">
        <v>76</v>
      </c>
      <c r="AY187" s="14" t="s">
        <v>132</v>
      </c>
      <c r="BE187" s="162">
        <f t="shared" si="34"/>
        <v>0</v>
      </c>
      <c r="BF187" s="162">
        <f t="shared" si="35"/>
        <v>0</v>
      </c>
      <c r="BG187" s="162">
        <f t="shared" si="36"/>
        <v>0</v>
      </c>
      <c r="BH187" s="162">
        <f t="shared" si="37"/>
        <v>0</v>
      </c>
      <c r="BI187" s="162">
        <f t="shared" si="38"/>
        <v>0</v>
      </c>
      <c r="BJ187" s="14" t="s">
        <v>74</v>
      </c>
      <c r="BK187" s="162">
        <f t="shared" si="39"/>
        <v>0</v>
      </c>
      <c r="BL187" s="14" t="s">
        <v>138</v>
      </c>
      <c r="BM187" s="161" t="s">
        <v>414</v>
      </c>
    </row>
    <row r="188" spans="1:65" s="2" customFormat="1" ht="33" customHeight="1" x14ac:dyDescent="0.2">
      <c r="A188" s="26"/>
      <c r="B188" s="149"/>
      <c r="C188" s="150" t="s">
        <v>415</v>
      </c>
      <c r="D188" s="150" t="s">
        <v>134</v>
      </c>
      <c r="E188" s="151" t="s">
        <v>557</v>
      </c>
      <c r="F188" s="152" t="s">
        <v>558</v>
      </c>
      <c r="G188" s="153" t="s">
        <v>214</v>
      </c>
      <c r="H188" s="154">
        <v>3</v>
      </c>
      <c r="I188" s="155"/>
      <c r="J188" s="155">
        <f t="shared" si="30"/>
        <v>0</v>
      </c>
      <c r="K188" s="156"/>
      <c r="L188" s="27"/>
      <c r="M188" s="157" t="s">
        <v>1</v>
      </c>
      <c r="N188" s="158" t="s">
        <v>33</v>
      </c>
      <c r="O188" s="159">
        <v>0.27</v>
      </c>
      <c r="P188" s="159">
        <f t="shared" si="31"/>
        <v>0.81</v>
      </c>
      <c r="Q188" s="159">
        <v>0.151130352</v>
      </c>
      <c r="R188" s="159">
        <f t="shared" si="32"/>
        <v>0.45339105599999996</v>
      </c>
      <c r="S188" s="159">
        <v>0</v>
      </c>
      <c r="T188" s="160">
        <f t="shared" si="3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1" t="s">
        <v>138</v>
      </c>
      <c r="AT188" s="161" t="s">
        <v>134</v>
      </c>
      <c r="AU188" s="161" t="s">
        <v>76</v>
      </c>
      <c r="AY188" s="14" t="s">
        <v>132</v>
      </c>
      <c r="BE188" s="162">
        <f t="shared" si="34"/>
        <v>0</v>
      </c>
      <c r="BF188" s="162">
        <f t="shared" si="35"/>
        <v>0</v>
      </c>
      <c r="BG188" s="162">
        <f t="shared" si="36"/>
        <v>0</v>
      </c>
      <c r="BH188" s="162">
        <f t="shared" si="37"/>
        <v>0</v>
      </c>
      <c r="BI188" s="162">
        <f t="shared" si="38"/>
        <v>0</v>
      </c>
      <c r="BJ188" s="14" t="s">
        <v>74</v>
      </c>
      <c r="BK188" s="162">
        <f t="shared" si="39"/>
        <v>0</v>
      </c>
      <c r="BL188" s="14" t="s">
        <v>138</v>
      </c>
      <c r="BM188" s="161" t="s">
        <v>418</v>
      </c>
    </row>
    <row r="189" spans="1:65" s="2" customFormat="1" ht="24.2" customHeight="1" x14ac:dyDescent="0.2">
      <c r="A189" s="26"/>
      <c r="B189" s="149"/>
      <c r="C189" s="163" t="s">
        <v>230</v>
      </c>
      <c r="D189" s="163" t="s">
        <v>160</v>
      </c>
      <c r="E189" s="164" t="s">
        <v>845</v>
      </c>
      <c r="F189" s="165" t="s">
        <v>846</v>
      </c>
      <c r="G189" s="166" t="s">
        <v>254</v>
      </c>
      <c r="H189" s="167">
        <v>3</v>
      </c>
      <c r="I189" s="168"/>
      <c r="J189" s="168">
        <f t="shared" si="30"/>
        <v>0</v>
      </c>
      <c r="K189" s="169"/>
      <c r="L189" s="170"/>
      <c r="M189" s="171" t="s">
        <v>1</v>
      </c>
      <c r="N189" s="172" t="s">
        <v>33</v>
      </c>
      <c r="O189" s="159">
        <v>0</v>
      </c>
      <c r="P189" s="159">
        <f t="shared" si="31"/>
        <v>0</v>
      </c>
      <c r="Q189" s="159">
        <v>0</v>
      </c>
      <c r="R189" s="159">
        <f t="shared" si="32"/>
        <v>0</v>
      </c>
      <c r="S189" s="159">
        <v>0</v>
      </c>
      <c r="T189" s="160">
        <f t="shared" si="3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1" t="s">
        <v>148</v>
      </c>
      <c r="AT189" s="161" t="s">
        <v>160</v>
      </c>
      <c r="AU189" s="161" t="s">
        <v>76</v>
      </c>
      <c r="AY189" s="14" t="s">
        <v>132</v>
      </c>
      <c r="BE189" s="162">
        <f t="shared" si="34"/>
        <v>0</v>
      </c>
      <c r="BF189" s="162">
        <f t="shared" si="35"/>
        <v>0</v>
      </c>
      <c r="BG189" s="162">
        <f t="shared" si="36"/>
        <v>0</v>
      </c>
      <c r="BH189" s="162">
        <f t="shared" si="37"/>
        <v>0</v>
      </c>
      <c r="BI189" s="162">
        <f t="shared" si="38"/>
        <v>0</v>
      </c>
      <c r="BJ189" s="14" t="s">
        <v>74</v>
      </c>
      <c r="BK189" s="162">
        <f t="shared" si="39"/>
        <v>0</v>
      </c>
      <c r="BL189" s="14" t="s">
        <v>138</v>
      </c>
      <c r="BM189" s="161" t="s">
        <v>421</v>
      </c>
    </row>
    <row r="190" spans="1:65" s="2" customFormat="1" ht="24.2" customHeight="1" x14ac:dyDescent="0.2">
      <c r="A190" s="26"/>
      <c r="B190" s="149"/>
      <c r="C190" s="150" t="s">
        <v>422</v>
      </c>
      <c r="D190" s="150" t="s">
        <v>134</v>
      </c>
      <c r="E190" s="151" t="s">
        <v>847</v>
      </c>
      <c r="F190" s="152" t="s">
        <v>848</v>
      </c>
      <c r="G190" s="153" t="s">
        <v>214</v>
      </c>
      <c r="H190" s="154">
        <v>6</v>
      </c>
      <c r="I190" s="155"/>
      <c r="J190" s="155">
        <f t="shared" si="30"/>
        <v>0</v>
      </c>
      <c r="K190" s="156"/>
      <c r="L190" s="27"/>
      <c r="M190" s="157" t="s">
        <v>1</v>
      </c>
      <c r="N190" s="158" t="s">
        <v>33</v>
      </c>
      <c r="O190" s="159">
        <v>0</v>
      </c>
      <c r="P190" s="159">
        <f t="shared" si="31"/>
        <v>0</v>
      </c>
      <c r="Q190" s="159">
        <v>0</v>
      </c>
      <c r="R190" s="159">
        <f t="shared" si="32"/>
        <v>0</v>
      </c>
      <c r="S190" s="159">
        <v>0</v>
      </c>
      <c r="T190" s="160">
        <f t="shared" si="3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1" t="s">
        <v>138</v>
      </c>
      <c r="AT190" s="161" t="s">
        <v>134</v>
      </c>
      <c r="AU190" s="161" t="s">
        <v>76</v>
      </c>
      <c r="AY190" s="14" t="s">
        <v>132</v>
      </c>
      <c r="BE190" s="162">
        <f t="shared" si="34"/>
        <v>0</v>
      </c>
      <c r="BF190" s="162">
        <f t="shared" si="35"/>
        <v>0</v>
      </c>
      <c r="BG190" s="162">
        <f t="shared" si="36"/>
        <v>0</v>
      </c>
      <c r="BH190" s="162">
        <f t="shared" si="37"/>
        <v>0</v>
      </c>
      <c r="BI190" s="162">
        <f t="shared" si="38"/>
        <v>0</v>
      </c>
      <c r="BJ190" s="14" t="s">
        <v>74</v>
      </c>
      <c r="BK190" s="162">
        <f t="shared" si="39"/>
        <v>0</v>
      </c>
      <c r="BL190" s="14" t="s">
        <v>138</v>
      </c>
      <c r="BM190" s="161" t="s">
        <v>425</v>
      </c>
    </row>
    <row r="191" spans="1:65" s="2" customFormat="1" ht="33" customHeight="1" x14ac:dyDescent="0.2">
      <c r="A191" s="26"/>
      <c r="B191" s="149"/>
      <c r="C191" s="163" t="s">
        <v>234</v>
      </c>
      <c r="D191" s="163" t="s">
        <v>160</v>
      </c>
      <c r="E191" s="164" t="s">
        <v>849</v>
      </c>
      <c r="F191" s="165" t="s">
        <v>850</v>
      </c>
      <c r="G191" s="166" t="s">
        <v>254</v>
      </c>
      <c r="H191" s="167">
        <v>1</v>
      </c>
      <c r="I191" s="168"/>
      <c r="J191" s="168">
        <f t="shared" si="30"/>
        <v>0</v>
      </c>
      <c r="K191" s="169"/>
      <c r="L191" s="170"/>
      <c r="M191" s="171" t="s">
        <v>1</v>
      </c>
      <c r="N191" s="172" t="s">
        <v>33</v>
      </c>
      <c r="O191" s="159">
        <v>0</v>
      </c>
      <c r="P191" s="159">
        <f t="shared" si="31"/>
        <v>0</v>
      </c>
      <c r="Q191" s="159">
        <v>0</v>
      </c>
      <c r="R191" s="159">
        <f t="shared" si="32"/>
        <v>0</v>
      </c>
      <c r="S191" s="159">
        <v>0</v>
      </c>
      <c r="T191" s="160">
        <f t="shared" si="3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1" t="s">
        <v>148</v>
      </c>
      <c r="AT191" s="161" t="s">
        <v>160</v>
      </c>
      <c r="AU191" s="161" t="s">
        <v>76</v>
      </c>
      <c r="AY191" s="14" t="s">
        <v>132</v>
      </c>
      <c r="BE191" s="162">
        <f t="shared" si="34"/>
        <v>0</v>
      </c>
      <c r="BF191" s="162">
        <f t="shared" si="35"/>
        <v>0</v>
      </c>
      <c r="BG191" s="162">
        <f t="shared" si="36"/>
        <v>0</v>
      </c>
      <c r="BH191" s="162">
        <f t="shared" si="37"/>
        <v>0</v>
      </c>
      <c r="BI191" s="162">
        <f t="shared" si="38"/>
        <v>0</v>
      </c>
      <c r="BJ191" s="14" t="s">
        <v>74</v>
      </c>
      <c r="BK191" s="162">
        <f t="shared" si="39"/>
        <v>0</v>
      </c>
      <c r="BL191" s="14" t="s">
        <v>138</v>
      </c>
      <c r="BM191" s="161" t="s">
        <v>428</v>
      </c>
    </row>
    <row r="192" spans="1:65" s="2" customFormat="1" ht="24.2" customHeight="1" x14ac:dyDescent="0.2">
      <c r="A192" s="26"/>
      <c r="B192" s="149"/>
      <c r="C192" s="163" t="s">
        <v>429</v>
      </c>
      <c r="D192" s="163" t="s">
        <v>160</v>
      </c>
      <c r="E192" s="164" t="s">
        <v>851</v>
      </c>
      <c r="F192" s="165" t="s">
        <v>852</v>
      </c>
      <c r="G192" s="166" t="s">
        <v>163</v>
      </c>
      <c r="H192" s="167">
        <v>5</v>
      </c>
      <c r="I192" s="168"/>
      <c r="J192" s="168">
        <f t="shared" si="30"/>
        <v>0</v>
      </c>
      <c r="K192" s="169"/>
      <c r="L192" s="170"/>
      <c r="M192" s="171" t="s">
        <v>1</v>
      </c>
      <c r="N192" s="172" t="s">
        <v>33</v>
      </c>
      <c r="O192" s="159">
        <v>0</v>
      </c>
      <c r="P192" s="159">
        <f t="shared" si="31"/>
        <v>0</v>
      </c>
      <c r="Q192" s="159">
        <v>0</v>
      </c>
      <c r="R192" s="159">
        <f t="shared" si="32"/>
        <v>0</v>
      </c>
      <c r="S192" s="159">
        <v>0</v>
      </c>
      <c r="T192" s="160">
        <f t="shared" si="3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1" t="s">
        <v>148</v>
      </c>
      <c r="AT192" s="161" t="s">
        <v>160</v>
      </c>
      <c r="AU192" s="161" t="s">
        <v>76</v>
      </c>
      <c r="AY192" s="14" t="s">
        <v>132</v>
      </c>
      <c r="BE192" s="162">
        <f t="shared" si="34"/>
        <v>0</v>
      </c>
      <c r="BF192" s="162">
        <f t="shared" si="35"/>
        <v>0</v>
      </c>
      <c r="BG192" s="162">
        <f t="shared" si="36"/>
        <v>0</v>
      </c>
      <c r="BH192" s="162">
        <f t="shared" si="37"/>
        <v>0</v>
      </c>
      <c r="BI192" s="162">
        <f t="shared" si="38"/>
        <v>0</v>
      </c>
      <c r="BJ192" s="14" t="s">
        <v>74</v>
      </c>
      <c r="BK192" s="162">
        <f t="shared" si="39"/>
        <v>0</v>
      </c>
      <c r="BL192" s="14" t="s">
        <v>138</v>
      </c>
      <c r="BM192" s="161" t="s">
        <v>432</v>
      </c>
    </row>
    <row r="193" spans="1:65" s="2" customFormat="1" ht="24.2" customHeight="1" x14ac:dyDescent="0.2">
      <c r="A193" s="26"/>
      <c r="B193" s="149"/>
      <c r="C193" s="150" t="s">
        <v>237</v>
      </c>
      <c r="D193" s="150" t="s">
        <v>134</v>
      </c>
      <c r="E193" s="151" t="s">
        <v>853</v>
      </c>
      <c r="F193" s="152" t="s">
        <v>854</v>
      </c>
      <c r="G193" s="153" t="s">
        <v>214</v>
      </c>
      <c r="H193" s="154">
        <v>78.2</v>
      </c>
      <c r="I193" s="155"/>
      <c r="J193" s="155">
        <f t="shared" si="30"/>
        <v>0</v>
      </c>
      <c r="K193" s="156"/>
      <c r="L193" s="27"/>
      <c r="M193" s="157" t="s">
        <v>1</v>
      </c>
      <c r="N193" s="158" t="s">
        <v>33</v>
      </c>
      <c r="O193" s="159">
        <v>0</v>
      </c>
      <c r="P193" s="159">
        <f t="shared" si="31"/>
        <v>0</v>
      </c>
      <c r="Q193" s="159">
        <v>0</v>
      </c>
      <c r="R193" s="159">
        <f t="shared" si="32"/>
        <v>0</v>
      </c>
      <c r="S193" s="159">
        <v>0</v>
      </c>
      <c r="T193" s="160">
        <f t="shared" si="3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1" t="s">
        <v>138</v>
      </c>
      <c r="AT193" s="161" t="s">
        <v>134</v>
      </c>
      <c r="AU193" s="161" t="s">
        <v>76</v>
      </c>
      <c r="AY193" s="14" t="s">
        <v>132</v>
      </c>
      <c r="BE193" s="162">
        <f t="shared" si="34"/>
        <v>0</v>
      </c>
      <c r="BF193" s="162">
        <f t="shared" si="35"/>
        <v>0</v>
      </c>
      <c r="BG193" s="162">
        <f t="shared" si="36"/>
        <v>0</v>
      </c>
      <c r="BH193" s="162">
        <f t="shared" si="37"/>
        <v>0</v>
      </c>
      <c r="BI193" s="162">
        <f t="shared" si="38"/>
        <v>0</v>
      </c>
      <c r="BJ193" s="14" t="s">
        <v>74</v>
      </c>
      <c r="BK193" s="162">
        <f t="shared" si="39"/>
        <v>0</v>
      </c>
      <c r="BL193" s="14" t="s">
        <v>138</v>
      </c>
      <c r="BM193" s="161" t="s">
        <v>435</v>
      </c>
    </row>
    <row r="194" spans="1:65" s="2" customFormat="1" ht="24.2" customHeight="1" x14ac:dyDescent="0.2">
      <c r="A194" s="26"/>
      <c r="B194" s="149"/>
      <c r="C194" s="150" t="s">
        <v>436</v>
      </c>
      <c r="D194" s="150" t="s">
        <v>134</v>
      </c>
      <c r="E194" s="151" t="s">
        <v>855</v>
      </c>
      <c r="F194" s="152" t="s">
        <v>856</v>
      </c>
      <c r="G194" s="153" t="s">
        <v>214</v>
      </c>
      <c r="H194" s="154">
        <v>67</v>
      </c>
      <c r="I194" s="155"/>
      <c r="J194" s="155">
        <f t="shared" si="30"/>
        <v>0</v>
      </c>
      <c r="K194" s="156"/>
      <c r="L194" s="27"/>
      <c r="M194" s="157" t="s">
        <v>1</v>
      </c>
      <c r="N194" s="158" t="s">
        <v>33</v>
      </c>
      <c r="O194" s="159">
        <v>0.14499999999999999</v>
      </c>
      <c r="P194" s="159">
        <f t="shared" si="31"/>
        <v>9.7149999999999999</v>
      </c>
      <c r="Q194" s="159">
        <v>1.9999999999999999E-7</v>
      </c>
      <c r="R194" s="159">
        <f t="shared" si="32"/>
        <v>1.3399999999999999E-5</v>
      </c>
      <c r="S194" s="159">
        <v>0</v>
      </c>
      <c r="T194" s="160">
        <f t="shared" si="3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1" t="s">
        <v>138</v>
      </c>
      <c r="AT194" s="161" t="s">
        <v>134</v>
      </c>
      <c r="AU194" s="161" t="s">
        <v>76</v>
      </c>
      <c r="AY194" s="14" t="s">
        <v>132</v>
      </c>
      <c r="BE194" s="162">
        <f t="shared" si="34"/>
        <v>0</v>
      </c>
      <c r="BF194" s="162">
        <f t="shared" si="35"/>
        <v>0</v>
      </c>
      <c r="BG194" s="162">
        <f t="shared" si="36"/>
        <v>0</v>
      </c>
      <c r="BH194" s="162">
        <f t="shared" si="37"/>
        <v>0</v>
      </c>
      <c r="BI194" s="162">
        <f t="shared" si="38"/>
        <v>0</v>
      </c>
      <c r="BJ194" s="14" t="s">
        <v>74</v>
      </c>
      <c r="BK194" s="162">
        <f t="shared" si="39"/>
        <v>0</v>
      </c>
      <c r="BL194" s="14" t="s">
        <v>138</v>
      </c>
      <c r="BM194" s="161" t="s">
        <v>439</v>
      </c>
    </row>
    <row r="195" spans="1:65" s="2" customFormat="1" ht="24.2" customHeight="1" x14ac:dyDescent="0.2">
      <c r="A195" s="26"/>
      <c r="B195" s="149"/>
      <c r="C195" s="150" t="s">
        <v>241</v>
      </c>
      <c r="D195" s="150" t="s">
        <v>134</v>
      </c>
      <c r="E195" s="151" t="s">
        <v>857</v>
      </c>
      <c r="F195" s="152" t="s">
        <v>858</v>
      </c>
      <c r="G195" s="153" t="s">
        <v>214</v>
      </c>
      <c r="H195" s="154">
        <v>7</v>
      </c>
      <c r="I195" s="155"/>
      <c r="J195" s="155">
        <f t="shared" si="30"/>
        <v>0</v>
      </c>
      <c r="K195" s="156"/>
      <c r="L195" s="27"/>
      <c r="M195" s="157" t="s">
        <v>1</v>
      </c>
      <c r="N195" s="158" t="s">
        <v>33</v>
      </c>
      <c r="O195" s="159">
        <v>0.47908000000000001</v>
      </c>
      <c r="P195" s="159">
        <f t="shared" si="31"/>
        <v>3.3535599999999999</v>
      </c>
      <c r="Q195" s="159">
        <v>1.11E-5</v>
      </c>
      <c r="R195" s="159">
        <f t="shared" si="32"/>
        <v>7.7700000000000005E-5</v>
      </c>
      <c r="S195" s="159">
        <v>0</v>
      </c>
      <c r="T195" s="160">
        <f t="shared" si="3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1" t="s">
        <v>138</v>
      </c>
      <c r="AT195" s="161" t="s">
        <v>134</v>
      </c>
      <c r="AU195" s="161" t="s">
        <v>76</v>
      </c>
      <c r="AY195" s="14" t="s">
        <v>132</v>
      </c>
      <c r="BE195" s="162">
        <f t="shared" si="34"/>
        <v>0</v>
      </c>
      <c r="BF195" s="162">
        <f t="shared" si="35"/>
        <v>0</v>
      </c>
      <c r="BG195" s="162">
        <f t="shared" si="36"/>
        <v>0</v>
      </c>
      <c r="BH195" s="162">
        <f t="shared" si="37"/>
        <v>0</v>
      </c>
      <c r="BI195" s="162">
        <f t="shared" si="38"/>
        <v>0</v>
      </c>
      <c r="BJ195" s="14" t="s">
        <v>74</v>
      </c>
      <c r="BK195" s="162">
        <f t="shared" si="39"/>
        <v>0</v>
      </c>
      <c r="BL195" s="14" t="s">
        <v>138</v>
      </c>
      <c r="BM195" s="161" t="s">
        <v>442</v>
      </c>
    </row>
    <row r="196" spans="1:65" s="2" customFormat="1" ht="24.2" customHeight="1" x14ac:dyDescent="0.2">
      <c r="A196" s="26"/>
      <c r="B196" s="149"/>
      <c r="C196" s="150" t="s">
        <v>443</v>
      </c>
      <c r="D196" s="150" t="s">
        <v>134</v>
      </c>
      <c r="E196" s="151" t="s">
        <v>859</v>
      </c>
      <c r="F196" s="152" t="s">
        <v>860</v>
      </c>
      <c r="G196" s="153" t="s">
        <v>214</v>
      </c>
      <c r="H196" s="154">
        <v>5</v>
      </c>
      <c r="I196" s="155"/>
      <c r="J196" s="155">
        <f t="shared" si="30"/>
        <v>0</v>
      </c>
      <c r="K196" s="156"/>
      <c r="L196" s="27"/>
      <c r="M196" s="157" t="s">
        <v>1</v>
      </c>
      <c r="N196" s="158" t="s">
        <v>33</v>
      </c>
      <c r="O196" s="159">
        <v>7.0000000000000007E-2</v>
      </c>
      <c r="P196" s="159">
        <f t="shared" si="31"/>
        <v>0.35000000000000003</v>
      </c>
      <c r="Q196" s="159">
        <v>1.2999999999999999E-3</v>
      </c>
      <c r="R196" s="159">
        <f t="shared" si="32"/>
        <v>6.4999999999999997E-3</v>
      </c>
      <c r="S196" s="159">
        <v>0</v>
      </c>
      <c r="T196" s="160">
        <f t="shared" si="3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1" t="s">
        <v>138</v>
      </c>
      <c r="AT196" s="161" t="s">
        <v>134</v>
      </c>
      <c r="AU196" s="161" t="s">
        <v>76</v>
      </c>
      <c r="AY196" s="14" t="s">
        <v>132</v>
      </c>
      <c r="BE196" s="162">
        <f t="shared" si="34"/>
        <v>0</v>
      </c>
      <c r="BF196" s="162">
        <f t="shared" si="35"/>
        <v>0</v>
      </c>
      <c r="BG196" s="162">
        <f t="shared" si="36"/>
        <v>0</v>
      </c>
      <c r="BH196" s="162">
        <f t="shared" si="37"/>
        <v>0</v>
      </c>
      <c r="BI196" s="162">
        <f t="shared" si="38"/>
        <v>0</v>
      </c>
      <c r="BJ196" s="14" t="s">
        <v>74</v>
      </c>
      <c r="BK196" s="162">
        <f t="shared" si="39"/>
        <v>0</v>
      </c>
      <c r="BL196" s="14" t="s">
        <v>138</v>
      </c>
      <c r="BM196" s="161" t="s">
        <v>446</v>
      </c>
    </row>
    <row r="197" spans="1:65" s="2" customFormat="1" ht="33" customHeight="1" x14ac:dyDescent="0.2">
      <c r="A197" s="26"/>
      <c r="B197" s="149"/>
      <c r="C197" s="150" t="s">
        <v>244</v>
      </c>
      <c r="D197" s="150" t="s">
        <v>134</v>
      </c>
      <c r="E197" s="151" t="s">
        <v>861</v>
      </c>
      <c r="F197" s="152" t="s">
        <v>862</v>
      </c>
      <c r="G197" s="153" t="s">
        <v>214</v>
      </c>
      <c r="H197" s="154">
        <v>5</v>
      </c>
      <c r="I197" s="155"/>
      <c r="J197" s="155">
        <f t="shared" si="30"/>
        <v>0</v>
      </c>
      <c r="K197" s="156"/>
      <c r="L197" s="27"/>
      <c r="M197" s="157" t="s">
        <v>1</v>
      </c>
      <c r="N197" s="158" t="s">
        <v>33</v>
      </c>
      <c r="O197" s="159">
        <v>0.03</v>
      </c>
      <c r="P197" s="159">
        <f t="shared" si="31"/>
        <v>0.15</v>
      </c>
      <c r="Q197" s="159">
        <v>2.02E-5</v>
      </c>
      <c r="R197" s="159">
        <f t="shared" si="32"/>
        <v>1.01E-4</v>
      </c>
      <c r="S197" s="159">
        <v>0</v>
      </c>
      <c r="T197" s="160">
        <f t="shared" si="3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1" t="s">
        <v>138</v>
      </c>
      <c r="AT197" s="161" t="s">
        <v>134</v>
      </c>
      <c r="AU197" s="161" t="s">
        <v>76</v>
      </c>
      <c r="AY197" s="14" t="s">
        <v>132</v>
      </c>
      <c r="BE197" s="162">
        <f t="shared" si="34"/>
        <v>0</v>
      </c>
      <c r="BF197" s="162">
        <f t="shared" si="35"/>
        <v>0</v>
      </c>
      <c r="BG197" s="162">
        <f t="shared" si="36"/>
        <v>0</v>
      </c>
      <c r="BH197" s="162">
        <f t="shared" si="37"/>
        <v>0</v>
      </c>
      <c r="BI197" s="162">
        <f t="shared" si="38"/>
        <v>0</v>
      </c>
      <c r="BJ197" s="14" t="s">
        <v>74</v>
      </c>
      <c r="BK197" s="162">
        <f t="shared" si="39"/>
        <v>0</v>
      </c>
      <c r="BL197" s="14" t="s">
        <v>138</v>
      </c>
      <c r="BM197" s="161" t="s">
        <v>449</v>
      </c>
    </row>
    <row r="198" spans="1:65" s="2" customFormat="1" ht="24.2" customHeight="1" x14ac:dyDescent="0.2">
      <c r="A198" s="26"/>
      <c r="B198" s="149"/>
      <c r="C198" s="150" t="s">
        <v>450</v>
      </c>
      <c r="D198" s="150" t="s">
        <v>134</v>
      </c>
      <c r="E198" s="151" t="s">
        <v>863</v>
      </c>
      <c r="F198" s="152" t="s">
        <v>864</v>
      </c>
      <c r="G198" s="153" t="s">
        <v>214</v>
      </c>
      <c r="H198" s="154">
        <v>40.5</v>
      </c>
      <c r="I198" s="155"/>
      <c r="J198" s="155">
        <f t="shared" si="30"/>
        <v>0</v>
      </c>
      <c r="K198" s="156"/>
      <c r="L198" s="27"/>
      <c r="M198" s="157" t="s">
        <v>1</v>
      </c>
      <c r="N198" s="158" t="s">
        <v>33</v>
      </c>
      <c r="O198" s="159">
        <v>0.17599999999999999</v>
      </c>
      <c r="P198" s="159">
        <f t="shared" si="31"/>
        <v>7.1279999999999992</v>
      </c>
      <c r="Q198" s="159">
        <v>0.1272488</v>
      </c>
      <c r="R198" s="159">
        <f t="shared" si="32"/>
        <v>5.1535763999999995</v>
      </c>
      <c r="S198" s="159">
        <v>0</v>
      </c>
      <c r="T198" s="160">
        <f t="shared" si="3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1" t="s">
        <v>138</v>
      </c>
      <c r="AT198" s="161" t="s">
        <v>134</v>
      </c>
      <c r="AU198" s="161" t="s">
        <v>76</v>
      </c>
      <c r="AY198" s="14" t="s">
        <v>132</v>
      </c>
      <c r="BE198" s="162">
        <f t="shared" si="34"/>
        <v>0</v>
      </c>
      <c r="BF198" s="162">
        <f t="shared" si="35"/>
        <v>0</v>
      </c>
      <c r="BG198" s="162">
        <f t="shared" si="36"/>
        <v>0</v>
      </c>
      <c r="BH198" s="162">
        <f t="shared" si="37"/>
        <v>0</v>
      </c>
      <c r="BI198" s="162">
        <f t="shared" si="38"/>
        <v>0</v>
      </c>
      <c r="BJ198" s="14" t="s">
        <v>74</v>
      </c>
      <c r="BK198" s="162">
        <f t="shared" si="39"/>
        <v>0</v>
      </c>
      <c r="BL198" s="14" t="s">
        <v>138</v>
      </c>
      <c r="BM198" s="161" t="s">
        <v>453</v>
      </c>
    </row>
    <row r="199" spans="1:65" s="2" customFormat="1" ht="21.75" customHeight="1" x14ac:dyDescent="0.2">
      <c r="A199" s="26"/>
      <c r="B199" s="149"/>
      <c r="C199" s="163" t="s">
        <v>250</v>
      </c>
      <c r="D199" s="163" t="s">
        <v>160</v>
      </c>
      <c r="E199" s="164" t="s">
        <v>865</v>
      </c>
      <c r="F199" s="165" t="s">
        <v>866</v>
      </c>
      <c r="G199" s="166" t="s">
        <v>254</v>
      </c>
      <c r="H199" s="167">
        <v>81</v>
      </c>
      <c r="I199" s="168"/>
      <c r="J199" s="168">
        <f t="shared" si="30"/>
        <v>0</v>
      </c>
      <c r="K199" s="169"/>
      <c r="L199" s="170"/>
      <c r="M199" s="171" t="s">
        <v>1</v>
      </c>
      <c r="N199" s="172" t="s">
        <v>33</v>
      </c>
      <c r="O199" s="159">
        <v>0</v>
      </c>
      <c r="P199" s="159">
        <f t="shared" si="31"/>
        <v>0</v>
      </c>
      <c r="Q199" s="159">
        <v>0</v>
      </c>
      <c r="R199" s="159">
        <f t="shared" si="32"/>
        <v>0</v>
      </c>
      <c r="S199" s="159">
        <v>0</v>
      </c>
      <c r="T199" s="160">
        <f t="shared" si="3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1" t="s">
        <v>148</v>
      </c>
      <c r="AT199" s="161" t="s">
        <v>160</v>
      </c>
      <c r="AU199" s="161" t="s">
        <v>76</v>
      </c>
      <c r="AY199" s="14" t="s">
        <v>132</v>
      </c>
      <c r="BE199" s="162">
        <f t="shared" si="34"/>
        <v>0</v>
      </c>
      <c r="BF199" s="162">
        <f t="shared" si="35"/>
        <v>0</v>
      </c>
      <c r="BG199" s="162">
        <f t="shared" si="36"/>
        <v>0</v>
      </c>
      <c r="BH199" s="162">
        <f t="shared" si="37"/>
        <v>0</v>
      </c>
      <c r="BI199" s="162">
        <f t="shared" si="38"/>
        <v>0</v>
      </c>
      <c r="BJ199" s="14" t="s">
        <v>74</v>
      </c>
      <c r="BK199" s="162">
        <f t="shared" si="39"/>
        <v>0</v>
      </c>
      <c r="BL199" s="14" t="s">
        <v>138</v>
      </c>
      <c r="BM199" s="161" t="s">
        <v>456</v>
      </c>
    </row>
    <row r="200" spans="1:65" s="2" customFormat="1" ht="24.2" customHeight="1" x14ac:dyDescent="0.2">
      <c r="A200" s="26"/>
      <c r="B200" s="149"/>
      <c r="C200" s="150" t="s">
        <v>457</v>
      </c>
      <c r="D200" s="150" t="s">
        <v>134</v>
      </c>
      <c r="E200" s="151" t="s">
        <v>227</v>
      </c>
      <c r="F200" s="152" t="s">
        <v>228</v>
      </c>
      <c r="G200" s="153" t="s">
        <v>229</v>
      </c>
      <c r="H200" s="154">
        <v>672.68499999999995</v>
      </c>
      <c r="I200" s="155"/>
      <c r="J200" s="155">
        <f t="shared" si="30"/>
        <v>0</v>
      </c>
      <c r="K200" s="156"/>
      <c r="L200" s="27"/>
      <c r="M200" s="157" t="s">
        <v>1</v>
      </c>
      <c r="N200" s="158" t="s">
        <v>33</v>
      </c>
      <c r="O200" s="159">
        <v>3.1E-2</v>
      </c>
      <c r="P200" s="159">
        <f t="shared" si="31"/>
        <v>20.853234999999998</v>
      </c>
      <c r="Q200" s="159">
        <v>0</v>
      </c>
      <c r="R200" s="159">
        <f t="shared" si="32"/>
        <v>0</v>
      </c>
      <c r="S200" s="159">
        <v>0</v>
      </c>
      <c r="T200" s="160">
        <f t="shared" si="3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1" t="s">
        <v>138</v>
      </c>
      <c r="AT200" s="161" t="s">
        <v>134</v>
      </c>
      <c r="AU200" s="161" t="s">
        <v>76</v>
      </c>
      <c r="AY200" s="14" t="s">
        <v>132</v>
      </c>
      <c r="BE200" s="162">
        <f t="shared" si="34"/>
        <v>0</v>
      </c>
      <c r="BF200" s="162">
        <f t="shared" si="35"/>
        <v>0</v>
      </c>
      <c r="BG200" s="162">
        <f t="shared" si="36"/>
        <v>0</v>
      </c>
      <c r="BH200" s="162">
        <f t="shared" si="37"/>
        <v>0</v>
      </c>
      <c r="BI200" s="162">
        <f t="shared" si="38"/>
        <v>0</v>
      </c>
      <c r="BJ200" s="14" t="s">
        <v>74</v>
      </c>
      <c r="BK200" s="162">
        <f t="shared" si="39"/>
        <v>0</v>
      </c>
      <c r="BL200" s="14" t="s">
        <v>138</v>
      </c>
      <c r="BM200" s="161" t="s">
        <v>460</v>
      </c>
    </row>
    <row r="201" spans="1:65" s="2" customFormat="1" ht="24.2" customHeight="1" x14ac:dyDescent="0.2">
      <c r="A201" s="26"/>
      <c r="B201" s="149"/>
      <c r="C201" s="150" t="s">
        <v>354</v>
      </c>
      <c r="D201" s="150" t="s">
        <v>134</v>
      </c>
      <c r="E201" s="151" t="s">
        <v>232</v>
      </c>
      <c r="F201" s="152" t="s">
        <v>233</v>
      </c>
      <c r="G201" s="153" t="s">
        <v>229</v>
      </c>
      <c r="H201" s="154">
        <v>19507.865000000002</v>
      </c>
      <c r="I201" s="155"/>
      <c r="J201" s="155">
        <f t="shared" si="30"/>
        <v>0</v>
      </c>
      <c r="K201" s="156"/>
      <c r="L201" s="27"/>
      <c r="M201" s="157" t="s">
        <v>1</v>
      </c>
      <c r="N201" s="158" t="s">
        <v>33</v>
      </c>
      <c r="O201" s="159">
        <v>6.0000000000000001E-3</v>
      </c>
      <c r="P201" s="159">
        <f t="shared" si="31"/>
        <v>117.04719000000001</v>
      </c>
      <c r="Q201" s="159">
        <v>0</v>
      </c>
      <c r="R201" s="159">
        <f t="shared" si="32"/>
        <v>0</v>
      </c>
      <c r="S201" s="159">
        <v>0</v>
      </c>
      <c r="T201" s="160">
        <f t="shared" si="3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61" t="s">
        <v>138</v>
      </c>
      <c r="AT201" s="161" t="s">
        <v>134</v>
      </c>
      <c r="AU201" s="161" t="s">
        <v>76</v>
      </c>
      <c r="AY201" s="14" t="s">
        <v>132</v>
      </c>
      <c r="BE201" s="162">
        <f t="shared" si="34"/>
        <v>0</v>
      </c>
      <c r="BF201" s="162">
        <f t="shared" si="35"/>
        <v>0</v>
      </c>
      <c r="BG201" s="162">
        <f t="shared" si="36"/>
        <v>0</v>
      </c>
      <c r="BH201" s="162">
        <f t="shared" si="37"/>
        <v>0</v>
      </c>
      <c r="BI201" s="162">
        <f t="shared" si="38"/>
        <v>0</v>
      </c>
      <c r="BJ201" s="14" t="s">
        <v>74</v>
      </c>
      <c r="BK201" s="162">
        <f t="shared" si="39"/>
        <v>0</v>
      </c>
      <c r="BL201" s="14" t="s">
        <v>138</v>
      </c>
      <c r="BM201" s="161" t="s">
        <v>463</v>
      </c>
    </row>
    <row r="202" spans="1:65" s="2" customFormat="1" ht="24.2" customHeight="1" x14ac:dyDescent="0.2">
      <c r="A202" s="26"/>
      <c r="B202" s="149"/>
      <c r="C202" s="150" t="s">
        <v>464</v>
      </c>
      <c r="D202" s="150" t="s">
        <v>134</v>
      </c>
      <c r="E202" s="151" t="s">
        <v>867</v>
      </c>
      <c r="F202" s="152" t="s">
        <v>868</v>
      </c>
      <c r="G202" s="153" t="s">
        <v>229</v>
      </c>
      <c r="H202" s="154">
        <v>157.02500000000001</v>
      </c>
      <c r="I202" s="155"/>
      <c r="J202" s="155">
        <f t="shared" si="30"/>
        <v>0</v>
      </c>
      <c r="K202" s="156"/>
      <c r="L202" s="27"/>
      <c r="M202" s="157" t="s">
        <v>1</v>
      </c>
      <c r="N202" s="158" t="s">
        <v>33</v>
      </c>
      <c r="O202" s="159">
        <v>0.749</v>
      </c>
      <c r="P202" s="159">
        <f t="shared" si="31"/>
        <v>117.61172500000001</v>
      </c>
      <c r="Q202" s="159">
        <v>0</v>
      </c>
      <c r="R202" s="159">
        <f t="shared" si="32"/>
        <v>0</v>
      </c>
      <c r="S202" s="159">
        <v>0</v>
      </c>
      <c r="T202" s="160">
        <f t="shared" si="3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1" t="s">
        <v>138</v>
      </c>
      <c r="AT202" s="161" t="s">
        <v>134</v>
      </c>
      <c r="AU202" s="161" t="s">
        <v>76</v>
      </c>
      <c r="AY202" s="14" t="s">
        <v>132</v>
      </c>
      <c r="BE202" s="162">
        <f t="shared" si="34"/>
        <v>0</v>
      </c>
      <c r="BF202" s="162">
        <f t="shared" si="35"/>
        <v>0</v>
      </c>
      <c r="BG202" s="162">
        <f t="shared" si="36"/>
        <v>0</v>
      </c>
      <c r="BH202" s="162">
        <f t="shared" si="37"/>
        <v>0</v>
      </c>
      <c r="BI202" s="162">
        <f t="shared" si="38"/>
        <v>0</v>
      </c>
      <c r="BJ202" s="14" t="s">
        <v>74</v>
      </c>
      <c r="BK202" s="162">
        <f t="shared" si="39"/>
        <v>0</v>
      </c>
      <c r="BL202" s="14" t="s">
        <v>138</v>
      </c>
      <c r="BM202" s="161" t="s">
        <v>467</v>
      </c>
    </row>
    <row r="203" spans="1:65" s="2" customFormat="1" ht="24.2" customHeight="1" x14ac:dyDescent="0.2">
      <c r="A203" s="26"/>
      <c r="B203" s="149"/>
      <c r="C203" s="150" t="s">
        <v>357</v>
      </c>
      <c r="D203" s="150" t="s">
        <v>134</v>
      </c>
      <c r="E203" s="151" t="s">
        <v>869</v>
      </c>
      <c r="F203" s="152" t="s">
        <v>870</v>
      </c>
      <c r="G203" s="153" t="s">
        <v>229</v>
      </c>
      <c r="H203" s="154">
        <v>672.68499999999995</v>
      </c>
      <c r="I203" s="155"/>
      <c r="J203" s="155">
        <f t="shared" si="30"/>
        <v>0</v>
      </c>
      <c r="K203" s="156"/>
      <c r="L203" s="27"/>
      <c r="M203" s="157" t="s">
        <v>1</v>
      </c>
      <c r="N203" s="158" t="s">
        <v>33</v>
      </c>
      <c r="O203" s="159">
        <v>6.0000000000000001E-3</v>
      </c>
      <c r="P203" s="159">
        <f t="shared" si="31"/>
        <v>4.0361099999999999</v>
      </c>
      <c r="Q203" s="159">
        <v>0</v>
      </c>
      <c r="R203" s="159">
        <f t="shared" si="32"/>
        <v>0</v>
      </c>
      <c r="S203" s="159">
        <v>0</v>
      </c>
      <c r="T203" s="160">
        <f t="shared" si="3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1" t="s">
        <v>138</v>
      </c>
      <c r="AT203" s="161" t="s">
        <v>134</v>
      </c>
      <c r="AU203" s="161" t="s">
        <v>76</v>
      </c>
      <c r="AY203" s="14" t="s">
        <v>132</v>
      </c>
      <c r="BE203" s="162">
        <f t="shared" si="34"/>
        <v>0</v>
      </c>
      <c r="BF203" s="162">
        <f t="shared" si="35"/>
        <v>0</v>
      </c>
      <c r="BG203" s="162">
        <f t="shared" si="36"/>
        <v>0</v>
      </c>
      <c r="BH203" s="162">
        <f t="shared" si="37"/>
        <v>0</v>
      </c>
      <c r="BI203" s="162">
        <f t="shared" si="38"/>
        <v>0</v>
      </c>
      <c r="BJ203" s="14" t="s">
        <v>74</v>
      </c>
      <c r="BK203" s="162">
        <f t="shared" si="39"/>
        <v>0</v>
      </c>
      <c r="BL203" s="14" t="s">
        <v>138</v>
      </c>
      <c r="BM203" s="161" t="s">
        <v>470</v>
      </c>
    </row>
    <row r="204" spans="1:65" s="2" customFormat="1" ht="24.2" customHeight="1" x14ac:dyDescent="0.2">
      <c r="A204" s="26"/>
      <c r="B204" s="149"/>
      <c r="C204" s="150" t="s">
        <v>471</v>
      </c>
      <c r="D204" s="150" t="s">
        <v>134</v>
      </c>
      <c r="E204" s="151" t="s">
        <v>239</v>
      </c>
      <c r="F204" s="152" t="s">
        <v>278</v>
      </c>
      <c r="G204" s="153" t="s">
        <v>229</v>
      </c>
      <c r="H204" s="154">
        <v>156.875</v>
      </c>
      <c r="I204" s="155"/>
      <c r="J204" s="155">
        <f t="shared" si="30"/>
        <v>0</v>
      </c>
      <c r="K204" s="156"/>
      <c r="L204" s="27"/>
      <c r="M204" s="157" t="s">
        <v>1</v>
      </c>
      <c r="N204" s="158" t="s">
        <v>33</v>
      </c>
      <c r="O204" s="159">
        <v>0</v>
      </c>
      <c r="P204" s="159">
        <f t="shared" si="31"/>
        <v>0</v>
      </c>
      <c r="Q204" s="159">
        <v>0</v>
      </c>
      <c r="R204" s="159">
        <f t="shared" si="32"/>
        <v>0</v>
      </c>
      <c r="S204" s="159">
        <v>0</v>
      </c>
      <c r="T204" s="160">
        <f t="shared" si="3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1" t="s">
        <v>138</v>
      </c>
      <c r="AT204" s="161" t="s">
        <v>134</v>
      </c>
      <c r="AU204" s="161" t="s">
        <v>76</v>
      </c>
      <c r="AY204" s="14" t="s">
        <v>132</v>
      </c>
      <c r="BE204" s="162">
        <f t="shared" si="34"/>
        <v>0</v>
      </c>
      <c r="BF204" s="162">
        <f t="shared" si="35"/>
        <v>0</v>
      </c>
      <c r="BG204" s="162">
        <f t="shared" si="36"/>
        <v>0</v>
      </c>
      <c r="BH204" s="162">
        <f t="shared" si="37"/>
        <v>0</v>
      </c>
      <c r="BI204" s="162">
        <f t="shared" si="38"/>
        <v>0</v>
      </c>
      <c r="BJ204" s="14" t="s">
        <v>74</v>
      </c>
      <c r="BK204" s="162">
        <f t="shared" si="39"/>
        <v>0</v>
      </c>
      <c r="BL204" s="14" t="s">
        <v>138</v>
      </c>
      <c r="BM204" s="161" t="s">
        <v>474</v>
      </c>
    </row>
    <row r="205" spans="1:65" s="2" customFormat="1" ht="24.2" customHeight="1" x14ac:dyDescent="0.2">
      <c r="A205" s="26"/>
      <c r="B205" s="149"/>
      <c r="C205" s="150" t="s">
        <v>361</v>
      </c>
      <c r="D205" s="150" t="s">
        <v>134</v>
      </c>
      <c r="E205" s="151" t="s">
        <v>242</v>
      </c>
      <c r="F205" s="152" t="s">
        <v>871</v>
      </c>
      <c r="G205" s="153" t="s">
        <v>229</v>
      </c>
      <c r="H205" s="154">
        <v>113.78</v>
      </c>
      <c r="I205" s="155"/>
      <c r="J205" s="155">
        <f t="shared" si="30"/>
        <v>0</v>
      </c>
      <c r="K205" s="156"/>
      <c r="L205" s="27"/>
      <c r="M205" s="157" t="s">
        <v>1</v>
      </c>
      <c r="N205" s="158" t="s">
        <v>33</v>
      </c>
      <c r="O205" s="159">
        <v>0</v>
      </c>
      <c r="P205" s="159">
        <f t="shared" si="31"/>
        <v>0</v>
      </c>
      <c r="Q205" s="159">
        <v>0</v>
      </c>
      <c r="R205" s="159">
        <f t="shared" si="32"/>
        <v>0</v>
      </c>
      <c r="S205" s="159">
        <v>0</v>
      </c>
      <c r="T205" s="160">
        <f t="shared" si="3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61" t="s">
        <v>138</v>
      </c>
      <c r="AT205" s="161" t="s">
        <v>134</v>
      </c>
      <c r="AU205" s="161" t="s">
        <v>76</v>
      </c>
      <c r="AY205" s="14" t="s">
        <v>132</v>
      </c>
      <c r="BE205" s="162">
        <f t="shared" si="34"/>
        <v>0</v>
      </c>
      <c r="BF205" s="162">
        <f t="shared" si="35"/>
        <v>0</v>
      </c>
      <c r="BG205" s="162">
        <f t="shared" si="36"/>
        <v>0</v>
      </c>
      <c r="BH205" s="162">
        <f t="shared" si="37"/>
        <v>0</v>
      </c>
      <c r="BI205" s="162">
        <f t="shared" si="38"/>
        <v>0</v>
      </c>
      <c r="BJ205" s="14" t="s">
        <v>74</v>
      </c>
      <c r="BK205" s="162">
        <f t="shared" si="39"/>
        <v>0</v>
      </c>
      <c r="BL205" s="14" t="s">
        <v>138</v>
      </c>
      <c r="BM205" s="161" t="s">
        <v>477</v>
      </c>
    </row>
    <row r="206" spans="1:65" s="2" customFormat="1" ht="24.2" customHeight="1" x14ac:dyDescent="0.2">
      <c r="A206" s="26"/>
      <c r="B206" s="149"/>
      <c r="C206" s="150" t="s">
        <v>478</v>
      </c>
      <c r="D206" s="150" t="s">
        <v>134</v>
      </c>
      <c r="E206" s="151" t="s">
        <v>872</v>
      </c>
      <c r="F206" s="152" t="s">
        <v>873</v>
      </c>
      <c r="G206" s="153" t="s">
        <v>874</v>
      </c>
      <c r="H206" s="154">
        <v>80</v>
      </c>
      <c r="I206" s="155"/>
      <c r="J206" s="155">
        <f t="shared" si="30"/>
        <v>0</v>
      </c>
      <c r="K206" s="156"/>
      <c r="L206" s="27"/>
      <c r="M206" s="157" t="s">
        <v>1</v>
      </c>
      <c r="N206" s="158" t="s">
        <v>33</v>
      </c>
      <c r="O206" s="159">
        <v>0</v>
      </c>
      <c r="P206" s="159">
        <f t="shared" si="31"/>
        <v>0</v>
      </c>
      <c r="Q206" s="159">
        <v>0</v>
      </c>
      <c r="R206" s="159">
        <f t="shared" si="32"/>
        <v>0</v>
      </c>
      <c r="S206" s="159">
        <v>0</v>
      </c>
      <c r="T206" s="160">
        <f t="shared" si="3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61" t="s">
        <v>138</v>
      </c>
      <c r="AT206" s="161" t="s">
        <v>134</v>
      </c>
      <c r="AU206" s="161" t="s">
        <v>76</v>
      </c>
      <c r="AY206" s="14" t="s">
        <v>132</v>
      </c>
      <c r="BE206" s="162">
        <f t="shared" si="34"/>
        <v>0</v>
      </c>
      <c r="BF206" s="162">
        <f t="shared" si="35"/>
        <v>0</v>
      </c>
      <c r="BG206" s="162">
        <f t="shared" si="36"/>
        <v>0</v>
      </c>
      <c r="BH206" s="162">
        <f t="shared" si="37"/>
        <v>0</v>
      </c>
      <c r="BI206" s="162">
        <f t="shared" si="38"/>
        <v>0</v>
      </c>
      <c r="BJ206" s="14" t="s">
        <v>74</v>
      </c>
      <c r="BK206" s="162">
        <f t="shared" si="39"/>
        <v>0</v>
      </c>
      <c r="BL206" s="14" t="s">
        <v>138</v>
      </c>
      <c r="BM206" s="161" t="s">
        <v>875</v>
      </c>
    </row>
    <row r="207" spans="1:65" s="12" customFormat="1" ht="22.9" customHeight="1" x14ac:dyDescent="0.2">
      <c r="B207" s="137"/>
      <c r="D207" s="138" t="s">
        <v>67</v>
      </c>
      <c r="E207" s="147" t="s">
        <v>245</v>
      </c>
      <c r="F207" s="147" t="s">
        <v>876</v>
      </c>
      <c r="J207" s="148">
        <f>BK207</f>
        <v>0</v>
      </c>
      <c r="L207" s="137"/>
      <c r="M207" s="141"/>
      <c r="N207" s="142"/>
      <c r="O207" s="142"/>
      <c r="P207" s="143">
        <f>P208</f>
        <v>107.1206</v>
      </c>
      <c r="Q207" s="142"/>
      <c r="R207" s="143">
        <f>R208</f>
        <v>0</v>
      </c>
      <c r="S207" s="142"/>
      <c r="T207" s="144">
        <f>T208</f>
        <v>0</v>
      </c>
      <c r="AR207" s="138" t="s">
        <v>74</v>
      </c>
      <c r="AT207" s="145" t="s">
        <v>67</v>
      </c>
      <c r="AU207" s="145" t="s">
        <v>74</v>
      </c>
      <c r="AY207" s="138" t="s">
        <v>132</v>
      </c>
      <c r="BK207" s="146">
        <f>BK208</f>
        <v>0</v>
      </c>
    </row>
    <row r="208" spans="1:65" s="2" customFormat="1" ht="33" customHeight="1" x14ac:dyDescent="0.2">
      <c r="A208" s="26"/>
      <c r="B208" s="149"/>
      <c r="C208" s="150" t="s">
        <v>364</v>
      </c>
      <c r="D208" s="150" t="s">
        <v>134</v>
      </c>
      <c r="E208" s="151" t="s">
        <v>248</v>
      </c>
      <c r="F208" s="152" t="s">
        <v>249</v>
      </c>
      <c r="G208" s="153" t="s">
        <v>229</v>
      </c>
      <c r="H208" s="154">
        <v>2678.0149999999999</v>
      </c>
      <c r="I208" s="155"/>
      <c r="J208" s="155">
        <f>ROUND(I208*H208,2)</f>
        <v>0</v>
      </c>
      <c r="K208" s="156"/>
      <c r="L208" s="27"/>
      <c r="M208" s="157" t="s">
        <v>1</v>
      </c>
      <c r="N208" s="158" t="s">
        <v>33</v>
      </c>
      <c r="O208" s="159">
        <v>0.04</v>
      </c>
      <c r="P208" s="159">
        <f>O208*H208</f>
        <v>107.1206</v>
      </c>
      <c r="Q208" s="159">
        <v>0</v>
      </c>
      <c r="R208" s="159">
        <f>Q208*H208</f>
        <v>0</v>
      </c>
      <c r="S208" s="159">
        <v>0</v>
      </c>
      <c r="T208" s="160">
        <f>S208*H208</f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61" t="s">
        <v>138</v>
      </c>
      <c r="AT208" s="161" t="s">
        <v>134</v>
      </c>
      <c r="AU208" s="161" t="s">
        <v>76</v>
      </c>
      <c r="AY208" s="14" t="s">
        <v>132</v>
      </c>
      <c r="BE208" s="162">
        <f>IF(N208="základná",J208,0)</f>
        <v>0</v>
      </c>
      <c r="BF208" s="162">
        <f>IF(N208="znížená",J208,0)</f>
        <v>0</v>
      </c>
      <c r="BG208" s="162">
        <f>IF(N208="zákl. prenesená",J208,0)</f>
        <v>0</v>
      </c>
      <c r="BH208" s="162">
        <f>IF(N208="zníž. prenesená",J208,0)</f>
        <v>0</v>
      </c>
      <c r="BI208" s="162">
        <f>IF(N208="nulová",J208,0)</f>
        <v>0</v>
      </c>
      <c r="BJ208" s="14" t="s">
        <v>74</v>
      </c>
      <c r="BK208" s="162">
        <f>ROUND(I208*H208,2)</f>
        <v>0</v>
      </c>
      <c r="BL208" s="14" t="s">
        <v>138</v>
      </c>
      <c r="BM208" s="161" t="s">
        <v>481</v>
      </c>
    </row>
    <row r="209" spans="1:65" s="12" customFormat="1" ht="25.9" customHeight="1" x14ac:dyDescent="0.2">
      <c r="B209" s="137"/>
      <c r="D209" s="138" t="s">
        <v>67</v>
      </c>
      <c r="E209" s="139" t="s">
        <v>650</v>
      </c>
      <c r="F209" s="139" t="s">
        <v>877</v>
      </c>
      <c r="J209" s="140">
        <f>BK209</f>
        <v>0</v>
      </c>
      <c r="L209" s="137"/>
      <c r="M209" s="141"/>
      <c r="N209" s="142"/>
      <c r="O209" s="142"/>
      <c r="P209" s="143">
        <f>P210+P215+P218</f>
        <v>23.633479999999999</v>
      </c>
      <c r="Q209" s="142"/>
      <c r="R209" s="143">
        <f>R210+R215+R218</f>
        <v>6.0060000000000001E-3</v>
      </c>
      <c r="S209" s="142"/>
      <c r="T209" s="144">
        <f>T210+T215+T218</f>
        <v>0</v>
      </c>
      <c r="AR209" s="138" t="s">
        <v>76</v>
      </c>
      <c r="AT209" s="145" t="s">
        <v>67</v>
      </c>
      <c r="AU209" s="145" t="s">
        <v>24</v>
      </c>
      <c r="AY209" s="138" t="s">
        <v>132</v>
      </c>
      <c r="BK209" s="146">
        <f>BK210+BK215+BK218</f>
        <v>0</v>
      </c>
    </row>
    <row r="210" spans="1:65" s="12" customFormat="1" ht="22.9" customHeight="1" x14ac:dyDescent="0.2">
      <c r="B210" s="137"/>
      <c r="D210" s="138" t="s">
        <v>67</v>
      </c>
      <c r="E210" s="147" t="s">
        <v>878</v>
      </c>
      <c r="F210" s="147" t="s">
        <v>879</v>
      </c>
      <c r="J210" s="148">
        <f>BK210</f>
        <v>0</v>
      </c>
      <c r="L210" s="137"/>
      <c r="M210" s="141"/>
      <c r="N210" s="142"/>
      <c r="O210" s="142"/>
      <c r="P210" s="143">
        <f>SUM(P211:P214)</f>
        <v>5.2540800000000001</v>
      </c>
      <c r="Q210" s="142"/>
      <c r="R210" s="143">
        <f>SUM(R211:R214)</f>
        <v>0</v>
      </c>
      <c r="S210" s="142"/>
      <c r="T210" s="144">
        <f>SUM(T211:T214)</f>
        <v>0</v>
      </c>
      <c r="AR210" s="138" t="s">
        <v>76</v>
      </c>
      <c r="AT210" s="145" t="s">
        <v>67</v>
      </c>
      <c r="AU210" s="145" t="s">
        <v>74</v>
      </c>
      <c r="AY210" s="138" t="s">
        <v>132</v>
      </c>
      <c r="BK210" s="146">
        <f>SUM(BK211:BK214)</f>
        <v>0</v>
      </c>
    </row>
    <row r="211" spans="1:65" s="2" customFormat="1" ht="24.2" customHeight="1" x14ac:dyDescent="0.2">
      <c r="A211" s="26"/>
      <c r="B211" s="149"/>
      <c r="C211" s="150" t="s">
        <v>485</v>
      </c>
      <c r="D211" s="150" t="s">
        <v>134</v>
      </c>
      <c r="E211" s="151" t="s">
        <v>880</v>
      </c>
      <c r="F211" s="152" t="s">
        <v>881</v>
      </c>
      <c r="G211" s="153" t="s">
        <v>137</v>
      </c>
      <c r="H211" s="154">
        <v>52</v>
      </c>
      <c r="I211" s="155"/>
      <c r="J211" s="155">
        <f>ROUND(I211*H211,2)</f>
        <v>0</v>
      </c>
      <c r="K211" s="156"/>
      <c r="L211" s="27"/>
      <c r="M211" s="157" t="s">
        <v>1</v>
      </c>
      <c r="N211" s="158" t="s">
        <v>33</v>
      </c>
      <c r="O211" s="159">
        <v>0.10104</v>
      </c>
      <c r="P211" s="159">
        <f>O211*H211</f>
        <v>5.2540800000000001</v>
      </c>
      <c r="Q211" s="159">
        <v>0</v>
      </c>
      <c r="R211" s="159">
        <f>Q211*H211</f>
        <v>0</v>
      </c>
      <c r="S211" s="159">
        <v>0</v>
      </c>
      <c r="T211" s="160">
        <f>S211*H211</f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61" t="s">
        <v>164</v>
      </c>
      <c r="AT211" s="161" t="s">
        <v>134</v>
      </c>
      <c r="AU211" s="161" t="s">
        <v>76</v>
      </c>
      <c r="AY211" s="14" t="s">
        <v>132</v>
      </c>
      <c r="BE211" s="162">
        <f>IF(N211="základná",J211,0)</f>
        <v>0</v>
      </c>
      <c r="BF211" s="162">
        <f>IF(N211="znížená",J211,0)</f>
        <v>0</v>
      </c>
      <c r="BG211" s="162">
        <f>IF(N211="zákl. prenesená",J211,0)</f>
        <v>0</v>
      </c>
      <c r="BH211" s="162">
        <f>IF(N211="zníž. prenesená",J211,0)</f>
        <v>0</v>
      </c>
      <c r="BI211" s="162">
        <f>IF(N211="nulová",J211,0)</f>
        <v>0</v>
      </c>
      <c r="BJ211" s="14" t="s">
        <v>74</v>
      </c>
      <c r="BK211" s="162">
        <f>ROUND(I211*H211,2)</f>
        <v>0</v>
      </c>
      <c r="BL211" s="14" t="s">
        <v>164</v>
      </c>
      <c r="BM211" s="161" t="s">
        <v>484</v>
      </c>
    </row>
    <row r="212" spans="1:65" s="2" customFormat="1" ht="24.2" customHeight="1" x14ac:dyDescent="0.2">
      <c r="A212" s="26"/>
      <c r="B212" s="149"/>
      <c r="C212" s="163" t="s">
        <v>368</v>
      </c>
      <c r="D212" s="163" t="s">
        <v>160</v>
      </c>
      <c r="E212" s="164" t="s">
        <v>882</v>
      </c>
      <c r="F212" s="165" t="s">
        <v>883</v>
      </c>
      <c r="G212" s="166" t="s">
        <v>137</v>
      </c>
      <c r="H212" s="167">
        <v>20</v>
      </c>
      <c r="I212" s="168"/>
      <c r="J212" s="168">
        <f>ROUND(I212*H212,2)</f>
        <v>0</v>
      </c>
      <c r="K212" s="169"/>
      <c r="L212" s="170"/>
      <c r="M212" s="171" t="s">
        <v>1</v>
      </c>
      <c r="N212" s="172" t="s">
        <v>33</v>
      </c>
      <c r="O212" s="159">
        <v>0</v>
      </c>
      <c r="P212" s="159">
        <f>O212*H212</f>
        <v>0</v>
      </c>
      <c r="Q212" s="159">
        <v>0</v>
      </c>
      <c r="R212" s="159">
        <f>Q212*H212</f>
        <v>0</v>
      </c>
      <c r="S212" s="159">
        <v>0</v>
      </c>
      <c r="T212" s="160">
        <f>S212*H212</f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61" t="s">
        <v>192</v>
      </c>
      <c r="AT212" s="161" t="s">
        <v>160</v>
      </c>
      <c r="AU212" s="161" t="s">
        <v>76</v>
      </c>
      <c r="AY212" s="14" t="s">
        <v>132</v>
      </c>
      <c r="BE212" s="162">
        <f>IF(N212="základná",J212,0)</f>
        <v>0</v>
      </c>
      <c r="BF212" s="162">
        <f>IF(N212="znížená",J212,0)</f>
        <v>0</v>
      </c>
      <c r="BG212" s="162">
        <f>IF(N212="zákl. prenesená",J212,0)</f>
        <v>0</v>
      </c>
      <c r="BH212" s="162">
        <f>IF(N212="zníž. prenesená",J212,0)</f>
        <v>0</v>
      </c>
      <c r="BI212" s="162">
        <f>IF(N212="nulová",J212,0)</f>
        <v>0</v>
      </c>
      <c r="BJ212" s="14" t="s">
        <v>74</v>
      </c>
      <c r="BK212" s="162">
        <f>ROUND(I212*H212,2)</f>
        <v>0</v>
      </c>
      <c r="BL212" s="14" t="s">
        <v>164</v>
      </c>
      <c r="BM212" s="161" t="s">
        <v>488</v>
      </c>
    </row>
    <row r="213" spans="1:65" s="2" customFormat="1" ht="24.2" customHeight="1" x14ac:dyDescent="0.2">
      <c r="A213" s="26"/>
      <c r="B213" s="149"/>
      <c r="C213" s="163" t="s">
        <v>492</v>
      </c>
      <c r="D213" s="163" t="s">
        <v>160</v>
      </c>
      <c r="E213" s="164" t="s">
        <v>884</v>
      </c>
      <c r="F213" s="165" t="s">
        <v>885</v>
      </c>
      <c r="G213" s="166" t="s">
        <v>137</v>
      </c>
      <c r="H213" s="167">
        <v>30</v>
      </c>
      <c r="I213" s="168"/>
      <c r="J213" s="168">
        <f>ROUND(I213*H213,2)</f>
        <v>0</v>
      </c>
      <c r="K213" s="169"/>
      <c r="L213" s="170"/>
      <c r="M213" s="171" t="s">
        <v>1</v>
      </c>
      <c r="N213" s="172" t="s">
        <v>33</v>
      </c>
      <c r="O213" s="159">
        <v>0</v>
      </c>
      <c r="P213" s="159">
        <f>O213*H213</f>
        <v>0</v>
      </c>
      <c r="Q213" s="159">
        <v>0</v>
      </c>
      <c r="R213" s="159">
        <f>Q213*H213</f>
        <v>0</v>
      </c>
      <c r="S213" s="159">
        <v>0</v>
      </c>
      <c r="T213" s="160">
        <f>S213*H213</f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61" t="s">
        <v>192</v>
      </c>
      <c r="AT213" s="161" t="s">
        <v>160</v>
      </c>
      <c r="AU213" s="161" t="s">
        <v>76</v>
      </c>
      <c r="AY213" s="14" t="s">
        <v>132</v>
      </c>
      <c r="BE213" s="162">
        <f>IF(N213="základná",J213,0)</f>
        <v>0</v>
      </c>
      <c r="BF213" s="162">
        <f>IF(N213="znížená",J213,0)</f>
        <v>0</v>
      </c>
      <c r="BG213" s="162">
        <f>IF(N213="zákl. prenesená",J213,0)</f>
        <v>0</v>
      </c>
      <c r="BH213" s="162">
        <f>IF(N213="zníž. prenesená",J213,0)</f>
        <v>0</v>
      </c>
      <c r="BI213" s="162">
        <f>IF(N213="nulová",J213,0)</f>
        <v>0</v>
      </c>
      <c r="BJ213" s="14" t="s">
        <v>74</v>
      </c>
      <c r="BK213" s="162">
        <f>ROUND(I213*H213,2)</f>
        <v>0</v>
      </c>
      <c r="BL213" s="14" t="s">
        <v>164</v>
      </c>
      <c r="BM213" s="161" t="s">
        <v>491</v>
      </c>
    </row>
    <row r="214" spans="1:65" s="2" customFormat="1" ht="24.2" customHeight="1" x14ac:dyDescent="0.2">
      <c r="A214" s="26"/>
      <c r="B214" s="149"/>
      <c r="C214" s="163" t="s">
        <v>371</v>
      </c>
      <c r="D214" s="163" t="s">
        <v>160</v>
      </c>
      <c r="E214" s="164" t="s">
        <v>886</v>
      </c>
      <c r="F214" s="165" t="s">
        <v>887</v>
      </c>
      <c r="G214" s="166" t="s">
        <v>137</v>
      </c>
      <c r="H214" s="167">
        <v>2</v>
      </c>
      <c r="I214" s="168"/>
      <c r="J214" s="168">
        <f>ROUND(I214*H214,2)</f>
        <v>0</v>
      </c>
      <c r="K214" s="169"/>
      <c r="L214" s="170"/>
      <c r="M214" s="171" t="s">
        <v>1</v>
      </c>
      <c r="N214" s="172" t="s">
        <v>33</v>
      </c>
      <c r="O214" s="159">
        <v>0</v>
      </c>
      <c r="P214" s="159">
        <f>O214*H214</f>
        <v>0</v>
      </c>
      <c r="Q214" s="159">
        <v>0</v>
      </c>
      <c r="R214" s="159">
        <f>Q214*H214</f>
        <v>0</v>
      </c>
      <c r="S214" s="159">
        <v>0</v>
      </c>
      <c r="T214" s="160">
        <f>S214*H214</f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61" t="s">
        <v>192</v>
      </c>
      <c r="AT214" s="161" t="s">
        <v>160</v>
      </c>
      <c r="AU214" s="161" t="s">
        <v>76</v>
      </c>
      <c r="AY214" s="14" t="s">
        <v>132</v>
      </c>
      <c r="BE214" s="162">
        <f>IF(N214="základná",J214,0)</f>
        <v>0</v>
      </c>
      <c r="BF214" s="162">
        <f>IF(N214="znížená",J214,0)</f>
        <v>0</v>
      </c>
      <c r="BG214" s="162">
        <f>IF(N214="zákl. prenesená",J214,0)</f>
        <v>0</v>
      </c>
      <c r="BH214" s="162">
        <f>IF(N214="zníž. prenesená",J214,0)</f>
        <v>0</v>
      </c>
      <c r="BI214" s="162">
        <f>IF(N214="nulová",J214,0)</f>
        <v>0</v>
      </c>
      <c r="BJ214" s="14" t="s">
        <v>74</v>
      </c>
      <c r="BK214" s="162">
        <f>ROUND(I214*H214,2)</f>
        <v>0</v>
      </c>
      <c r="BL214" s="14" t="s">
        <v>164</v>
      </c>
      <c r="BM214" s="161" t="s">
        <v>495</v>
      </c>
    </row>
    <row r="215" spans="1:65" s="12" customFormat="1" ht="22.9" customHeight="1" x14ac:dyDescent="0.2">
      <c r="B215" s="137"/>
      <c r="D215" s="138" t="s">
        <v>67</v>
      </c>
      <c r="E215" s="147" t="s">
        <v>888</v>
      </c>
      <c r="F215" s="147" t="s">
        <v>889</v>
      </c>
      <c r="J215" s="148">
        <f>BK215</f>
        <v>0</v>
      </c>
      <c r="L215" s="137"/>
      <c r="M215" s="141"/>
      <c r="N215" s="142"/>
      <c r="O215" s="142"/>
      <c r="P215" s="143">
        <f>SUM(P216:P217)</f>
        <v>18.3794</v>
      </c>
      <c r="Q215" s="142"/>
      <c r="R215" s="143">
        <f>SUM(R216:R217)</f>
        <v>6.0060000000000001E-3</v>
      </c>
      <c r="S215" s="142"/>
      <c r="T215" s="144">
        <f>SUM(T216:T217)</f>
        <v>0</v>
      </c>
      <c r="AR215" s="138" t="s">
        <v>76</v>
      </c>
      <c r="AT215" s="145" t="s">
        <v>67</v>
      </c>
      <c r="AU215" s="145" t="s">
        <v>74</v>
      </c>
      <c r="AY215" s="138" t="s">
        <v>132</v>
      </c>
      <c r="BK215" s="146">
        <f>SUM(BK216:BK217)</f>
        <v>0</v>
      </c>
    </row>
    <row r="216" spans="1:65" s="2" customFormat="1" ht="33" customHeight="1" x14ac:dyDescent="0.2">
      <c r="A216" s="26"/>
      <c r="B216" s="149"/>
      <c r="C216" s="150" t="s">
        <v>500</v>
      </c>
      <c r="D216" s="150" t="s">
        <v>134</v>
      </c>
      <c r="E216" s="151" t="s">
        <v>890</v>
      </c>
      <c r="F216" s="152" t="s">
        <v>891</v>
      </c>
      <c r="G216" s="153" t="s">
        <v>214</v>
      </c>
      <c r="H216" s="154">
        <v>65</v>
      </c>
      <c r="I216" s="155"/>
      <c r="J216" s="155">
        <f>ROUND(I216*H216,2)</f>
        <v>0</v>
      </c>
      <c r="K216" s="156"/>
      <c r="L216" s="27"/>
      <c r="M216" s="157" t="s">
        <v>1</v>
      </c>
      <c r="N216" s="158" t="s">
        <v>33</v>
      </c>
      <c r="O216" s="159">
        <v>0.28276000000000001</v>
      </c>
      <c r="P216" s="159">
        <f>O216*H216</f>
        <v>18.3794</v>
      </c>
      <c r="Q216" s="159">
        <v>9.2399999999999996E-5</v>
      </c>
      <c r="R216" s="159">
        <f>Q216*H216</f>
        <v>6.0060000000000001E-3</v>
      </c>
      <c r="S216" s="159">
        <v>0</v>
      </c>
      <c r="T216" s="160">
        <f>S216*H216</f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61" t="s">
        <v>164</v>
      </c>
      <c r="AT216" s="161" t="s">
        <v>134</v>
      </c>
      <c r="AU216" s="161" t="s">
        <v>76</v>
      </c>
      <c r="AY216" s="14" t="s">
        <v>132</v>
      </c>
      <c r="BE216" s="162">
        <f>IF(N216="základná",J216,0)</f>
        <v>0</v>
      </c>
      <c r="BF216" s="162">
        <f>IF(N216="znížená",J216,0)</f>
        <v>0</v>
      </c>
      <c r="BG216" s="162">
        <f>IF(N216="zákl. prenesená",J216,0)</f>
        <v>0</v>
      </c>
      <c r="BH216" s="162">
        <f>IF(N216="zníž. prenesená",J216,0)</f>
        <v>0</v>
      </c>
      <c r="BI216" s="162">
        <f>IF(N216="nulová",J216,0)</f>
        <v>0</v>
      </c>
      <c r="BJ216" s="14" t="s">
        <v>74</v>
      </c>
      <c r="BK216" s="162">
        <f>ROUND(I216*H216,2)</f>
        <v>0</v>
      </c>
      <c r="BL216" s="14" t="s">
        <v>164</v>
      </c>
      <c r="BM216" s="161" t="s">
        <v>498</v>
      </c>
    </row>
    <row r="217" spans="1:65" s="2" customFormat="1" ht="24.2" customHeight="1" x14ac:dyDescent="0.2">
      <c r="A217" s="26"/>
      <c r="B217" s="149"/>
      <c r="C217" s="163" t="s">
        <v>375</v>
      </c>
      <c r="D217" s="163" t="s">
        <v>160</v>
      </c>
      <c r="E217" s="164" t="s">
        <v>892</v>
      </c>
      <c r="F217" s="165" t="s">
        <v>893</v>
      </c>
      <c r="G217" s="166" t="s">
        <v>254</v>
      </c>
      <c r="H217" s="167">
        <v>9</v>
      </c>
      <c r="I217" s="168"/>
      <c r="J217" s="168">
        <f>ROUND(I217*H217,2)</f>
        <v>0</v>
      </c>
      <c r="K217" s="169"/>
      <c r="L217" s="170"/>
      <c r="M217" s="171" t="s">
        <v>1</v>
      </c>
      <c r="N217" s="172" t="s">
        <v>33</v>
      </c>
      <c r="O217" s="159">
        <v>0</v>
      </c>
      <c r="P217" s="159">
        <f>O217*H217</f>
        <v>0</v>
      </c>
      <c r="Q217" s="159">
        <v>0</v>
      </c>
      <c r="R217" s="159">
        <f>Q217*H217</f>
        <v>0</v>
      </c>
      <c r="S217" s="159">
        <v>0</v>
      </c>
      <c r="T217" s="160">
        <f>S217*H217</f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61" t="s">
        <v>192</v>
      </c>
      <c r="AT217" s="161" t="s">
        <v>160</v>
      </c>
      <c r="AU217" s="161" t="s">
        <v>76</v>
      </c>
      <c r="AY217" s="14" t="s">
        <v>132</v>
      </c>
      <c r="BE217" s="162">
        <f>IF(N217="základná",J217,0)</f>
        <v>0</v>
      </c>
      <c r="BF217" s="162">
        <f>IF(N217="znížená",J217,0)</f>
        <v>0</v>
      </c>
      <c r="BG217" s="162">
        <f>IF(N217="zákl. prenesená",J217,0)</f>
        <v>0</v>
      </c>
      <c r="BH217" s="162">
        <f>IF(N217="zníž. prenesená",J217,0)</f>
        <v>0</v>
      </c>
      <c r="BI217" s="162">
        <f>IF(N217="nulová",J217,0)</f>
        <v>0</v>
      </c>
      <c r="BJ217" s="14" t="s">
        <v>74</v>
      </c>
      <c r="BK217" s="162">
        <f>ROUND(I217*H217,2)</f>
        <v>0</v>
      </c>
      <c r="BL217" s="14" t="s">
        <v>164</v>
      </c>
      <c r="BM217" s="161" t="s">
        <v>503</v>
      </c>
    </row>
    <row r="218" spans="1:65" s="12" customFormat="1" ht="22.9" customHeight="1" x14ac:dyDescent="0.2">
      <c r="B218" s="137"/>
      <c r="D218" s="138" t="s">
        <v>67</v>
      </c>
      <c r="E218" s="147" t="s">
        <v>894</v>
      </c>
      <c r="F218" s="147" t="s">
        <v>895</v>
      </c>
      <c r="J218" s="148">
        <f>BK218</f>
        <v>0</v>
      </c>
      <c r="L218" s="137"/>
      <c r="M218" s="141"/>
      <c r="N218" s="142"/>
      <c r="O218" s="142"/>
      <c r="P218" s="143">
        <f>P219</f>
        <v>0</v>
      </c>
      <c r="Q218" s="142"/>
      <c r="R218" s="143">
        <f>R219</f>
        <v>0</v>
      </c>
      <c r="S218" s="142"/>
      <c r="T218" s="144">
        <f>T219</f>
        <v>0</v>
      </c>
      <c r="AR218" s="138" t="s">
        <v>76</v>
      </c>
      <c r="AT218" s="145" t="s">
        <v>67</v>
      </c>
      <c r="AU218" s="145" t="s">
        <v>74</v>
      </c>
      <c r="AY218" s="138" t="s">
        <v>132</v>
      </c>
      <c r="BK218" s="146">
        <f>BK219</f>
        <v>0</v>
      </c>
    </row>
    <row r="219" spans="1:65" s="2" customFormat="1" ht="16.5" customHeight="1" x14ac:dyDescent="0.2">
      <c r="A219" s="26"/>
      <c r="B219" s="149"/>
      <c r="C219" s="150" t="s">
        <v>507</v>
      </c>
      <c r="D219" s="150" t="s">
        <v>134</v>
      </c>
      <c r="E219" s="151" t="s">
        <v>896</v>
      </c>
      <c r="F219" s="152" t="s">
        <v>897</v>
      </c>
      <c r="G219" s="153" t="s">
        <v>137</v>
      </c>
      <c r="H219" s="154">
        <v>18.369</v>
      </c>
      <c r="I219" s="155"/>
      <c r="J219" s="155">
        <f>ROUND(I219*H219,2)</f>
        <v>0</v>
      </c>
      <c r="K219" s="156"/>
      <c r="L219" s="27"/>
      <c r="M219" s="157" t="s">
        <v>1</v>
      </c>
      <c r="N219" s="158" t="s">
        <v>33</v>
      </c>
      <c r="O219" s="159">
        <v>0</v>
      </c>
      <c r="P219" s="159">
        <f>O219*H219</f>
        <v>0</v>
      </c>
      <c r="Q219" s="159">
        <v>0</v>
      </c>
      <c r="R219" s="159">
        <f>Q219*H219</f>
        <v>0</v>
      </c>
      <c r="S219" s="159">
        <v>0</v>
      </c>
      <c r="T219" s="160">
        <f>S219*H219</f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61" t="s">
        <v>164</v>
      </c>
      <c r="AT219" s="161" t="s">
        <v>134</v>
      </c>
      <c r="AU219" s="161" t="s">
        <v>76</v>
      </c>
      <c r="AY219" s="14" t="s">
        <v>132</v>
      </c>
      <c r="BE219" s="162">
        <f>IF(N219="základná",J219,0)</f>
        <v>0</v>
      </c>
      <c r="BF219" s="162">
        <f>IF(N219="znížená",J219,0)</f>
        <v>0</v>
      </c>
      <c r="BG219" s="162">
        <f>IF(N219="zákl. prenesená",J219,0)</f>
        <v>0</v>
      </c>
      <c r="BH219" s="162">
        <f>IF(N219="zníž. prenesená",J219,0)</f>
        <v>0</v>
      </c>
      <c r="BI219" s="162">
        <f>IF(N219="nulová",J219,0)</f>
        <v>0</v>
      </c>
      <c r="BJ219" s="14" t="s">
        <v>74</v>
      </c>
      <c r="BK219" s="162">
        <f>ROUND(I219*H219,2)</f>
        <v>0</v>
      </c>
      <c r="BL219" s="14" t="s">
        <v>164</v>
      </c>
      <c r="BM219" s="161" t="s">
        <v>506</v>
      </c>
    </row>
    <row r="220" spans="1:65" s="12" customFormat="1" ht="25.9" customHeight="1" x14ac:dyDescent="0.2">
      <c r="B220" s="137"/>
      <c r="D220" s="138" t="s">
        <v>67</v>
      </c>
      <c r="E220" s="139" t="s">
        <v>160</v>
      </c>
      <c r="F220" s="139" t="s">
        <v>898</v>
      </c>
      <c r="J220" s="140">
        <f>BK220</f>
        <v>0</v>
      </c>
      <c r="L220" s="137"/>
      <c r="M220" s="141"/>
      <c r="N220" s="142"/>
      <c r="O220" s="142"/>
      <c r="P220" s="143">
        <f>P221</f>
        <v>4.5380000000000003</v>
      </c>
      <c r="Q220" s="142"/>
      <c r="R220" s="143">
        <f>R221</f>
        <v>0</v>
      </c>
      <c r="S220" s="142"/>
      <c r="T220" s="144">
        <f>T221</f>
        <v>0</v>
      </c>
      <c r="AR220" s="138" t="s">
        <v>141</v>
      </c>
      <c r="AT220" s="145" t="s">
        <v>67</v>
      </c>
      <c r="AU220" s="145" t="s">
        <v>24</v>
      </c>
      <c r="AY220" s="138" t="s">
        <v>132</v>
      </c>
      <c r="BK220" s="146">
        <f>BK221</f>
        <v>0</v>
      </c>
    </row>
    <row r="221" spans="1:65" s="12" customFormat="1" ht="22.9" customHeight="1" x14ac:dyDescent="0.2">
      <c r="B221" s="137"/>
      <c r="D221" s="138" t="s">
        <v>67</v>
      </c>
      <c r="E221" s="147" t="s">
        <v>899</v>
      </c>
      <c r="F221" s="147" t="s">
        <v>900</v>
      </c>
      <c r="J221" s="148">
        <f>BK221</f>
        <v>0</v>
      </c>
      <c r="L221" s="137"/>
      <c r="M221" s="141"/>
      <c r="N221" s="142"/>
      <c r="O221" s="142"/>
      <c r="P221" s="143">
        <f>SUM(P222:P224)</f>
        <v>4.5380000000000003</v>
      </c>
      <c r="Q221" s="142"/>
      <c r="R221" s="143">
        <f>SUM(R222:R224)</f>
        <v>0</v>
      </c>
      <c r="S221" s="142"/>
      <c r="T221" s="144">
        <f>SUM(T222:T224)</f>
        <v>0</v>
      </c>
      <c r="AR221" s="138" t="s">
        <v>141</v>
      </c>
      <c r="AT221" s="145" t="s">
        <v>67</v>
      </c>
      <c r="AU221" s="145" t="s">
        <v>74</v>
      </c>
      <c r="AY221" s="138" t="s">
        <v>132</v>
      </c>
      <c r="BK221" s="146">
        <f>SUM(BK222:BK224)</f>
        <v>0</v>
      </c>
    </row>
    <row r="222" spans="1:65" s="2" customFormat="1" ht="24.2" customHeight="1" x14ac:dyDescent="0.2">
      <c r="A222" s="26"/>
      <c r="B222" s="149"/>
      <c r="C222" s="150" t="s">
        <v>379</v>
      </c>
      <c r="D222" s="150" t="s">
        <v>134</v>
      </c>
      <c r="E222" s="151" t="s">
        <v>901</v>
      </c>
      <c r="F222" s="152" t="s">
        <v>902</v>
      </c>
      <c r="G222" s="153" t="s">
        <v>254</v>
      </c>
      <c r="H222" s="154">
        <v>1</v>
      </c>
      <c r="I222" s="155"/>
      <c r="J222" s="155">
        <f>ROUND(I222*H222,2)</f>
        <v>0</v>
      </c>
      <c r="K222" s="156"/>
      <c r="L222" s="27"/>
      <c r="M222" s="157" t="s">
        <v>1</v>
      </c>
      <c r="N222" s="158" t="s">
        <v>33</v>
      </c>
      <c r="O222" s="159">
        <v>3.7330000000000001</v>
      </c>
      <c r="P222" s="159">
        <f>O222*H222</f>
        <v>3.7330000000000001</v>
      </c>
      <c r="Q222" s="159">
        <v>0</v>
      </c>
      <c r="R222" s="159">
        <f>Q222*H222</f>
        <v>0</v>
      </c>
      <c r="S222" s="159">
        <v>0</v>
      </c>
      <c r="T222" s="160">
        <f>S222*H222</f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61" t="s">
        <v>357</v>
      </c>
      <c r="AT222" s="161" t="s">
        <v>134</v>
      </c>
      <c r="AU222" s="161" t="s">
        <v>76</v>
      </c>
      <c r="AY222" s="14" t="s">
        <v>132</v>
      </c>
      <c r="BE222" s="162">
        <f>IF(N222="základná",J222,0)</f>
        <v>0</v>
      </c>
      <c r="BF222" s="162">
        <f>IF(N222="znížená",J222,0)</f>
        <v>0</v>
      </c>
      <c r="BG222" s="162">
        <f>IF(N222="zákl. prenesená",J222,0)</f>
        <v>0</v>
      </c>
      <c r="BH222" s="162">
        <f>IF(N222="zníž. prenesená",J222,0)</f>
        <v>0</v>
      </c>
      <c r="BI222" s="162">
        <f>IF(N222="nulová",J222,0)</f>
        <v>0</v>
      </c>
      <c r="BJ222" s="14" t="s">
        <v>74</v>
      </c>
      <c r="BK222" s="162">
        <f>ROUND(I222*H222,2)</f>
        <v>0</v>
      </c>
      <c r="BL222" s="14" t="s">
        <v>357</v>
      </c>
      <c r="BM222" s="161" t="s">
        <v>510</v>
      </c>
    </row>
    <row r="223" spans="1:65" s="2" customFormat="1" ht="24.2" customHeight="1" x14ac:dyDescent="0.2">
      <c r="A223" s="26"/>
      <c r="B223" s="149"/>
      <c r="C223" s="150" t="s">
        <v>514</v>
      </c>
      <c r="D223" s="150" t="s">
        <v>134</v>
      </c>
      <c r="E223" s="151" t="s">
        <v>903</v>
      </c>
      <c r="F223" s="152" t="s">
        <v>904</v>
      </c>
      <c r="G223" s="153" t="s">
        <v>254</v>
      </c>
      <c r="H223" s="154">
        <v>1</v>
      </c>
      <c r="I223" s="155"/>
      <c r="J223" s="155">
        <f>ROUND(I223*H223,2)</f>
        <v>0</v>
      </c>
      <c r="K223" s="156"/>
      <c r="L223" s="27"/>
      <c r="M223" s="157" t="s">
        <v>1</v>
      </c>
      <c r="N223" s="158" t="s">
        <v>33</v>
      </c>
      <c r="O223" s="159">
        <v>0</v>
      </c>
      <c r="P223" s="159">
        <f>O223*H223</f>
        <v>0</v>
      </c>
      <c r="Q223" s="159">
        <v>0</v>
      </c>
      <c r="R223" s="159">
        <f>Q223*H223</f>
        <v>0</v>
      </c>
      <c r="S223" s="159">
        <v>0</v>
      </c>
      <c r="T223" s="160">
        <f>S223*H223</f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61" t="s">
        <v>357</v>
      </c>
      <c r="AT223" s="161" t="s">
        <v>134</v>
      </c>
      <c r="AU223" s="161" t="s">
        <v>76</v>
      </c>
      <c r="AY223" s="14" t="s">
        <v>132</v>
      </c>
      <c r="BE223" s="162">
        <f>IF(N223="základná",J223,0)</f>
        <v>0</v>
      </c>
      <c r="BF223" s="162">
        <f>IF(N223="znížená",J223,0)</f>
        <v>0</v>
      </c>
      <c r="BG223" s="162">
        <f>IF(N223="zákl. prenesená",J223,0)</f>
        <v>0</v>
      </c>
      <c r="BH223" s="162">
        <f>IF(N223="zníž. prenesená",J223,0)</f>
        <v>0</v>
      </c>
      <c r="BI223" s="162">
        <f>IF(N223="nulová",J223,0)</f>
        <v>0</v>
      </c>
      <c r="BJ223" s="14" t="s">
        <v>74</v>
      </c>
      <c r="BK223" s="162">
        <f>ROUND(I223*H223,2)</f>
        <v>0</v>
      </c>
      <c r="BL223" s="14" t="s">
        <v>357</v>
      </c>
      <c r="BM223" s="161" t="s">
        <v>513</v>
      </c>
    </row>
    <row r="224" spans="1:65" s="2" customFormat="1" ht="24.2" customHeight="1" x14ac:dyDescent="0.2">
      <c r="A224" s="26"/>
      <c r="B224" s="149"/>
      <c r="C224" s="150" t="s">
        <v>383</v>
      </c>
      <c r="D224" s="150" t="s">
        <v>134</v>
      </c>
      <c r="E224" s="151" t="s">
        <v>905</v>
      </c>
      <c r="F224" s="152" t="s">
        <v>906</v>
      </c>
      <c r="G224" s="153" t="s">
        <v>254</v>
      </c>
      <c r="H224" s="154">
        <v>1</v>
      </c>
      <c r="I224" s="155"/>
      <c r="J224" s="155">
        <f>ROUND(I224*H224,2)</f>
        <v>0</v>
      </c>
      <c r="K224" s="156"/>
      <c r="L224" s="27"/>
      <c r="M224" s="173" t="s">
        <v>1</v>
      </c>
      <c r="N224" s="174" t="s">
        <v>33</v>
      </c>
      <c r="O224" s="175">
        <v>0.80500000000000005</v>
      </c>
      <c r="P224" s="175">
        <f>O224*H224</f>
        <v>0.80500000000000005</v>
      </c>
      <c r="Q224" s="175">
        <v>0</v>
      </c>
      <c r="R224" s="175">
        <f>Q224*H224</f>
        <v>0</v>
      </c>
      <c r="S224" s="175">
        <v>0</v>
      </c>
      <c r="T224" s="176">
        <f>S224*H224</f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61" t="s">
        <v>357</v>
      </c>
      <c r="AT224" s="161" t="s">
        <v>134</v>
      </c>
      <c r="AU224" s="161" t="s">
        <v>76</v>
      </c>
      <c r="AY224" s="14" t="s">
        <v>132</v>
      </c>
      <c r="BE224" s="162">
        <f>IF(N224="základná",J224,0)</f>
        <v>0</v>
      </c>
      <c r="BF224" s="162">
        <f>IF(N224="znížená",J224,0)</f>
        <v>0</v>
      </c>
      <c r="BG224" s="162">
        <f>IF(N224="zákl. prenesená",J224,0)</f>
        <v>0</v>
      </c>
      <c r="BH224" s="162">
        <f>IF(N224="zníž. prenesená",J224,0)</f>
        <v>0</v>
      </c>
      <c r="BI224" s="162">
        <f>IF(N224="nulová",J224,0)</f>
        <v>0</v>
      </c>
      <c r="BJ224" s="14" t="s">
        <v>74</v>
      </c>
      <c r="BK224" s="162">
        <f>ROUND(I224*H224,2)</f>
        <v>0</v>
      </c>
      <c r="BL224" s="14" t="s">
        <v>357</v>
      </c>
      <c r="BM224" s="161" t="s">
        <v>517</v>
      </c>
    </row>
    <row r="225" spans="1:31" s="2" customFormat="1" ht="6.95" customHeight="1" x14ac:dyDescent="0.2">
      <c r="A225" s="26"/>
      <c r="B225" s="44"/>
      <c r="C225" s="45"/>
      <c r="D225" s="45"/>
      <c r="E225" s="45"/>
      <c r="F225" s="45"/>
      <c r="G225" s="45"/>
      <c r="H225" s="45"/>
      <c r="I225" s="45"/>
      <c r="J225" s="45"/>
      <c r="K225" s="45"/>
      <c r="L225" s="27"/>
      <c r="M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</row>
  </sheetData>
  <autoFilter ref="C132:K224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9"/>
  <sheetViews>
    <sheetView showGridLines="0" topLeftCell="A107" workbookViewId="0">
      <selection activeCell="I126" sqref="I126:I148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5"/>
    </row>
    <row r="2" spans="1:46" s="1" customFormat="1" ht="36.950000000000003" customHeight="1" x14ac:dyDescent="0.2">
      <c r="L2" s="210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96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 x14ac:dyDescent="0.2">
      <c r="B4" s="17"/>
      <c r="D4" s="18" t="s">
        <v>103</v>
      </c>
      <c r="L4" s="17"/>
      <c r="M4" s="96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12</v>
      </c>
      <c r="L6" s="17"/>
    </row>
    <row r="7" spans="1:46" s="1" customFormat="1" ht="16.5" customHeight="1" x14ac:dyDescent="0.2">
      <c r="B7" s="17"/>
      <c r="E7" s="219" t="str">
        <f>'Rekapitulácia stavby'!K6</f>
        <v>PRESTAVBA MOSTNÉHO OBJEKTU MO 2300-001 V OBCI PODBIEL</v>
      </c>
      <c r="F7" s="220"/>
      <c r="G7" s="220"/>
      <c r="H7" s="220"/>
      <c r="L7" s="17"/>
    </row>
    <row r="8" spans="1:46" s="1" customFormat="1" ht="12" customHeight="1" x14ac:dyDescent="0.2">
      <c r="B8" s="17"/>
      <c r="D8" s="23" t="s">
        <v>104</v>
      </c>
      <c r="L8" s="17"/>
    </row>
    <row r="9" spans="1:46" s="2" customFormat="1" ht="16.5" customHeight="1" x14ac:dyDescent="0.2">
      <c r="A9" s="26"/>
      <c r="B9" s="27"/>
      <c r="C9" s="26"/>
      <c r="D9" s="26"/>
      <c r="E9" s="219" t="s">
        <v>733</v>
      </c>
      <c r="F9" s="218"/>
      <c r="G9" s="218"/>
      <c r="H9" s="218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 x14ac:dyDescent="0.2">
      <c r="A10" s="26"/>
      <c r="B10" s="27"/>
      <c r="C10" s="26"/>
      <c r="D10" s="23" t="s">
        <v>106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 x14ac:dyDescent="0.2">
      <c r="A11" s="26"/>
      <c r="B11" s="27"/>
      <c r="C11" s="26"/>
      <c r="D11" s="26"/>
      <c r="E11" s="177" t="s">
        <v>907</v>
      </c>
      <c r="F11" s="218"/>
      <c r="G11" s="218"/>
      <c r="H11" s="218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x14ac:dyDescent="0.2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 x14ac:dyDescent="0.2">
      <c r="A13" s="26"/>
      <c r="B13" s="27"/>
      <c r="C13" s="26"/>
      <c r="D13" s="23" t="s">
        <v>13</v>
      </c>
      <c r="E13" s="26"/>
      <c r="F13" s="21" t="s">
        <v>1</v>
      </c>
      <c r="G13" s="26"/>
      <c r="H13" s="26"/>
      <c r="I13" s="23" t="s">
        <v>14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 x14ac:dyDescent="0.2">
      <c r="A14" s="26"/>
      <c r="B14" s="27"/>
      <c r="C14" s="26"/>
      <c r="D14" s="23" t="s">
        <v>15</v>
      </c>
      <c r="E14" s="26"/>
      <c r="F14" s="21" t="s">
        <v>16</v>
      </c>
      <c r="G14" s="26"/>
      <c r="H14" s="26"/>
      <c r="I14" s="23" t="s">
        <v>17</v>
      </c>
      <c r="J14" s="52" t="str">
        <f>'Rekapitulácia stavby'!AN8</f>
        <v>3. 8. 2022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 x14ac:dyDescent="0.2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 x14ac:dyDescent="0.2">
      <c r="A16" s="26"/>
      <c r="B16" s="27"/>
      <c r="C16" s="26"/>
      <c r="D16" s="23" t="s">
        <v>19</v>
      </c>
      <c r="E16" s="26"/>
      <c r="F16" s="26"/>
      <c r="G16" s="26"/>
      <c r="H16" s="26"/>
      <c r="I16" s="23" t="s">
        <v>20</v>
      </c>
      <c r="J16" s="21" t="str">
        <f>IF('Rekapitulácia stavby'!AN10="","",'Rekapitulácia stavby'!AN10)</f>
        <v/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 x14ac:dyDescent="0.2">
      <c r="A17" s="26"/>
      <c r="B17" s="27"/>
      <c r="C17" s="26"/>
      <c r="D17" s="26"/>
      <c r="E17" s="21" t="str">
        <f>IF('Rekapitulácia stavby'!E11="","",'Rekapitulácia stavby'!E11)</f>
        <v xml:space="preserve"> </v>
      </c>
      <c r="F17" s="26"/>
      <c r="G17" s="26"/>
      <c r="H17" s="26"/>
      <c r="I17" s="23" t="s">
        <v>21</v>
      </c>
      <c r="J17" s="21" t="str">
        <f>IF('Rekapitulácia stavby'!AN11="","",'Rekapitulácia stavby'!AN11)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 x14ac:dyDescent="0.2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 x14ac:dyDescent="0.2">
      <c r="A19" s="26"/>
      <c r="B19" s="27"/>
      <c r="C19" s="26"/>
      <c r="D19" s="23" t="s">
        <v>22</v>
      </c>
      <c r="E19" s="26"/>
      <c r="F19" s="26"/>
      <c r="G19" s="26"/>
      <c r="H19" s="26"/>
      <c r="I19" s="23" t="s">
        <v>20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 x14ac:dyDescent="0.2">
      <c r="A20" s="26"/>
      <c r="B20" s="27"/>
      <c r="C20" s="26"/>
      <c r="D20" s="26"/>
      <c r="E20" s="203" t="str">
        <f>'Rekapitulácia stavby'!E14</f>
        <v xml:space="preserve"> </v>
      </c>
      <c r="F20" s="203"/>
      <c r="G20" s="203"/>
      <c r="H20" s="203"/>
      <c r="I20" s="23" t="s">
        <v>21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 x14ac:dyDescent="0.2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 x14ac:dyDescent="0.2">
      <c r="A22" s="26"/>
      <c r="B22" s="27"/>
      <c r="C22" s="26"/>
      <c r="D22" s="23" t="s">
        <v>23</v>
      </c>
      <c r="E22" s="26"/>
      <c r="F22" s="26"/>
      <c r="G22" s="26"/>
      <c r="H22" s="26"/>
      <c r="I22" s="23" t="s">
        <v>20</v>
      </c>
      <c r="J22" s="21" t="str">
        <f>IF('Rekapitulácia stavby'!AN16="","",'Rekapitulácia stavby'!AN16)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 x14ac:dyDescent="0.2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21</v>
      </c>
      <c r="J23" s="21" t="str">
        <f>IF('Rekapitulácia stavby'!AN17="","",'Rekapitulácia stavby'!AN17)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 x14ac:dyDescent="0.2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 x14ac:dyDescent="0.2">
      <c r="A25" s="26"/>
      <c r="B25" s="27"/>
      <c r="C25" s="26"/>
      <c r="D25" s="23" t="s">
        <v>25</v>
      </c>
      <c r="E25" s="26"/>
      <c r="F25" s="26"/>
      <c r="G25" s="26"/>
      <c r="H25" s="26"/>
      <c r="I25" s="23" t="s">
        <v>20</v>
      </c>
      <c r="J25" s="21" t="str">
        <f>IF('Rekapitulácia stavby'!AN19="","",'Rekapitulácia stavby'!AN19)</f>
        <v/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 x14ac:dyDescent="0.2">
      <c r="A26" s="26"/>
      <c r="B26" s="27"/>
      <c r="C26" s="26"/>
      <c r="D26" s="26"/>
      <c r="E26" s="21" t="str">
        <f>IF('Rekapitulácia stavby'!E20="","",'Rekapitulácia stavby'!E20)</f>
        <v xml:space="preserve"> </v>
      </c>
      <c r="F26" s="26"/>
      <c r="G26" s="26"/>
      <c r="H26" s="26"/>
      <c r="I26" s="23" t="s">
        <v>21</v>
      </c>
      <c r="J26" s="21" t="str">
        <f>IF('Rekapitulácia stavby'!AN20="","",'Rekapitulácia stavby'!AN20)</f>
        <v/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 x14ac:dyDescent="0.2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 x14ac:dyDescent="0.2">
      <c r="A28" s="26"/>
      <c r="B28" s="27"/>
      <c r="C28" s="26"/>
      <c r="D28" s="23" t="s">
        <v>27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 x14ac:dyDescent="0.2">
      <c r="A29" s="97"/>
      <c r="B29" s="98"/>
      <c r="C29" s="97"/>
      <c r="D29" s="97"/>
      <c r="E29" s="206" t="s">
        <v>1</v>
      </c>
      <c r="F29" s="206"/>
      <c r="G29" s="206"/>
      <c r="H29" s="206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customHeight="1" x14ac:dyDescent="0.2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 x14ac:dyDescent="0.2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 x14ac:dyDescent="0.2">
      <c r="A32" s="26"/>
      <c r="B32" s="27"/>
      <c r="C32" s="26"/>
      <c r="D32" s="100" t="s">
        <v>28</v>
      </c>
      <c r="E32" s="26"/>
      <c r="F32" s="26"/>
      <c r="G32" s="26"/>
      <c r="H32" s="26"/>
      <c r="I32" s="26"/>
      <c r="J32" s="68">
        <f>ROUND(J123, 15)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 x14ac:dyDescent="0.2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 x14ac:dyDescent="0.2">
      <c r="A34" s="26"/>
      <c r="B34" s="27"/>
      <c r="C34" s="26"/>
      <c r="D34" s="26"/>
      <c r="E34" s="26"/>
      <c r="F34" s="30" t="s">
        <v>30</v>
      </c>
      <c r="G34" s="26"/>
      <c r="H34" s="26"/>
      <c r="I34" s="30" t="s">
        <v>29</v>
      </c>
      <c r="J34" s="30" t="s">
        <v>31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 x14ac:dyDescent="0.2">
      <c r="A35" s="26"/>
      <c r="B35" s="27"/>
      <c r="C35" s="26"/>
      <c r="D35" s="101" t="s">
        <v>32</v>
      </c>
      <c r="E35" s="32" t="s">
        <v>33</v>
      </c>
      <c r="F35" s="102">
        <f>ROUND((SUM(BE123:BE148)),  15)</f>
        <v>0</v>
      </c>
      <c r="G35" s="26"/>
      <c r="H35" s="26"/>
      <c r="I35" s="103">
        <v>0.2</v>
      </c>
      <c r="J35" s="102">
        <f>ROUND(((SUM(BE123:BE148))*I35),  15)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 x14ac:dyDescent="0.2">
      <c r="A36" s="26"/>
      <c r="B36" s="27"/>
      <c r="C36" s="26"/>
      <c r="D36" s="26"/>
      <c r="E36" s="32" t="s">
        <v>34</v>
      </c>
      <c r="F36" s="104">
        <f>ROUND((SUM(BF123:BF148)),  15)</f>
        <v>0</v>
      </c>
      <c r="G36" s="105"/>
      <c r="H36" s="105"/>
      <c r="I36" s="106">
        <v>0.2</v>
      </c>
      <c r="J36" s="104">
        <f>ROUND(((SUM(BF123:BF148))*I36),  15)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 x14ac:dyDescent="0.2">
      <c r="A37" s="26"/>
      <c r="B37" s="27"/>
      <c r="C37" s="26"/>
      <c r="D37" s="26"/>
      <c r="E37" s="23" t="s">
        <v>35</v>
      </c>
      <c r="F37" s="102">
        <f>ROUND((SUM(BG123:BG148)),  15)</f>
        <v>0</v>
      </c>
      <c r="G37" s="26"/>
      <c r="H37" s="26"/>
      <c r="I37" s="103">
        <v>0.2</v>
      </c>
      <c r="J37" s="102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 x14ac:dyDescent="0.2">
      <c r="A38" s="26"/>
      <c r="B38" s="27"/>
      <c r="C38" s="26"/>
      <c r="D38" s="26"/>
      <c r="E38" s="23" t="s">
        <v>36</v>
      </c>
      <c r="F38" s="102">
        <f>ROUND((SUM(BH123:BH148)),  15)</f>
        <v>0</v>
      </c>
      <c r="G38" s="26"/>
      <c r="H38" s="26"/>
      <c r="I38" s="103">
        <v>0.2</v>
      </c>
      <c r="J38" s="102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 x14ac:dyDescent="0.2">
      <c r="A39" s="26"/>
      <c r="B39" s="27"/>
      <c r="C39" s="26"/>
      <c r="D39" s="26"/>
      <c r="E39" s="32" t="s">
        <v>37</v>
      </c>
      <c r="F39" s="104">
        <f>ROUND((SUM(BI123:BI148)),  15)</f>
        <v>0</v>
      </c>
      <c r="G39" s="105"/>
      <c r="H39" s="105"/>
      <c r="I39" s="106">
        <v>0</v>
      </c>
      <c r="J39" s="104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 x14ac:dyDescent="0.2">
      <c r="A41" s="26"/>
      <c r="B41" s="27"/>
      <c r="C41" s="107"/>
      <c r="D41" s="108" t="s">
        <v>38</v>
      </c>
      <c r="E41" s="57"/>
      <c r="F41" s="57"/>
      <c r="G41" s="109" t="s">
        <v>39</v>
      </c>
      <c r="H41" s="110" t="s">
        <v>40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 x14ac:dyDescent="0.2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 x14ac:dyDescent="0.2">
      <c r="B43" s="17"/>
      <c r="L43" s="17"/>
    </row>
    <row r="44" spans="1:31" s="1" customFormat="1" ht="14.45" customHeight="1" x14ac:dyDescent="0.2">
      <c r="B44" s="17"/>
      <c r="L44" s="17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9"/>
      <c r="D50" s="40" t="s">
        <v>41</v>
      </c>
      <c r="E50" s="41"/>
      <c r="F50" s="41"/>
      <c r="G50" s="40" t="s">
        <v>42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42" t="s">
        <v>43</v>
      </c>
      <c r="E61" s="29"/>
      <c r="F61" s="113" t="s">
        <v>44</v>
      </c>
      <c r="G61" s="42" t="s">
        <v>43</v>
      </c>
      <c r="H61" s="29"/>
      <c r="I61" s="29"/>
      <c r="J61" s="114" t="s">
        <v>44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40" t="s">
        <v>45</v>
      </c>
      <c r="E65" s="43"/>
      <c r="F65" s="43"/>
      <c r="G65" s="40" t="s">
        <v>46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42" t="s">
        <v>43</v>
      </c>
      <c r="E76" s="29"/>
      <c r="F76" s="113" t="s">
        <v>44</v>
      </c>
      <c r="G76" s="42" t="s">
        <v>43</v>
      </c>
      <c r="H76" s="29"/>
      <c r="I76" s="29"/>
      <c r="J76" s="114" t="s">
        <v>44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hidden="1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hidden="1" customHeight="1" x14ac:dyDescent="0.2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hidden="1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hidden="1" customHeight="1" x14ac:dyDescent="0.2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hidden="1" customHeight="1" x14ac:dyDescent="0.2">
      <c r="A85" s="26"/>
      <c r="B85" s="27"/>
      <c r="C85" s="26"/>
      <c r="D85" s="26"/>
      <c r="E85" s="219" t="str">
        <f>E7</f>
        <v>PRESTAVBA MOSTNÉHO OBJEKTU MO 2300-001 V OBCI PODBIEL</v>
      </c>
      <c r="F85" s="220"/>
      <c r="G85" s="220"/>
      <c r="H85" s="220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hidden="1" customHeight="1" x14ac:dyDescent="0.2">
      <c r="B86" s="17"/>
      <c r="C86" s="23" t="s">
        <v>104</v>
      </c>
      <c r="L86" s="17"/>
    </row>
    <row r="87" spans="1:31" s="2" customFormat="1" ht="16.5" hidden="1" customHeight="1" x14ac:dyDescent="0.2">
      <c r="A87" s="26"/>
      <c r="B87" s="27"/>
      <c r="C87" s="26"/>
      <c r="D87" s="26"/>
      <c r="E87" s="219" t="s">
        <v>733</v>
      </c>
      <c r="F87" s="218"/>
      <c r="G87" s="218"/>
      <c r="H87" s="218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hidden="1" customHeight="1" x14ac:dyDescent="0.2">
      <c r="A88" s="26"/>
      <c r="B88" s="27"/>
      <c r="C88" s="23" t="s">
        <v>106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hidden="1" customHeight="1" x14ac:dyDescent="0.2">
      <c r="A89" s="26"/>
      <c r="B89" s="27"/>
      <c r="C89" s="26"/>
      <c r="D89" s="26"/>
      <c r="E89" s="177" t="str">
        <f>E11</f>
        <v>b (1) - dočasné dopravné znač...</v>
      </c>
      <c r="F89" s="218"/>
      <c r="G89" s="218"/>
      <c r="H89" s="218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hidden="1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hidden="1" customHeight="1" x14ac:dyDescent="0.2">
      <c r="A91" s="26"/>
      <c r="B91" s="27"/>
      <c r="C91" s="23" t="s">
        <v>15</v>
      </c>
      <c r="D91" s="26"/>
      <c r="E91" s="26"/>
      <c r="F91" s="21" t="str">
        <f>F14</f>
        <v xml:space="preserve"> </v>
      </c>
      <c r="G91" s="26"/>
      <c r="H91" s="26"/>
      <c r="I91" s="23" t="s">
        <v>17</v>
      </c>
      <c r="J91" s="52" t="str">
        <f>IF(J14="","",J14)</f>
        <v>3. 8. 2022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hidden="1" customHeight="1" x14ac:dyDescent="0.2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hidden="1" customHeight="1" x14ac:dyDescent="0.2">
      <c r="A93" s="26"/>
      <c r="B93" s="27"/>
      <c r="C93" s="23" t="s">
        <v>19</v>
      </c>
      <c r="D93" s="26"/>
      <c r="E93" s="26"/>
      <c r="F93" s="21" t="str">
        <f>E17</f>
        <v xml:space="preserve"> </v>
      </c>
      <c r="G93" s="26"/>
      <c r="H93" s="26"/>
      <c r="I93" s="23" t="s">
        <v>23</v>
      </c>
      <c r="J93" s="24" t="str">
        <f>E23</f>
        <v xml:space="preserve"> 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hidden="1" customHeight="1" x14ac:dyDescent="0.2">
      <c r="A94" s="26"/>
      <c r="B94" s="27"/>
      <c r="C94" s="23" t="s">
        <v>22</v>
      </c>
      <c r="D94" s="26"/>
      <c r="E94" s="26"/>
      <c r="F94" s="21" t="str">
        <f>IF(E20="","",E20)</f>
        <v xml:space="preserve"> </v>
      </c>
      <c r="G94" s="26"/>
      <c r="H94" s="26"/>
      <c r="I94" s="23" t="s">
        <v>25</v>
      </c>
      <c r="J94" s="24" t="str">
        <f>E26</f>
        <v xml:space="preserve"> </v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hidden="1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hidden="1" customHeight="1" x14ac:dyDescent="0.2">
      <c r="A96" s="26"/>
      <c r="B96" s="27"/>
      <c r="C96" s="115" t="s">
        <v>109</v>
      </c>
      <c r="D96" s="107"/>
      <c r="E96" s="107"/>
      <c r="F96" s="107"/>
      <c r="G96" s="107"/>
      <c r="H96" s="107"/>
      <c r="I96" s="107"/>
      <c r="J96" s="116" t="s">
        <v>110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hidden="1" customHeight="1" x14ac:dyDescent="0.2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hidden="1" customHeight="1" x14ac:dyDescent="0.2">
      <c r="A98" s="26"/>
      <c r="B98" s="27"/>
      <c r="C98" s="117" t="s">
        <v>111</v>
      </c>
      <c r="D98" s="26"/>
      <c r="E98" s="26"/>
      <c r="F98" s="26"/>
      <c r="G98" s="26"/>
      <c r="H98" s="26"/>
      <c r="I98" s="26"/>
      <c r="J98" s="68">
        <f>J123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112</v>
      </c>
    </row>
    <row r="99" spans="1:47" s="9" customFormat="1" ht="24.95" hidden="1" customHeight="1" x14ac:dyDescent="0.2">
      <c r="B99" s="118"/>
      <c r="D99" s="119" t="s">
        <v>113</v>
      </c>
      <c r="E99" s="120"/>
      <c r="F99" s="120"/>
      <c r="G99" s="120"/>
      <c r="H99" s="120"/>
      <c r="I99" s="120"/>
      <c r="J99" s="121">
        <f>J124</f>
        <v>0</v>
      </c>
      <c r="L99" s="118"/>
    </row>
    <row r="100" spans="1:47" s="10" customFormat="1" ht="19.899999999999999" hidden="1" customHeight="1" x14ac:dyDescent="0.2">
      <c r="B100" s="122"/>
      <c r="D100" s="123" t="s">
        <v>116</v>
      </c>
      <c r="E100" s="124"/>
      <c r="F100" s="124"/>
      <c r="G100" s="124"/>
      <c r="H100" s="124"/>
      <c r="I100" s="124"/>
      <c r="J100" s="125">
        <f>J125</f>
        <v>0</v>
      </c>
      <c r="L100" s="122"/>
    </row>
    <row r="101" spans="1:47" s="10" customFormat="1" ht="19.899999999999999" hidden="1" customHeight="1" x14ac:dyDescent="0.2">
      <c r="B101" s="122"/>
      <c r="D101" s="123" t="s">
        <v>117</v>
      </c>
      <c r="E101" s="124"/>
      <c r="F101" s="124"/>
      <c r="G101" s="124"/>
      <c r="H101" s="124"/>
      <c r="I101" s="124"/>
      <c r="J101" s="125">
        <f>J147</f>
        <v>0</v>
      </c>
      <c r="L101" s="122"/>
    </row>
    <row r="102" spans="1:47" s="2" customFormat="1" ht="21.75" hidden="1" customHeight="1" x14ac:dyDescent="0.2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47" s="2" customFormat="1" ht="6.95" hidden="1" customHeight="1" x14ac:dyDescent="0.2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47" hidden="1" x14ac:dyDescent="0.2"/>
    <row r="105" spans="1:47" hidden="1" x14ac:dyDescent="0.2"/>
    <row r="106" spans="1:47" hidden="1" x14ac:dyDescent="0.2"/>
    <row r="107" spans="1:47" s="2" customFormat="1" ht="6.95" customHeight="1" x14ac:dyDescent="0.2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47" s="2" customFormat="1" ht="24.95" customHeight="1" x14ac:dyDescent="0.2">
      <c r="A108" s="26"/>
      <c r="B108" s="27"/>
      <c r="C108" s="18" t="s">
        <v>118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47" s="2" customFormat="1" ht="6.95" customHeight="1" x14ac:dyDescent="0.2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12" customHeight="1" x14ac:dyDescent="0.2">
      <c r="A110" s="26"/>
      <c r="B110" s="27"/>
      <c r="C110" s="23" t="s">
        <v>12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16.5" customHeight="1" x14ac:dyDescent="0.2">
      <c r="A111" s="26"/>
      <c r="B111" s="27"/>
      <c r="C111" s="26"/>
      <c r="D111" s="26"/>
      <c r="E111" s="219" t="str">
        <f>E7</f>
        <v>PRESTAVBA MOSTNÉHO OBJEKTU MO 2300-001 V OBCI PODBIEL</v>
      </c>
      <c r="F111" s="220"/>
      <c r="G111" s="220"/>
      <c r="H111" s="220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1" customFormat="1" ht="12" customHeight="1" x14ac:dyDescent="0.2">
      <c r="B112" s="17"/>
      <c r="C112" s="23" t="s">
        <v>104</v>
      </c>
      <c r="L112" s="17"/>
    </row>
    <row r="113" spans="1:65" s="2" customFormat="1" ht="16.5" customHeight="1" x14ac:dyDescent="0.2">
      <c r="A113" s="26"/>
      <c r="B113" s="27"/>
      <c r="C113" s="26"/>
      <c r="D113" s="26"/>
      <c r="E113" s="219" t="s">
        <v>733</v>
      </c>
      <c r="F113" s="218"/>
      <c r="G113" s="218"/>
      <c r="H113" s="218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 x14ac:dyDescent="0.2">
      <c r="A114" s="26"/>
      <c r="B114" s="27"/>
      <c r="C114" s="23" t="s">
        <v>106</v>
      </c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 x14ac:dyDescent="0.2">
      <c r="A115" s="26"/>
      <c r="B115" s="27"/>
      <c r="C115" s="26"/>
      <c r="D115" s="26"/>
      <c r="E115" s="177" t="str">
        <f>E11</f>
        <v>b (1) - dočasné dopravné znač...</v>
      </c>
      <c r="F115" s="218"/>
      <c r="G115" s="218"/>
      <c r="H115" s="218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 x14ac:dyDescent="0.2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 x14ac:dyDescent="0.2">
      <c r="A117" s="26"/>
      <c r="B117" s="27"/>
      <c r="C117" s="23" t="s">
        <v>15</v>
      </c>
      <c r="D117" s="26"/>
      <c r="E117" s="26"/>
      <c r="F117" s="21" t="str">
        <f>F14</f>
        <v xml:space="preserve"> </v>
      </c>
      <c r="G117" s="26"/>
      <c r="H117" s="26"/>
      <c r="I117" s="23" t="s">
        <v>17</v>
      </c>
      <c r="J117" s="52" t="str">
        <f>IF(J14="","",J14)</f>
        <v>3. 8. 2022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 x14ac:dyDescent="0.2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 x14ac:dyDescent="0.2">
      <c r="A119" s="26"/>
      <c r="B119" s="27"/>
      <c r="C119" s="23" t="s">
        <v>19</v>
      </c>
      <c r="D119" s="26"/>
      <c r="E119" s="26"/>
      <c r="F119" s="21" t="str">
        <f>E17</f>
        <v xml:space="preserve"> </v>
      </c>
      <c r="G119" s="26"/>
      <c r="H119" s="26"/>
      <c r="I119" s="23" t="s">
        <v>23</v>
      </c>
      <c r="J119" s="24" t="str">
        <f>E23</f>
        <v xml:space="preserve"> </v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 x14ac:dyDescent="0.2">
      <c r="A120" s="26"/>
      <c r="B120" s="27"/>
      <c r="C120" s="23" t="s">
        <v>22</v>
      </c>
      <c r="D120" s="26"/>
      <c r="E120" s="26"/>
      <c r="F120" s="21" t="str">
        <f>IF(E20="","",E20)</f>
        <v xml:space="preserve"> </v>
      </c>
      <c r="G120" s="26"/>
      <c r="H120" s="26"/>
      <c r="I120" s="23" t="s">
        <v>25</v>
      </c>
      <c r="J120" s="24" t="str">
        <f>E26</f>
        <v xml:space="preserve"> </v>
      </c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 x14ac:dyDescent="0.2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 x14ac:dyDescent="0.2">
      <c r="A122" s="126"/>
      <c r="B122" s="127"/>
      <c r="C122" s="128" t="s">
        <v>119</v>
      </c>
      <c r="D122" s="129" t="s">
        <v>53</v>
      </c>
      <c r="E122" s="129" t="s">
        <v>49</v>
      </c>
      <c r="F122" s="129" t="s">
        <v>50</v>
      </c>
      <c r="G122" s="129" t="s">
        <v>120</v>
      </c>
      <c r="H122" s="129" t="s">
        <v>121</v>
      </c>
      <c r="I122" s="129" t="s">
        <v>122</v>
      </c>
      <c r="J122" s="130" t="s">
        <v>110</v>
      </c>
      <c r="K122" s="131" t="s">
        <v>123</v>
      </c>
      <c r="L122" s="132"/>
      <c r="M122" s="59" t="s">
        <v>1</v>
      </c>
      <c r="N122" s="60" t="s">
        <v>32</v>
      </c>
      <c r="O122" s="60" t="s">
        <v>124</v>
      </c>
      <c r="P122" s="60" t="s">
        <v>125</v>
      </c>
      <c r="Q122" s="60" t="s">
        <v>126</v>
      </c>
      <c r="R122" s="60" t="s">
        <v>127</v>
      </c>
      <c r="S122" s="60" t="s">
        <v>128</v>
      </c>
      <c r="T122" s="61" t="s">
        <v>129</v>
      </c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</row>
    <row r="123" spans="1:65" s="2" customFormat="1" ht="22.9" customHeight="1" x14ac:dyDescent="0.25">
      <c r="A123" s="26"/>
      <c r="B123" s="27"/>
      <c r="C123" s="66" t="s">
        <v>111</v>
      </c>
      <c r="D123" s="26"/>
      <c r="E123" s="26"/>
      <c r="F123" s="26"/>
      <c r="G123" s="26"/>
      <c r="H123" s="26"/>
      <c r="I123" s="26"/>
      <c r="J123" s="133">
        <f>BK123</f>
        <v>0</v>
      </c>
      <c r="K123" s="26"/>
      <c r="L123" s="27"/>
      <c r="M123" s="62"/>
      <c r="N123" s="53"/>
      <c r="O123" s="63"/>
      <c r="P123" s="134">
        <f>P124</f>
        <v>8.0132099999999991</v>
      </c>
      <c r="Q123" s="63"/>
      <c r="R123" s="134">
        <f>R124</f>
        <v>0</v>
      </c>
      <c r="S123" s="63"/>
      <c r="T123" s="135">
        <f>T124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67</v>
      </c>
      <c r="AU123" s="14" t="s">
        <v>112</v>
      </c>
      <c r="BK123" s="136">
        <f>BK124</f>
        <v>0</v>
      </c>
    </row>
    <row r="124" spans="1:65" s="12" customFormat="1" ht="25.9" customHeight="1" x14ac:dyDescent="0.2">
      <c r="B124" s="137"/>
      <c r="D124" s="138" t="s">
        <v>67</v>
      </c>
      <c r="E124" s="139" t="s">
        <v>130</v>
      </c>
      <c r="F124" s="139" t="s">
        <v>131</v>
      </c>
      <c r="J124" s="140">
        <f>BK124</f>
        <v>0</v>
      </c>
      <c r="L124" s="137"/>
      <c r="M124" s="141"/>
      <c r="N124" s="142"/>
      <c r="O124" s="142"/>
      <c r="P124" s="143">
        <f>P125+P147</f>
        <v>8.0132099999999991</v>
      </c>
      <c r="Q124" s="142"/>
      <c r="R124" s="143">
        <f>R125+R147</f>
        <v>0</v>
      </c>
      <c r="S124" s="142"/>
      <c r="T124" s="144">
        <f>T125+T147</f>
        <v>0</v>
      </c>
      <c r="AR124" s="138" t="s">
        <v>74</v>
      </c>
      <c r="AT124" s="145" t="s">
        <v>67</v>
      </c>
      <c r="AU124" s="145" t="s">
        <v>24</v>
      </c>
      <c r="AY124" s="138" t="s">
        <v>132</v>
      </c>
      <c r="BK124" s="146">
        <f>BK125+BK147</f>
        <v>0</v>
      </c>
    </row>
    <row r="125" spans="1:65" s="12" customFormat="1" ht="22.9" customHeight="1" x14ac:dyDescent="0.2">
      <c r="B125" s="137"/>
      <c r="D125" s="138" t="s">
        <v>67</v>
      </c>
      <c r="E125" s="147" t="s">
        <v>165</v>
      </c>
      <c r="F125" s="147" t="s">
        <v>204</v>
      </c>
      <c r="J125" s="148">
        <f>BK125</f>
        <v>0</v>
      </c>
      <c r="L125" s="137"/>
      <c r="M125" s="141"/>
      <c r="N125" s="142"/>
      <c r="O125" s="142"/>
      <c r="P125" s="143">
        <f>SUM(P126:P146)</f>
        <v>8.0129999999999999</v>
      </c>
      <c r="Q125" s="142"/>
      <c r="R125" s="143">
        <f>SUM(R126:R146)</f>
        <v>0</v>
      </c>
      <c r="S125" s="142"/>
      <c r="T125" s="144">
        <f>SUM(T126:T146)</f>
        <v>0</v>
      </c>
      <c r="AR125" s="138" t="s">
        <v>74</v>
      </c>
      <c r="AT125" s="145" t="s">
        <v>67</v>
      </c>
      <c r="AU125" s="145" t="s">
        <v>74</v>
      </c>
      <c r="AY125" s="138" t="s">
        <v>132</v>
      </c>
      <c r="BK125" s="146">
        <f>SUM(BK126:BK146)</f>
        <v>0</v>
      </c>
    </row>
    <row r="126" spans="1:65" s="2" customFormat="1" ht="24.2" customHeight="1" x14ac:dyDescent="0.2">
      <c r="A126" s="26"/>
      <c r="B126" s="149"/>
      <c r="C126" s="150" t="s">
        <v>74</v>
      </c>
      <c r="D126" s="150" t="s">
        <v>134</v>
      </c>
      <c r="E126" s="151" t="s">
        <v>908</v>
      </c>
      <c r="F126" s="152" t="s">
        <v>909</v>
      </c>
      <c r="G126" s="153" t="s">
        <v>254</v>
      </c>
      <c r="H126" s="154">
        <v>7</v>
      </c>
      <c r="I126" s="155"/>
      <c r="J126" s="155">
        <f t="shared" ref="J126:J146" si="0">ROUND(I126*H126,2)</f>
        <v>0</v>
      </c>
      <c r="K126" s="156"/>
      <c r="L126" s="27"/>
      <c r="M126" s="157" t="s">
        <v>1</v>
      </c>
      <c r="N126" s="158" t="s">
        <v>33</v>
      </c>
      <c r="O126" s="159">
        <v>0.06</v>
      </c>
      <c r="P126" s="159">
        <f t="shared" ref="P126:P146" si="1">O126*H126</f>
        <v>0.42</v>
      </c>
      <c r="Q126" s="159">
        <v>0</v>
      </c>
      <c r="R126" s="159">
        <f t="shared" ref="R126:R146" si="2">Q126*H126</f>
        <v>0</v>
      </c>
      <c r="S126" s="159">
        <v>0</v>
      </c>
      <c r="T126" s="160">
        <f t="shared" ref="T126:T146" si="3"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61" t="s">
        <v>138</v>
      </c>
      <c r="AT126" s="161" t="s">
        <v>134</v>
      </c>
      <c r="AU126" s="161" t="s">
        <v>76</v>
      </c>
      <c r="AY126" s="14" t="s">
        <v>132</v>
      </c>
      <c r="BE126" s="162">
        <f t="shared" ref="BE126:BE146" si="4">IF(N126="základná",J126,0)</f>
        <v>0</v>
      </c>
      <c r="BF126" s="162">
        <f t="shared" ref="BF126:BF146" si="5">IF(N126="znížená",J126,0)</f>
        <v>0</v>
      </c>
      <c r="BG126" s="162">
        <f t="shared" ref="BG126:BG146" si="6">IF(N126="zákl. prenesená",J126,0)</f>
        <v>0</v>
      </c>
      <c r="BH126" s="162">
        <f t="shared" ref="BH126:BH146" si="7">IF(N126="zníž. prenesená",J126,0)</f>
        <v>0</v>
      </c>
      <c r="BI126" s="162">
        <f t="shared" ref="BI126:BI146" si="8">IF(N126="nulová",J126,0)</f>
        <v>0</v>
      </c>
      <c r="BJ126" s="14" t="s">
        <v>74</v>
      </c>
      <c r="BK126" s="162">
        <f t="shared" ref="BK126:BK146" si="9">ROUND(I126*H126,2)</f>
        <v>0</v>
      </c>
      <c r="BL126" s="14" t="s">
        <v>138</v>
      </c>
      <c r="BM126" s="161" t="s">
        <v>76</v>
      </c>
    </row>
    <row r="127" spans="1:65" s="2" customFormat="1" ht="16.5" customHeight="1" x14ac:dyDescent="0.2">
      <c r="A127" s="26"/>
      <c r="B127" s="149"/>
      <c r="C127" s="163" t="s">
        <v>76</v>
      </c>
      <c r="D127" s="163" t="s">
        <v>160</v>
      </c>
      <c r="E127" s="164" t="s">
        <v>910</v>
      </c>
      <c r="F127" s="165" t="s">
        <v>911</v>
      </c>
      <c r="G127" s="166" t="s">
        <v>254</v>
      </c>
      <c r="H127" s="167">
        <v>7.0000000000000007E-2</v>
      </c>
      <c r="I127" s="168"/>
      <c r="J127" s="168">
        <f t="shared" si="0"/>
        <v>0</v>
      </c>
      <c r="K127" s="169"/>
      <c r="L127" s="170"/>
      <c r="M127" s="171" t="s">
        <v>1</v>
      </c>
      <c r="N127" s="172" t="s">
        <v>33</v>
      </c>
      <c r="O127" s="159">
        <v>0</v>
      </c>
      <c r="P127" s="159">
        <f t="shared" si="1"/>
        <v>0</v>
      </c>
      <c r="Q127" s="159">
        <v>0</v>
      </c>
      <c r="R127" s="159">
        <f t="shared" si="2"/>
        <v>0</v>
      </c>
      <c r="S127" s="159">
        <v>0</v>
      </c>
      <c r="T127" s="160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61" t="s">
        <v>148</v>
      </c>
      <c r="AT127" s="161" t="s">
        <v>160</v>
      </c>
      <c r="AU127" s="161" t="s">
        <v>76</v>
      </c>
      <c r="AY127" s="14" t="s">
        <v>132</v>
      </c>
      <c r="BE127" s="162">
        <f t="shared" si="4"/>
        <v>0</v>
      </c>
      <c r="BF127" s="162">
        <f t="shared" si="5"/>
        <v>0</v>
      </c>
      <c r="BG127" s="162">
        <f t="shared" si="6"/>
        <v>0</v>
      </c>
      <c r="BH127" s="162">
        <f t="shared" si="7"/>
        <v>0</v>
      </c>
      <c r="BI127" s="162">
        <f t="shared" si="8"/>
        <v>0</v>
      </c>
      <c r="BJ127" s="14" t="s">
        <v>74</v>
      </c>
      <c r="BK127" s="162">
        <f t="shared" si="9"/>
        <v>0</v>
      </c>
      <c r="BL127" s="14" t="s">
        <v>138</v>
      </c>
      <c r="BM127" s="161" t="s">
        <v>138</v>
      </c>
    </row>
    <row r="128" spans="1:65" s="2" customFormat="1" ht="33" customHeight="1" x14ac:dyDescent="0.2">
      <c r="A128" s="26"/>
      <c r="B128" s="149"/>
      <c r="C128" s="150" t="s">
        <v>141</v>
      </c>
      <c r="D128" s="150" t="s">
        <v>134</v>
      </c>
      <c r="E128" s="151" t="s">
        <v>912</v>
      </c>
      <c r="F128" s="152" t="s">
        <v>913</v>
      </c>
      <c r="G128" s="153" t="s">
        <v>254</v>
      </c>
      <c r="H128" s="154">
        <v>32</v>
      </c>
      <c r="I128" s="155"/>
      <c r="J128" s="155">
        <f t="shared" si="0"/>
        <v>0</v>
      </c>
      <c r="K128" s="156"/>
      <c r="L128" s="27"/>
      <c r="M128" s="157" t="s">
        <v>1</v>
      </c>
      <c r="N128" s="158" t="s">
        <v>33</v>
      </c>
      <c r="O128" s="159">
        <v>0.11600000000000001</v>
      </c>
      <c r="P128" s="159">
        <f t="shared" si="1"/>
        <v>3.7120000000000002</v>
      </c>
      <c r="Q128" s="159">
        <v>0</v>
      </c>
      <c r="R128" s="159">
        <f t="shared" si="2"/>
        <v>0</v>
      </c>
      <c r="S128" s="159">
        <v>0</v>
      </c>
      <c r="T128" s="160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61" t="s">
        <v>138</v>
      </c>
      <c r="AT128" s="161" t="s">
        <v>134</v>
      </c>
      <c r="AU128" s="161" t="s">
        <v>76</v>
      </c>
      <c r="AY128" s="14" t="s">
        <v>132</v>
      </c>
      <c r="BE128" s="162">
        <f t="shared" si="4"/>
        <v>0</v>
      </c>
      <c r="BF128" s="162">
        <f t="shared" si="5"/>
        <v>0</v>
      </c>
      <c r="BG128" s="162">
        <f t="shared" si="6"/>
        <v>0</v>
      </c>
      <c r="BH128" s="162">
        <f t="shared" si="7"/>
        <v>0</v>
      </c>
      <c r="BI128" s="162">
        <f t="shared" si="8"/>
        <v>0</v>
      </c>
      <c r="BJ128" s="14" t="s">
        <v>74</v>
      </c>
      <c r="BK128" s="162">
        <f t="shared" si="9"/>
        <v>0</v>
      </c>
      <c r="BL128" s="14" t="s">
        <v>138</v>
      </c>
      <c r="BM128" s="161" t="s">
        <v>144</v>
      </c>
    </row>
    <row r="129" spans="1:65" s="2" customFormat="1" ht="24.2" customHeight="1" x14ac:dyDescent="0.2">
      <c r="A129" s="26"/>
      <c r="B129" s="149"/>
      <c r="C129" s="163" t="s">
        <v>138</v>
      </c>
      <c r="D129" s="163" t="s">
        <v>160</v>
      </c>
      <c r="E129" s="164" t="s">
        <v>914</v>
      </c>
      <c r="F129" s="165" t="s">
        <v>915</v>
      </c>
      <c r="G129" s="166" t="s">
        <v>254</v>
      </c>
      <c r="H129" s="167">
        <v>0.32</v>
      </c>
      <c r="I129" s="168"/>
      <c r="J129" s="168">
        <f t="shared" si="0"/>
        <v>0</v>
      </c>
      <c r="K129" s="169"/>
      <c r="L129" s="170"/>
      <c r="M129" s="171" t="s">
        <v>1</v>
      </c>
      <c r="N129" s="172" t="s">
        <v>33</v>
      </c>
      <c r="O129" s="159">
        <v>0</v>
      </c>
      <c r="P129" s="159">
        <f t="shared" si="1"/>
        <v>0</v>
      </c>
      <c r="Q129" s="159">
        <v>0</v>
      </c>
      <c r="R129" s="159">
        <f t="shared" si="2"/>
        <v>0</v>
      </c>
      <c r="S129" s="159">
        <v>0</v>
      </c>
      <c r="T129" s="160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61" t="s">
        <v>148</v>
      </c>
      <c r="AT129" s="161" t="s">
        <v>160</v>
      </c>
      <c r="AU129" s="161" t="s">
        <v>76</v>
      </c>
      <c r="AY129" s="14" t="s">
        <v>132</v>
      </c>
      <c r="BE129" s="162">
        <f t="shared" si="4"/>
        <v>0</v>
      </c>
      <c r="BF129" s="162">
        <f t="shared" si="5"/>
        <v>0</v>
      </c>
      <c r="BG129" s="162">
        <f t="shared" si="6"/>
        <v>0</v>
      </c>
      <c r="BH129" s="162">
        <f t="shared" si="7"/>
        <v>0</v>
      </c>
      <c r="BI129" s="162">
        <f t="shared" si="8"/>
        <v>0</v>
      </c>
      <c r="BJ129" s="14" t="s">
        <v>74</v>
      </c>
      <c r="BK129" s="162">
        <f t="shared" si="9"/>
        <v>0</v>
      </c>
      <c r="BL129" s="14" t="s">
        <v>138</v>
      </c>
      <c r="BM129" s="161" t="s">
        <v>148</v>
      </c>
    </row>
    <row r="130" spans="1:65" s="2" customFormat="1" ht="33" customHeight="1" x14ac:dyDescent="0.2">
      <c r="A130" s="26"/>
      <c r="B130" s="149"/>
      <c r="C130" s="150" t="s">
        <v>149</v>
      </c>
      <c r="D130" s="150" t="s">
        <v>134</v>
      </c>
      <c r="E130" s="151" t="s">
        <v>916</v>
      </c>
      <c r="F130" s="152" t="s">
        <v>917</v>
      </c>
      <c r="G130" s="153" t="s">
        <v>254</v>
      </c>
      <c r="H130" s="154">
        <v>3</v>
      </c>
      <c r="I130" s="155"/>
      <c r="J130" s="155">
        <f t="shared" si="0"/>
        <v>0</v>
      </c>
      <c r="K130" s="156"/>
      <c r="L130" s="27"/>
      <c r="M130" s="157" t="s">
        <v>1</v>
      </c>
      <c r="N130" s="158" t="s">
        <v>33</v>
      </c>
      <c r="O130" s="159">
        <v>0.1333</v>
      </c>
      <c r="P130" s="159">
        <f t="shared" si="1"/>
        <v>0.39990000000000003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61" t="s">
        <v>138</v>
      </c>
      <c r="AT130" s="161" t="s">
        <v>134</v>
      </c>
      <c r="AU130" s="161" t="s">
        <v>76</v>
      </c>
      <c r="AY130" s="14" t="s">
        <v>132</v>
      </c>
      <c r="BE130" s="162">
        <f t="shared" si="4"/>
        <v>0</v>
      </c>
      <c r="BF130" s="162">
        <f t="shared" si="5"/>
        <v>0</v>
      </c>
      <c r="BG130" s="162">
        <f t="shared" si="6"/>
        <v>0</v>
      </c>
      <c r="BH130" s="162">
        <f t="shared" si="7"/>
        <v>0</v>
      </c>
      <c r="BI130" s="162">
        <f t="shared" si="8"/>
        <v>0</v>
      </c>
      <c r="BJ130" s="14" t="s">
        <v>74</v>
      </c>
      <c r="BK130" s="162">
        <f t="shared" si="9"/>
        <v>0</v>
      </c>
      <c r="BL130" s="14" t="s">
        <v>138</v>
      </c>
      <c r="BM130" s="161" t="s">
        <v>152</v>
      </c>
    </row>
    <row r="131" spans="1:65" s="2" customFormat="1" ht="33" customHeight="1" x14ac:dyDescent="0.2">
      <c r="A131" s="26"/>
      <c r="B131" s="149"/>
      <c r="C131" s="163" t="s">
        <v>144</v>
      </c>
      <c r="D131" s="163" t="s">
        <v>160</v>
      </c>
      <c r="E131" s="164" t="s">
        <v>918</v>
      </c>
      <c r="F131" s="165" t="s">
        <v>919</v>
      </c>
      <c r="G131" s="166" t="s">
        <v>254</v>
      </c>
      <c r="H131" s="167">
        <v>0.03</v>
      </c>
      <c r="I131" s="168"/>
      <c r="J131" s="168">
        <f t="shared" si="0"/>
        <v>0</v>
      </c>
      <c r="K131" s="169"/>
      <c r="L131" s="170"/>
      <c r="M131" s="171" t="s">
        <v>1</v>
      </c>
      <c r="N131" s="172" t="s">
        <v>33</v>
      </c>
      <c r="O131" s="159">
        <v>0</v>
      </c>
      <c r="P131" s="159">
        <f t="shared" si="1"/>
        <v>0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61" t="s">
        <v>148</v>
      </c>
      <c r="AT131" s="161" t="s">
        <v>160</v>
      </c>
      <c r="AU131" s="161" t="s">
        <v>76</v>
      </c>
      <c r="AY131" s="14" t="s">
        <v>132</v>
      </c>
      <c r="BE131" s="162">
        <f t="shared" si="4"/>
        <v>0</v>
      </c>
      <c r="BF131" s="162">
        <f t="shared" si="5"/>
        <v>0</v>
      </c>
      <c r="BG131" s="162">
        <f t="shared" si="6"/>
        <v>0</v>
      </c>
      <c r="BH131" s="162">
        <f t="shared" si="7"/>
        <v>0</v>
      </c>
      <c r="BI131" s="162">
        <f t="shared" si="8"/>
        <v>0</v>
      </c>
      <c r="BJ131" s="14" t="s">
        <v>74</v>
      </c>
      <c r="BK131" s="162">
        <f t="shared" si="9"/>
        <v>0</v>
      </c>
      <c r="BL131" s="14" t="s">
        <v>138</v>
      </c>
      <c r="BM131" s="161" t="s">
        <v>155</v>
      </c>
    </row>
    <row r="132" spans="1:65" s="2" customFormat="1" ht="24.2" customHeight="1" x14ac:dyDescent="0.2">
      <c r="A132" s="26"/>
      <c r="B132" s="149"/>
      <c r="C132" s="150" t="s">
        <v>156</v>
      </c>
      <c r="D132" s="150" t="s">
        <v>134</v>
      </c>
      <c r="E132" s="151" t="s">
        <v>920</v>
      </c>
      <c r="F132" s="152" t="s">
        <v>921</v>
      </c>
      <c r="G132" s="153" t="s">
        <v>254</v>
      </c>
      <c r="H132" s="154">
        <v>3</v>
      </c>
      <c r="I132" s="155"/>
      <c r="J132" s="155">
        <f t="shared" si="0"/>
        <v>0</v>
      </c>
      <c r="K132" s="156"/>
      <c r="L132" s="27"/>
      <c r="M132" s="157" t="s">
        <v>1</v>
      </c>
      <c r="N132" s="158" t="s">
        <v>33</v>
      </c>
      <c r="O132" s="159">
        <v>0.15</v>
      </c>
      <c r="P132" s="159">
        <f t="shared" si="1"/>
        <v>0.44999999999999996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1" t="s">
        <v>138</v>
      </c>
      <c r="AT132" s="161" t="s">
        <v>134</v>
      </c>
      <c r="AU132" s="161" t="s">
        <v>76</v>
      </c>
      <c r="AY132" s="14" t="s">
        <v>132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4" t="s">
        <v>74</v>
      </c>
      <c r="BK132" s="162">
        <f t="shared" si="9"/>
        <v>0</v>
      </c>
      <c r="BL132" s="14" t="s">
        <v>138</v>
      </c>
      <c r="BM132" s="161" t="s">
        <v>159</v>
      </c>
    </row>
    <row r="133" spans="1:65" s="2" customFormat="1" ht="49.15" customHeight="1" x14ac:dyDescent="0.2">
      <c r="A133" s="26"/>
      <c r="B133" s="149"/>
      <c r="C133" s="163" t="s">
        <v>148</v>
      </c>
      <c r="D133" s="163" t="s">
        <v>160</v>
      </c>
      <c r="E133" s="164" t="s">
        <v>922</v>
      </c>
      <c r="F133" s="165" t="s">
        <v>923</v>
      </c>
      <c r="G133" s="166" t="s">
        <v>254</v>
      </c>
      <c r="H133" s="167">
        <v>0.03</v>
      </c>
      <c r="I133" s="168"/>
      <c r="J133" s="168">
        <f t="shared" si="0"/>
        <v>0</v>
      </c>
      <c r="K133" s="169"/>
      <c r="L133" s="170"/>
      <c r="M133" s="171" t="s">
        <v>1</v>
      </c>
      <c r="N133" s="172" t="s">
        <v>33</v>
      </c>
      <c r="O133" s="159">
        <v>0</v>
      </c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1" t="s">
        <v>148</v>
      </c>
      <c r="AT133" s="161" t="s">
        <v>160</v>
      </c>
      <c r="AU133" s="161" t="s">
        <v>76</v>
      </c>
      <c r="AY133" s="14" t="s">
        <v>132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4" t="s">
        <v>74</v>
      </c>
      <c r="BK133" s="162">
        <f t="shared" si="9"/>
        <v>0</v>
      </c>
      <c r="BL133" s="14" t="s">
        <v>138</v>
      </c>
      <c r="BM133" s="161" t="s">
        <v>164</v>
      </c>
    </row>
    <row r="134" spans="1:65" s="2" customFormat="1" ht="24.2" customHeight="1" x14ac:dyDescent="0.2">
      <c r="A134" s="26"/>
      <c r="B134" s="149"/>
      <c r="C134" s="150" t="s">
        <v>165</v>
      </c>
      <c r="D134" s="150" t="s">
        <v>134</v>
      </c>
      <c r="E134" s="151" t="s">
        <v>924</v>
      </c>
      <c r="F134" s="152" t="s">
        <v>925</v>
      </c>
      <c r="G134" s="153" t="s">
        <v>254</v>
      </c>
      <c r="H134" s="154">
        <v>2</v>
      </c>
      <c r="I134" s="155"/>
      <c r="J134" s="155">
        <f t="shared" si="0"/>
        <v>0</v>
      </c>
      <c r="K134" s="156"/>
      <c r="L134" s="27"/>
      <c r="M134" s="157" t="s">
        <v>1</v>
      </c>
      <c r="N134" s="158" t="s">
        <v>33</v>
      </c>
      <c r="O134" s="159">
        <v>0</v>
      </c>
      <c r="P134" s="159">
        <f t="shared" si="1"/>
        <v>0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1" t="s">
        <v>138</v>
      </c>
      <c r="AT134" s="161" t="s">
        <v>134</v>
      </c>
      <c r="AU134" s="161" t="s">
        <v>76</v>
      </c>
      <c r="AY134" s="14" t="s">
        <v>132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4" t="s">
        <v>74</v>
      </c>
      <c r="BK134" s="162">
        <f t="shared" si="9"/>
        <v>0</v>
      </c>
      <c r="BL134" s="14" t="s">
        <v>138</v>
      </c>
      <c r="BM134" s="161" t="s">
        <v>168</v>
      </c>
    </row>
    <row r="135" spans="1:65" s="2" customFormat="1" ht="33" customHeight="1" x14ac:dyDescent="0.2">
      <c r="A135" s="26"/>
      <c r="B135" s="149"/>
      <c r="C135" s="163" t="s">
        <v>152</v>
      </c>
      <c r="D135" s="163" t="s">
        <v>160</v>
      </c>
      <c r="E135" s="164" t="s">
        <v>926</v>
      </c>
      <c r="F135" s="165" t="s">
        <v>927</v>
      </c>
      <c r="G135" s="166" t="s">
        <v>254</v>
      </c>
      <c r="H135" s="167">
        <v>0.06</v>
      </c>
      <c r="I135" s="168"/>
      <c r="J135" s="168">
        <f t="shared" si="0"/>
        <v>0</v>
      </c>
      <c r="K135" s="169"/>
      <c r="L135" s="170"/>
      <c r="M135" s="171" t="s">
        <v>1</v>
      </c>
      <c r="N135" s="172" t="s">
        <v>33</v>
      </c>
      <c r="O135" s="159">
        <v>0</v>
      </c>
      <c r="P135" s="159">
        <f t="shared" si="1"/>
        <v>0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1" t="s">
        <v>148</v>
      </c>
      <c r="AT135" s="161" t="s">
        <v>160</v>
      </c>
      <c r="AU135" s="161" t="s">
        <v>76</v>
      </c>
      <c r="AY135" s="14" t="s">
        <v>132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4" t="s">
        <v>74</v>
      </c>
      <c r="BK135" s="162">
        <f t="shared" si="9"/>
        <v>0</v>
      </c>
      <c r="BL135" s="14" t="s">
        <v>138</v>
      </c>
      <c r="BM135" s="161" t="s">
        <v>7</v>
      </c>
    </row>
    <row r="136" spans="1:65" s="2" customFormat="1" ht="37.9" customHeight="1" x14ac:dyDescent="0.2">
      <c r="A136" s="26"/>
      <c r="B136" s="149"/>
      <c r="C136" s="163" t="s">
        <v>171</v>
      </c>
      <c r="D136" s="163" t="s">
        <v>160</v>
      </c>
      <c r="E136" s="164" t="s">
        <v>928</v>
      </c>
      <c r="F136" s="165" t="s">
        <v>929</v>
      </c>
      <c r="G136" s="166" t="s">
        <v>254</v>
      </c>
      <c r="H136" s="167">
        <v>0.06</v>
      </c>
      <c r="I136" s="168"/>
      <c r="J136" s="168">
        <f t="shared" si="0"/>
        <v>0</v>
      </c>
      <c r="K136" s="169"/>
      <c r="L136" s="170"/>
      <c r="M136" s="171" t="s">
        <v>1</v>
      </c>
      <c r="N136" s="172" t="s">
        <v>33</v>
      </c>
      <c r="O136" s="159">
        <v>0</v>
      </c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 t="s">
        <v>148</v>
      </c>
      <c r="AT136" s="161" t="s">
        <v>160</v>
      </c>
      <c r="AU136" s="161" t="s">
        <v>76</v>
      </c>
      <c r="AY136" s="14" t="s">
        <v>132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4" t="s">
        <v>74</v>
      </c>
      <c r="BK136" s="162">
        <f t="shared" si="9"/>
        <v>0</v>
      </c>
      <c r="BL136" s="14" t="s">
        <v>138</v>
      </c>
      <c r="BM136" s="161" t="s">
        <v>174</v>
      </c>
    </row>
    <row r="137" spans="1:65" s="2" customFormat="1" ht="24.2" customHeight="1" x14ac:dyDescent="0.2">
      <c r="A137" s="26"/>
      <c r="B137" s="149"/>
      <c r="C137" s="163" t="s">
        <v>155</v>
      </c>
      <c r="D137" s="163" t="s">
        <v>160</v>
      </c>
      <c r="E137" s="164" t="s">
        <v>930</v>
      </c>
      <c r="F137" s="165" t="s">
        <v>931</v>
      </c>
      <c r="G137" s="166" t="s">
        <v>254</v>
      </c>
      <c r="H137" s="167">
        <v>0.06</v>
      </c>
      <c r="I137" s="168"/>
      <c r="J137" s="168">
        <f t="shared" si="0"/>
        <v>0</v>
      </c>
      <c r="K137" s="169"/>
      <c r="L137" s="170"/>
      <c r="M137" s="171" t="s">
        <v>1</v>
      </c>
      <c r="N137" s="172" t="s">
        <v>33</v>
      </c>
      <c r="O137" s="159">
        <v>0</v>
      </c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 t="s">
        <v>148</v>
      </c>
      <c r="AT137" s="161" t="s">
        <v>160</v>
      </c>
      <c r="AU137" s="161" t="s">
        <v>76</v>
      </c>
      <c r="AY137" s="14" t="s">
        <v>132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4" t="s">
        <v>74</v>
      </c>
      <c r="BK137" s="162">
        <f t="shared" si="9"/>
        <v>0</v>
      </c>
      <c r="BL137" s="14" t="s">
        <v>138</v>
      </c>
      <c r="BM137" s="161" t="s">
        <v>178</v>
      </c>
    </row>
    <row r="138" spans="1:65" s="2" customFormat="1" ht="24.2" customHeight="1" x14ac:dyDescent="0.2">
      <c r="A138" s="26"/>
      <c r="B138" s="149"/>
      <c r="C138" s="150" t="s">
        <v>179</v>
      </c>
      <c r="D138" s="150" t="s">
        <v>134</v>
      </c>
      <c r="E138" s="151" t="s">
        <v>932</v>
      </c>
      <c r="F138" s="152" t="s">
        <v>933</v>
      </c>
      <c r="G138" s="153" t="s">
        <v>254</v>
      </c>
      <c r="H138" s="154">
        <v>6</v>
      </c>
      <c r="I138" s="155"/>
      <c r="J138" s="155">
        <f t="shared" si="0"/>
        <v>0</v>
      </c>
      <c r="K138" s="156"/>
      <c r="L138" s="27"/>
      <c r="M138" s="157" t="s">
        <v>1</v>
      </c>
      <c r="N138" s="158" t="s">
        <v>33</v>
      </c>
      <c r="O138" s="159">
        <v>0.05</v>
      </c>
      <c r="P138" s="159">
        <f t="shared" si="1"/>
        <v>0.30000000000000004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 t="s">
        <v>138</v>
      </c>
      <c r="AT138" s="161" t="s">
        <v>134</v>
      </c>
      <c r="AU138" s="161" t="s">
        <v>76</v>
      </c>
      <c r="AY138" s="14" t="s">
        <v>132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4" t="s">
        <v>74</v>
      </c>
      <c r="BK138" s="162">
        <f t="shared" si="9"/>
        <v>0</v>
      </c>
      <c r="BL138" s="14" t="s">
        <v>138</v>
      </c>
      <c r="BM138" s="161" t="s">
        <v>182</v>
      </c>
    </row>
    <row r="139" spans="1:65" s="2" customFormat="1" ht="33" customHeight="1" x14ac:dyDescent="0.2">
      <c r="A139" s="26"/>
      <c r="B139" s="149"/>
      <c r="C139" s="163" t="s">
        <v>159</v>
      </c>
      <c r="D139" s="163" t="s">
        <v>160</v>
      </c>
      <c r="E139" s="164" t="s">
        <v>934</v>
      </c>
      <c r="F139" s="165" t="s">
        <v>935</v>
      </c>
      <c r="G139" s="166" t="s">
        <v>254</v>
      </c>
      <c r="H139" s="167">
        <v>0.06</v>
      </c>
      <c r="I139" s="168"/>
      <c r="J139" s="168">
        <f t="shared" si="0"/>
        <v>0</v>
      </c>
      <c r="K139" s="169"/>
      <c r="L139" s="170"/>
      <c r="M139" s="171" t="s">
        <v>1</v>
      </c>
      <c r="N139" s="172" t="s">
        <v>33</v>
      </c>
      <c r="O139" s="159">
        <v>0</v>
      </c>
      <c r="P139" s="159">
        <f t="shared" si="1"/>
        <v>0</v>
      </c>
      <c r="Q139" s="159">
        <v>0</v>
      </c>
      <c r="R139" s="159">
        <f t="shared" si="2"/>
        <v>0</v>
      </c>
      <c r="S139" s="159">
        <v>0</v>
      </c>
      <c r="T139" s="160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 t="s">
        <v>148</v>
      </c>
      <c r="AT139" s="161" t="s">
        <v>160</v>
      </c>
      <c r="AU139" s="161" t="s">
        <v>76</v>
      </c>
      <c r="AY139" s="14" t="s">
        <v>132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4" t="s">
        <v>74</v>
      </c>
      <c r="BK139" s="162">
        <f t="shared" si="9"/>
        <v>0</v>
      </c>
      <c r="BL139" s="14" t="s">
        <v>138</v>
      </c>
      <c r="BM139" s="161" t="s">
        <v>185</v>
      </c>
    </row>
    <row r="140" spans="1:65" s="2" customFormat="1" ht="24.2" customHeight="1" x14ac:dyDescent="0.2">
      <c r="A140" s="26"/>
      <c r="B140" s="149"/>
      <c r="C140" s="163" t="s">
        <v>186</v>
      </c>
      <c r="D140" s="163" t="s">
        <v>160</v>
      </c>
      <c r="E140" s="164" t="s">
        <v>936</v>
      </c>
      <c r="F140" s="165" t="s">
        <v>937</v>
      </c>
      <c r="G140" s="166" t="s">
        <v>254</v>
      </c>
      <c r="H140" s="167">
        <v>0.06</v>
      </c>
      <c r="I140" s="168"/>
      <c r="J140" s="168">
        <f t="shared" si="0"/>
        <v>0</v>
      </c>
      <c r="K140" s="169"/>
      <c r="L140" s="170"/>
      <c r="M140" s="171" t="s">
        <v>1</v>
      </c>
      <c r="N140" s="172" t="s">
        <v>33</v>
      </c>
      <c r="O140" s="159">
        <v>0</v>
      </c>
      <c r="P140" s="159">
        <f t="shared" si="1"/>
        <v>0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 t="s">
        <v>148</v>
      </c>
      <c r="AT140" s="161" t="s">
        <v>160</v>
      </c>
      <c r="AU140" s="161" t="s">
        <v>76</v>
      </c>
      <c r="AY140" s="14" t="s">
        <v>132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4" t="s">
        <v>74</v>
      </c>
      <c r="BK140" s="162">
        <f t="shared" si="9"/>
        <v>0</v>
      </c>
      <c r="BL140" s="14" t="s">
        <v>138</v>
      </c>
      <c r="BM140" s="161" t="s">
        <v>189</v>
      </c>
    </row>
    <row r="141" spans="1:65" s="2" customFormat="1" ht="24.2" customHeight="1" x14ac:dyDescent="0.2">
      <c r="A141" s="26"/>
      <c r="B141" s="149"/>
      <c r="C141" s="150" t="s">
        <v>164</v>
      </c>
      <c r="D141" s="150" t="s">
        <v>134</v>
      </c>
      <c r="E141" s="151" t="s">
        <v>938</v>
      </c>
      <c r="F141" s="152" t="s">
        <v>939</v>
      </c>
      <c r="G141" s="153" t="s">
        <v>254</v>
      </c>
      <c r="H141" s="154">
        <v>32</v>
      </c>
      <c r="I141" s="155"/>
      <c r="J141" s="155">
        <f t="shared" si="0"/>
        <v>0</v>
      </c>
      <c r="K141" s="156"/>
      <c r="L141" s="27"/>
      <c r="M141" s="157" t="s">
        <v>1</v>
      </c>
      <c r="N141" s="158" t="s">
        <v>33</v>
      </c>
      <c r="O141" s="159">
        <v>5.8000000000000003E-2</v>
      </c>
      <c r="P141" s="159">
        <f t="shared" si="1"/>
        <v>1.8560000000000001</v>
      </c>
      <c r="Q141" s="159">
        <v>0</v>
      </c>
      <c r="R141" s="159">
        <f t="shared" si="2"/>
        <v>0</v>
      </c>
      <c r="S141" s="159">
        <v>0</v>
      </c>
      <c r="T141" s="160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 t="s">
        <v>138</v>
      </c>
      <c r="AT141" s="161" t="s">
        <v>134</v>
      </c>
      <c r="AU141" s="161" t="s">
        <v>76</v>
      </c>
      <c r="AY141" s="14" t="s">
        <v>132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4" t="s">
        <v>74</v>
      </c>
      <c r="BK141" s="162">
        <f t="shared" si="9"/>
        <v>0</v>
      </c>
      <c r="BL141" s="14" t="s">
        <v>138</v>
      </c>
      <c r="BM141" s="161" t="s">
        <v>192</v>
      </c>
    </row>
    <row r="142" spans="1:65" s="2" customFormat="1" ht="24.2" customHeight="1" x14ac:dyDescent="0.2">
      <c r="A142" s="26"/>
      <c r="B142" s="149"/>
      <c r="C142" s="150" t="s">
        <v>193</v>
      </c>
      <c r="D142" s="150" t="s">
        <v>134</v>
      </c>
      <c r="E142" s="151" t="s">
        <v>940</v>
      </c>
      <c r="F142" s="152" t="s">
        <v>941</v>
      </c>
      <c r="G142" s="153" t="s">
        <v>254</v>
      </c>
      <c r="H142" s="154">
        <v>3</v>
      </c>
      <c r="I142" s="155"/>
      <c r="J142" s="155">
        <f t="shared" si="0"/>
        <v>0</v>
      </c>
      <c r="K142" s="156"/>
      <c r="L142" s="27"/>
      <c r="M142" s="157" t="s">
        <v>1</v>
      </c>
      <c r="N142" s="158" t="s">
        <v>33</v>
      </c>
      <c r="O142" s="159">
        <v>6.6699999999999995E-2</v>
      </c>
      <c r="P142" s="159">
        <f t="shared" si="1"/>
        <v>0.2001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 t="s">
        <v>138</v>
      </c>
      <c r="AT142" s="161" t="s">
        <v>134</v>
      </c>
      <c r="AU142" s="161" t="s">
        <v>76</v>
      </c>
      <c r="AY142" s="14" t="s">
        <v>132</v>
      </c>
      <c r="BE142" s="162">
        <f t="shared" si="4"/>
        <v>0</v>
      </c>
      <c r="BF142" s="162">
        <f t="shared" si="5"/>
        <v>0</v>
      </c>
      <c r="BG142" s="162">
        <f t="shared" si="6"/>
        <v>0</v>
      </c>
      <c r="BH142" s="162">
        <f t="shared" si="7"/>
        <v>0</v>
      </c>
      <c r="BI142" s="162">
        <f t="shared" si="8"/>
        <v>0</v>
      </c>
      <c r="BJ142" s="14" t="s">
        <v>74</v>
      </c>
      <c r="BK142" s="162">
        <f t="shared" si="9"/>
        <v>0</v>
      </c>
      <c r="BL142" s="14" t="s">
        <v>138</v>
      </c>
      <c r="BM142" s="161" t="s">
        <v>281</v>
      </c>
    </row>
    <row r="143" spans="1:65" s="2" customFormat="1" ht="24.2" customHeight="1" x14ac:dyDescent="0.2">
      <c r="A143" s="26"/>
      <c r="B143" s="149"/>
      <c r="C143" s="150" t="s">
        <v>168</v>
      </c>
      <c r="D143" s="150" t="s">
        <v>134</v>
      </c>
      <c r="E143" s="151" t="s">
        <v>942</v>
      </c>
      <c r="F143" s="152" t="s">
        <v>943</v>
      </c>
      <c r="G143" s="153" t="s">
        <v>254</v>
      </c>
      <c r="H143" s="154">
        <v>3</v>
      </c>
      <c r="I143" s="155"/>
      <c r="J143" s="155">
        <f t="shared" si="0"/>
        <v>0</v>
      </c>
      <c r="K143" s="156"/>
      <c r="L143" s="27"/>
      <c r="M143" s="157" t="s">
        <v>1</v>
      </c>
      <c r="N143" s="158" t="s">
        <v>33</v>
      </c>
      <c r="O143" s="159">
        <v>7.4999999999999997E-2</v>
      </c>
      <c r="P143" s="159">
        <f t="shared" si="1"/>
        <v>0.22499999999999998</v>
      </c>
      <c r="Q143" s="159">
        <v>0</v>
      </c>
      <c r="R143" s="159">
        <f t="shared" si="2"/>
        <v>0</v>
      </c>
      <c r="S143" s="159">
        <v>0</v>
      </c>
      <c r="T143" s="160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138</v>
      </c>
      <c r="AT143" s="161" t="s">
        <v>134</v>
      </c>
      <c r="AU143" s="161" t="s">
        <v>76</v>
      </c>
      <c r="AY143" s="14" t="s">
        <v>132</v>
      </c>
      <c r="BE143" s="162">
        <f t="shared" si="4"/>
        <v>0</v>
      </c>
      <c r="BF143" s="162">
        <f t="shared" si="5"/>
        <v>0</v>
      </c>
      <c r="BG143" s="162">
        <f t="shared" si="6"/>
        <v>0</v>
      </c>
      <c r="BH143" s="162">
        <f t="shared" si="7"/>
        <v>0</v>
      </c>
      <c r="BI143" s="162">
        <f t="shared" si="8"/>
        <v>0</v>
      </c>
      <c r="BJ143" s="14" t="s">
        <v>74</v>
      </c>
      <c r="BK143" s="162">
        <f t="shared" si="9"/>
        <v>0</v>
      </c>
      <c r="BL143" s="14" t="s">
        <v>138</v>
      </c>
      <c r="BM143" s="161" t="s">
        <v>326</v>
      </c>
    </row>
    <row r="144" spans="1:65" s="2" customFormat="1" ht="24.2" customHeight="1" x14ac:dyDescent="0.2">
      <c r="A144" s="26"/>
      <c r="B144" s="149"/>
      <c r="C144" s="150" t="s">
        <v>200</v>
      </c>
      <c r="D144" s="150" t="s">
        <v>134</v>
      </c>
      <c r="E144" s="151" t="s">
        <v>944</v>
      </c>
      <c r="F144" s="152" t="s">
        <v>945</v>
      </c>
      <c r="G144" s="153" t="s">
        <v>254</v>
      </c>
      <c r="H144" s="154">
        <v>2</v>
      </c>
      <c r="I144" s="155"/>
      <c r="J144" s="155">
        <f t="shared" si="0"/>
        <v>0</v>
      </c>
      <c r="K144" s="156"/>
      <c r="L144" s="27"/>
      <c r="M144" s="157" t="s">
        <v>1</v>
      </c>
      <c r="N144" s="158" t="s">
        <v>33</v>
      </c>
      <c r="O144" s="159">
        <v>0</v>
      </c>
      <c r="P144" s="159">
        <f t="shared" si="1"/>
        <v>0</v>
      </c>
      <c r="Q144" s="159">
        <v>0</v>
      </c>
      <c r="R144" s="159">
        <f t="shared" si="2"/>
        <v>0</v>
      </c>
      <c r="S144" s="159">
        <v>0</v>
      </c>
      <c r="T144" s="160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 t="s">
        <v>138</v>
      </c>
      <c r="AT144" s="161" t="s">
        <v>134</v>
      </c>
      <c r="AU144" s="161" t="s">
        <v>76</v>
      </c>
      <c r="AY144" s="14" t="s">
        <v>132</v>
      </c>
      <c r="BE144" s="162">
        <f t="shared" si="4"/>
        <v>0</v>
      </c>
      <c r="BF144" s="162">
        <f t="shared" si="5"/>
        <v>0</v>
      </c>
      <c r="BG144" s="162">
        <f t="shared" si="6"/>
        <v>0</v>
      </c>
      <c r="BH144" s="162">
        <f t="shared" si="7"/>
        <v>0</v>
      </c>
      <c r="BI144" s="162">
        <f t="shared" si="8"/>
        <v>0</v>
      </c>
      <c r="BJ144" s="14" t="s">
        <v>74</v>
      </c>
      <c r="BK144" s="162">
        <f t="shared" si="9"/>
        <v>0</v>
      </c>
      <c r="BL144" s="14" t="s">
        <v>138</v>
      </c>
      <c r="BM144" s="161" t="s">
        <v>207</v>
      </c>
    </row>
    <row r="145" spans="1:65" s="2" customFormat="1" ht="24.2" customHeight="1" x14ac:dyDescent="0.2">
      <c r="A145" s="26"/>
      <c r="B145" s="149"/>
      <c r="C145" s="150" t="s">
        <v>7</v>
      </c>
      <c r="D145" s="150" t="s">
        <v>134</v>
      </c>
      <c r="E145" s="151" t="s">
        <v>946</v>
      </c>
      <c r="F145" s="152" t="s">
        <v>947</v>
      </c>
      <c r="G145" s="153" t="s">
        <v>254</v>
      </c>
      <c r="H145" s="154">
        <v>6</v>
      </c>
      <c r="I145" s="155"/>
      <c r="J145" s="155">
        <f t="shared" si="0"/>
        <v>0</v>
      </c>
      <c r="K145" s="156"/>
      <c r="L145" s="27"/>
      <c r="M145" s="157" t="s">
        <v>1</v>
      </c>
      <c r="N145" s="158" t="s">
        <v>33</v>
      </c>
      <c r="O145" s="159">
        <v>2.5000000000000001E-2</v>
      </c>
      <c r="P145" s="159">
        <f t="shared" si="1"/>
        <v>0.15000000000000002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 t="s">
        <v>138</v>
      </c>
      <c r="AT145" s="161" t="s">
        <v>134</v>
      </c>
      <c r="AU145" s="161" t="s">
        <v>76</v>
      </c>
      <c r="AY145" s="14" t="s">
        <v>132</v>
      </c>
      <c r="BE145" s="162">
        <f t="shared" si="4"/>
        <v>0</v>
      </c>
      <c r="BF145" s="162">
        <f t="shared" si="5"/>
        <v>0</v>
      </c>
      <c r="BG145" s="162">
        <f t="shared" si="6"/>
        <v>0</v>
      </c>
      <c r="BH145" s="162">
        <f t="shared" si="7"/>
        <v>0</v>
      </c>
      <c r="BI145" s="162">
        <f t="shared" si="8"/>
        <v>0</v>
      </c>
      <c r="BJ145" s="14" t="s">
        <v>74</v>
      </c>
      <c r="BK145" s="162">
        <f t="shared" si="9"/>
        <v>0</v>
      </c>
      <c r="BL145" s="14" t="s">
        <v>138</v>
      </c>
      <c r="BM145" s="161" t="s">
        <v>211</v>
      </c>
    </row>
    <row r="146" spans="1:65" s="2" customFormat="1" ht="24.2" customHeight="1" x14ac:dyDescent="0.2">
      <c r="A146" s="26"/>
      <c r="B146" s="149"/>
      <c r="C146" s="150" t="s">
        <v>208</v>
      </c>
      <c r="D146" s="150" t="s">
        <v>134</v>
      </c>
      <c r="E146" s="151" t="s">
        <v>948</v>
      </c>
      <c r="F146" s="152" t="s">
        <v>949</v>
      </c>
      <c r="G146" s="153" t="s">
        <v>254</v>
      </c>
      <c r="H146" s="154">
        <v>6</v>
      </c>
      <c r="I146" s="155"/>
      <c r="J146" s="155">
        <f t="shared" si="0"/>
        <v>0</v>
      </c>
      <c r="K146" s="156"/>
      <c r="L146" s="27"/>
      <c r="M146" s="157" t="s">
        <v>1</v>
      </c>
      <c r="N146" s="158" t="s">
        <v>33</v>
      </c>
      <c r="O146" s="159">
        <v>0.05</v>
      </c>
      <c r="P146" s="159">
        <f t="shared" si="1"/>
        <v>0.30000000000000004</v>
      </c>
      <c r="Q146" s="159">
        <v>0</v>
      </c>
      <c r="R146" s="159">
        <f t="shared" si="2"/>
        <v>0</v>
      </c>
      <c r="S146" s="159">
        <v>0</v>
      </c>
      <c r="T146" s="160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 t="s">
        <v>138</v>
      </c>
      <c r="AT146" s="161" t="s">
        <v>134</v>
      </c>
      <c r="AU146" s="161" t="s">
        <v>76</v>
      </c>
      <c r="AY146" s="14" t="s">
        <v>132</v>
      </c>
      <c r="BE146" s="162">
        <f t="shared" si="4"/>
        <v>0</v>
      </c>
      <c r="BF146" s="162">
        <f t="shared" si="5"/>
        <v>0</v>
      </c>
      <c r="BG146" s="162">
        <f t="shared" si="6"/>
        <v>0</v>
      </c>
      <c r="BH146" s="162">
        <f t="shared" si="7"/>
        <v>0</v>
      </c>
      <c r="BI146" s="162">
        <f t="shared" si="8"/>
        <v>0</v>
      </c>
      <c r="BJ146" s="14" t="s">
        <v>74</v>
      </c>
      <c r="BK146" s="162">
        <f t="shared" si="9"/>
        <v>0</v>
      </c>
      <c r="BL146" s="14" t="s">
        <v>138</v>
      </c>
      <c r="BM146" s="161" t="s">
        <v>215</v>
      </c>
    </row>
    <row r="147" spans="1:65" s="12" customFormat="1" ht="22.9" customHeight="1" x14ac:dyDescent="0.2">
      <c r="B147" s="137"/>
      <c r="D147" s="138" t="s">
        <v>67</v>
      </c>
      <c r="E147" s="147" t="s">
        <v>245</v>
      </c>
      <c r="F147" s="147" t="s">
        <v>246</v>
      </c>
      <c r="J147" s="148">
        <f>BK147</f>
        <v>0</v>
      </c>
      <c r="L147" s="137"/>
      <c r="M147" s="141"/>
      <c r="N147" s="142"/>
      <c r="O147" s="142"/>
      <c r="P147" s="143">
        <f>P148</f>
        <v>2.1000000000000001E-4</v>
      </c>
      <c r="Q147" s="142"/>
      <c r="R147" s="143">
        <f>R148</f>
        <v>0</v>
      </c>
      <c r="S147" s="142"/>
      <c r="T147" s="144">
        <f>T148</f>
        <v>0</v>
      </c>
      <c r="AR147" s="138" t="s">
        <v>74</v>
      </c>
      <c r="AT147" s="145" t="s">
        <v>67</v>
      </c>
      <c r="AU147" s="145" t="s">
        <v>74</v>
      </c>
      <c r="AY147" s="138" t="s">
        <v>132</v>
      </c>
      <c r="BK147" s="146">
        <f>BK148</f>
        <v>0</v>
      </c>
    </row>
    <row r="148" spans="1:65" s="2" customFormat="1" ht="24.2" customHeight="1" x14ac:dyDescent="0.2">
      <c r="A148" s="26"/>
      <c r="B148" s="149"/>
      <c r="C148" s="150" t="s">
        <v>174</v>
      </c>
      <c r="D148" s="150" t="s">
        <v>134</v>
      </c>
      <c r="E148" s="151" t="s">
        <v>950</v>
      </c>
      <c r="F148" s="152" t="s">
        <v>951</v>
      </c>
      <c r="G148" s="153" t="s">
        <v>229</v>
      </c>
      <c r="H148" s="154">
        <v>7.0000000000000001E-3</v>
      </c>
      <c r="I148" s="155"/>
      <c r="J148" s="155">
        <f>ROUND(I148*H148,2)</f>
        <v>0</v>
      </c>
      <c r="K148" s="156"/>
      <c r="L148" s="27"/>
      <c r="M148" s="173" t="s">
        <v>1</v>
      </c>
      <c r="N148" s="174" t="s">
        <v>33</v>
      </c>
      <c r="O148" s="175">
        <v>0.03</v>
      </c>
      <c r="P148" s="175">
        <f>O148*H148</f>
        <v>2.1000000000000001E-4</v>
      </c>
      <c r="Q148" s="175">
        <v>0</v>
      </c>
      <c r="R148" s="175">
        <f>Q148*H148</f>
        <v>0</v>
      </c>
      <c r="S148" s="175">
        <v>0</v>
      </c>
      <c r="T148" s="176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 t="s">
        <v>138</v>
      </c>
      <c r="AT148" s="161" t="s">
        <v>134</v>
      </c>
      <c r="AU148" s="161" t="s">
        <v>76</v>
      </c>
      <c r="AY148" s="14" t="s">
        <v>132</v>
      </c>
      <c r="BE148" s="162">
        <f>IF(N148="základná",J148,0)</f>
        <v>0</v>
      </c>
      <c r="BF148" s="162">
        <f>IF(N148="znížená",J148,0)</f>
        <v>0</v>
      </c>
      <c r="BG148" s="162">
        <f>IF(N148="zákl. prenesená",J148,0)</f>
        <v>0</v>
      </c>
      <c r="BH148" s="162">
        <f>IF(N148="zníž. prenesená",J148,0)</f>
        <v>0</v>
      </c>
      <c r="BI148" s="162">
        <f>IF(N148="nulová",J148,0)</f>
        <v>0</v>
      </c>
      <c r="BJ148" s="14" t="s">
        <v>74</v>
      </c>
      <c r="BK148" s="162">
        <f>ROUND(I148*H148,2)</f>
        <v>0</v>
      </c>
      <c r="BL148" s="14" t="s">
        <v>138</v>
      </c>
      <c r="BM148" s="161" t="s">
        <v>219</v>
      </c>
    </row>
    <row r="149" spans="1:65" s="2" customFormat="1" ht="6.95" customHeight="1" x14ac:dyDescent="0.2">
      <c r="A149" s="26"/>
      <c r="B149" s="44"/>
      <c r="C149" s="45"/>
      <c r="D149" s="45"/>
      <c r="E149" s="45"/>
      <c r="F149" s="45"/>
      <c r="G149" s="45"/>
      <c r="H149" s="45"/>
      <c r="I149" s="45"/>
      <c r="J149" s="45"/>
      <c r="K149" s="45"/>
      <c r="L149" s="27"/>
      <c r="M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</row>
  </sheetData>
  <autoFilter ref="C122:K148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01"/>
  <sheetViews>
    <sheetView showGridLines="0" topLeftCell="A79" workbookViewId="0">
      <selection activeCell="I131" sqref="I131:I200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5"/>
    </row>
    <row r="2" spans="1:46" s="1" customFormat="1" ht="36.950000000000003" customHeight="1" x14ac:dyDescent="0.2">
      <c r="L2" s="210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99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 x14ac:dyDescent="0.2">
      <c r="B4" s="17"/>
      <c r="D4" s="18" t="s">
        <v>103</v>
      </c>
      <c r="L4" s="17"/>
      <c r="M4" s="96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12</v>
      </c>
      <c r="L6" s="17"/>
    </row>
    <row r="7" spans="1:46" s="1" customFormat="1" ht="16.5" customHeight="1" x14ac:dyDescent="0.2">
      <c r="B7" s="17"/>
      <c r="E7" s="219" t="str">
        <f>'Rekapitulácia stavby'!K6</f>
        <v>PRESTAVBA MOSTNÉHO OBJEKTU MO 2300-001 V OBCI PODBIEL</v>
      </c>
      <c r="F7" s="220"/>
      <c r="G7" s="220"/>
      <c r="H7" s="220"/>
      <c r="L7" s="17"/>
    </row>
    <row r="8" spans="1:46" s="2" customFormat="1" ht="12" customHeight="1" x14ac:dyDescent="0.2">
      <c r="A8" s="26"/>
      <c r="B8" s="27"/>
      <c r="C8" s="26"/>
      <c r="D8" s="23" t="s">
        <v>104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 x14ac:dyDescent="0.2">
      <c r="A9" s="26"/>
      <c r="B9" s="27"/>
      <c r="C9" s="26"/>
      <c r="D9" s="26"/>
      <c r="E9" s="177" t="s">
        <v>952</v>
      </c>
      <c r="F9" s="218"/>
      <c r="G9" s="218"/>
      <c r="H9" s="218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x14ac:dyDescent="0.2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 x14ac:dyDescent="0.2">
      <c r="A11" s="26"/>
      <c r="B11" s="27"/>
      <c r="C11" s="26"/>
      <c r="D11" s="23" t="s">
        <v>13</v>
      </c>
      <c r="E11" s="26"/>
      <c r="F11" s="21" t="s">
        <v>1</v>
      </c>
      <c r="G11" s="26"/>
      <c r="H11" s="26"/>
      <c r="I11" s="23" t="s">
        <v>14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15</v>
      </c>
      <c r="E12" s="26"/>
      <c r="F12" s="21" t="s">
        <v>16</v>
      </c>
      <c r="G12" s="26"/>
      <c r="H12" s="26"/>
      <c r="I12" s="23" t="s">
        <v>17</v>
      </c>
      <c r="J12" s="52" t="str">
        <f>'Rekapitulácia stavby'!AN8</f>
        <v>3. 8. 2022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 x14ac:dyDescent="0.2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 x14ac:dyDescent="0.2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 x14ac:dyDescent="0.2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21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 x14ac:dyDescent="0.2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 x14ac:dyDescent="0.2">
      <c r="A17" s="26"/>
      <c r="B17" s="27"/>
      <c r="C17" s="26"/>
      <c r="D17" s="23" t="s">
        <v>22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 x14ac:dyDescent="0.2">
      <c r="A18" s="26"/>
      <c r="B18" s="27"/>
      <c r="C18" s="26"/>
      <c r="D18" s="26"/>
      <c r="E18" s="203" t="str">
        <f>'Rekapitulácia stavby'!E14</f>
        <v xml:space="preserve"> </v>
      </c>
      <c r="F18" s="203"/>
      <c r="G18" s="203"/>
      <c r="H18" s="203"/>
      <c r="I18" s="23" t="s">
        <v>21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 x14ac:dyDescent="0.2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 x14ac:dyDescent="0.2">
      <c r="A20" s="26"/>
      <c r="B20" s="27"/>
      <c r="C20" s="26"/>
      <c r="D20" s="23" t="s">
        <v>23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 x14ac:dyDescent="0.2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21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 x14ac:dyDescent="0.2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 x14ac:dyDescent="0.2">
      <c r="A23" s="26"/>
      <c r="B23" s="27"/>
      <c r="C23" s="26"/>
      <c r="D23" s="23" t="s">
        <v>25</v>
      </c>
      <c r="E23" s="26"/>
      <c r="F23" s="26"/>
      <c r="G23" s="26"/>
      <c r="H23" s="26"/>
      <c r="I23" s="23" t="s">
        <v>20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 x14ac:dyDescent="0.2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21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 x14ac:dyDescent="0.2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 x14ac:dyDescent="0.2">
      <c r="A26" s="26"/>
      <c r="B26" s="27"/>
      <c r="C26" s="26"/>
      <c r="D26" s="23" t="s">
        <v>27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 x14ac:dyDescent="0.2">
      <c r="A27" s="97"/>
      <c r="B27" s="98"/>
      <c r="C27" s="97"/>
      <c r="D27" s="97"/>
      <c r="E27" s="206" t="s">
        <v>1</v>
      </c>
      <c r="F27" s="206"/>
      <c r="G27" s="206"/>
      <c r="H27" s="206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 x14ac:dyDescent="0.2">
      <c r="A30" s="26"/>
      <c r="B30" s="27"/>
      <c r="C30" s="26"/>
      <c r="D30" s="100" t="s">
        <v>28</v>
      </c>
      <c r="E30" s="26"/>
      <c r="F30" s="26"/>
      <c r="G30" s="26"/>
      <c r="H30" s="26"/>
      <c r="I30" s="26"/>
      <c r="J30" s="68">
        <f>ROUND(J128, 15)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 x14ac:dyDescent="0.2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 x14ac:dyDescent="0.2">
      <c r="A32" s="26"/>
      <c r="B32" s="27"/>
      <c r="C32" s="26"/>
      <c r="D32" s="26"/>
      <c r="E32" s="26"/>
      <c r="F32" s="30" t="s">
        <v>30</v>
      </c>
      <c r="G32" s="26"/>
      <c r="H32" s="26"/>
      <c r="I32" s="30" t="s">
        <v>29</v>
      </c>
      <c r="J32" s="30" t="s">
        <v>31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 x14ac:dyDescent="0.2">
      <c r="A33" s="26"/>
      <c r="B33" s="27"/>
      <c r="C33" s="26"/>
      <c r="D33" s="101" t="s">
        <v>32</v>
      </c>
      <c r="E33" s="32" t="s">
        <v>33</v>
      </c>
      <c r="F33" s="102">
        <f>ROUND((SUM(BE128:BE200)),  15)</f>
        <v>0</v>
      </c>
      <c r="G33" s="26"/>
      <c r="H33" s="26"/>
      <c r="I33" s="103">
        <v>0.2</v>
      </c>
      <c r="J33" s="102">
        <f>ROUND(((SUM(BE128:BE200))*I33),  15)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 x14ac:dyDescent="0.2">
      <c r="A34" s="26"/>
      <c r="B34" s="27"/>
      <c r="C34" s="26"/>
      <c r="D34" s="26"/>
      <c r="E34" s="32" t="s">
        <v>34</v>
      </c>
      <c r="F34" s="104">
        <f>ROUND((SUM(BF128:BF200)),  15)</f>
        <v>0</v>
      </c>
      <c r="G34" s="105"/>
      <c r="H34" s="105"/>
      <c r="I34" s="106">
        <v>0.2</v>
      </c>
      <c r="J34" s="104">
        <f>ROUND(((SUM(BF128:BF200))*I34),  15)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 x14ac:dyDescent="0.2">
      <c r="A35" s="26"/>
      <c r="B35" s="27"/>
      <c r="C35" s="26"/>
      <c r="D35" s="26"/>
      <c r="E35" s="23" t="s">
        <v>35</v>
      </c>
      <c r="F35" s="102">
        <f>ROUND((SUM(BG128:BG200)),  15)</f>
        <v>0</v>
      </c>
      <c r="G35" s="26"/>
      <c r="H35" s="26"/>
      <c r="I35" s="103">
        <v>0.2</v>
      </c>
      <c r="J35" s="102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 x14ac:dyDescent="0.2">
      <c r="A36" s="26"/>
      <c r="B36" s="27"/>
      <c r="C36" s="26"/>
      <c r="D36" s="26"/>
      <c r="E36" s="23" t="s">
        <v>36</v>
      </c>
      <c r="F36" s="102">
        <f>ROUND((SUM(BH128:BH200)),  15)</f>
        <v>0</v>
      </c>
      <c r="G36" s="26"/>
      <c r="H36" s="26"/>
      <c r="I36" s="103">
        <v>0.2</v>
      </c>
      <c r="J36" s="102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 x14ac:dyDescent="0.2">
      <c r="A37" s="26"/>
      <c r="B37" s="27"/>
      <c r="C37" s="26"/>
      <c r="D37" s="26"/>
      <c r="E37" s="32" t="s">
        <v>37</v>
      </c>
      <c r="F37" s="104">
        <f>ROUND((SUM(BI128:BI200)),  15)</f>
        <v>0</v>
      </c>
      <c r="G37" s="105"/>
      <c r="H37" s="105"/>
      <c r="I37" s="106">
        <v>0</v>
      </c>
      <c r="J37" s="104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 x14ac:dyDescent="0.2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 x14ac:dyDescent="0.2">
      <c r="A39" s="26"/>
      <c r="B39" s="27"/>
      <c r="C39" s="107"/>
      <c r="D39" s="108" t="s">
        <v>38</v>
      </c>
      <c r="E39" s="57"/>
      <c r="F39" s="57"/>
      <c r="G39" s="109" t="s">
        <v>39</v>
      </c>
      <c r="H39" s="110" t="s">
        <v>40</v>
      </c>
      <c r="I39" s="57"/>
      <c r="J39" s="111">
        <f>SUM(J30:J37)</f>
        <v>0</v>
      </c>
      <c r="K39" s="112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 x14ac:dyDescent="0.2">
      <c r="B41" s="17"/>
      <c r="L41" s="17"/>
    </row>
    <row r="42" spans="1:31" s="1" customFormat="1" ht="14.45" customHeight="1" x14ac:dyDescent="0.2">
      <c r="B42" s="17"/>
      <c r="L42" s="17"/>
    </row>
    <row r="43" spans="1:31" s="1" customFormat="1" ht="14.45" customHeight="1" x14ac:dyDescent="0.2">
      <c r="B43" s="17"/>
      <c r="L43" s="17"/>
    </row>
    <row r="44" spans="1:31" s="1" customFormat="1" ht="14.45" customHeight="1" x14ac:dyDescent="0.2">
      <c r="B44" s="17"/>
      <c r="L44" s="17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9"/>
      <c r="D50" s="40" t="s">
        <v>41</v>
      </c>
      <c r="E50" s="41"/>
      <c r="F50" s="41"/>
      <c r="G50" s="40" t="s">
        <v>42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42" t="s">
        <v>43</v>
      </c>
      <c r="E61" s="29"/>
      <c r="F61" s="113" t="s">
        <v>44</v>
      </c>
      <c r="G61" s="42" t="s">
        <v>43</v>
      </c>
      <c r="H61" s="29"/>
      <c r="I61" s="29"/>
      <c r="J61" s="114" t="s">
        <v>44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40" t="s">
        <v>45</v>
      </c>
      <c r="E65" s="43"/>
      <c r="F65" s="43"/>
      <c r="G65" s="40" t="s">
        <v>46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42" t="s">
        <v>43</v>
      </c>
      <c r="E76" s="29"/>
      <c r="F76" s="113" t="s">
        <v>44</v>
      </c>
      <c r="G76" s="42" t="s">
        <v>43</v>
      </c>
      <c r="H76" s="29"/>
      <c r="I76" s="29"/>
      <c r="J76" s="114" t="s">
        <v>44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hidden="1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 x14ac:dyDescent="0.2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 x14ac:dyDescent="0.2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 x14ac:dyDescent="0.2">
      <c r="A85" s="26"/>
      <c r="B85" s="27"/>
      <c r="C85" s="26"/>
      <c r="D85" s="26"/>
      <c r="E85" s="219" t="str">
        <f>E7</f>
        <v>PRESTAVBA MOSTNÉHO OBJEKTU MO 2300-001 V OBCI PODBIEL</v>
      </c>
      <c r="F85" s="220"/>
      <c r="G85" s="220"/>
      <c r="H85" s="220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 x14ac:dyDescent="0.2">
      <c r="A86" s="26"/>
      <c r="B86" s="27"/>
      <c r="C86" s="23" t="s">
        <v>104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 x14ac:dyDescent="0.2">
      <c r="A87" s="26"/>
      <c r="B87" s="27"/>
      <c r="C87" s="26"/>
      <c r="D87" s="26"/>
      <c r="E87" s="177" t="str">
        <f>E9</f>
        <v>SO 301-01 - Mostné proviz...</v>
      </c>
      <c r="F87" s="218"/>
      <c r="G87" s="218"/>
      <c r="H87" s="218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 x14ac:dyDescent="0.2">
      <c r="A89" s="26"/>
      <c r="B89" s="27"/>
      <c r="C89" s="23" t="s">
        <v>15</v>
      </c>
      <c r="D89" s="26"/>
      <c r="E89" s="26"/>
      <c r="F89" s="21" t="str">
        <f>F12</f>
        <v xml:space="preserve"> </v>
      </c>
      <c r="G89" s="26"/>
      <c r="H89" s="26"/>
      <c r="I89" s="23" t="s">
        <v>17</v>
      </c>
      <c r="J89" s="52" t="str">
        <f>IF(J12="","",J12)</f>
        <v>3. 8. 2022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hidden="1" customHeight="1" x14ac:dyDescent="0.2">
      <c r="A91" s="26"/>
      <c r="B91" s="27"/>
      <c r="C91" s="23" t="s">
        <v>19</v>
      </c>
      <c r="D91" s="26"/>
      <c r="E91" s="26"/>
      <c r="F91" s="21" t="str">
        <f>E15</f>
        <v xml:space="preserve"> </v>
      </c>
      <c r="G91" s="26"/>
      <c r="H91" s="26"/>
      <c r="I91" s="23" t="s">
        <v>23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 x14ac:dyDescent="0.2">
      <c r="A92" s="26"/>
      <c r="B92" s="27"/>
      <c r="C92" s="23" t="s">
        <v>22</v>
      </c>
      <c r="D92" s="26"/>
      <c r="E92" s="26"/>
      <c r="F92" s="21" t="str">
        <f>IF(E18="","",E18)</f>
        <v xml:space="preserve"> </v>
      </c>
      <c r="G92" s="26"/>
      <c r="H92" s="26"/>
      <c r="I92" s="23" t="s">
        <v>25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 x14ac:dyDescent="0.2">
      <c r="A94" s="26"/>
      <c r="B94" s="27"/>
      <c r="C94" s="115" t="s">
        <v>109</v>
      </c>
      <c r="D94" s="107"/>
      <c r="E94" s="107"/>
      <c r="F94" s="107"/>
      <c r="G94" s="107"/>
      <c r="H94" s="107"/>
      <c r="I94" s="107"/>
      <c r="J94" s="116" t="s">
        <v>110</v>
      </c>
      <c r="K94" s="107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 x14ac:dyDescent="0.2">
      <c r="A96" s="26"/>
      <c r="B96" s="27"/>
      <c r="C96" s="117" t="s">
        <v>111</v>
      </c>
      <c r="D96" s="26"/>
      <c r="E96" s="26"/>
      <c r="F96" s="26"/>
      <c r="G96" s="26"/>
      <c r="H96" s="26"/>
      <c r="I96" s="26"/>
      <c r="J96" s="68">
        <f>J128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112</v>
      </c>
    </row>
    <row r="97" spans="1:31" s="9" customFormat="1" ht="24.95" hidden="1" customHeight="1" x14ac:dyDescent="0.2">
      <c r="B97" s="118"/>
      <c r="D97" s="119" t="s">
        <v>953</v>
      </c>
      <c r="E97" s="120"/>
      <c r="F97" s="120"/>
      <c r="G97" s="120"/>
      <c r="H97" s="120"/>
      <c r="I97" s="120"/>
      <c r="J97" s="121">
        <f>J129</f>
        <v>0</v>
      </c>
      <c r="L97" s="118"/>
    </row>
    <row r="98" spans="1:31" s="10" customFormat="1" ht="19.899999999999999" hidden="1" customHeight="1" x14ac:dyDescent="0.2">
      <c r="B98" s="122"/>
      <c r="D98" s="123" t="s">
        <v>114</v>
      </c>
      <c r="E98" s="124"/>
      <c r="F98" s="124"/>
      <c r="G98" s="124"/>
      <c r="H98" s="124"/>
      <c r="I98" s="124"/>
      <c r="J98" s="125">
        <f>J130</f>
        <v>0</v>
      </c>
      <c r="L98" s="122"/>
    </row>
    <row r="99" spans="1:31" s="10" customFormat="1" ht="19.899999999999999" hidden="1" customHeight="1" x14ac:dyDescent="0.2">
      <c r="B99" s="122"/>
      <c r="D99" s="123" t="s">
        <v>954</v>
      </c>
      <c r="E99" s="124"/>
      <c r="F99" s="124"/>
      <c r="G99" s="124"/>
      <c r="H99" s="124"/>
      <c r="I99" s="124"/>
      <c r="J99" s="125">
        <f>J144</f>
        <v>0</v>
      </c>
      <c r="L99" s="122"/>
    </row>
    <row r="100" spans="1:31" s="10" customFormat="1" ht="19.899999999999999" hidden="1" customHeight="1" x14ac:dyDescent="0.2">
      <c r="B100" s="122"/>
      <c r="D100" s="123" t="s">
        <v>284</v>
      </c>
      <c r="E100" s="124"/>
      <c r="F100" s="124"/>
      <c r="G100" s="124"/>
      <c r="H100" s="124"/>
      <c r="I100" s="124"/>
      <c r="J100" s="125">
        <f>J155</f>
        <v>0</v>
      </c>
      <c r="L100" s="122"/>
    </row>
    <row r="101" spans="1:31" s="10" customFormat="1" ht="19.899999999999999" hidden="1" customHeight="1" x14ac:dyDescent="0.2">
      <c r="B101" s="122"/>
      <c r="D101" s="123" t="s">
        <v>285</v>
      </c>
      <c r="E101" s="124"/>
      <c r="F101" s="124"/>
      <c r="G101" s="124"/>
      <c r="H101" s="124"/>
      <c r="I101" s="124"/>
      <c r="J101" s="125">
        <f>J160</f>
        <v>0</v>
      </c>
      <c r="L101" s="122"/>
    </row>
    <row r="102" spans="1:31" s="10" customFormat="1" ht="19.899999999999999" hidden="1" customHeight="1" x14ac:dyDescent="0.2">
      <c r="B102" s="122"/>
      <c r="D102" s="123" t="s">
        <v>286</v>
      </c>
      <c r="E102" s="124"/>
      <c r="F102" s="124"/>
      <c r="G102" s="124"/>
      <c r="H102" s="124"/>
      <c r="I102" s="124"/>
      <c r="J102" s="125">
        <f>J162</f>
        <v>0</v>
      </c>
      <c r="L102" s="122"/>
    </row>
    <row r="103" spans="1:31" s="10" customFormat="1" ht="19.899999999999999" hidden="1" customHeight="1" x14ac:dyDescent="0.2">
      <c r="B103" s="122"/>
      <c r="D103" s="123" t="s">
        <v>116</v>
      </c>
      <c r="E103" s="124"/>
      <c r="F103" s="124"/>
      <c r="G103" s="124"/>
      <c r="H103" s="124"/>
      <c r="I103" s="124"/>
      <c r="J103" s="125">
        <f>J166</f>
        <v>0</v>
      </c>
      <c r="L103" s="122"/>
    </row>
    <row r="104" spans="1:31" s="10" customFormat="1" ht="19.899999999999999" hidden="1" customHeight="1" x14ac:dyDescent="0.2">
      <c r="B104" s="122"/>
      <c r="D104" s="123" t="s">
        <v>117</v>
      </c>
      <c r="E104" s="124"/>
      <c r="F104" s="124"/>
      <c r="G104" s="124"/>
      <c r="H104" s="124"/>
      <c r="I104" s="124"/>
      <c r="J104" s="125">
        <f>J178</f>
        <v>0</v>
      </c>
      <c r="L104" s="122"/>
    </row>
    <row r="105" spans="1:31" s="9" customFormat="1" ht="24.95" hidden="1" customHeight="1" x14ac:dyDescent="0.2">
      <c r="B105" s="118"/>
      <c r="D105" s="119" t="s">
        <v>955</v>
      </c>
      <c r="E105" s="120"/>
      <c r="F105" s="120"/>
      <c r="G105" s="120"/>
      <c r="H105" s="120"/>
      <c r="I105" s="120"/>
      <c r="J105" s="121">
        <f>J180</f>
        <v>0</v>
      </c>
      <c r="L105" s="118"/>
    </row>
    <row r="106" spans="1:31" s="10" customFormat="1" ht="19.899999999999999" hidden="1" customHeight="1" x14ac:dyDescent="0.2">
      <c r="B106" s="122"/>
      <c r="D106" s="123" t="s">
        <v>289</v>
      </c>
      <c r="E106" s="124"/>
      <c r="F106" s="124"/>
      <c r="G106" s="124"/>
      <c r="H106" s="124"/>
      <c r="I106" s="124"/>
      <c r="J106" s="125">
        <f>J181</f>
        <v>0</v>
      </c>
      <c r="L106" s="122"/>
    </row>
    <row r="107" spans="1:31" s="9" customFormat="1" ht="24.95" hidden="1" customHeight="1" x14ac:dyDescent="0.2">
      <c r="B107" s="118"/>
      <c r="D107" s="119" t="s">
        <v>956</v>
      </c>
      <c r="E107" s="120"/>
      <c r="F107" s="120"/>
      <c r="G107" s="120"/>
      <c r="H107" s="120"/>
      <c r="I107" s="120"/>
      <c r="J107" s="121">
        <f>J186</f>
        <v>0</v>
      </c>
      <c r="L107" s="118"/>
    </row>
    <row r="108" spans="1:31" s="10" customFormat="1" ht="19.899999999999999" hidden="1" customHeight="1" x14ac:dyDescent="0.2">
      <c r="B108" s="122"/>
      <c r="D108" s="123" t="s">
        <v>291</v>
      </c>
      <c r="E108" s="124"/>
      <c r="F108" s="124"/>
      <c r="G108" s="124"/>
      <c r="H108" s="124"/>
      <c r="I108" s="124"/>
      <c r="J108" s="125">
        <f>J187</f>
        <v>0</v>
      </c>
      <c r="L108" s="122"/>
    </row>
    <row r="109" spans="1:31" s="2" customFormat="1" ht="21.75" hidden="1" customHeight="1" x14ac:dyDescent="0.2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hidden="1" customHeight="1" x14ac:dyDescent="0.2">
      <c r="A110" s="26"/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hidden="1" x14ac:dyDescent="0.2"/>
    <row r="112" spans="1:31" hidden="1" x14ac:dyDescent="0.2"/>
    <row r="113" spans="1:63" hidden="1" x14ac:dyDescent="0.2"/>
    <row r="114" spans="1:63" s="2" customFormat="1" ht="6.95" customHeight="1" x14ac:dyDescent="0.2">
      <c r="A114" s="26"/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24.95" customHeight="1" x14ac:dyDescent="0.2">
      <c r="A115" s="26"/>
      <c r="B115" s="27"/>
      <c r="C115" s="18" t="s">
        <v>118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6.95" customHeight="1" x14ac:dyDescent="0.2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 x14ac:dyDescent="0.2">
      <c r="A117" s="26"/>
      <c r="B117" s="27"/>
      <c r="C117" s="23" t="s">
        <v>12</v>
      </c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 x14ac:dyDescent="0.2">
      <c r="A118" s="26"/>
      <c r="B118" s="27"/>
      <c r="C118" s="26"/>
      <c r="D118" s="26"/>
      <c r="E118" s="219" t="str">
        <f>E7</f>
        <v>PRESTAVBA MOSTNÉHO OBJEKTU MO 2300-001 V OBCI PODBIEL</v>
      </c>
      <c r="F118" s="220"/>
      <c r="G118" s="220"/>
      <c r="H118" s="220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 x14ac:dyDescent="0.2">
      <c r="A119" s="26"/>
      <c r="B119" s="27"/>
      <c r="C119" s="23" t="s">
        <v>104</v>
      </c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6.5" customHeight="1" x14ac:dyDescent="0.2">
      <c r="A120" s="26"/>
      <c r="B120" s="27"/>
      <c r="C120" s="26"/>
      <c r="D120" s="26"/>
      <c r="E120" s="177" t="str">
        <f>E9</f>
        <v>SO 301-01 - Mostné proviz...</v>
      </c>
      <c r="F120" s="218"/>
      <c r="G120" s="218"/>
      <c r="H120" s="218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 x14ac:dyDescent="0.2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 x14ac:dyDescent="0.2">
      <c r="A122" s="26"/>
      <c r="B122" s="27"/>
      <c r="C122" s="23" t="s">
        <v>15</v>
      </c>
      <c r="D122" s="26"/>
      <c r="E122" s="26"/>
      <c r="F122" s="21" t="str">
        <f>F12</f>
        <v xml:space="preserve"> </v>
      </c>
      <c r="G122" s="26"/>
      <c r="H122" s="26"/>
      <c r="I122" s="23" t="s">
        <v>17</v>
      </c>
      <c r="J122" s="52" t="str">
        <f>IF(J12="","",J12)</f>
        <v>3. 8. 2022</v>
      </c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5" customHeight="1" x14ac:dyDescent="0.2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" customHeight="1" x14ac:dyDescent="0.2">
      <c r="A124" s="26"/>
      <c r="B124" s="27"/>
      <c r="C124" s="23" t="s">
        <v>19</v>
      </c>
      <c r="D124" s="26"/>
      <c r="E124" s="26"/>
      <c r="F124" s="21" t="str">
        <f>E15</f>
        <v xml:space="preserve"> </v>
      </c>
      <c r="G124" s="26"/>
      <c r="H124" s="26"/>
      <c r="I124" s="23" t="s">
        <v>23</v>
      </c>
      <c r="J124" s="24" t="str">
        <f>E21</f>
        <v xml:space="preserve"> </v>
      </c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" customHeight="1" x14ac:dyDescent="0.2">
      <c r="A125" s="26"/>
      <c r="B125" s="27"/>
      <c r="C125" s="23" t="s">
        <v>22</v>
      </c>
      <c r="D125" s="26"/>
      <c r="E125" s="26"/>
      <c r="F125" s="21" t="str">
        <f>IF(E18="","",E18)</f>
        <v xml:space="preserve"> </v>
      </c>
      <c r="G125" s="26"/>
      <c r="H125" s="26"/>
      <c r="I125" s="23" t="s">
        <v>25</v>
      </c>
      <c r="J125" s="24" t="str">
        <f>E24</f>
        <v xml:space="preserve"> </v>
      </c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 x14ac:dyDescent="0.2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 x14ac:dyDescent="0.2">
      <c r="A127" s="126"/>
      <c r="B127" s="127"/>
      <c r="C127" s="128" t="s">
        <v>119</v>
      </c>
      <c r="D127" s="129" t="s">
        <v>53</v>
      </c>
      <c r="E127" s="129" t="s">
        <v>49</v>
      </c>
      <c r="F127" s="129" t="s">
        <v>50</v>
      </c>
      <c r="G127" s="129" t="s">
        <v>120</v>
      </c>
      <c r="H127" s="129" t="s">
        <v>121</v>
      </c>
      <c r="I127" s="129" t="s">
        <v>122</v>
      </c>
      <c r="J127" s="130" t="s">
        <v>110</v>
      </c>
      <c r="K127" s="131" t="s">
        <v>123</v>
      </c>
      <c r="L127" s="132"/>
      <c r="M127" s="59" t="s">
        <v>1</v>
      </c>
      <c r="N127" s="60" t="s">
        <v>32</v>
      </c>
      <c r="O127" s="60" t="s">
        <v>124</v>
      </c>
      <c r="P127" s="60" t="s">
        <v>125</v>
      </c>
      <c r="Q127" s="60" t="s">
        <v>126</v>
      </c>
      <c r="R127" s="60" t="s">
        <v>127</v>
      </c>
      <c r="S127" s="60" t="s">
        <v>128</v>
      </c>
      <c r="T127" s="61" t="s">
        <v>129</v>
      </c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</row>
    <row r="128" spans="1:63" s="2" customFormat="1" ht="22.9" customHeight="1" x14ac:dyDescent="0.25">
      <c r="A128" s="26"/>
      <c r="B128" s="27"/>
      <c r="C128" s="66" t="s">
        <v>111</v>
      </c>
      <c r="D128" s="26"/>
      <c r="E128" s="26"/>
      <c r="F128" s="26"/>
      <c r="G128" s="26"/>
      <c r="H128" s="26"/>
      <c r="I128" s="26"/>
      <c r="J128" s="133">
        <f>BK128</f>
        <v>0</v>
      </c>
      <c r="K128" s="26"/>
      <c r="L128" s="27"/>
      <c r="M128" s="62"/>
      <c r="N128" s="53"/>
      <c r="O128" s="63"/>
      <c r="P128" s="134">
        <f>P129+P180+P186</f>
        <v>6268.9343708500001</v>
      </c>
      <c r="Q128" s="63"/>
      <c r="R128" s="134">
        <f>R129+R180+R186</f>
        <v>1642.9948160128604</v>
      </c>
      <c r="S128" s="63"/>
      <c r="T128" s="135">
        <f>T129+T180+T186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67</v>
      </c>
      <c r="AU128" s="14" t="s">
        <v>112</v>
      </c>
      <c r="BK128" s="136">
        <f>BK129+BK180+BK186</f>
        <v>0</v>
      </c>
    </row>
    <row r="129" spans="1:65" s="12" customFormat="1" ht="25.9" customHeight="1" x14ac:dyDescent="0.2">
      <c r="B129" s="137"/>
      <c r="D129" s="138" t="s">
        <v>67</v>
      </c>
      <c r="E129" s="139" t="s">
        <v>130</v>
      </c>
      <c r="F129" s="139" t="s">
        <v>130</v>
      </c>
      <c r="J129" s="140">
        <f>BK129</f>
        <v>0</v>
      </c>
      <c r="L129" s="137"/>
      <c r="M129" s="141"/>
      <c r="N129" s="142"/>
      <c r="O129" s="142"/>
      <c r="P129" s="143">
        <f>P130+P144+P155+P160+P162+P166+P178</f>
        <v>5884.7723300500002</v>
      </c>
      <c r="Q129" s="142"/>
      <c r="R129" s="143">
        <f>R130+R144+R155+R160+R162+R166+R178</f>
        <v>1642.3990046368604</v>
      </c>
      <c r="S129" s="142"/>
      <c r="T129" s="144">
        <f>T130+T144+T155+T160+T162+T166+T178</f>
        <v>0</v>
      </c>
      <c r="AR129" s="138" t="s">
        <v>74</v>
      </c>
      <c r="AT129" s="145" t="s">
        <v>67</v>
      </c>
      <c r="AU129" s="145" t="s">
        <v>24</v>
      </c>
      <c r="AY129" s="138" t="s">
        <v>132</v>
      </c>
      <c r="BK129" s="146">
        <f>BK130+BK144+BK155+BK160+BK162+BK166+BK178</f>
        <v>0</v>
      </c>
    </row>
    <row r="130" spans="1:65" s="12" customFormat="1" ht="22.9" customHeight="1" x14ac:dyDescent="0.2">
      <c r="B130" s="137"/>
      <c r="D130" s="138" t="s">
        <v>67</v>
      </c>
      <c r="E130" s="147" t="s">
        <v>74</v>
      </c>
      <c r="F130" s="147" t="s">
        <v>133</v>
      </c>
      <c r="J130" s="148">
        <f>BK130</f>
        <v>0</v>
      </c>
      <c r="L130" s="137"/>
      <c r="M130" s="141"/>
      <c r="N130" s="142"/>
      <c r="O130" s="142"/>
      <c r="P130" s="143">
        <f>SUM(P131:P143)</f>
        <v>523.93768215</v>
      </c>
      <c r="Q130" s="142"/>
      <c r="R130" s="143">
        <f>SUM(R131:R143)</f>
        <v>9.6798015191403</v>
      </c>
      <c r="S130" s="142"/>
      <c r="T130" s="144">
        <f>SUM(T131:T143)</f>
        <v>0</v>
      </c>
      <c r="AR130" s="138" t="s">
        <v>74</v>
      </c>
      <c r="AT130" s="145" t="s">
        <v>67</v>
      </c>
      <c r="AU130" s="145" t="s">
        <v>74</v>
      </c>
      <c r="AY130" s="138" t="s">
        <v>132</v>
      </c>
      <c r="BK130" s="146">
        <f>SUM(BK131:BK143)</f>
        <v>0</v>
      </c>
    </row>
    <row r="131" spans="1:65" s="2" customFormat="1" ht="24.2" customHeight="1" x14ac:dyDescent="0.2">
      <c r="A131" s="26"/>
      <c r="B131" s="149"/>
      <c r="C131" s="150" t="s">
        <v>74</v>
      </c>
      <c r="D131" s="150" t="s">
        <v>134</v>
      </c>
      <c r="E131" s="151" t="s">
        <v>957</v>
      </c>
      <c r="F131" s="152" t="s">
        <v>958</v>
      </c>
      <c r="G131" s="153" t="s">
        <v>137</v>
      </c>
      <c r="H131" s="154">
        <v>40</v>
      </c>
      <c r="I131" s="155"/>
      <c r="J131" s="155">
        <f t="shared" ref="J131:J143" si="0">ROUND(I131*H131,2)</f>
        <v>0</v>
      </c>
      <c r="K131" s="156"/>
      <c r="L131" s="27"/>
      <c r="M131" s="157" t="s">
        <v>1</v>
      </c>
      <c r="N131" s="158" t="s">
        <v>33</v>
      </c>
      <c r="O131" s="159">
        <v>0.35499999999999998</v>
      </c>
      <c r="P131" s="159">
        <f t="shared" ref="P131:P143" si="1">O131*H131</f>
        <v>14.2</v>
      </c>
      <c r="Q131" s="159">
        <v>0</v>
      </c>
      <c r="R131" s="159">
        <f t="shared" ref="R131:R143" si="2">Q131*H131</f>
        <v>0</v>
      </c>
      <c r="S131" s="159">
        <v>0</v>
      </c>
      <c r="T131" s="160">
        <f t="shared" ref="T131:T143" si="3"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61" t="s">
        <v>138</v>
      </c>
      <c r="AT131" s="161" t="s">
        <v>134</v>
      </c>
      <c r="AU131" s="161" t="s">
        <v>76</v>
      </c>
      <c r="AY131" s="14" t="s">
        <v>132</v>
      </c>
      <c r="BE131" s="162">
        <f t="shared" ref="BE131:BE143" si="4">IF(N131="základná",J131,0)</f>
        <v>0</v>
      </c>
      <c r="BF131" s="162">
        <f t="shared" ref="BF131:BF143" si="5">IF(N131="znížená",J131,0)</f>
        <v>0</v>
      </c>
      <c r="BG131" s="162">
        <f t="shared" ref="BG131:BG143" si="6">IF(N131="zákl. prenesená",J131,0)</f>
        <v>0</v>
      </c>
      <c r="BH131" s="162">
        <f t="shared" ref="BH131:BH143" si="7">IF(N131="zníž. prenesená",J131,0)</f>
        <v>0</v>
      </c>
      <c r="BI131" s="162">
        <f t="shared" ref="BI131:BI143" si="8">IF(N131="nulová",J131,0)</f>
        <v>0</v>
      </c>
      <c r="BJ131" s="14" t="s">
        <v>74</v>
      </c>
      <c r="BK131" s="162">
        <f t="shared" ref="BK131:BK143" si="9">ROUND(I131*H131,2)</f>
        <v>0</v>
      </c>
      <c r="BL131" s="14" t="s">
        <v>138</v>
      </c>
      <c r="BM131" s="161" t="s">
        <v>76</v>
      </c>
    </row>
    <row r="132" spans="1:65" s="2" customFormat="1" ht="33" customHeight="1" x14ac:dyDescent="0.2">
      <c r="A132" s="26"/>
      <c r="B132" s="149"/>
      <c r="C132" s="150" t="s">
        <v>76</v>
      </c>
      <c r="D132" s="150" t="s">
        <v>134</v>
      </c>
      <c r="E132" s="151" t="s">
        <v>761</v>
      </c>
      <c r="F132" s="152" t="s">
        <v>762</v>
      </c>
      <c r="G132" s="153" t="s">
        <v>137</v>
      </c>
      <c r="H132" s="154">
        <v>40</v>
      </c>
      <c r="I132" s="155"/>
      <c r="J132" s="155">
        <f t="shared" si="0"/>
        <v>0</v>
      </c>
      <c r="K132" s="156"/>
      <c r="L132" s="27"/>
      <c r="M132" s="157" t="s">
        <v>1</v>
      </c>
      <c r="N132" s="158" t="s">
        <v>33</v>
      </c>
      <c r="O132" s="159">
        <v>1.0049999999999999</v>
      </c>
      <c r="P132" s="159">
        <f t="shared" si="1"/>
        <v>40.199999999999996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1" t="s">
        <v>138</v>
      </c>
      <c r="AT132" s="161" t="s">
        <v>134</v>
      </c>
      <c r="AU132" s="161" t="s">
        <v>76</v>
      </c>
      <c r="AY132" s="14" t="s">
        <v>132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4" t="s">
        <v>74</v>
      </c>
      <c r="BK132" s="162">
        <f t="shared" si="9"/>
        <v>0</v>
      </c>
      <c r="BL132" s="14" t="s">
        <v>138</v>
      </c>
      <c r="BM132" s="161" t="s">
        <v>138</v>
      </c>
    </row>
    <row r="133" spans="1:65" s="2" customFormat="1" ht="24.2" customHeight="1" x14ac:dyDescent="0.2">
      <c r="A133" s="26"/>
      <c r="B133" s="149"/>
      <c r="C133" s="150" t="s">
        <v>141</v>
      </c>
      <c r="D133" s="150" t="s">
        <v>134</v>
      </c>
      <c r="E133" s="151" t="s">
        <v>959</v>
      </c>
      <c r="F133" s="152" t="s">
        <v>960</v>
      </c>
      <c r="G133" s="153" t="s">
        <v>147</v>
      </c>
      <c r="H133" s="154">
        <v>620.02099999999996</v>
      </c>
      <c r="I133" s="155"/>
      <c r="J133" s="155">
        <f t="shared" si="0"/>
        <v>0</v>
      </c>
      <c r="K133" s="156"/>
      <c r="L133" s="27"/>
      <c r="M133" s="157" t="s">
        <v>1</v>
      </c>
      <c r="N133" s="158" t="s">
        <v>33</v>
      </c>
      <c r="O133" s="159">
        <v>0.502</v>
      </c>
      <c r="P133" s="159">
        <f t="shared" si="1"/>
        <v>311.250542</v>
      </c>
      <c r="Q133" s="159">
        <v>1.5612054300000001E-2</v>
      </c>
      <c r="R133" s="159">
        <f t="shared" si="2"/>
        <v>9.6798015191403</v>
      </c>
      <c r="S133" s="159">
        <v>0</v>
      </c>
      <c r="T133" s="160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1" t="s">
        <v>138</v>
      </c>
      <c r="AT133" s="161" t="s">
        <v>134</v>
      </c>
      <c r="AU133" s="161" t="s">
        <v>76</v>
      </c>
      <c r="AY133" s="14" t="s">
        <v>132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4" t="s">
        <v>74</v>
      </c>
      <c r="BK133" s="162">
        <f t="shared" si="9"/>
        <v>0</v>
      </c>
      <c r="BL133" s="14" t="s">
        <v>138</v>
      </c>
      <c r="BM133" s="161" t="s">
        <v>144</v>
      </c>
    </row>
    <row r="134" spans="1:65" s="2" customFormat="1" ht="24.2" customHeight="1" x14ac:dyDescent="0.2">
      <c r="A134" s="26"/>
      <c r="B134" s="149"/>
      <c r="C134" s="150" t="s">
        <v>138</v>
      </c>
      <c r="D134" s="150" t="s">
        <v>134</v>
      </c>
      <c r="E134" s="151" t="s">
        <v>300</v>
      </c>
      <c r="F134" s="152" t="s">
        <v>301</v>
      </c>
      <c r="G134" s="153" t="s">
        <v>147</v>
      </c>
      <c r="H134" s="154">
        <v>15</v>
      </c>
      <c r="I134" s="155"/>
      <c r="J134" s="155">
        <f t="shared" si="0"/>
        <v>0</v>
      </c>
      <c r="K134" s="156"/>
      <c r="L134" s="27"/>
      <c r="M134" s="157" t="s">
        <v>1</v>
      </c>
      <c r="N134" s="158" t="s">
        <v>33</v>
      </c>
      <c r="O134" s="159">
        <v>0.433</v>
      </c>
      <c r="P134" s="159">
        <f t="shared" si="1"/>
        <v>6.4950000000000001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1" t="s">
        <v>138</v>
      </c>
      <c r="AT134" s="161" t="s">
        <v>134</v>
      </c>
      <c r="AU134" s="161" t="s">
        <v>76</v>
      </c>
      <c r="AY134" s="14" t="s">
        <v>132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4" t="s">
        <v>74</v>
      </c>
      <c r="BK134" s="162">
        <f t="shared" si="9"/>
        <v>0</v>
      </c>
      <c r="BL134" s="14" t="s">
        <v>138</v>
      </c>
      <c r="BM134" s="161" t="s">
        <v>148</v>
      </c>
    </row>
    <row r="135" spans="1:65" s="2" customFormat="1" ht="24.2" customHeight="1" x14ac:dyDescent="0.2">
      <c r="A135" s="26"/>
      <c r="B135" s="149"/>
      <c r="C135" s="150" t="s">
        <v>149</v>
      </c>
      <c r="D135" s="150" t="s">
        <v>134</v>
      </c>
      <c r="E135" s="151" t="s">
        <v>302</v>
      </c>
      <c r="F135" s="152" t="s">
        <v>303</v>
      </c>
      <c r="G135" s="153" t="s">
        <v>147</v>
      </c>
      <c r="H135" s="154">
        <v>15</v>
      </c>
      <c r="I135" s="155"/>
      <c r="J135" s="155">
        <f t="shared" si="0"/>
        <v>0</v>
      </c>
      <c r="K135" s="156"/>
      <c r="L135" s="27"/>
      <c r="M135" s="157" t="s">
        <v>1</v>
      </c>
      <c r="N135" s="158" t="s">
        <v>33</v>
      </c>
      <c r="O135" s="159">
        <v>4.2000000000000003E-2</v>
      </c>
      <c r="P135" s="159">
        <f t="shared" si="1"/>
        <v>0.63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1" t="s">
        <v>138</v>
      </c>
      <c r="AT135" s="161" t="s">
        <v>134</v>
      </c>
      <c r="AU135" s="161" t="s">
        <v>76</v>
      </c>
      <c r="AY135" s="14" t="s">
        <v>132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4" t="s">
        <v>74</v>
      </c>
      <c r="BK135" s="162">
        <f t="shared" si="9"/>
        <v>0</v>
      </c>
      <c r="BL135" s="14" t="s">
        <v>138</v>
      </c>
      <c r="BM135" s="161" t="s">
        <v>152</v>
      </c>
    </row>
    <row r="136" spans="1:65" s="2" customFormat="1" ht="37.9" customHeight="1" x14ac:dyDescent="0.2">
      <c r="A136" s="26"/>
      <c r="B136" s="149"/>
      <c r="C136" s="150" t="s">
        <v>144</v>
      </c>
      <c r="D136" s="150" t="s">
        <v>134</v>
      </c>
      <c r="E136" s="151" t="s">
        <v>961</v>
      </c>
      <c r="F136" s="152" t="s">
        <v>962</v>
      </c>
      <c r="G136" s="153" t="s">
        <v>147</v>
      </c>
      <c r="H136" s="154">
        <v>620.02099999999996</v>
      </c>
      <c r="I136" s="155"/>
      <c r="J136" s="155">
        <f t="shared" si="0"/>
        <v>0</v>
      </c>
      <c r="K136" s="156"/>
      <c r="L136" s="27"/>
      <c r="M136" s="157" t="s">
        <v>1</v>
      </c>
      <c r="N136" s="158" t="s">
        <v>33</v>
      </c>
      <c r="O136" s="159">
        <v>5.4399999999999997E-2</v>
      </c>
      <c r="P136" s="159">
        <f t="shared" si="1"/>
        <v>33.729142399999994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 t="s">
        <v>138</v>
      </c>
      <c r="AT136" s="161" t="s">
        <v>134</v>
      </c>
      <c r="AU136" s="161" t="s">
        <v>76</v>
      </c>
      <c r="AY136" s="14" t="s">
        <v>132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4" t="s">
        <v>74</v>
      </c>
      <c r="BK136" s="162">
        <f t="shared" si="9"/>
        <v>0</v>
      </c>
      <c r="BL136" s="14" t="s">
        <v>138</v>
      </c>
      <c r="BM136" s="161" t="s">
        <v>155</v>
      </c>
    </row>
    <row r="137" spans="1:65" s="2" customFormat="1" ht="44.25" customHeight="1" x14ac:dyDescent="0.2">
      <c r="A137" s="26"/>
      <c r="B137" s="149"/>
      <c r="C137" s="150" t="s">
        <v>156</v>
      </c>
      <c r="D137" s="150" t="s">
        <v>134</v>
      </c>
      <c r="E137" s="151" t="s">
        <v>963</v>
      </c>
      <c r="F137" s="152" t="s">
        <v>964</v>
      </c>
      <c r="G137" s="153" t="s">
        <v>147</v>
      </c>
      <c r="H137" s="154">
        <v>15500.525</v>
      </c>
      <c r="I137" s="155"/>
      <c r="J137" s="155">
        <f t="shared" si="0"/>
        <v>0</v>
      </c>
      <c r="K137" s="156"/>
      <c r="L137" s="27"/>
      <c r="M137" s="157" t="s">
        <v>1</v>
      </c>
      <c r="N137" s="158" t="s">
        <v>33</v>
      </c>
      <c r="O137" s="159">
        <v>5.3899999999999998E-3</v>
      </c>
      <c r="P137" s="159">
        <f t="shared" si="1"/>
        <v>83.547829749999991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 t="s">
        <v>138</v>
      </c>
      <c r="AT137" s="161" t="s">
        <v>134</v>
      </c>
      <c r="AU137" s="161" t="s">
        <v>76</v>
      </c>
      <c r="AY137" s="14" t="s">
        <v>132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4" t="s">
        <v>74</v>
      </c>
      <c r="BK137" s="162">
        <f t="shared" si="9"/>
        <v>0</v>
      </c>
      <c r="BL137" s="14" t="s">
        <v>138</v>
      </c>
      <c r="BM137" s="161" t="s">
        <v>159</v>
      </c>
    </row>
    <row r="138" spans="1:65" s="2" customFormat="1" ht="37.9" customHeight="1" x14ac:dyDescent="0.2">
      <c r="A138" s="26"/>
      <c r="B138" s="149"/>
      <c r="C138" s="150" t="s">
        <v>148</v>
      </c>
      <c r="D138" s="150" t="s">
        <v>134</v>
      </c>
      <c r="E138" s="151" t="s">
        <v>153</v>
      </c>
      <c r="F138" s="152" t="s">
        <v>154</v>
      </c>
      <c r="G138" s="153" t="s">
        <v>147</v>
      </c>
      <c r="H138" s="154">
        <v>15</v>
      </c>
      <c r="I138" s="155"/>
      <c r="J138" s="155">
        <f t="shared" si="0"/>
        <v>0</v>
      </c>
      <c r="K138" s="156"/>
      <c r="L138" s="27"/>
      <c r="M138" s="157" t="s">
        <v>1</v>
      </c>
      <c r="N138" s="158" t="s">
        <v>33</v>
      </c>
      <c r="O138" s="159">
        <v>5.5E-2</v>
      </c>
      <c r="P138" s="159">
        <f t="shared" si="1"/>
        <v>0.82499999999999996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 t="s">
        <v>138</v>
      </c>
      <c r="AT138" s="161" t="s">
        <v>134</v>
      </c>
      <c r="AU138" s="161" t="s">
        <v>76</v>
      </c>
      <c r="AY138" s="14" t="s">
        <v>132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4" t="s">
        <v>74</v>
      </c>
      <c r="BK138" s="162">
        <f t="shared" si="9"/>
        <v>0</v>
      </c>
      <c r="BL138" s="14" t="s">
        <v>138</v>
      </c>
      <c r="BM138" s="161" t="s">
        <v>164</v>
      </c>
    </row>
    <row r="139" spans="1:65" s="2" customFormat="1" ht="21.75" customHeight="1" x14ac:dyDescent="0.2">
      <c r="A139" s="26"/>
      <c r="B139" s="149"/>
      <c r="C139" s="150" t="s">
        <v>165</v>
      </c>
      <c r="D139" s="150" t="s">
        <v>134</v>
      </c>
      <c r="E139" s="151" t="s">
        <v>965</v>
      </c>
      <c r="F139" s="152" t="s">
        <v>966</v>
      </c>
      <c r="G139" s="153" t="s">
        <v>137</v>
      </c>
      <c r="H139" s="154">
        <v>100</v>
      </c>
      <c r="I139" s="155"/>
      <c r="J139" s="155">
        <f t="shared" si="0"/>
        <v>0</v>
      </c>
      <c r="K139" s="156"/>
      <c r="L139" s="27"/>
      <c r="M139" s="157" t="s">
        <v>1</v>
      </c>
      <c r="N139" s="158" t="s">
        <v>33</v>
      </c>
      <c r="O139" s="159">
        <v>1.0999999999999999E-2</v>
      </c>
      <c r="P139" s="159">
        <f t="shared" si="1"/>
        <v>1.0999999999999999</v>
      </c>
      <c r="Q139" s="159">
        <v>0</v>
      </c>
      <c r="R139" s="159">
        <f t="shared" si="2"/>
        <v>0</v>
      </c>
      <c r="S139" s="159">
        <v>0</v>
      </c>
      <c r="T139" s="160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 t="s">
        <v>138</v>
      </c>
      <c r="AT139" s="161" t="s">
        <v>134</v>
      </c>
      <c r="AU139" s="161" t="s">
        <v>76</v>
      </c>
      <c r="AY139" s="14" t="s">
        <v>132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4" t="s">
        <v>74</v>
      </c>
      <c r="BK139" s="162">
        <f t="shared" si="9"/>
        <v>0</v>
      </c>
      <c r="BL139" s="14" t="s">
        <v>138</v>
      </c>
      <c r="BM139" s="161" t="s">
        <v>168</v>
      </c>
    </row>
    <row r="140" spans="1:65" s="2" customFormat="1" ht="21.75" customHeight="1" x14ac:dyDescent="0.2">
      <c r="A140" s="26"/>
      <c r="B140" s="149"/>
      <c r="C140" s="150" t="s">
        <v>152</v>
      </c>
      <c r="D140" s="150" t="s">
        <v>134</v>
      </c>
      <c r="E140" s="151" t="s">
        <v>967</v>
      </c>
      <c r="F140" s="152" t="s">
        <v>968</v>
      </c>
      <c r="G140" s="153" t="s">
        <v>147</v>
      </c>
      <c r="H140" s="154">
        <v>620.02099999999996</v>
      </c>
      <c r="I140" s="155"/>
      <c r="J140" s="155">
        <f t="shared" si="0"/>
        <v>0</v>
      </c>
      <c r="K140" s="156"/>
      <c r="L140" s="27"/>
      <c r="M140" s="157" t="s">
        <v>1</v>
      </c>
      <c r="N140" s="158" t="s">
        <v>33</v>
      </c>
      <c r="O140" s="159">
        <v>8.0000000000000002E-3</v>
      </c>
      <c r="P140" s="159">
        <f t="shared" si="1"/>
        <v>4.9601679999999995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 t="s">
        <v>138</v>
      </c>
      <c r="AT140" s="161" t="s">
        <v>134</v>
      </c>
      <c r="AU140" s="161" t="s">
        <v>76</v>
      </c>
      <c r="AY140" s="14" t="s">
        <v>132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4" t="s">
        <v>74</v>
      </c>
      <c r="BK140" s="162">
        <f t="shared" si="9"/>
        <v>0</v>
      </c>
      <c r="BL140" s="14" t="s">
        <v>138</v>
      </c>
      <c r="BM140" s="161" t="s">
        <v>7</v>
      </c>
    </row>
    <row r="141" spans="1:65" s="2" customFormat="1" ht="24.2" customHeight="1" x14ac:dyDescent="0.2">
      <c r="A141" s="26"/>
      <c r="B141" s="149"/>
      <c r="C141" s="150" t="s">
        <v>171</v>
      </c>
      <c r="D141" s="150" t="s">
        <v>134</v>
      </c>
      <c r="E141" s="151" t="s">
        <v>969</v>
      </c>
      <c r="F141" s="152" t="s">
        <v>778</v>
      </c>
      <c r="G141" s="153" t="s">
        <v>229</v>
      </c>
      <c r="H141" s="154">
        <v>1116.038</v>
      </c>
      <c r="I141" s="155"/>
      <c r="J141" s="155">
        <f t="shared" si="0"/>
        <v>0</v>
      </c>
      <c r="K141" s="156"/>
      <c r="L141" s="27"/>
      <c r="M141" s="157" t="s">
        <v>1</v>
      </c>
      <c r="N141" s="158" t="s">
        <v>33</v>
      </c>
      <c r="O141" s="159">
        <v>0</v>
      </c>
      <c r="P141" s="159">
        <f t="shared" si="1"/>
        <v>0</v>
      </c>
      <c r="Q141" s="159">
        <v>0</v>
      </c>
      <c r="R141" s="159">
        <f t="shared" si="2"/>
        <v>0</v>
      </c>
      <c r="S141" s="159">
        <v>0</v>
      </c>
      <c r="T141" s="160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 t="s">
        <v>138</v>
      </c>
      <c r="AT141" s="161" t="s">
        <v>134</v>
      </c>
      <c r="AU141" s="161" t="s">
        <v>76</v>
      </c>
      <c r="AY141" s="14" t="s">
        <v>132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4" t="s">
        <v>74</v>
      </c>
      <c r="BK141" s="162">
        <f t="shared" si="9"/>
        <v>0</v>
      </c>
      <c r="BL141" s="14" t="s">
        <v>138</v>
      </c>
      <c r="BM141" s="161" t="s">
        <v>174</v>
      </c>
    </row>
    <row r="142" spans="1:65" s="2" customFormat="1" ht="21.75" customHeight="1" x14ac:dyDescent="0.2">
      <c r="A142" s="26"/>
      <c r="B142" s="149"/>
      <c r="C142" s="150" t="s">
        <v>155</v>
      </c>
      <c r="D142" s="150" t="s">
        <v>134</v>
      </c>
      <c r="E142" s="151" t="s">
        <v>306</v>
      </c>
      <c r="F142" s="152" t="s">
        <v>307</v>
      </c>
      <c r="G142" s="153" t="s">
        <v>137</v>
      </c>
      <c r="H142" s="154">
        <v>1000</v>
      </c>
      <c r="I142" s="155"/>
      <c r="J142" s="155">
        <f t="shared" si="0"/>
        <v>0</v>
      </c>
      <c r="K142" s="156"/>
      <c r="L142" s="27"/>
      <c r="M142" s="157" t="s">
        <v>1</v>
      </c>
      <c r="N142" s="158" t="s">
        <v>33</v>
      </c>
      <c r="O142" s="159">
        <v>1.7000000000000001E-2</v>
      </c>
      <c r="P142" s="159">
        <f t="shared" si="1"/>
        <v>17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 t="s">
        <v>138</v>
      </c>
      <c r="AT142" s="161" t="s">
        <v>134</v>
      </c>
      <c r="AU142" s="161" t="s">
        <v>76</v>
      </c>
      <c r="AY142" s="14" t="s">
        <v>132</v>
      </c>
      <c r="BE142" s="162">
        <f t="shared" si="4"/>
        <v>0</v>
      </c>
      <c r="BF142" s="162">
        <f t="shared" si="5"/>
        <v>0</v>
      </c>
      <c r="BG142" s="162">
        <f t="shared" si="6"/>
        <v>0</v>
      </c>
      <c r="BH142" s="162">
        <f t="shared" si="7"/>
        <v>0</v>
      </c>
      <c r="BI142" s="162">
        <f t="shared" si="8"/>
        <v>0</v>
      </c>
      <c r="BJ142" s="14" t="s">
        <v>74</v>
      </c>
      <c r="BK142" s="162">
        <f t="shared" si="9"/>
        <v>0</v>
      </c>
      <c r="BL142" s="14" t="s">
        <v>138</v>
      </c>
      <c r="BM142" s="161" t="s">
        <v>178</v>
      </c>
    </row>
    <row r="143" spans="1:65" s="2" customFormat="1" ht="16.5" customHeight="1" x14ac:dyDescent="0.2">
      <c r="A143" s="26"/>
      <c r="B143" s="149"/>
      <c r="C143" s="150" t="s">
        <v>179</v>
      </c>
      <c r="D143" s="150" t="s">
        <v>134</v>
      </c>
      <c r="E143" s="151" t="s">
        <v>166</v>
      </c>
      <c r="F143" s="152" t="s">
        <v>167</v>
      </c>
      <c r="G143" s="153" t="s">
        <v>137</v>
      </c>
      <c r="H143" s="154">
        <v>100</v>
      </c>
      <c r="I143" s="155"/>
      <c r="J143" s="155">
        <f t="shared" si="0"/>
        <v>0</v>
      </c>
      <c r="K143" s="156"/>
      <c r="L143" s="27"/>
      <c r="M143" s="157" t="s">
        <v>1</v>
      </c>
      <c r="N143" s="158" t="s">
        <v>33</v>
      </c>
      <c r="O143" s="159">
        <v>0.1</v>
      </c>
      <c r="P143" s="159">
        <f t="shared" si="1"/>
        <v>10</v>
      </c>
      <c r="Q143" s="159">
        <v>0</v>
      </c>
      <c r="R143" s="159">
        <f t="shared" si="2"/>
        <v>0</v>
      </c>
      <c r="S143" s="159">
        <v>0</v>
      </c>
      <c r="T143" s="160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138</v>
      </c>
      <c r="AT143" s="161" t="s">
        <v>134</v>
      </c>
      <c r="AU143" s="161" t="s">
        <v>76</v>
      </c>
      <c r="AY143" s="14" t="s">
        <v>132</v>
      </c>
      <c r="BE143" s="162">
        <f t="shared" si="4"/>
        <v>0</v>
      </c>
      <c r="BF143" s="162">
        <f t="shared" si="5"/>
        <v>0</v>
      </c>
      <c r="BG143" s="162">
        <f t="shared" si="6"/>
        <v>0</v>
      </c>
      <c r="BH143" s="162">
        <f t="shared" si="7"/>
        <v>0</v>
      </c>
      <c r="BI143" s="162">
        <f t="shared" si="8"/>
        <v>0</v>
      </c>
      <c r="BJ143" s="14" t="s">
        <v>74</v>
      </c>
      <c r="BK143" s="162">
        <f t="shared" si="9"/>
        <v>0</v>
      </c>
      <c r="BL143" s="14" t="s">
        <v>138</v>
      </c>
      <c r="BM143" s="161" t="s">
        <v>182</v>
      </c>
    </row>
    <row r="144" spans="1:65" s="12" customFormat="1" ht="22.9" customHeight="1" x14ac:dyDescent="0.2">
      <c r="B144" s="137"/>
      <c r="D144" s="138" t="s">
        <v>67</v>
      </c>
      <c r="E144" s="147" t="s">
        <v>76</v>
      </c>
      <c r="F144" s="147" t="s">
        <v>970</v>
      </c>
      <c r="J144" s="148">
        <f>BK144</f>
        <v>0</v>
      </c>
      <c r="L144" s="137"/>
      <c r="M144" s="141"/>
      <c r="N144" s="142"/>
      <c r="O144" s="142"/>
      <c r="P144" s="143">
        <f>SUM(P145:P154)</f>
        <v>2792.1575499999999</v>
      </c>
      <c r="Q144" s="142"/>
      <c r="R144" s="143">
        <f>SUM(R145:R154)</f>
        <v>74.643310716499997</v>
      </c>
      <c r="S144" s="142"/>
      <c r="T144" s="144">
        <f>SUM(T145:T154)</f>
        <v>0</v>
      </c>
      <c r="AR144" s="138" t="s">
        <v>74</v>
      </c>
      <c r="AT144" s="145" t="s">
        <v>67</v>
      </c>
      <c r="AU144" s="145" t="s">
        <v>74</v>
      </c>
      <c r="AY144" s="138" t="s">
        <v>132</v>
      </c>
      <c r="BK144" s="146">
        <f>SUM(BK145:BK154)</f>
        <v>0</v>
      </c>
    </row>
    <row r="145" spans="1:65" s="2" customFormat="1" ht="33" customHeight="1" x14ac:dyDescent="0.2">
      <c r="A145" s="26"/>
      <c r="B145" s="149"/>
      <c r="C145" s="150" t="s">
        <v>159</v>
      </c>
      <c r="D145" s="150" t="s">
        <v>134</v>
      </c>
      <c r="E145" s="151" t="s">
        <v>971</v>
      </c>
      <c r="F145" s="152" t="s">
        <v>972</v>
      </c>
      <c r="G145" s="153" t="s">
        <v>214</v>
      </c>
      <c r="H145" s="154">
        <v>155</v>
      </c>
      <c r="I145" s="155"/>
      <c r="J145" s="155">
        <f t="shared" ref="J145:J154" si="10">ROUND(I145*H145,2)</f>
        <v>0</v>
      </c>
      <c r="K145" s="156"/>
      <c r="L145" s="27"/>
      <c r="M145" s="157" t="s">
        <v>1</v>
      </c>
      <c r="N145" s="158" t="s">
        <v>33</v>
      </c>
      <c r="O145" s="159">
        <v>2.4319999999999999</v>
      </c>
      <c r="P145" s="159">
        <f t="shared" ref="P145:P154" si="11">O145*H145</f>
        <v>376.96</v>
      </c>
      <c r="Q145" s="159">
        <v>8.0173560000000005E-2</v>
      </c>
      <c r="R145" s="159">
        <f t="shared" ref="R145:R154" si="12">Q145*H145</f>
        <v>12.426901800000001</v>
      </c>
      <c r="S145" s="159">
        <v>0</v>
      </c>
      <c r="T145" s="160">
        <f t="shared" ref="T145:T154" si="13"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 t="s">
        <v>138</v>
      </c>
      <c r="AT145" s="161" t="s">
        <v>134</v>
      </c>
      <c r="AU145" s="161" t="s">
        <v>76</v>
      </c>
      <c r="AY145" s="14" t="s">
        <v>132</v>
      </c>
      <c r="BE145" s="162">
        <f t="shared" ref="BE145:BE154" si="14">IF(N145="základná",J145,0)</f>
        <v>0</v>
      </c>
      <c r="BF145" s="162">
        <f t="shared" ref="BF145:BF154" si="15">IF(N145="znížená",J145,0)</f>
        <v>0</v>
      </c>
      <c r="BG145" s="162">
        <f t="shared" ref="BG145:BG154" si="16">IF(N145="zákl. prenesená",J145,0)</f>
        <v>0</v>
      </c>
      <c r="BH145" s="162">
        <f t="shared" ref="BH145:BH154" si="17">IF(N145="zníž. prenesená",J145,0)</f>
        <v>0</v>
      </c>
      <c r="BI145" s="162">
        <f t="shared" ref="BI145:BI154" si="18">IF(N145="nulová",J145,0)</f>
        <v>0</v>
      </c>
      <c r="BJ145" s="14" t="s">
        <v>74</v>
      </c>
      <c r="BK145" s="162">
        <f t="shared" ref="BK145:BK154" si="19">ROUND(I145*H145,2)</f>
        <v>0</v>
      </c>
      <c r="BL145" s="14" t="s">
        <v>138</v>
      </c>
      <c r="BM145" s="161" t="s">
        <v>185</v>
      </c>
    </row>
    <row r="146" spans="1:65" s="2" customFormat="1" ht="33" customHeight="1" x14ac:dyDescent="0.2">
      <c r="A146" s="26"/>
      <c r="B146" s="149"/>
      <c r="C146" s="150" t="s">
        <v>186</v>
      </c>
      <c r="D146" s="150" t="s">
        <v>134</v>
      </c>
      <c r="E146" s="151" t="s">
        <v>973</v>
      </c>
      <c r="F146" s="152" t="s">
        <v>974</v>
      </c>
      <c r="G146" s="153" t="s">
        <v>214</v>
      </c>
      <c r="H146" s="154">
        <v>155</v>
      </c>
      <c r="I146" s="155"/>
      <c r="J146" s="155">
        <f t="shared" si="10"/>
        <v>0</v>
      </c>
      <c r="K146" s="156"/>
      <c r="L146" s="27"/>
      <c r="M146" s="157" t="s">
        <v>1</v>
      </c>
      <c r="N146" s="158" t="s">
        <v>33</v>
      </c>
      <c r="O146" s="159">
        <v>2.8860000000000001</v>
      </c>
      <c r="P146" s="159">
        <f t="shared" si="11"/>
        <v>447.33000000000004</v>
      </c>
      <c r="Q146" s="159">
        <v>7.5796950000000002E-2</v>
      </c>
      <c r="R146" s="159">
        <f t="shared" si="12"/>
        <v>11.74852725</v>
      </c>
      <c r="S146" s="159">
        <v>0</v>
      </c>
      <c r="T146" s="160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 t="s">
        <v>138</v>
      </c>
      <c r="AT146" s="161" t="s">
        <v>134</v>
      </c>
      <c r="AU146" s="161" t="s">
        <v>76</v>
      </c>
      <c r="AY146" s="14" t="s">
        <v>132</v>
      </c>
      <c r="BE146" s="162">
        <f t="shared" si="14"/>
        <v>0</v>
      </c>
      <c r="BF146" s="162">
        <f t="shared" si="15"/>
        <v>0</v>
      </c>
      <c r="BG146" s="162">
        <f t="shared" si="16"/>
        <v>0</v>
      </c>
      <c r="BH146" s="162">
        <f t="shared" si="17"/>
        <v>0</v>
      </c>
      <c r="BI146" s="162">
        <f t="shared" si="18"/>
        <v>0</v>
      </c>
      <c r="BJ146" s="14" t="s">
        <v>74</v>
      </c>
      <c r="BK146" s="162">
        <f t="shared" si="19"/>
        <v>0</v>
      </c>
      <c r="BL146" s="14" t="s">
        <v>138</v>
      </c>
      <c r="BM146" s="161" t="s">
        <v>189</v>
      </c>
    </row>
    <row r="147" spans="1:65" s="2" customFormat="1" ht="21.75" customHeight="1" x14ac:dyDescent="0.2">
      <c r="A147" s="26"/>
      <c r="B147" s="149"/>
      <c r="C147" s="150" t="s">
        <v>164</v>
      </c>
      <c r="D147" s="150" t="s">
        <v>134</v>
      </c>
      <c r="E147" s="151" t="s">
        <v>975</v>
      </c>
      <c r="F147" s="152" t="s">
        <v>976</v>
      </c>
      <c r="G147" s="153" t="s">
        <v>254</v>
      </c>
      <c r="H147" s="154">
        <v>35</v>
      </c>
      <c r="I147" s="155"/>
      <c r="J147" s="155">
        <f t="shared" si="10"/>
        <v>0</v>
      </c>
      <c r="K147" s="156"/>
      <c r="L147" s="27"/>
      <c r="M147" s="157" t="s">
        <v>1</v>
      </c>
      <c r="N147" s="158" t="s">
        <v>33</v>
      </c>
      <c r="O147" s="159">
        <v>0.52200000000000002</v>
      </c>
      <c r="P147" s="159">
        <f t="shared" si="11"/>
        <v>18.27</v>
      </c>
      <c r="Q147" s="159">
        <v>4.8096000000000002E-5</v>
      </c>
      <c r="R147" s="159">
        <f t="shared" si="12"/>
        <v>1.6833600000000001E-3</v>
      </c>
      <c r="S147" s="159">
        <v>0</v>
      </c>
      <c r="T147" s="160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 t="s">
        <v>138</v>
      </c>
      <c r="AT147" s="161" t="s">
        <v>134</v>
      </c>
      <c r="AU147" s="161" t="s">
        <v>76</v>
      </c>
      <c r="AY147" s="14" t="s">
        <v>132</v>
      </c>
      <c r="BE147" s="162">
        <f t="shared" si="14"/>
        <v>0</v>
      </c>
      <c r="BF147" s="162">
        <f t="shared" si="15"/>
        <v>0</v>
      </c>
      <c r="BG147" s="162">
        <f t="shared" si="16"/>
        <v>0</v>
      </c>
      <c r="BH147" s="162">
        <f t="shared" si="17"/>
        <v>0</v>
      </c>
      <c r="BI147" s="162">
        <f t="shared" si="18"/>
        <v>0</v>
      </c>
      <c r="BJ147" s="14" t="s">
        <v>74</v>
      </c>
      <c r="BK147" s="162">
        <f t="shared" si="19"/>
        <v>0</v>
      </c>
      <c r="BL147" s="14" t="s">
        <v>138</v>
      </c>
      <c r="BM147" s="161" t="s">
        <v>192</v>
      </c>
    </row>
    <row r="148" spans="1:65" s="2" customFormat="1" ht="24.2" customHeight="1" x14ac:dyDescent="0.2">
      <c r="A148" s="26"/>
      <c r="B148" s="149"/>
      <c r="C148" s="150" t="s">
        <v>193</v>
      </c>
      <c r="D148" s="150" t="s">
        <v>134</v>
      </c>
      <c r="E148" s="151" t="s">
        <v>977</v>
      </c>
      <c r="F148" s="152" t="s">
        <v>978</v>
      </c>
      <c r="G148" s="153" t="s">
        <v>214</v>
      </c>
      <c r="H148" s="154">
        <v>310</v>
      </c>
      <c r="I148" s="155"/>
      <c r="J148" s="155">
        <f t="shared" si="10"/>
        <v>0</v>
      </c>
      <c r="K148" s="156"/>
      <c r="L148" s="27"/>
      <c r="M148" s="157" t="s">
        <v>1</v>
      </c>
      <c r="N148" s="158" t="s">
        <v>33</v>
      </c>
      <c r="O148" s="159">
        <v>4.6059999999999999</v>
      </c>
      <c r="P148" s="159">
        <f t="shared" si="11"/>
        <v>1427.86</v>
      </c>
      <c r="Q148" s="159">
        <v>3.1509059999999998E-2</v>
      </c>
      <c r="R148" s="159">
        <f t="shared" si="12"/>
        <v>9.7678086000000004</v>
      </c>
      <c r="S148" s="159">
        <v>0</v>
      </c>
      <c r="T148" s="160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 t="s">
        <v>138</v>
      </c>
      <c r="AT148" s="161" t="s">
        <v>134</v>
      </c>
      <c r="AU148" s="161" t="s">
        <v>76</v>
      </c>
      <c r="AY148" s="14" t="s">
        <v>132</v>
      </c>
      <c r="BE148" s="162">
        <f t="shared" si="14"/>
        <v>0</v>
      </c>
      <c r="BF148" s="162">
        <f t="shared" si="15"/>
        <v>0</v>
      </c>
      <c r="BG148" s="162">
        <f t="shared" si="16"/>
        <v>0</v>
      </c>
      <c r="BH148" s="162">
        <f t="shared" si="17"/>
        <v>0</v>
      </c>
      <c r="BI148" s="162">
        <f t="shared" si="18"/>
        <v>0</v>
      </c>
      <c r="BJ148" s="14" t="s">
        <v>74</v>
      </c>
      <c r="BK148" s="162">
        <f t="shared" si="19"/>
        <v>0</v>
      </c>
      <c r="BL148" s="14" t="s">
        <v>138</v>
      </c>
      <c r="BM148" s="161" t="s">
        <v>281</v>
      </c>
    </row>
    <row r="149" spans="1:65" s="2" customFormat="1" ht="24.2" customHeight="1" x14ac:dyDescent="0.2">
      <c r="A149" s="26"/>
      <c r="B149" s="149"/>
      <c r="C149" s="150" t="s">
        <v>168</v>
      </c>
      <c r="D149" s="150" t="s">
        <v>134</v>
      </c>
      <c r="E149" s="151" t="s">
        <v>979</v>
      </c>
      <c r="F149" s="152" t="s">
        <v>980</v>
      </c>
      <c r="G149" s="153" t="s">
        <v>147</v>
      </c>
      <c r="H149" s="154">
        <v>15.9</v>
      </c>
      <c r="I149" s="155"/>
      <c r="J149" s="155">
        <f t="shared" si="10"/>
        <v>0</v>
      </c>
      <c r="K149" s="156"/>
      <c r="L149" s="27"/>
      <c r="M149" s="157" t="s">
        <v>1</v>
      </c>
      <c r="N149" s="158" t="s">
        <v>33</v>
      </c>
      <c r="O149" s="159">
        <v>0.81699999999999995</v>
      </c>
      <c r="P149" s="159">
        <f t="shared" si="11"/>
        <v>12.9903</v>
      </c>
      <c r="Q149" s="159">
        <v>2.3914119999999999</v>
      </c>
      <c r="R149" s="159">
        <f t="shared" si="12"/>
        <v>38.023450799999999</v>
      </c>
      <c r="S149" s="159">
        <v>0</v>
      </c>
      <c r="T149" s="160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 t="s">
        <v>138</v>
      </c>
      <c r="AT149" s="161" t="s">
        <v>134</v>
      </c>
      <c r="AU149" s="161" t="s">
        <v>76</v>
      </c>
      <c r="AY149" s="14" t="s">
        <v>132</v>
      </c>
      <c r="BE149" s="162">
        <f t="shared" si="14"/>
        <v>0</v>
      </c>
      <c r="BF149" s="162">
        <f t="shared" si="15"/>
        <v>0</v>
      </c>
      <c r="BG149" s="162">
        <f t="shared" si="16"/>
        <v>0</v>
      </c>
      <c r="BH149" s="162">
        <f t="shared" si="17"/>
        <v>0</v>
      </c>
      <c r="BI149" s="162">
        <f t="shared" si="18"/>
        <v>0</v>
      </c>
      <c r="BJ149" s="14" t="s">
        <v>74</v>
      </c>
      <c r="BK149" s="162">
        <f t="shared" si="19"/>
        <v>0</v>
      </c>
      <c r="BL149" s="14" t="s">
        <v>138</v>
      </c>
      <c r="BM149" s="161" t="s">
        <v>326</v>
      </c>
    </row>
    <row r="150" spans="1:65" s="2" customFormat="1" ht="24.2" customHeight="1" x14ac:dyDescent="0.2">
      <c r="A150" s="26"/>
      <c r="B150" s="149"/>
      <c r="C150" s="150" t="s">
        <v>200</v>
      </c>
      <c r="D150" s="150" t="s">
        <v>134</v>
      </c>
      <c r="E150" s="151" t="s">
        <v>981</v>
      </c>
      <c r="F150" s="152" t="s">
        <v>982</v>
      </c>
      <c r="G150" s="153" t="s">
        <v>137</v>
      </c>
      <c r="H150" s="154">
        <v>18.3</v>
      </c>
      <c r="I150" s="155"/>
      <c r="J150" s="155">
        <f t="shared" si="10"/>
        <v>0</v>
      </c>
      <c r="K150" s="156"/>
      <c r="L150" s="27"/>
      <c r="M150" s="157" t="s">
        <v>1</v>
      </c>
      <c r="N150" s="158" t="s">
        <v>33</v>
      </c>
      <c r="O150" s="159">
        <v>0.214</v>
      </c>
      <c r="P150" s="159">
        <f t="shared" si="11"/>
        <v>3.9161999999999999</v>
      </c>
      <c r="Q150" s="159">
        <v>3.6231800000000002E-2</v>
      </c>
      <c r="R150" s="159">
        <f t="shared" si="12"/>
        <v>0.66304194000000005</v>
      </c>
      <c r="S150" s="159">
        <v>0</v>
      </c>
      <c r="T150" s="160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 t="s">
        <v>138</v>
      </c>
      <c r="AT150" s="161" t="s">
        <v>134</v>
      </c>
      <c r="AU150" s="161" t="s">
        <v>76</v>
      </c>
      <c r="AY150" s="14" t="s">
        <v>132</v>
      </c>
      <c r="BE150" s="162">
        <f t="shared" si="14"/>
        <v>0</v>
      </c>
      <c r="BF150" s="162">
        <f t="shared" si="15"/>
        <v>0</v>
      </c>
      <c r="BG150" s="162">
        <f t="shared" si="16"/>
        <v>0</v>
      </c>
      <c r="BH150" s="162">
        <f t="shared" si="17"/>
        <v>0</v>
      </c>
      <c r="BI150" s="162">
        <f t="shared" si="18"/>
        <v>0</v>
      </c>
      <c r="BJ150" s="14" t="s">
        <v>74</v>
      </c>
      <c r="BK150" s="162">
        <f t="shared" si="19"/>
        <v>0</v>
      </c>
      <c r="BL150" s="14" t="s">
        <v>138</v>
      </c>
      <c r="BM150" s="161" t="s">
        <v>207</v>
      </c>
    </row>
    <row r="151" spans="1:65" s="2" customFormat="1" ht="24.2" customHeight="1" x14ac:dyDescent="0.2">
      <c r="A151" s="26"/>
      <c r="B151" s="149"/>
      <c r="C151" s="150" t="s">
        <v>7</v>
      </c>
      <c r="D151" s="150" t="s">
        <v>134</v>
      </c>
      <c r="E151" s="151" t="s">
        <v>983</v>
      </c>
      <c r="F151" s="152" t="s">
        <v>984</v>
      </c>
      <c r="G151" s="153" t="s">
        <v>137</v>
      </c>
      <c r="H151" s="154">
        <v>18.3</v>
      </c>
      <c r="I151" s="155"/>
      <c r="J151" s="155">
        <f t="shared" si="10"/>
        <v>0</v>
      </c>
      <c r="K151" s="156"/>
      <c r="L151" s="27"/>
      <c r="M151" s="157" t="s">
        <v>1</v>
      </c>
      <c r="N151" s="158" t="s">
        <v>33</v>
      </c>
      <c r="O151" s="159">
        <v>0.23400000000000001</v>
      </c>
      <c r="P151" s="159">
        <f t="shared" si="11"/>
        <v>4.2822000000000005</v>
      </c>
      <c r="Q151" s="159">
        <v>0</v>
      </c>
      <c r="R151" s="159">
        <f t="shared" si="12"/>
        <v>0</v>
      </c>
      <c r="S151" s="159">
        <v>0</v>
      </c>
      <c r="T151" s="160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 t="s">
        <v>138</v>
      </c>
      <c r="AT151" s="161" t="s">
        <v>134</v>
      </c>
      <c r="AU151" s="161" t="s">
        <v>76</v>
      </c>
      <c r="AY151" s="14" t="s">
        <v>132</v>
      </c>
      <c r="BE151" s="162">
        <f t="shared" si="14"/>
        <v>0</v>
      </c>
      <c r="BF151" s="162">
        <f t="shared" si="15"/>
        <v>0</v>
      </c>
      <c r="BG151" s="162">
        <f t="shared" si="16"/>
        <v>0</v>
      </c>
      <c r="BH151" s="162">
        <f t="shared" si="17"/>
        <v>0</v>
      </c>
      <c r="BI151" s="162">
        <f t="shared" si="18"/>
        <v>0</v>
      </c>
      <c r="BJ151" s="14" t="s">
        <v>74</v>
      </c>
      <c r="BK151" s="162">
        <f t="shared" si="19"/>
        <v>0</v>
      </c>
      <c r="BL151" s="14" t="s">
        <v>138</v>
      </c>
      <c r="BM151" s="161" t="s">
        <v>211</v>
      </c>
    </row>
    <row r="152" spans="1:65" s="2" customFormat="1" ht="24.2" customHeight="1" x14ac:dyDescent="0.2">
      <c r="A152" s="26"/>
      <c r="B152" s="149"/>
      <c r="C152" s="150" t="s">
        <v>208</v>
      </c>
      <c r="D152" s="150" t="s">
        <v>134</v>
      </c>
      <c r="E152" s="151" t="s">
        <v>985</v>
      </c>
      <c r="F152" s="152" t="s">
        <v>986</v>
      </c>
      <c r="G152" s="153" t="s">
        <v>229</v>
      </c>
      <c r="H152" s="154">
        <v>1.925</v>
      </c>
      <c r="I152" s="155"/>
      <c r="J152" s="155">
        <f t="shared" si="10"/>
        <v>0</v>
      </c>
      <c r="K152" s="156"/>
      <c r="L152" s="27"/>
      <c r="M152" s="157" t="s">
        <v>1</v>
      </c>
      <c r="N152" s="158" t="s">
        <v>33</v>
      </c>
      <c r="O152" s="159">
        <v>39.402000000000001</v>
      </c>
      <c r="P152" s="159">
        <f t="shared" si="11"/>
        <v>75.848849999999999</v>
      </c>
      <c r="Q152" s="159">
        <v>1.0379497</v>
      </c>
      <c r="R152" s="159">
        <f t="shared" si="12"/>
        <v>1.9980531724999999</v>
      </c>
      <c r="S152" s="159">
        <v>0</v>
      </c>
      <c r="T152" s="160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 t="s">
        <v>138</v>
      </c>
      <c r="AT152" s="161" t="s">
        <v>134</v>
      </c>
      <c r="AU152" s="161" t="s">
        <v>76</v>
      </c>
      <c r="AY152" s="14" t="s">
        <v>132</v>
      </c>
      <c r="BE152" s="162">
        <f t="shared" si="14"/>
        <v>0</v>
      </c>
      <c r="BF152" s="162">
        <f t="shared" si="15"/>
        <v>0</v>
      </c>
      <c r="BG152" s="162">
        <f t="shared" si="16"/>
        <v>0</v>
      </c>
      <c r="BH152" s="162">
        <f t="shared" si="17"/>
        <v>0</v>
      </c>
      <c r="BI152" s="162">
        <f t="shared" si="18"/>
        <v>0</v>
      </c>
      <c r="BJ152" s="14" t="s">
        <v>74</v>
      </c>
      <c r="BK152" s="162">
        <f t="shared" si="19"/>
        <v>0</v>
      </c>
      <c r="BL152" s="14" t="s">
        <v>138</v>
      </c>
      <c r="BM152" s="161" t="s">
        <v>215</v>
      </c>
    </row>
    <row r="153" spans="1:65" s="2" customFormat="1" ht="33" customHeight="1" x14ac:dyDescent="0.2">
      <c r="A153" s="26"/>
      <c r="B153" s="149"/>
      <c r="C153" s="150" t="s">
        <v>174</v>
      </c>
      <c r="D153" s="150" t="s">
        <v>134</v>
      </c>
      <c r="E153" s="151" t="s">
        <v>987</v>
      </c>
      <c r="F153" s="152" t="s">
        <v>988</v>
      </c>
      <c r="G153" s="153" t="s">
        <v>214</v>
      </c>
      <c r="H153" s="154">
        <v>310</v>
      </c>
      <c r="I153" s="155"/>
      <c r="J153" s="155">
        <f t="shared" si="10"/>
        <v>0</v>
      </c>
      <c r="K153" s="156"/>
      <c r="L153" s="27"/>
      <c r="M153" s="157" t="s">
        <v>1</v>
      </c>
      <c r="N153" s="158" t="s">
        <v>33</v>
      </c>
      <c r="O153" s="159">
        <v>1.37</v>
      </c>
      <c r="P153" s="159">
        <f t="shared" si="11"/>
        <v>424.70000000000005</v>
      </c>
      <c r="Q153" s="159">
        <v>4.4657399999999997E-5</v>
      </c>
      <c r="R153" s="159">
        <f t="shared" si="12"/>
        <v>1.3843794E-2</v>
      </c>
      <c r="S153" s="159">
        <v>0</v>
      </c>
      <c r="T153" s="160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 t="s">
        <v>138</v>
      </c>
      <c r="AT153" s="161" t="s">
        <v>134</v>
      </c>
      <c r="AU153" s="161" t="s">
        <v>76</v>
      </c>
      <c r="AY153" s="14" t="s">
        <v>132</v>
      </c>
      <c r="BE153" s="162">
        <f t="shared" si="14"/>
        <v>0</v>
      </c>
      <c r="BF153" s="162">
        <f t="shared" si="15"/>
        <v>0</v>
      </c>
      <c r="BG153" s="162">
        <f t="shared" si="16"/>
        <v>0</v>
      </c>
      <c r="BH153" s="162">
        <f t="shared" si="17"/>
        <v>0</v>
      </c>
      <c r="BI153" s="162">
        <f t="shared" si="18"/>
        <v>0</v>
      </c>
      <c r="BJ153" s="14" t="s">
        <v>74</v>
      </c>
      <c r="BK153" s="162">
        <f t="shared" si="19"/>
        <v>0</v>
      </c>
      <c r="BL153" s="14" t="s">
        <v>138</v>
      </c>
      <c r="BM153" s="161" t="s">
        <v>219</v>
      </c>
    </row>
    <row r="154" spans="1:65" s="2" customFormat="1" ht="24.2" customHeight="1" x14ac:dyDescent="0.2">
      <c r="A154" s="26"/>
      <c r="B154" s="149"/>
      <c r="C154" s="163" t="s">
        <v>216</v>
      </c>
      <c r="D154" s="163" t="s">
        <v>160</v>
      </c>
      <c r="E154" s="164" t="s">
        <v>989</v>
      </c>
      <c r="F154" s="165" t="s">
        <v>990</v>
      </c>
      <c r="G154" s="166" t="s">
        <v>147</v>
      </c>
      <c r="H154" s="167">
        <v>12.5</v>
      </c>
      <c r="I154" s="168"/>
      <c r="J154" s="168">
        <f t="shared" si="10"/>
        <v>0</v>
      </c>
      <c r="K154" s="169"/>
      <c r="L154" s="170"/>
      <c r="M154" s="171" t="s">
        <v>1</v>
      </c>
      <c r="N154" s="172" t="s">
        <v>33</v>
      </c>
      <c r="O154" s="159">
        <v>0</v>
      </c>
      <c r="P154" s="159">
        <f t="shared" si="11"/>
        <v>0</v>
      </c>
      <c r="Q154" s="159">
        <v>0</v>
      </c>
      <c r="R154" s="159">
        <f t="shared" si="12"/>
        <v>0</v>
      </c>
      <c r="S154" s="159">
        <v>0</v>
      </c>
      <c r="T154" s="160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1" t="s">
        <v>148</v>
      </c>
      <c r="AT154" s="161" t="s">
        <v>160</v>
      </c>
      <c r="AU154" s="161" t="s">
        <v>76</v>
      </c>
      <c r="AY154" s="14" t="s">
        <v>132</v>
      </c>
      <c r="BE154" s="162">
        <f t="shared" si="14"/>
        <v>0</v>
      </c>
      <c r="BF154" s="162">
        <f t="shared" si="15"/>
        <v>0</v>
      </c>
      <c r="BG154" s="162">
        <f t="shared" si="16"/>
        <v>0</v>
      </c>
      <c r="BH154" s="162">
        <f t="shared" si="17"/>
        <v>0</v>
      </c>
      <c r="BI154" s="162">
        <f t="shared" si="18"/>
        <v>0</v>
      </c>
      <c r="BJ154" s="14" t="s">
        <v>74</v>
      </c>
      <c r="BK154" s="162">
        <f t="shared" si="19"/>
        <v>0</v>
      </c>
      <c r="BL154" s="14" t="s">
        <v>138</v>
      </c>
      <c r="BM154" s="161" t="s">
        <v>222</v>
      </c>
    </row>
    <row r="155" spans="1:65" s="12" customFormat="1" ht="22.9" customHeight="1" x14ac:dyDescent="0.2">
      <c r="B155" s="137"/>
      <c r="D155" s="138" t="s">
        <v>67</v>
      </c>
      <c r="E155" s="147" t="s">
        <v>141</v>
      </c>
      <c r="F155" s="147" t="s">
        <v>323</v>
      </c>
      <c r="J155" s="148">
        <f>BK155</f>
        <v>0</v>
      </c>
      <c r="L155" s="137"/>
      <c r="M155" s="141"/>
      <c r="N155" s="142"/>
      <c r="O155" s="142"/>
      <c r="P155" s="143">
        <f>SUM(P156:P159)</f>
        <v>289.61787390000001</v>
      </c>
      <c r="Q155" s="142"/>
      <c r="R155" s="143">
        <f>SUM(R156:R159)</f>
        <v>57.448825056699995</v>
      </c>
      <c r="S155" s="142"/>
      <c r="T155" s="144">
        <f>SUM(T156:T159)</f>
        <v>0</v>
      </c>
      <c r="AR155" s="138" t="s">
        <v>74</v>
      </c>
      <c r="AT155" s="145" t="s">
        <v>67</v>
      </c>
      <c r="AU155" s="145" t="s">
        <v>74</v>
      </c>
      <c r="AY155" s="138" t="s">
        <v>132</v>
      </c>
      <c r="BK155" s="146">
        <f>SUM(BK156:BK159)</f>
        <v>0</v>
      </c>
    </row>
    <row r="156" spans="1:65" s="2" customFormat="1" ht="24.2" customHeight="1" x14ac:dyDescent="0.2">
      <c r="A156" s="26"/>
      <c r="B156" s="149"/>
      <c r="C156" s="150" t="s">
        <v>178</v>
      </c>
      <c r="D156" s="150" t="s">
        <v>134</v>
      </c>
      <c r="E156" s="151" t="s">
        <v>348</v>
      </c>
      <c r="F156" s="152" t="s">
        <v>349</v>
      </c>
      <c r="G156" s="153" t="s">
        <v>147</v>
      </c>
      <c r="H156" s="154">
        <v>22.8</v>
      </c>
      <c r="I156" s="155"/>
      <c r="J156" s="155">
        <f>ROUND(I156*H156,2)</f>
        <v>0</v>
      </c>
      <c r="K156" s="156"/>
      <c r="L156" s="27"/>
      <c r="M156" s="157" t="s">
        <v>1</v>
      </c>
      <c r="N156" s="158" t="s">
        <v>33</v>
      </c>
      <c r="O156" s="159">
        <v>1.15143</v>
      </c>
      <c r="P156" s="159">
        <f>O156*H156</f>
        <v>26.252603999999998</v>
      </c>
      <c r="Q156" s="159">
        <v>2.3225634999999998</v>
      </c>
      <c r="R156" s="159">
        <f>Q156*H156</f>
        <v>52.954447799999997</v>
      </c>
      <c r="S156" s="159">
        <v>0</v>
      </c>
      <c r="T156" s="160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1" t="s">
        <v>138</v>
      </c>
      <c r="AT156" s="161" t="s">
        <v>134</v>
      </c>
      <c r="AU156" s="161" t="s">
        <v>76</v>
      </c>
      <c r="AY156" s="14" t="s">
        <v>132</v>
      </c>
      <c r="BE156" s="162">
        <f>IF(N156="základná",J156,0)</f>
        <v>0</v>
      </c>
      <c r="BF156" s="162">
        <f>IF(N156="znížená",J156,0)</f>
        <v>0</v>
      </c>
      <c r="BG156" s="162">
        <f>IF(N156="zákl. prenesená",J156,0)</f>
        <v>0</v>
      </c>
      <c r="BH156" s="162">
        <f>IF(N156="zníž. prenesená",J156,0)</f>
        <v>0</v>
      </c>
      <c r="BI156" s="162">
        <f>IF(N156="nulová",J156,0)</f>
        <v>0</v>
      </c>
      <c r="BJ156" s="14" t="s">
        <v>74</v>
      </c>
      <c r="BK156" s="162">
        <f>ROUND(I156*H156,2)</f>
        <v>0</v>
      </c>
      <c r="BL156" s="14" t="s">
        <v>138</v>
      </c>
      <c r="BM156" s="161" t="s">
        <v>226</v>
      </c>
    </row>
    <row r="157" spans="1:65" s="2" customFormat="1" ht="24.2" customHeight="1" x14ac:dyDescent="0.2">
      <c r="A157" s="26"/>
      <c r="B157" s="149"/>
      <c r="C157" s="150" t="s">
        <v>223</v>
      </c>
      <c r="D157" s="150" t="s">
        <v>134</v>
      </c>
      <c r="E157" s="151" t="s">
        <v>991</v>
      </c>
      <c r="F157" s="152" t="s">
        <v>992</v>
      </c>
      <c r="G157" s="153" t="s">
        <v>137</v>
      </c>
      <c r="H157" s="154">
        <v>95.85</v>
      </c>
      <c r="I157" s="155"/>
      <c r="J157" s="155">
        <f>ROUND(I157*H157,2)</f>
        <v>0</v>
      </c>
      <c r="K157" s="156"/>
      <c r="L157" s="27"/>
      <c r="M157" s="157" t="s">
        <v>1</v>
      </c>
      <c r="N157" s="158" t="s">
        <v>33</v>
      </c>
      <c r="O157" s="159">
        <v>0.65029999999999999</v>
      </c>
      <c r="P157" s="159">
        <f>O157*H157</f>
        <v>62.331254999999999</v>
      </c>
      <c r="Q157" s="159">
        <v>3.4051020000000001E-3</v>
      </c>
      <c r="R157" s="159">
        <f>Q157*H157</f>
        <v>0.32637902670000002</v>
      </c>
      <c r="S157" s="159">
        <v>0</v>
      </c>
      <c r="T157" s="160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1" t="s">
        <v>138</v>
      </c>
      <c r="AT157" s="161" t="s">
        <v>134</v>
      </c>
      <c r="AU157" s="161" t="s">
        <v>76</v>
      </c>
      <c r="AY157" s="14" t="s">
        <v>132</v>
      </c>
      <c r="BE157" s="162">
        <f>IF(N157="základná",J157,0)</f>
        <v>0</v>
      </c>
      <c r="BF157" s="162">
        <f>IF(N157="znížená",J157,0)</f>
        <v>0</v>
      </c>
      <c r="BG157" s="162">
        <f>IF(N157="zákl. prenesená",J157,0)</f>
        <v>0</v>
      </c>
      <c r="BH157" s="162">
        <f>IF(N157="zníž. prenesená",J157,0)</f>
        <v>0</v>
      </c>
      <c r="BI157" s="162">
        <f>IF(N157="nulová",J157,0)</f>
        <v>0</v>
      </c>
      <c r="BJ157" s="14" t="s">
        <v>74</v>
      </c>
      <c r="BK157" s="162">
        <f>ROUND(I157*H157,2)</f>
        <v>0</v>
      </c>
      <c r="BL157" s="14" t="s">
        <v>138</v>
      </c>
      <c r="BM157" s="161" t="s">
        <v>230</v>
      </c>
    </row>
    <row r="158" spans="1:65" s="2" customFormat="1" ht="24.2" customHeight="1" x14ac:dyDescent="0.2">
      <c r="A158" s="26"/>
      <c r="B158" s="149"/>
      <c r="C158" s="150" t="s">
        <v>182</v>
      </c>
      <c r="D158" s="150" t="s">
        <v>134</v>
      </c>
      <c r="E158" s="151" t="s">
        <v>993</v>
      </c>
      <c r="F158" s="152" t="s">
        <v>994</v>
      </c>
      <c r="G158" s="153" t="s">
        <v>137</v>
      </c>
      <c r="H158" s="154">
        <v>95.85</v>
      </c>
      <c r="I158" s="155"/>
      <c r="J158" s="155">
        <f>ROUND(I158*H158,2)</f>
        <v>0</v>
      </c>
      <c r="K158" s="156"/>
      <c r="L158" s="27"/>
      <c r="M158" s="157" t="s">
        <v>1</v>
      </c>
      <c r="N158" s="158" t="s">
        <v>33</v>
      </c>
      <c r="O158" s="159">
        <v>0.39400000000000002</v>
      </c>
      <c r="P158" s="159">
        <f>O158*H158</f>
        <v>37.764899999999997</v>
      </c>
      <c r="Q158" s="159">
        <v>5.2080000000000003E-5</v>
      </c>
      <c r="R158" s="159">
        <f>Q158*H158</f>
        <v>4.991868E-3</v>
      </c>
      <c r="S158" s="159">
        <v>0</v>
      </c>
      <c r="T158" s="160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1" t="s">
        <v>138</v>
      </c>
      <c r="AT158" s="161" t="s">
        <v>134</v>
      </c>
      <c r="AU158" s="161" t="s">
        <v>76</v>
      </c>
      <c r="AY158" s="14" t="s">
        <v>132</v>
      </c>
      <c r="BE158" s="162">
        <f>IF(N158="základná",J158,0)</f>
        <v>0</v>
      </c>
      <c r="BF158" s="162">
        <f>IF(N158="znížená",J158,0)</f>
        <v>0</v>
      </c>
      <c r="BG158" s="162">
        <f>IF(N158="zákl. prenesená",J158,0)</f>
        <v>0</v>
      </c>
      <c r="BH158" s="162">
        <f>IF(N158="zníž. prenesená",J158,0)</f>
        <v>0</v>
      </c>
      <c r="BI158" s="162">
        <f>IF(N158="nulová",J158,0)</f>
        <v>0</v>
      </c>
      <c r="BJ158" s="14" t="s">
        <v>74</v>
      </c>
      <c r="BK158" s="162">
        <f>ROUND(I158*H158,2)</f>
        <v>0</v>
      </c>
      <c r="BL158" s="14" t="s">
        <v>138</v>
      </c>
      <c r="BM158" s="161" t="s">
        <v>234</v>
      </c>
    </row>
    <row r="159" spans="1:65" s="2" customFormat="1" ht="24.2" customHeight="1" x14ac:dyDescent="0.2">
      <c r="A159" s="26"/>
      <c r="B159" s="149"/>
      <c r="C159" s="150" t="s">
        <v>231</v>
      </c>
      <c r="D159" s="150" t="s">
        <v>134</v>
      </c>
      <c r="E159" s="151" t="s">
        <v>995</v>
      </c>
      <c r="F159" s="152" t="s">
        <v>996</v>
      </c>
      <c r="G159" s="153" t="s">
        <v>229</v>
      </c>
      <c r="H159" s="154">
        <v>4.01</v>
      </c>
      <c r="I159" s="155"/>
      <c r="J159" s="155">
        <f>ROUND(I159*H159,2)</f>
        <v>0</v>
      </c>
      <c r="K159" s="156"/>
      <c r="L159" s="27"/>
      <c r="M159" s="157" t="s">
        <v>1</v>
      </c>
      <c r="N159" s="158" t="s">
        <v>33</v>
      </c>
      <c r="O159" s="159">
        <v>40.715490000000003</v>
      </c>
      <c r="P159" s="159">
        <f>O159*H159</f>
        <v>163.26911490000001</v>
      </c>
      <c r="Q159" s="159">
        <v>1.0381562</v>
      </c>
      <c r="R159" s="159">
        <f>Q159*H159</f>
        <v>4.163006362</v>
      </c>
      <c r="S159" s="159">
        <v>0</v>
      </c>
      <c r="T159" s="160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1" t="s">
        <v>138</v>
      </c>
      <c r="AT159" s="161" t="s">
        <v>134</v>
      </c>
      <c r="AU159" s="161" t="s">
        <v>76</v>
      </c>
      <c r="AY159" s="14" t="s">
        <v>132</v>
      </c>
      <c r="BE159" s="162">
        <f>IF(N159="základná",J159,0)</f>
        <v>0</v>
      </c>
      <c r="BF159" s="162">
        <f>IF(N159="znížená",J159,0)</f>
        <v>0</v>
      </c>
      <c r="BG159" s="162">
        <f>IF(N159="zákl. prenesená",J159,0)</f>
        <v>0</v>
      </c>
      <c r="BH159" s="162">
        <f>IF(N159="zníž. prenesená",J159,0)</f>
        <v>0</v>
      </c>
      <c r="BI159" s="162">
        <f>IF(N159="nulová",J159,0)</f>
        <v>0</v>
      </c>
      <c r="BJ159" s="14" t="s">
        <v>74</v>
      </c>
      <c r="BK159" s="162">
        <f>ROUND(I159*H159,2)</f>
        <v>0</v>
      </c>
      <c r="BL159" s="14" t="s">
        <v>138</v>
      </c>
      <c r="BM159" s="161" t="s">
        <v>237</v>
      </c>
    </row>
    <row r="160" spans="1:65" s="12" customFormat="1" ht="22.9" customHeight="1" x14ac:dyDescent="0.2">
      <c r="B160" s="137"/>
      <c r="D160" s="138" t="s">
        <v>67</v>
      </c>
      <c r="E160" s="147" t="s">
        <v>138</v>
      </c>
      <c r="F160" s="147" t="s">
        <v>376</v>
      </c>
      <c r="J160" s="148">
        <f>BK160</f>
        <v>0</v>
      </c>
      <c r="L160" s="137"/>
      <c r="M160" s="141"/>
      <c r="N160" s="142"/>
      <c r="O160" s="142"/>
      <c r="P160" s="143">
        <f>P161</f>
        <v>401.15358699999996</v>
      </c>
      <c r="Q160" s="142"/>
      <c r="R160" s="143">
        <f>R161</f>
        <v>1478.22926736</v>
      </c>
      <c r="S160" s="142"/>
      <c r="T160" s="144">
        <f>T161</f>
        <v>0</v>
      </c>
      <c r="AR160" s="138" t="s">
        <v>74</v>
      </c>
      <c r="AT160" s="145" t="s">
        <v>67</v>
      </c>
      <c r="AU160" s="145" t="s">
        <v>74</v>
      </c>
      <c r="AY160" s="138" t="s">
        <v>132</v>
      </c>
      <c r="BK160" s="146">
        <f>BK161</f>
        <v>0</v>
      </c>
    </row>
    <row r="161" spans="1:65" s="2" customFormat="1" ht="33" customHeight="1" x14ac:dyDescent="0.2">
      <c r="A161" s="26"/>
      <c r="B161" s="149"/>
      <c r="C161" s="150" t="s">
        <v>185</v>
      </c>
      <c r="D161" s="150" t="s">
        <v>134</v>
      </c>
      <c r="E161" s="151" t="s">
        <v>997</v>
      </c>
      <c r="F161" s="152" t="s">
        <v>998</v>
      </c>
      <c r="G161" s="153" t="s">
        <v>147</v>
      </c>
      <c r="H161" s="154">
        <v>620.02099999999996</v>
      </c>
      <c r="I161" s="155"/>
      <c r="J161" s="155">
        <f>ROUND(I161*H161,2)</f>
        <v>0</v>
      </c>
      <c r="K161" s="156"/>
      <c r="L161" s="27"/>
      <c r="M161" s="157" t="s">
        <v>1</v>
      </c>
      <c r="N161" s="158" t="s">
        <v>33</v>
      </c>
      <c r="O161" s="159">
        <v>0.64700000000000002</v>
      </c>
      <c r="P161" s="159">
        <f>O161*H161</f>
        <v>401.15358699999996</v>
      </c>
      <c r="Q161" s="159">
        <v>2.3841600000000001</v>
      </c>
      <c r="R161" s="159">
        <f>Q161*H161</f>
        <v>1478.22926736</v>
      </c>
      <c r="S161" s="159">
        <v>0</v>
      </c>
      <c r="T161" s="160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1" t="s">
        <v>138</v>
      </c>
      <c r="AT161" s="161" t="s">
        <v>134</v>
      </c>
      <c r="AU161" s="161" t="s">
        <v>76</v>
      </c>
      <c r="AY161" s="14" t="s">
        <v>132</v>
      </c>
      <c r="BE161" s="162">
        <f>IF(N161="základná",J161,0)</f>
        <v>0</v>
      </c>
      <c r="BF161" s="162">
        <f>IF(N161="znížená",J161,0)</f>
        <v>0</v>
      </c>
      <c r="BG161" s="162">
        <f>IF(N161="zákl. prenesená",J161,0)</f>
        <v>0</v>
      </c>
      <c r="BH161" s="162">
        <f>IF(N161="zníž. prenesená",J161,0)</f>
        <v>0</v>
      </c>
      <c r="BI161" s="162">
        <f>IF(N161="nulová",J161,0)</f>
        <v>0</v>
      </c>
      <c r="BJ161" s="14" t="s">
        <v>74</v>
      </c>
      <c r="BK161" s="162">
        <f>ROUND(I161*H161,2)</f>
        <v>0</v>
      </c>
      <c r="BL161" s="14" t="s">
        <v>138</v>
      </c>
      <c r="BM161" s="161" t="s">
        <v>241</v>
      </c>
    </row>
    <row r="162" spans="1:65" s="12" customFormat="1" ht="22.9" customHeight="1" x14ac:dyDescent="0.2">
      <c r="B162" s="137"/>
      <c r="D162" s="138" t="s">
        <v>67</v>
      </c>
      <c r="E162" s="147" t="s">
        <v>144</v>
      </c>
      <c r="F162" s="147" t="s">
        <v>499</v>
      </c>
      <c r="J162" s="148">
        <f>BK162</f>
        <v>0</v>
      </c>
      <c r="L162" s="137"/>
      <c r="M162" s="141"/>
      <c r="N162" s="142"/>
      <c r="O162" s="142"/>
      <c r="P162" s="143">
        <f>SUM(P163:P165)</f>
        <v>16.006726999999998</v>
      </c>
      <c r="Q162" s="142"/>
      <c r="R162" s="143">
        <f>SUM(R163:R165)</f>
        <v>12.315797649399999</v>
      </c>
      <c r="S162" s="142"/>
      <c r="T162" s="144">
        <f>SUM(T163:T165)</f>
        <v>0</v>
      </c>
      <c r="AR162" s="138" t="s">
        <v>74</v>
      </c>
      <c r="AT162" s="145" t="s">
        <v>67</v>
      </c>
      <c r="AU162" s="145" t="s">
        <v>74</v>
      </c>
      <c r="AY162" s="138" t="s">
        <v>132</v>
      </c>
      <c r="BK162" s="146">
        <f>SUM(BK163:BK165)</f>
        <v>0</v>
      </c>
    </row>
    <row r="163" spans="1:65" s="2" customFormat="1" ht="24.2" customHeight="1" x14ac:dyDescent="0.2">
      <c r="A163" s="26"/>
      <c r="B163" s="149"/>
      <c r="C163" s="150" t="s">
        <v>238</v>
      </c>
      <c r="D163" s="150" t="s">
        <v>134</v>
      </c>
      <c r="E163" s="151" t="s">
        <v>999</v>
      </c>
      <c r="F163" s="152" t="s">
        <v>1000</v>
      </c>
      <c r="G163" s="153" t="s">
        <v>147</v>
      </c>
      <c r="H163" s="154">
        <v>5.2619999999999996</v>
      </c>
      <c r="I163" s="155"/>
      <c r="J163" s="155">
        <f>ROUND(I163*H163,2)</f>
        <v>0</v>
      </c>
      <c r="K163" s="156"/>
      <c r="L163" s="27"/>
      <c r="M163" s="157" t="s">
        <v>1</v>
      </c>
      <c r="N163" s="158" t="s">
        <v>33</v>
      </c>
      <c r="O163" s="159">
        <v>2.3258000000000001</v>
      </c>
      <c r="P163" s="159">
        <f>O163*H163</f>
        <v>12.238359599999999</v>
      </c>
      <c r="Q163" s="159">
        <v>2.2910335000000002</v>
      </c>
      <c r="R163" s="159">
        <f>Q163*H163</f>
        <v>12.055418276999999</v>
      </c>
      <c r="S163" s="159">
        <v>0</v>
      </c>
      <c r="T163" s="160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1" t="s">
        <v>138</v>
      </c>
      <c r="AT163" s="161" t="s">
        <v>134</v>
      </c>
      <c r="AU163" s="161" t="s">
        <v>76</v>
      </c>
      <c r="AY163" s="14" t="s">
        <v>132</v>
      </c>
      <c r="BE163" s="162">
        <f>IF(N163="základná",J163,0)</f>
        <v>0</v>
      </c>
      <c r="BF163" s="162">
        <f>IF(N163="znížená",J163,0)</f>
        <v>0</v>
      </c>
      <c r="BG163" s="162">
        <f>IF(N163="zákl. prenesená",J163,0)</f>
        <v>0</v>
      </c>
      <c r="BH163" s="162">
        <f>IF(N163="zníž. prenesená",J163,0)</f>
        <v>0</v>
      </c>
      <c r="BI163" s="162">
        <f>IF(N163="nulová",J163,0)</f>
        <v>0</v>
      </c>
      <c r="BJ163" s="14" t="s">
        <v>74</v>
      </c>
      <c r="BK163" s="162">
        <f>ROUND(I163*H163,2)</f>
        <v>0</v>
      </c>
      <c r="BL163" s="14" t="s">
        <v>138</v>
      </c>
      <c r="BM163" s="161" t="s">
        <v>244</v>
      </c>
    </row>
    <row r="164" spans="1:65" s="2" customFormat="1" ht="21.75" customHeight="1" x14ac:dyDescent="0.2">
      <c r="A164" s="26"/>
      <c r="B164" s="149"/>
      <c r="C164" s="150" t="s">
        <v>189</v>
      </c>
      <c r="D164" s="150" t="s">
        <v>134</v>
      </c>
      <c r="E164" s="151" t="s">
        <v>518</v>
      </c>
      <c r="F164" s="152" t="s">
        <v>519</v>
      </c>
      <c r="G164" s="153" t="s">
        <v>137</v>
      </c>
      <c r="H164" s="154">
        <v>5.74</v>
      </c>
      <c r="I164" s="155"/>
      <c r="J164" s="155">
        <f>ROUND(I164*H164,2)</f>
        <v>0</v>
      </c>
      <c r="K164" s="156"/>
      <c r="L164" s="27"/>
      <c r="M164" s="157" t="s">
        <v>1</v>
      </c>
      <c r="N164" s="158" t="s">
        <v>33</v>
      </c>
      <c r="O164" s="159">
        <v>0.40850999999999998</v>
      </c>
      <c r="P164" s="159">
        <f>O164*H164</f>
        <v>2.3448473999999999</v>
      </c>
      <c r="Q164" s="159">
        <v>4.5362260000000001E-2</v>
      </c>
      <c r="R164" s="159">
        <f>Q164*H164</f>
        <v>0.26037937240000003</v>
      </c>
      <c r="S164" s="159">
        <v>0</v>
      </c>
      <c r="T164" s="160">
        <f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1" t="s">
        <v>138</v>
      </c>
      <c r="AT164" s="161" t="s">
        <v>134</v>
      </c>
      <c r="AU164" s="161" t="s">
        <v>76</v>
      </c>
      <c r="AY164" s="14" t="s">
        <v>132</v>
      </c>
      <c r="BE164" s="162">
        <f>IF(N164="základná",J164,0)</f>
        <v>0</v>
      </c>
      <c r="BF164" s="162">
        <f>IF(N164="znížená",J164,0)</f>
        <v>0</v>
      </c>
      <c r="BG164" s="162">
        <f>IF(N164="zákl. prenesená",J164,0)</f>
        <v>0</v>
      </c>
      <c r="BH164" s="162">
        <f>IF(N164="zníž. prenesená",J164,0)</f>
        <v>0</v>
      </c>
      <c r="BI164" s="162">
        <f>IF(N164="nulová",J164,0)</f>
        <v>0</v>
      </c>
      <c r="BJ164" s="14" t="s">
        <v>74</v>
      </c>
      <c r="BK164" s="162">
        <f>ROUND(I164*H164,2)</f>
        <v>0</v>
      </c>
      <c r="BL164" s="14" t="s">
        <v>138</v>
      </c>
      <c r="BM164" s="161" t="s">
        <v>250</v>
      </c>
    </row>
    <row r="165" spans="1:65" s="2" customFormat="1" ht="21.75" customHeight="1" x14ac:dyDescent="0.2">
      <c r="A165" s="26"/>
      <c r="B165" s="149"/>
      <c r="C165" s="150" t="s">
        <v>247</v>
      </c>
      <c r="D165" s="150" t="s">
        <v>134</v>
      </c>
      <c r="E165" s="151" t="s">
        <v>522</v>
      </c>
      <c r="F165" s="152" t="s">
        <v>523</v>
      </c>
      <c r="G165" s="153" t="s">
        <v>137</v>
      </c>
      <c r="H165" s="154">
        <v>5.74</v>
      </c>
      <c r="I165" s="155"/>
      <c r="J165" s="155">
        <f>ROUND(I165*H165,2)</f>
        <v>0</v>
      </c>
      <c r="K165" s="156"/>
      <c r="L165" s="27"/>
      <c r="M165" s="157" t="s">
        <v>1</v>
      </c>
      <c r="N165" s="158" t="s">
        <v>33</v>
      </c>
      <c r="O165" s="159">
        <v>0.248</v>
      </c>
      <c r="P165" s="159">
        <f>O165*H165</f>
        <v>1.4235200000000001</v>
      </c>
      <c r="Q165" s="159">
        <v>0</v>
      </c>
      <c r="R165" s="159">
        <f>Q165*H165</f>
        <v>0</v>
      </c>
      <c r="S165" s="159">
        <v>0</v>
      </c>
      <c r="T165" s="160">
        <f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1" t="s">
        <v>138</v>
      </c>
      <c r="AT165" s="161" t="s">
        <v>134</v>
      </c>
      <c r="AU165" s="161" t="s">
        <v>76</v>
      </c>
      <c r="AY165" s="14" t="s">
        <v>132</v>
      </c>
      <c r="BE165" s="162">
        <f>IF(N165="základná",J165,0)</f>
        <v>0</v>
      </c>
      <c r="BF165" s="162">
        <f>IF(N165="znížená",J165,0)</f>
        <v>0</v>
      </c>
      <c r="BG165" s="162">
        <f>IF(N165="zákl. prenesená",J165,0)</f>
        <v>0</v>
      </c>
      <c r="BH165" s="162">
        <f>IF(N165="zníž. prenesená",J165,0)</f>
        <v>0</v>
      </c>
      <c r="BI165" s="162">
        <f>IF(N165="nulová",J165,0)</f>
        <v>0</v>
      </c>
      <c r="BJ165" s="14" t="s">
        <v>74</v>
      </c>
      <c r="BK165" s="162">
        <f>ROUND(I165*H165,2)</f>
        <v>0</v>
      </c>
      <c r="BL165" s="14" t="s">
        <v>138</v>
      </c>
      <c r="BM165" s="161" t="s">
        <v>354</v>
      </c>
    </row>
    <row r="166" spans="1:65" s="12" customFormat="1" ht="22.9" customHeight="1" x14ac:dyDescent="0.2">
      <c r="B166" s="137"/>
      <c r="D166" s="138" t="s">
        <v>67</v>
      </c>
      <c r="E166" s="147" t="s">
        <v>165</v>
      </c>
      <c r="F166" s="147" t="s">
        <v>204</v>
      </c>
      <c r="J166" s="148">
        <f>BK166</f>
        <v>0</v>
      </c>
      <c r="L166" s="137"/>
      <c r="M166" s="141"/>
      <c r="N166" s="142"/>
      <c r="O166" s="142"/>
      <c r="P166" s="143">
        <f>SUM(P167:P177)</f>
        <v>1140.6751060000001</v>
      </c>
      <c r="Q166" s="142"/>
      <c r="R166" s="143">
        <f>SUM(R167:R177)</f>
        <v>10.08200233512</v>
      </c>
      <c r="S166" s="142"/>
      <c r="T166" s="144">
        <f>SUM(T167:T177)</f>
        <v>0</v>
      </c>
      <c r="AR166" s="138" t="s">
        <v>74</v>
      </c>
      <c r="AT166" s="145" t="s">
        <v>67</v>
      </c>
      <c r="AU166" s="145" t="s">
        <v>74</v>
      </c>
      <c r="AY166" s="138" t="s">
        <v>132</v>
      </c>
      <c r="BK166" s="146">
        <f>SUM(BK167:BK177)</f>
        <v>0</v>
      </c>
    </row>
    <row r="167" spans="1:65" s="2" customFormat="1" ht="24.2" customHeight="1" x14ac:dyDescent="0.2">
      <c r="A167" s="26"/>
      <c r="B167" s="149"/>
      <c r="C167" s="150" t="s">
        <v>192</v>
      </c>
      <c r="D167" s="150" t="s">
        <v>134</v>
      </c>
      <c r="E167" s="151" t="s">
        <v>1001</v>
      </c>
      <c r="F167" s="152" t="s">
        <v>1002</v>
      </c>
      <c r="G167" s="153" t="s">
        <v>214</v>
      </c>
      <c r="H167" s="154">
        <v>173.4</v>
      </c>
      <c r="I167" s="155"/>
      <c r="J167" s="155">
        <f t="shared" ref="J167:J177" si="20">ROUND(I167*H167,2)</f>
        <v>0</v>
      </c>
      <c r="K167" s="156"/>
      <c r="L167" s="27"/>
      <c r="M167" s="157" t="s">
        <v>1</v>
      </c>
      <c r="N167" s="158" t="s">
        <v>33</v>
      </c>
      <c r="O167" s="159">
        <v>1.71973</v>
      </c>
      <c r="P167" s="159">
        <f t="shared" ref="P167:P177" si="21">O167*H167</f>
        <v>298.20118200000002</v>
      </c>
      <c r="Q167" s="159">
        <v>5.7548978000000001E-2</v>
      </c>
      <c r="R167" s="159">
        <f t="shared" ref="R167:R177" si="22">Q167*H167</f>
        <v>9.9789927852000009</v>
      </c>
      <c r="S167" s="159">
        <v>0</v>
      </c>
      <c r="T167" s="160">
        <f t="shared" ref="T167:T177" si="23"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1" t="s">
        <v>138</v>
      </c>
      <c r="AT167" s="161" t="s">
        <v>134</v>
      </c>
      <c r="AU167" s="161" t="s">
        <v>76</v>
      </c>
      <c r="AY167" s="14" t="s">
        <v>132</v>
      </c>
      <c r="BE167" s="162">
        <f t="shared" ref="BE167:BE177" si="24">IF(N167="základná",J167,0)</f>
        <v>0</v>
      </c>
      <c r="BF167" s="162">
        <f t="shared" ref="BF167:BF177" si="25">IF(N167="znížená",J167,0)</f>
        <v>0</v>
      </c>
      <c r="BG167" s="162">
        <f t="shared" ref="BG167:BG177" si="26">IF(N167="zákl. prenesená",J167,0)</f>
        <v>0</v>
      </c>
      <c r="BH167" s="162">
        <f t="shared" ref="BH167:BH177" si="27">IF(N167="zníž. prenesená",J167,0)</f>
        <v>0</v>
      </c>
      <c r="BI167" s="162">
        <f t="shared" ref="BI167:BI177" si="28">IF(N167="nulová",J167,0)</f>
        <v>0</v>
      </c>
      <c r="BJ167" s="14" t="s">
        <v>74</v>
      </c>
      <c r="BK167" s="162">
        <f t="shared" ref="BK167:BK177" si="29">ROUND(I167*H167,2)</f>
        <v>0</v>
      </c>
      <c r="BL167" s="14" t="s">
        <v>138</v>
      </c>
      <c r="BM167" s="161" t="s">
        <v>357</v>
      </c>
    </row>
    <row r="168" spans="1:65" s="2" customFormat="1" ht="24.2" customHeight="1" x14ac:dyDescent="0.2">
      <c r="A168" s="26"/>
      <c r="B168" s="149"/>
      <c r="C168" s="163" t="s">
        <v>358</v>
      </c>
      <c r="D168" s="163" t="s">
        <v>160</v>
      </c>
      <c r="E168" s="164" t="s">
        <v>1003</v>
      </c>
      <c r="F168" s="165" t="s">
        <v>1004</v>
      </c>
      <c r="G168" s="166" t="s">
        <v>214</v>
      </c>
      <c r="H168" s="167">
        <v>17.34</v>
      </c>
      <c r="I168" s="168"/>
      <c r="J168" s="168">
        <f t="shared" si="20"/>
        <v>0</v>
      </c>
      <c r="K168" s="169"/>
      <c r="L168" s="170"/>
      <c r="M168" s="171" t="s">
        <v>1</v>
      </c>
      <c r="N168" s="172" t="s">
        <v>33</v>
      </c>
      <c r="O168" s="159">
        <v>0</v>
      </c>
      <c r="P168" s="159">
        <f t="shared" si="21"/>
        <v>0</v>
      </c>
      <c r="Q168" s="159">
        <v>0</v>
      </c>
      <c r="R168" s="159">
        <f t="shared" si="22"/>
        <v>0</v>
      </c>
      <c r="S168" s="159">
        <v>0</v>
      </c>
      <c r="T168" s="160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1" t="s">
        <v>148</v>
      </c>
      <c r="AT168" s="161" t="s">
        <v>160</v>
      </c>
      <c r="AU168" s="161" t="s">
        <v>76</v>
      </c>
      <c r="AY168" s="14" t="s">
        <v>132</v>
      </c>
      <c r="BE168" s="162">
        <f t="shared" si="24"/>
        <v>0</v>
      </c>
      <c r="BF168" s="162">
        <f t="shared" si="25"/>
        <v>0</v>
      </c>
      <c r="BG168" s="162">
        <f t="shared" si="26"/>
        <v>0</v>
      </c>
      <c r="BH168" s="162">
        <f t="shared" si="27"/>
        <v>0</v>
      </c>
      <c r="BI168" s="162">
        <f t="shared" si="28"/>
        <v>0</v>
      </c>
      <c r="BJ168" s="14" t="s">
        <v>74</v>
      </c>
      <c r="BK168" s="162">
        <f t="shared" si="29"/>
        <v>0</v>
      </c>
      <c r="BL168" s="14" t="s">
        <v>138</v>
      </c>
      <c r="BM168" s="161" t="s">
        <v>361</v>
      </c>
    </row>
    <row r="169" spans="1:65" s="2" customFormat="1" ht="24.2" customHeight="1" x14ac:dyDescent="0.2">
      <c r="A169" s="26"/>
      <c r="B169" s="149"/>
      <c r="C169" s="150" t="s">
        <v>281</v>
      </c>
      <c r="D169" s="150" t="s">
        <v>134</v>
      </c>
      <c r="E169" s="151" t="s">
        <v>586</v>
      </c>
      <c r="F169" s="152" t="s">
        <v>1005</v>
      </c>
      <c r="G169" s="153" t="s">
        <v>254</v>
      </c>
      <c r="H169" s="154">
        <v>1</v>
      </c>
      <c r="I169" s="155"/>
      <c r="J169" s="155">
        <f t="shared" si="20"/>
        <v>0</v>
      </c>
      <c r="K169" s="156"/>
      <c r="L169" s="27"/>
      <c r="M169" s="157" t="s">
        <v>1</v>
      </c>
      <c r="N169" s="158" t="s">
        <v>33</v>
      </c>
      <c r="O169" s="159">
        <v>72</v>
      </c>
      <c r="P169" s="159">
        <f t="shared" si="21"/>
        <v>72</v>
      </c>
      <c r="Q169" s="159">
        <v>0</v>
      </c>
      <c r="R169" s="159">
        <f t="shared" si="22"/>
        <v>0</v>
      </c>
      <c r="S169" s="159">
        <v>0</v>
      </c>
      <c r="T169" s="160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1" t="s">
        <v>138</v>
      </c>
      <c r="AT169" s="161" t="s">
        <v>134</v>
      </c>
      <c r="AU169" s="161" t="s">
        <v>76</v>
      </c>
      <c r="AY169" s="14" t="s">
        <v>132</v>
      </c>
      <c r="BE169" s="162">
        <f t="shared" si="24"/>
        <v>0</v>
      </c>
      <c r="BF169" s="162">
        <f t="shared" si="25"/>
        <v>0</v>
      </c>
      <c r="BG169" s="162">
        <f t="shared" si="26"/>
        <v>0</v>
      </c>
      <c r="BH169" s="162">
        <f t="shared" si="27"/>
        <v>0</v>
      </c>
      <c r="BI169" s="162">
        <f t="shared" si="28"/>
        <v>0</v>
      </c>
      <c r="BJ169" s="14" t="s">
        <v>74</v>
      </c>
      <c r="BK169" s="162">
        <f t="shared" si="29"/>
        <v>0</v>
      </c>
      <c r="BL169" s="14" t="s">
        <v>138</v>
      </c>
      <c r="BM169" s="161" t="s">
        <v>1006</v>
      </c>
    </row>
    <row r="170" spans="1:65" s="2" customFormat="1" ht="24.2" customHeight="1" x14ac:dyDescent="0.2">
      <c r="A170" s="26"/>
      <c r="B170" s="149"/>
      <c r="C170" s="150" t="s">
        <v>365</v>
      </c>
      <c r="D170" s="150" t="s">
        <v>134</v>
      </c>
      <c r="E170" s="151" t="s">
        <v>589</v>
      </c>
      <c r="F170" s="152" t="s">
        <v>1007</v>
      </c>
      <c r="G170" s="153" t="s">
        <v>254</v>
      </c>
      <c r="H170" s="154">
        <v>2</v>
      </c>
      <c r="I170" s="155"/>
      <c r="J170" s="155">
        <f t="shared" si="20"/>
        <v>0</v>
      </c>
      <c r="K170" s="156"/>
      <c r="L170" s="27"/>
      <c r="M170" s="157" t="s">
        <v>1</v>
      </c>
      <c r="N170" s="158" t="s">
        <v>33</v>
      </c>
      <c r="O170" s="159">
        <v>22.5</v>
      </c>
      <c r="P170" s="159">
        <f t="shared" si="21"/>
        <v>45</v>
      </c>
      <c r="Q170" s="159">
        <v>0</v>
      </c>
      <c r="R170" s="159">
        <f t="shared" si="22"/>
        <v>0</v>
      </c>
      <c r="S170" s="159">
        <v>0</v>
      </c>
      <c r="T170" s="160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1" t="s">
        <v>138</v>
      </c>
      <c r="AT170" s="161" t="s">
        <v>134</v>
      </c>
      <c r="AU170" s="161" t="s">
        <v>76</v>
      </c>
      <c r="AY170" s="14" t="s">
        <v>132</v>
      </c>
      <c r="BE170" s="162">
        <f t="shared" si="24"/>
        <v>0</v>
      </c>
      <c r="BF170" s="162">
        <f t="shared" si="25"/>
        <v>0</v>
      </c>
      <c r="BG170" s="162">
        <f t="shared" si="26"/>
        <v>0</v>
      </c>
      <c r="BH170" s="162">
        <f t="shared" si="27"/>
        <v>0</v>
      </c>
      <c r="BI170" s="162">
        <f t="shared" si="28"/>
        <v>0</v>
      </c>
      <c r="BJ170" s="14" t="s">
        <v>74</v>
      </c>
      <c r="BK170" s="162">
        <f t="shared" si="29"/>
        <v>0</v>
      </c>
      <c r="BL170" s="14" t="s">
        <v>138</v>
      </c>
      <c r="BM170" s="161" t="s">
        <v>1008</v>
      </c>
    </row>
    <row r="171" spans="1:65" s="2" customFormat="1" ht="33" customHeight="1" x14ac:dyDescent="0.2">
      <c r="A171" s="26"/>
      <c r="B171" s="149"/>
      <c r="C171" s="150" t="s">
        <v>326</v>
      </c>
      <c r="D171" s="150" t="s">
        <v>134</v>
      </c>
      <c r="E171" s="151" t="s">
        <v>628</v>
      </c>
      <c r="F171" s="152" t="s">
        <v>1009</v>
      </c>
      <c r="G171" s="153" t="s">
        <v>147</v>
      </c>
      <c r="H171" s="154">
        <v>38.700000000000003</v>
      </c>
      <c r="I171" s="155"/>
      <c r="J171" s="155">
        <f t="shared" si="20"/>
        <v>0</v>
      </c>
      <c r="K171" s="156"/>
      <c r="L171" s="27"/>
      <c r="M171" s="157" t="s">
        <v>1</v>
      </c>
      <c r="N171" s="158" t="s">
        <v>33</v>
      </c>
      <c r="O171" s="159">
        <v>15.692769999999999</v>
      </c>
      <c r="P171" s="159">
        <f t="shared" si="21"/>
        <v>607.31019900000001</v>
      </c>
      <c r="Q171" s="159">
        <v>1.7262816000000001E-3</v>
      </c>
      <c r="R171" s="159">
        <f t="shared" si="22"/>
        <v>6.6807097920000003E-2</v>
      </c>
      <c r="S171" s="159">
        <v>0</v>
      </c>
      <c r="T171" s="160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1" t="s">
        <v>138</v>
      </c>
      <c r="AT171" s="161" t="s">
        <v>134</v>
      </c>
      <c r="AU171" s="161" t="s">
        <v>76</v>
      </c>
      <c r="AY171" s="14" t="s">
        <v>132</v>
      </c>
      <c r="BE171" s="162">
        <f t="shared" si="24"/>
        <v>0</v>
      </c>
      <c r="BF171" s="162">
        <f t="shared" si="25"/>
        <v>0</v>
      </c>
      <c r="BG171" s="162">
        <f t="shared" si="26"/>
        <v>0</v>
      </c>
      <c r="BH171" s="162">
        <f t="shared" si="27"/>
        <v>0</v>
      </c>
      <c r="BI171" s="162">
        <f t="shared" si="28"/>
        <v>0</v>
      </c>
      <c r="BJ171" s="14" t="s">
        <v>74</v>
      </c>
      <c r="BK171" s="162">
        <f t="shared" si="29"/>
        <v>0</v>
      </c>
      <c r="BL171" s="14" t="s">
        <v>138</v>
      </c>
      <c r="BM171" s="161" t="s">
        <v>364</v>
      </c>
    </row>
    <row r="172" spans="1:65" s="2" customFormat="1" ht="24.2" customHeight="1" x14ac:dyDescent="0.2">
      <c r="A172" s="26"/>
      <c r="B172" s="149"/>
      <c r="C172" s="150" t="s">
        <v>372</v>
      </c>
      <c r="D172" s="150" t="s">
        <v>134</v>
      </c>
      <c r="E172" s="151" t="s">
        <v>1010</v>
      </c>
      <c r="F172" s="152" t="s">
        <v>1011</v>
      </c>
      <c r="G172" s="153" t="s">
        <v>147</v>
      </c>
      <c r="H172" s="154">
        <v>0.79200000000000004</v>
      </c>
      <c r="I172" s="155"/>
      <c r="J172" s="155">
        <f t="shared" si="20"/>
        <v>0</v>
      </c>
      <c r="K172" s="156"/>
      <c r="L172" s="27"/>
      <c r="M172" s="157" t="s">
        <v>1</v>
      </c>
      <c r="N172" s="158" t="s">
        <v>33</v>
      </c>
      <c r="O172" s="159">
        <v>20.596</v>
      </c>
      <c r="P172" s="159">
        <f t="shared" si="21"/>
        <v>16.312032000000002</v>
      </c>
      <c r="Q172" s="159">
        <v>0</v>
      </c>
      <c r="R172" s="159">
        <f t="shared" si="22"/>
        <v>0</v>
      </c>
      <c r="S172" s="159">
        <v>0</v>
      </c>
      <c r="T172" s="160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1" t="s">
        <v>138</v>
      </c>
      <c r="AT172" s="161" t="s">
        <v>134</v>
      </c>
      <c r="AU172" s="161" t="s">
        <v>76</v>
      </c>
      <c r="AY172" s="14" t="s">
        <v>132</v>
      </c>
      <c r="BE172" s="162">
        <f t="shared" si="24"/>
        <v>0</v>
      </c>
      <c r="BF172" s="162">
        <f t="shared" si="25"/>
        <v>0</v>
      </c>
      <c r="BG172" s="162">
        <f t="shared" si="26"/>
        <v>0</v>
      </c>
      <c r="BH172" s="162">
        <f t="shared" si="27"/>
        <v>0</v>
      </c>
      <c r="BI172" s="162">
        <f t="shared" si="28"/>
        <v>0</v>
      </c>
      <c r="BJ172" s="14" t="s">
        <v>74</v>
      </c>
      <c r="BK172" s="162">
        <f t="shared" si="29"/>
        <v>0</v>
      </c>
      <c r="BL172" s="14" t="s">
        <v>138</v>
      </c>
      <c r="BM172" s="161" t="s">
        <v>368</v>
      </c>
    </row>
    <row r="173" spans="1:65" s="2" customFormat="1" ht="24.2" customHeight="1" x14ac:dyDescent="0.2">
      <c r="A173" s="26"/>
      <c r="B173" s="149"/>
      <c r="C173" s="150" t="s">
        <v>207</v>
      </c>
      <c r="D173" s="150" t="s">
        <v>134</v>
      </c>
      <c r="E173" s="151" t="s">
        <v>1012</v>
      </c>
      <c r="F173" s="152" t="s">
        <v>1013</v>
      </c>
      <c r="G173" s="153" t="s">
        <v>214</v>
      </c>
      <c r="H173" s="154">
        <v>173.4</v>
      </c>
      <c r="I173" s="155"/>
      <c r="J173" s="155">
        <f t="shared" si="20"/>
        <v>0</v>
      </c>
      <c r="K173" s="156"/>
      <c r="L173" s="27"/>
      <c r="M173" s="157" t="s">
        <v>1</v>
      </c>
      <c r="N173" s="158" t="s">
        <v>33</v>
      </c>
      <c r="O173" s="159">
        <v>0.14119999999999999</v>
      </c>
      <c r="P173" s="159">
        <f t="shared" si="21"/>
        <v>24.484079999999999</v>
      </c>
      <c r="Q173" s="159">
        <v>2.0877999999999999E-4</v>
      </c>
      <c r="R173" s="159">
        <f t="shared" si="22"/>
        <v>3.6202451999999996E-2</v>
      </c>
      <c r="S173" s="159">
        <v>0</v>
      </c>
      <c r="T173" s="160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1" t="s">
        <v>138</v>
      </c>
      <c r="AT173" s="161" t="s">
        <v>134</v>
      </c>
      <c r="AU173" s="161" t="s">
        <v>76</v>
      </c>
      <c r="AY173" s="14" t="s">
        <v>132</v>
      </c>
      <c r="BE173" s="162">
        <f t="shared" si="24"/>
        <v>0</v>
      </c>
      <c r="BF173" s="162">
        <f t="shared" si="25"/>
        <v>0</v>
      </c>
      <c r="BG173" s="162">
        <f t="shared" si="26"/>
        <v>0</v>
      </c>
      <c r="BH173" s="162">
        <f t="shared" si="27"/>
        <v>0</v>
      </c>
      <c r="BI173" s="162">
        <f t="shared" si="28"/>
        <v>0</v>
      </c>
      <c r="BJ173" s="14" t="s">
        <v>74</v>
      </c>
      <c r="BK173" s="162">
        <f t="shared" si="29"/>
        <v>0</v>
      </c>
      <c r="BL173" s="14" t="s">
        <v>138</v>
      </c>
      <c r="BM173" s="161" t="s">
        <v>371</v>
      </c>
    </row>
    <row r="174" spans="1:65" s="2" customFormat="1" ht="24.2" customHeight="1" x14ac:dyDescent="0.2">
      <c r="A174" s="26"/>
      <c r="B174" s="149"/>
      <c r="C174" s="150" t="s">
        <v>380</v>
      </c>
      <c r="D174" s="150" t="s">
        <v>134</v>
      </c>
      <c r="E174" s="151" t="s">
        <v>631</v>
      </c>
      <c r="F174" s="152" t="s">
        <v>632</v>
      </c>
      <c r="G174" s="153" t="s">
        <v>229</v>
      </c>
      <c r="H174" s="154">
        <v>127.459</v>
      </c>
      <c r="I174" s="155"/>
      <c r="J174" s="155">
        <f t="shared" si="20"/>
        <v>0</v>
      </c>
      <c r="K174" s="156"/>
      <c r="L174" s="27"/>
      <c r="M174" s="157" t="s">
        <v>1</v>
      </c>
      <c r="N174" s="158" t="s">
        <v>33</v>
      </c>
      <c r="O174" s="159">
        <v>0.161</v>
      </c>
      <c r="P174" s="159">
        <f t="shared" si="21"/>
        <v>20.520899</v>
      </c>
      <c r="Q174" s="159">
        <v>0</v>
      </c>
      <c r="R174" s="159">
        <f t="shared" si="22"/>
        <v>0</v>
      </c>
      <c r="S174" s="159">
        <v>0</v>
      </c>
      <c r="T174" s="160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1" t="s">
        <v>138</v>
      </c>
      <c r="AT174" s="161" t="s">
        <v>134</v>
      </c>
      <c r="AU174" s="161" t="s">
        <v>76</v>
      </c>
      <c r="AY174" s="14" t="s">
        <v>132</v>
      </c>
      <c r="BE174" s="162">
        <f t="shared" si="24"/>
        <v>0</v>
      </c>
      <c r="BF174" s="162">
        <f t="shared" si="25"/>
        <v>0</v>
      </c>
      <c r="BG174" s="162">
        <f t="shared" si="26"/>
        <v>0</v>
      </c>
      <c r="BH174" s="162">
        <f t="shared" si="27"/>
        <v>0</v>
      </c>
      <c r="BI174" s="162">
        <f t="shared" si="28"/>
        <v>0</v>
      </c>
      <c r="BJ174" s="14" t="s">
        <v>74</v>
      </c>
      <c r="BK174" s="162">
        <f t="shared" si="29"/>
        <v>0</v>
      </c>
      <c r="BL174" s="14" t="s">
        <v>138</v>
      </c>
      <c r="BM174" s="161" t="s">
        <v>375</v>
      </c>
    </row>
    <row r="175" spans="1:65" s="2" customFormat="1" ht="33" customHeight="1" x14ac:dyDescent="0.2">
      <c r="A175" s="26"/>
      <c r="B175" s="149"/>
      <c r="C175" s="150" t="s">
        <v>211</v>
      </c>
      <c r="D175" s="150" t="s">
        <v>134</v>
      </c>
      <c r="E175" s="151" t="s">
        <v>1014</v>
      </c>
      <c r="F175" s="152" t="s">
        <v>1015</v>
      </c>
      <c r="G175" s="153" t="s">
        <v>229</v>
      </c>
      <c r="H175" s="154">
        <v>3441.393</v>
      </c>
      <c r="I175" s="155"/>
      <c r="J175" s="155">
        <f t="shared" si="20"/>
        <v>0</v>
      </c>
      <c r="K175" s="156"/>
      <c r="L175" s="27"/>
      <c r="M175" s="157" t="s">
        <v>1</v>
      </c>
      <c r="N175" s="158" t="s">
        <v>33</v>
      </c>
      <c r="O175" s="159">
        <v>1.0999999999999999E-2</v>
      </c>
      <c r="P175" s="159">
        <f t="shared" si="21"/>
        <v>37.855322999999999</v>
      </c>
      <c r="Q175" s="159">
        <v>0</v>
      </c>
      <c r="R175" s="159">
        <f t="shared" si="22"/>
        <v>0</v>
      </c>
      <c r="S175" s="159">
        <v>0</v>
      </c>
      <c r="T175" s="160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1" t="s">
        <v>138</v>
      </c>
      <c r="AT175" s="161" t="s">
        <v>134</v>
      </c>
      <c r="AU175" s="161" t="s">
        <v>76</v>
      </c>
      <c r="AY175" s="14" t="s">
        <v>132</v>
      </c>
      <c r="BE175" s="162">
        <f t="shared" si="24"/>
        <v>0</v>
      </c>
      <c r="BF175" s="162">
        <f t="shared" si="25"/>
        <v>0</v>
      </c>
      <c r="BG175" s="162">
        <f t="shared" si="26"/>
        <v>0</v>
      </c>
      <c r="BH175" s="162">
        <f t="shared" si="27"/>
        <v>0</v>
      </c>
      <c r="BI175" s="162">
        <f t="shared" si="28"/>
        <v>0</v>
      </c>
      <c r="BJ175" s="14" t="s">
        <v>74</v>
      </c>
      <c r="BK175" s="162">
        <f t="shared" si="29"/>
        <v>0</v>
      </c>
      <c r="BL175" s="14" t="s">
        <v>138</v>
      </c>
      <c r="BM175" s="161" t="s">
        <v>379</v>
      </c>
    </row>
    <row r="176" spans="1:65" s="2" customFormat="1" ht="24.2" customHeight="1" x14ac:dyDescent="0.2">
      <c r="A176" s="26"/>
      <c r="B176" s="149"/>
      <c r="C176" s="150" t="s">
        <v>387</v>
      </c>
      <c r="D176" s="150" t="s">
        <v>134</v>
      </c>
      <c r="E176" s="151" t="s">
        <v>636</v>
      </c>
      <c r="F176" s="152" t="s">
        <v>637</v>
      </c>
      <c r="G176" s="153" t="s">
        <v>229</v>
      </c>
      <c r="H176" s="154">
        <v>127.459</v>
      </c>
      <c r="I176" s="155"/>
      <c r="J176" s="155">
        <f t="shared" si="20"/>
        <v>0</v>
      </c>
      <c r="K176" s="156"/>
      <c r="L176" s="27"/>
      <c r="M176" s="157" t="s">
        <v>1</v>
      </c>
      <c r="N176" s="158" t="s">
        <v>33</v>
      </c>
      <c r="O176" s="159">
        <v>0.14899999999999999</v>
      </c>
      <c r="P176" s="159">
        <f t="shared" si="21"/>
        <v>18.991391</v>
      </c>
      <c r="Q176" s="159">
        <v>0</v>
      </c>
      <c r="R176" s="159">
        <f t="shared" si="22"/>
        <v>0</v>
      </c>
      <c r="S176" s="159">
        <v>0</v>
      </c>
      <c r="T176" s="160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1" t="s">
        <v>138</v>
      </c>
      <c r="AT176" s="161" t="s">
        <v>134</v>
      </c>
      <c r="AU176" s="161" t="s">
        <v>76</v>
      </c>
      <c r="AY176" s="14" t="s">
        <v>132</v>
      </c>
      <c r="BE176" s="162">
        <f t="shared" si="24"/>
        <v>0</v>
      </c>
      <c r="BF176" s="162">
        <f t="shared" si="25"/>
        <v>0</v>
      </c>
      <c r="BG176" s="162">
        <f t="shared" si="26"/>
        <v>0</v>
      </c>
      <c r="BH176" s="162">
        <f t="shared" si="27"/>
        <v>0</v>
      </c>
      <c r="BI176" s="162">
        <f t="shared" si="28"/>
        <v>0</v>
      </c>
      <c r="BJ176" s="14" t="s">
        <v>74</v>
      </c>
      <c r="BK176" s="162">
        <f t="shared" si="29"/>
        <v>0</v>
      </c>
      <c r="BL176" s="14" t="s">
        <v>138</v>
      </c>
      <c r="BM176" s="161" t="s">
        <v>383</v>
      </c>
    </row>
    <row r="177" spans="1:65" s="2" customFormat="1" ht="24.2" customHeight="1" x14ac:dyDescent="0.2">
      <c r="A177" s="26"/>
      <c r="B177" s="149"/>
      <c r="C177" s="150" t="s">
        <v>215</v>
      </c>
      <c r="D177" s="150" t="s">
        <v>134</v>
      </c>
      <c r="E177" s="151" t="s">
        <v>277</v>
      </c>
      <c r="F177" s="152" t="s">
        <v>278</v>
      </c>
      <c r="G177" s="153" t="s">
        <v>229</v>
      </c>
      <c r="H177" s="154">
        <v>127.459</v>
      </c>
      <c r="I177" s="155"/>
      <c r="J177" s="155">
        <f t="shared" si="20"/>
        <v>0</v>
      </c>
      <c r="K177" s="156"/>
      <c r="L177" s="27"/>
      <c r="M177" s="157" t="s">
        <v>1</v>
      </c>
      <c r="N177" s="158" t="s">
        <v>33</v>
      </c>
      <c r="O177" s="159">
        <v>0</v>
      </c>
      <c r="P177" s="159">
        <f t="shared" si="21"/>
        <v>0</v>
      </c>
      <c r="Q177" s="159">
        <v>0</v>
      </c>
      <c r="R177" s="159">
        <f t="shared" si="22"/>
        <v>0</v>
      </c>
      <c r="S177" s="159">
        <v>0</v>
      </c>
      <c r="T177" s="160">
        <f t="shared" si="2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1" t="s">
        <v>138</v>
      </c>
      <c r="AT177" s="161" t="s">
        <v>134</v>
      </c>
      <c r="AU177" s="161" t="s">
        <v>76</v>
      </c>
      <c r="AY177" s="14" t="s">
        <v>132</v>
      </c>
      <c r="BE177" s="162">
        <f t="shared" si="24"/>
        <v>0</v>
      </c>
      <c r="BF177" s="162">
        <f t="shared" si="25"/>
        <v>0</v>
      </c>
      <c r="BG177" s="162">
        <f t="shared" si="26"/>
        <v>0</v>
      </c>
      <c r="BH177" s="162">
        <f t="shared" si="27"/>
        <v>0</v>
      </c>
      <c r="BI177" s="162">
        <f t="shared" si="28"/>
        <v>0</v>
      </c>
      <c r="BJ177" s="14" t="s">
        <v>74</v>
      </c>
      <c r="BK177" s="162">
        <f t="shared" si="29"/>
        <v>0</v>
      </c>
      <c r="BL177" s="14" t="s">
        <v>138</v>
      </c>
      <c r="BM177" s="161" t="s">
        <v>386</v>
      </c>
    </row>
    <row r="178" spans="1:65" s="12" customFormat="1" ht="22.9" customHeight="1" x14ac:dyDescent="0.2">
      <c r="B178" s="137"/>
      <c r="D178" s="138" t="s">
        <v>67</v>
      </c>
      <c r="E178" s="147" t="s">
        <v>245</v>
      </c>
      <c r="F178" s="147" t="s">
        <v>246</v>
      </c>
      <c r="J178" s="148">
        <f>BK178</f>
        <v>0</v>
      </c>
      <c r="L178" s="137"/>
      <c r="M178" s="141"/>
      <c r="N178" s="142"/>
      <c r="O178" s="142"/>
      <c r="P178" s="143">
        <f>P179</f>
        <v>721.22380399999997</v>
      </c>
      <c r="Q178" s="142"/>
      <c r="R178" s="143">
        <f>R179</f>
        <v>0</v>
      </c>
      <c r="S178" s="142"/>
      <c r="T178" s="144">
        <f>T179</f>
        <v>0</v>
      </c>
      <c r="AR178" s="138" t="s">
        <v>74</v>
      </c>
      <c r="AT178" s="145" t="s">
        <v>67</v>
      </c>
      <c r="AU178" s="145" t="s">
        <v>74</v>
      </c>
      <c r="AY178" s="138" t="s">
        <v>132</v>
      </c>
      <c r="BK178" s="146">
        <f>BK179</f>
        <v>0</v>
      </c>
    </row>
    <row r="179" spans="1:65" s="2" customFormat="1" ht="24.2" customHeight="1" x14ac:dyDescent="0.2">
      <c r="A179" s="26"/>
      <c r="B179" s="149"/>
      <c r="C179" s="150" t="s">
        <v>394</v>
      </c>
      <c r="D179" s="150" t="s">
        <v>134</v>
      </c>
      <c r="E179" s="151" t="s">
        <v>647</v>
      </c>
      <c r="F179" s="152" t="s">
        <v>648</v>
      </c>
      <c r="G179" s="153" t="s">
        <v>229</v>
      </c>
      <c r="H179" s="154">
        <v>1661.806</v>
      </c>
      <c r="I179" s="155"/>
      <c r="J179" s="155">
        <f>ROUND(I179*H179,2)</f>
        <v>0</v>
      </c>
      <c r="K179" s="156"/>
      <c r="L179" s="27"/>
      <c r="M179" s="157" t="s">
        <v>1</v>
      </c>
      <c r="N179" s="158" t="s">
        <v>33</v>
      </c>
      <c r="O179" s="159">
        <v>0.434</v>
      </c>
      <c r="P179" s="159">
        <f>O179*H179</f>
        <v>721.22380399999997</v>
      </c>
      <c r="Q179" s="159">
        <v>0</v>
      </c>
      <c r="R179" s="159">
        <f>Q179*H179</f>
        <v>0</v>
      </c>
      <c r="S179" s="159">
        <v>0</v>
      </c>
      <c r="T179" s="160">
        <f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1" t="s">
        <v>138</v>
      </c>
      <c r="AT179" s="161" t="s">
        <v>134</v>
      </c>
      <c r="AU179" s="161" t="s">
        <v>76</v>
      </c>
      <c r="AY179" s="14" t="s">
        <v>132</v>
      </c>
      <c r="BE179" s="162">
        <f>IF(N179="základná",J179,0)</f>
        <v>0</v>
      </c>
      <c r="BF179" s="162">
        <f>IF(N179="znížená",J179,0)</f>
        <v>0</v>
      </c>
      <c r="BG179" s="162">
        <f>IF(N179="zákl. prenesená",J179,0)</f>
        <v>0</v>
      </c>
      <c r="BH179" s="162">
        <f>IF(N179="zníž. prenesená",J179,0)</f>
        <v>0</v>
      </c>
      <c r="BI179" s="162">
        <f>IF(N179="nulová",J179,0)</f>
        <v>0</v>
      </c>
      <c r="BJ179" s="14" t="s">
        <v>74</v>
      </c>
      <c r="BK179" s="162">
        <f>ROUND(I179*H179,2)</f>
        <v>0</v>
      </c>
      <c r="BL179" s="14" t="s">
        <v>138</v>
      </c>
      <c r="BM179" s="161" t="s">
        <v>390</v>
      </c>
    </row>
    <row r="180" spans="1:65" s="12" customFormat="1" ht="25.9" customHeight="1" x14ac:dyDescent="0.2">
      <c r="B180" s="137"/>
      <c r="D180" s="138" t="s">
        <v>67</v>
      </c>
      <c r="E180" s="139" t="s">
        <v>650</v>
      </c>
      <c r="F180" s="139" t="s">
        <v>650</v>
      </c>
      <c r="J180" s="140">
        <f>BK180</f>
        <v>0</v>
      </c>
      <c r="L180" s="137"/>
      <c r="M180" s="141"/>
      <c r="N180" s="142"/>
      <c r="O180" s="142"/>
      <c r="P180" s="143">
        <f>P181</f>
        <v>384.1620408</v>
      </c>
      <c r="Q180" s="142"/>
      <c r="R180" s="143">
        <f>R181</f>
        <v>0.59581137599999989</v>
      </c>
      <c r="S180" s="142"/>
      <c r="T180" s="144">
        <f>T181</f>
        <v>0</v>
      </c>
      <c r="AR180" s="138" t="s">
        <v>76</v>
      </c>
      <c r="AT180" s="145" t="s">
        <v>67</v>
      </c>
      <c r="AU180" s="145" t="s">
        <v>24</v>
      </c>
      <c r="AY180" s="138" t="s">
        <v>132</v>
      </c>
      <c r="BK180" s="146">
        <f>BK181</f>
        <v>0</v>
      </c>
    </row>
    <row r="181" spans="1:65" s="12" customFormat="1" ht="22.9" customHeight="1" x14ac:dyDescent="0.2">
      <c r="B181" s="137"/>
      <c r="D181" s="138" t="s">
        <v>67</v>
      </c>
      <c r="E181" s="147" t="s">
        <v>692</v>
      </c>
      <c r="F181" s="147" t="s">
        <v>693</v>
      </c>
      <c r="J181" s="148">
        <f>BK181</f>
        <v>0</v>
      </c>
      <c r="L181" s="137"/>
      <c r="M181" s="141"/>
      <c r="N181" s="142"/>
      <c r="O181" s="142"/>
      <c r="P181" s="143">
        <f>SUM(P182:P185)</f>
        <v>384.1620408</v>
      </c>
      <c r="Q181" s="142"/>
      <c r="R181" s="143">
        <f>SUM(R182:R185)</f>
        <v>0.59581137599999989</v>
      </c>
      <c r="S181" s="142"/>
      <c r="T181" s="144">
        <f>SUM(T182:T185)</f>
        <v>0</v>
      </c>
      <c r="AR181" s="138" t="s">
        <v>76</v>
      </c>
      <c r="AT181" s="145" t="s">
        <v>67</v>
      </c>
      <c r="AU181" s="145" t="s">
        <v>74</v>
      </c>
      <c r="AY181" s="138" t="s">
        <v>132</v>
      </c>
      <c r="BK181" s="146">
        <f>SUM(BK182:BK185)</f>
        <v>0</v>
      </c>
    </row>
    <row r="182" spans="1:65" s="2" customFormat="1" ht="24.2" customHeight="1" x14ac:dyDescent="0.2">
      <c r="A182" s="26"/>
      <c r="B182" s="149"/>
      <c r="C182" s="150" t="s">
        <v>219</v>
      </c>
      <c r="D182" s="150" t="s">
        <v>134</v>
      </c>
      <c r="E182" s="151" t="s">
        <v>1016</v>
      </c>
      <c r="F182" s="152" t="s">
        <v>1017</v>
      </c>
      <c r="G182" s="153" t="s">
        <v>163</v>
      </c>
      <c r="H182" s="154">
        <v>6490.32</v>
      </c>
      <c r="I182" s="155"/>
      <c r="J182" s="155">
        <f>ROUND(I182*H182,2)</f>
        <v>0</v>
      </c>
      <c r="K182" s="156"/>
      <c r="L182" s="27"/>
      <c r="M182" s="157" t="s">
        <v>1</v>
      </c>
      <c r="N182" s="158" t="s">
        <v>33</v>
      </c>
      <c r="O182" s="159">
        <v>3.3090000000000001E-2</v>
      </c>
      <c r="P182" s="159">
        <f>O182*H182</f>
        <v>214.76468879999999</v>
      </c>
      <c r="Q182" s="159">
        <v>4.5899999999999998E-5</v>
      </c>
      <c r="R182" s="159">
        <f>Q182*H182</f>
        <v>0.29790568799999995</v>
      </c>
      <c r="S182" s="159">
        <v>0</v>
      </c>
      <c r="T182" s="160">
        <f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1" t="s">
        <v>164</v>
      </c>
      <c r="AT182" s="161" t="s">
        <v>134</v>
      </c>
      <c r="AU182" s="161" t="s">
        <v>76</v>
      </c>
      <c r="AY182" s="14" t="s">
        <v>132</v>
      </c>
      <c r="BE182" s="162">
        <f>IF(N182="základná",J182,0)</f>
        <v>0</v>
      </c>
      <c r="BF182" s="162">
        <f>IF(N182="znížená",J182,0)</f>
        <v>0</v>
      </c>
      <c r="BG182" s="162">
        <f>IF(N182="zákl. prenesená",J182,0)</f>
        <v>0</v>
      </c>
      <c r="BH182" s="162">
        <f>IF(N182="zníž. prenesená",J182,0)</f>
        <v>0</v>
      </c>
      <c r="BI182" s="162">
        <f>IF(N182="nulová",J182,0)</f>
        <v>0</v>
      </c>
      <c r="BJ182" s="14" t="s">
        <v>74</v>
      </c>
      <c r="BK182" s="162">
        <f>ROUND(I182*H182,2)</f>
        <v>0</v>
      </c>
      <c r="BL182" s="14" t="s">
        <v>164</v>
      </c>
      <c r="BM182" s="161" t="s">
        <v>393</v>
      </c>
    </row>
    <row r="183" spans="1:65" s="2" customFormat="1" ht="24.2" customHeight="1" x14ac:dyDescent="0.2">
      <c r="A183" s="26"/>
      <c r="B183" s="149"/>
      <c r="C183" s="163" t="s">
        <v>401</v>
      </c>
      <c r="D183" s="163" t="s">
        <v>160</v>
      </c>
      <c r="E183" s="164" t="s">
        <v>1018</v>
      </c>
      <c r="F183" s="165" t="s">
        <v>1019</v>
      </c>
      <c r="G183" s="166" t="s">
        <v>713</v>
      </c>
      <c r="H183" s="167">
        <v>6490.32</v>
      </c>
      <c r="I183" s="168"/>
      <c r="J183" s="168">
        <f>ROUND(I183*H183,2)</f>
        <v>0</v>
      </c>
      <c r="K183" s="169"/>
      <c r="L183" s="170"/>
      <c r="M183" s="171" t="s">
        <v>1</v>
      </c>
      <c r="N183" s="172" t="s">
        <v>33</v>
      </c>
      <c r="O183" s="159">
        <v>0</v>
      </c>
      <c r="P183" s="159">
        <f>O183*H183</f>
        <v>0</v>
      </c>
      <c r="Q183" s="159">
        <v>0</v>
      </c>
      <c r="R183" s="159">
        <f>Q183*H183</f>
        <v>0</v>
      </c>
      <c r="S183" s="159">
        <v>0</v>
      </c>
      <c r="T183" s="160">
        <f>S183*H183</f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1" t="s">
        <v>192</v>
      </c>
      <c r="AT183" s="161" t="s">
        <v>160</v>
      </c>
      <c r="AU183" s="161" t="s">
        <v>76</v>
      </c>
      <c r="AY183" s="14" t="s">
        <v>132</v>
      </c>
      <c r="BE183" s="162">
        <f>IF(N183="základná",J183,0)</f>
        <v>0</v>
      </c>
      <c r="BF183" s="162">
        <f>IF(N183="znížená",J183,0)</f>
        <v>0</v>
      </c>
      <c r="BG183" s="162">
        <f>IF(N183="zákl. prenesená",J183,0)</f>
        <v>0</v>
      </c>
      <c r="BH183" s="162">
        <f>IF(N183="zníž. prenesená",J183,0)</f>
        <v>0</v>
      </c>
      <c r="BI183" s="162">
        <f>IF(N183="nulová",J183,0)</f>
        <v>0</v>
      </c>
      <c r="BJ183" s="14" t="s">
        <v>74</v>
      </c>
      <c r="BK183" s="162">
        <f>ROUND(I183*H183,2)</f>
        <v>0</v>
      </c>
      <c r="BL183" s="14" t="s">
        <v>164</v>
      </c>
      <c r="BM183" s="161" t="s">
        <v>397</v>
      </c>
    </row>
    <row r="184" spans="1:65" s="2" customFormat="1" ht="33" customHeight="1" x14ac:dyDescent="0.2">
      <c r="A184" s="26"/>
      <c r="B184" s="149"/>
      <c r="C184" s="150" t="s">
        <v>222</v>
      </c>
      <c r="D184" s="150" t="s">
        <v>134</v>
      </c>
      <c r="E184" s="151" t="s">
        <v>1020</v>
      </c>
      <c r="F184" s="152" t="s">
        <v>1021</v>
      </c>
      <c r="G184" s="153" t="s">
        <v>163</v>
      </c>
      <c r="H184" s="154">
        <v>6490.32</v>
      </c>
      <c r="I184" s="155"/>
      <c r="J184" s="155">
        <f>ROUND(I184*H184,2)</f>
        <v>0</v>
      </c>
      <c r="K184" s="156"/>
      <c r="L184" s="27"/>
      <c r="M184" s="157" t="s">
        <v>1</v>
      </c>
      <c r="N184" s="158" t="s">
        <v>33</v>
      </c>
      <c r="O184" s="159">
        <v>2.6100000000000002E-2</v>
      </c>
      <c r="P184" s="159">
        <f>O184*H184</f>
        <v>169.39735200000001</v>
      </c>
      <c r="Q184" s="159">
        <v>4.5899999999999998E-5</v>
      </c>
      <c r="R184" s="159">
        <f>Q184*H184</f>
        <v>0.29790568799999995</v>
      </c>
      <c r="S184" s="159">
        <v>0</v>
      </c>
      <c r="T184" s="160">
        <f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1" t="s">
        <v>164</v>
      </c>
      <c r="AT184" s="161" t="s">
        <v>134</v>
      </c>
      <c r="AU184" s="161" t="s">
        <v>76</v>
      </c>
      <c r="AY184" s="14" t="s">
        <v>132</v>
      </c>
      <c r="BE184" s="162">
        <f>IF(N184="základná",J184,0)</f>
        <v>0</v>
      </c>
      <c r="BF184" s="162">
        <f>IF(N184="znížená",J184,0)</f>
        <v>0</v>
      </c>
      <c r="BG184" s="162">
        <f>IF(N184="zákl. prenesená",J184,0)</f>
        <v>0</v>
      </c>
      <c r="BH184" s="162">
        <f>IF(N184="zníž. prenesená",J184,0)</f>
        <v>0</v>
      </c>
      <c r="BI184" s="162">
        <f>IF(N184="nulová",J184,0)</f>
        <v>0</v>
      </c>
      <c r="BJ184" s="14" t="s">
        <v>74</v>
      </c>
      <c r="BK184" s="162">
        <f>ROUND(I184*H184,2)</f>
        <v>0</v>
      </c>
      <c r="BL184" s="14" t="s">
        <v>164</v>
      </c>
      <c r="BM184" s="161" t="s">
        <v>400</v>
      </c>
    </row>
    <row r="185" spans="1:65" s="2" customFormat="1" ht="24.2" customHeight="1" x14ac:dyDescent="0.2">
      <c r="A185" s="26"/>
      <c r="B185" s="149"/>
      <c r="C185" s="150" t="s">
        <v>408</v>
      </c>
      <c r="D185" s="150" t="s">
        <v>134</v>
      </c>
      <c r="E185" s="151" t="s">
        <v>701</v>
      </c>
      <c r="F185" s="152" t="s">
        <v>702</v>
      </c>
      <c r="G185" s="153" t="s">
        <v>690</v>
      </c>
      <c r="H185" s="154">
        <v>372.54399999999998</v>
      </c>
      <c r="I185" s="155"/>
      <c r="J185" s="155">
        <f>ROUND(I185*H185,2)</f>
        <v>0</v>
      </c>
      <c r="K185" s="156"/>
      <c r="L185" s="27"/>
      <c r="M185" s="157" t="s">
        <v>1</v>
      </c>
      <c r="N185" s="158" t="s">
        <v>33</v>
      </c>
      <c r="O185" s="159">
        <v>0</v>
      </c>
      <c r="P185" s="159">
        <f>O185*H185</f>
        <v>0</v>
      </c>
      <c r="Q185" s="159">
        <v>0</v>
      </c>
      <c r="R185" s="159">
        <f>Q185*H185</f>
        <v>0</v>
      </c>
      <c r="S185" s="159">
        <v>0</v>
      </c>
      <c r="T185" s="160">
        <f>S185*H185</f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1" t="s">
        <v>164</v>
      </c>
      <c r="AT185" s="161" t="s">
        <v>134</v>
      </c>
      <c r="AU185" s="161" t="s">
        <v>76</v>
      </c>
      <c r="AY185" s="14" t="s">
        <v>132</v>
      </c>
      <c r="BE185" s="162">
        <f>IF(N185="základná",J185,0)</f>
        <v>0</v>
      </c>
      <c r="BF185" s="162">
        <f>IF(N185="znížená",J185,0)</f>
        <v>0</v>
      </c>
      <c r="BG185" s="162">
        <f>IF(N185="zákl. prenesená",J185,0)</f>
        <v>0</v>
      </c>
      <c r="BH185" s="162">
        <f>IF(N185="zníž. prenesená",J185,0)</f>
        <v>0</v>
      </c>
      <c r="BI185" s="162">
        <f>IF(N185="nulová",J185,0)</f>
        <v>0</v>
      </c>
      <c r="BJ185" s="14" t="s">
        <v>74</v>
      </c>
      <c r="BK185" s="162">
        <f>ROUND(I185*H185,2)</f>
        <v>0</v>
      </c>
      <c r="BL185" s="14" t="s">
        <v>164</v>
      </c>
      <c r="BM185" s="161" t="s">
        <v>404</v>
      </c>
    </row>
    <row r="186" spans="1:65" s="12" customFormat="1" ht="25.9" customHeight="1" x14ac:dyDescent="0.2">
      <c r="B186" s="137"/>
      <c r="D186" s="138" t="s">
        <v>67</v>
      </c>
      <c r="E186" s="139" t="s">
        <v>160</v>
      </c>
      <c r="F186" s="139" t="s">
        <v>160</v>
      </c>
      <c r="J186" s="140">
        <f>BK186</f>
        <v>0</v>
      </c>
      <c r="L186" s="137"/>
      <c r="M186" s="141"/>
      <c r="N186" s="142"/>
      <c r="O186" s="142"/>
      <c r="P186" s="143">
        <f>P187</f>
        <v>0</v>
      </c>
      <c r="Q186" s="142"/>
      <c r="R186" s="143">
        <f>R187</f>
        <v>0</v>
      </c>
      <c r="S186" s="142"/>
      <c r="T186" s="144">
        <f>T187</f>
        <v>0</v>
      </c>
      <c r="AR186" s="138" t="s">
        <v>141</v>
      </c>
      <c r="AT186" s="145" t="s">
        <v>67</v>
      </c>
      <c r="AU186" s="145" t="s">
        <v>24</v>
      </c>
      <c r="AY186" s="138" t="s">
        <v>132</v>
      </c>
      <c r="BK186" s="146">
        <f>BK187</f>
        <v>0</v>
      </c>
    </row>
    <row r="187" spans="1:65" s="12" customFormat="1" ht="22.9" customHeight="1" x14ac:dyDescent="0.2">
      <c r="B187" s="137"/>
      <c r="D187" s="138" t="s">
        <v>67</v>
      </c>
      <c r="E187" s="147" t="s">
        <v>705</v>
      </c>
      <c r="F187" s="147" t="s">
        <v>706</v>
      </c>
      <c r="J187" s="148">
        <f>BK187</f>
        <v>0</v>
      </c>
      <c r="L187" s="137"/>
      <c r="M187" s="141"/>
      <c r="N187" s="142"/>
      <c r="O187" s="142"/>
      <c r="P187" s="143">
        <f>SUM(P188:P200)</f>
        <v>0</v>
      </c>
      <c r="Q187" s="142"/>
      <c r="R187" s="143">
        <f>SUM(R188:R200)</f>
        <v>0</v>
      </c>
      <c r="S187" s="142"/>
      <c r="T187" s="144">
        <f>SUM(T188:T200)</f>
        <v>0</v>
      </c>
      <c r="AR187" s="138" t="s">
        <v>141</v>
      </c>
      <c r="AT187" s="145" t="s">
        <v>67</v>
      </c>
      <c r="AU187" s="145" t="s">
        <v>74</v>
      </c>
      <c r="AY187" s="138" t="s">
        <v>132</v>
      </c>
      <c r="BK187" s="146">
        <f>SUM(BK188:BK200)</f>
        <v>0</v>
      </c>
    </row>
    <row r="188" spans="1:65" s="2" customFormat="1" ht="16.5" customHeight="1" x14ac:dyDescent="0.2">
      <c r="A188" s="26"/>
      <c r="B188" s="149"/>
      <c r="C188" s="150" t="s">
        <v>226</v>
      </c>
      <c r="D188" s="150" t="s">
        <v>134</v>
      </c>
      <c r="E188" s="151" t="s">
        <v>1022</v>
      </c>
      <c r="F188" s="152" t="s">
        <v>1023</v>
      </c>
      <c r="G188" s="153" t="s">
        <v>254</v>
      </c>
      <c r="H188" s="154">
        <v>1</v>
      </c>
      <c r="I188" s="155"/>
      <c r="J188" s="155">
        <f t="shared" ref="J188:J200" si="30">ROUND(I188*H188,2)</f>
        <v>0</v>
      </c>
      <c r="K188" s="156"/>
      <c r="L188" s="27"/>
      <c r="M188" s="157" t="s">
        <v>1</v>
      </c>
      <c r="N188" s="158" t="s">
        <v>33</v>
      </c>
      <c r="O188" s="159">
        <v>0</v>
      </c>
      <c r="P188" s="159">
        <f t="shared" ref="P188:P200" si="31">O188*H188</f>
        <v>0</v>
      </c>
      <c r="Q188" s="159">
        <v>0</v>
      </c>
      <c r="R188" s="159">
        <f t="shared" ref="R188:R200" si="32">Q188*H188</f>
        <v>0</v>
      </c>
      <c r="S188" s="159">
        <v>0</v>
      </c>
      <c r="T188" s="160">
        <f t="shared" ref="T188:T200" si="33">S188*H188</f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1" t="s">
        <v>357</v>
      </c>
      <c r="AT188" s="161" t="s">
        <v>134</v>
      </c>
      <c r="AU188" s="161" t="s">
        <v>76</v>
      </c>
      <c r="AY188" s="14" t="s">
        <v>132</v>
      </c>
      <c r="BE188" s="162">
        <f t="shared" ref="BE188:BE200" si="34">IF(N188="základná",J188,0)</f>
        <v>0</v>
      </c>
      <c r="BF188" s="162">
        <f t="shared" ref="BF188:BF200" si="35">IF(N188="znížená",J188,0)</f>
        <v>0</v>
      </c>
      <c r="BG188" s="162">
        <f t="shared" ref="BG188:BG200" si="36">IF(N188="zákl. prenesená",J188,0)</f>
        <v>0</v>
      </c>
      <c r="BH188" s="162">
        <f t="shared" ref="BH188:BH200" si="37">IF(N188="zníž. prenesená",J188,0)</f>
        <v>0</v>
      </c>
      <c r="BI188" s="162">
        <f t="shared" ref="BI188:BI200" si="38">IF(N188="nulová",J188,0)</f>
        <v>0</v>
      </c>
      <c r="BJ188" s="14" t="s">
        <v>74</v>
      </c>
      <c r="BK188" s="162">
        <f t="shared" ref="BK188:BK200" si="39">ROUND(I188*H188,2)</f>
        <v>0</v>
      </c>
      <c r="BL188" s="14" t="s">
        <v>357</v>
      </c>
      <c r="BM188" s="161" t="s">
        <v>407</v>
      </c>
    </row>
    <row r="189" spans="1:65" s="2" customFormat="1" ht="16.5" customHeight="1" x14ac:dyDescent="0.2">
      <c r="A189" s="26"/>
      <c r="B189" s="149"/>
      <c r="C189" s="150" t="s">
        <v>415</v>
      </c>
      <c r="D189" s="150" t="s">
        <v>134</v>
      </c>
      <c r="E189" s="151" t="s">
        <v>1024</v>
      </c>
      <c r="F189" s="152" t="s">
        <v>1025</v>
      </c>
      <c r="G189" s="153" t="s">
        <v>254</v>
      </c>
      <c r="H189" s="154">
        <v>1</v>
      </c>
      <c r="I189" s="155"/>
      <c r="J189" s="155">
        <f t="shared" si="30"/>
        <v>0</v>
      </c>
      <c r="K189" s="156"/>
      <c r="L189" s="27"/>
      <c r="M189" s="157" t="s">
        <v>1</v>
      </c>
      <c r="N189" s="158" t="s">
        <v>33</v>
      </c>
      <c r="O189" s="159">
        <v>0</v>
      </c>
      <c r="P189" s="159">
        <f t="shared" si="31"/>
        <v>0</v>
      </c>
      <c r="Q189" s="159">
        <v>0</v>
      </c>
      <c r="R189" s="159">
        <f t="shared" si="32"/>
        <v>0</v>
      </c>
      <c r="S189" s="159">
        <v>0</v>
      </c>
      <c r="T189" s="160">
        <f t="shared" si="3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1" t="s">
        <v>357</v>
      </c>
      <c r="AT189" s="161" t="s">
        <v>134</v>
      </c>
      <c r="AU189" s="161" t="s">
        <v>76</v>
      </c>
      <c r="AY189" s="14" t="s">
        <v>132</v>
      </c>
      <c r="BE189" s="162">
        <f t="shared" si="34"/>
        <v>0</v>
      </c>
      <c r="BF189" s="162">
        <f t="shared" si="35"/>
        <v>0</v>
      </c>
      <c r="BG189" s="162">
        <f t="shared" si="36"/>
        <v>0</v>
      </c>
      <c r="BH189" s="162">
        <f t="shared" si="37"/>
        <v>0</v>
      </c>
      <c r="BI189" s="162">
        <f t="shared" si="38"/>
        <v>0</v>
      </c>
      <c r="BJ189" s="14" t="s">
        <v>74</v>
      </c>
      <c r="BK189" s="162">
        <f t="shared" si="39"/>
        <v>0</v>
      </c>
      <c r="BL189" s="14" t="s">
        <v>357</v>
      </c>
      <c r="BM189" s="161" t="s">
        <v>411</v>
      </c>
    </row>
    <row r="190" spans="1:65" s="2" customFormat="1" ht="16.5" customHeight="1" x14ac:dyDescent="0.2">
      <c r="A190" s="26"/>
      <c r="B190" s="149"/>
      <c r="C190" s="150" t="s">
        <v>230</v>
      </c>
      <c r="D190" s="150" t="s">
        <v>134</v>
      </c>
      <c r="E190" s="151" t="s">
        <v>1026</v>
      </c>
      <c r="F190" s="152" t="s">
        <v>1027</v>
      </c>
      <c r="G190" s="153" t="s">
        <v>254</v>
      </c>
      <c r="H190" s="154">
        <v>1</v>
      </c>
      <c r="I190" s="155"/>
      <c r="J190" s="155">
        <f t="shared" si="30"/>
        <v>0</v>
      </c>
      <c r="K190" s="156"/>
      <c r="L190" s="27"/>
      <c r="M190" s="157" t="s">
        <v>1</v>
      </c>
      <c r="N190" s="158" t="s">
        <v>33</v>
      </c>
      <c r="O190" s="159">
        <v>0</v>
      </c>
      <c r="P190" s="159">
        <f t="shared" si="31"/>
        <v>0</v>
      </c>
      <c r="Q190" s="159">
        <v>0</v>
      </c>
      <c r="R190" s="159">
        <f t="shared" si="32"/>
        <v>0</v>
      </c>
      <c r="S190" s="159">
        <v>0</v>
      </c>
      <c r="T190" s="160">
        <f t="shared" si="3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1" t="s">
        <v>357</v>
      </c>
      <c r="AT190" s="161" t="s">
        <v>134</v>
      </c>
      <c r="AU190" s="161" t="s">
        <v>76</v>
      </c>
      <c r="AY190" s="14" t="s">
        <v>132</v>
      </c>
      <c r="BE190" s="162">
        <f t="shared" si="34"/>
        <v>0</v>
      </c>
      <c r="BF190" s="162">
        <f t="shared" si="35"/>
        <v>0</v>
      </c>
      <c r="BG190" s="162">
        <f t="shared" si="36"/>
        <v>0</v>
      </c>
      <c r="BH190" s="162">
        <f t="shared" si="37"/>
        <v>0</v>
      </c>
      <c r="BI190" s="162">
        <f t="shared" si="38"/>
        <v>0</v>
      </c>
      <c r="BJ190" s="14" t="s">
        <v>74</v>
      </c>
      <c r="BK190" s="162">
        <f t="shared" si="39"/>
        <v>0</v>
      </c>
      <c r="BL190" s="14" t="s">
        <v>357</v>
      </c>
      <c r="BM190" s="161" t="s">
        <v>414</v>
      </c>
    </row>
    <row r="191" spans="1:65" s="2" customFormat="1" ht="21.75" customHeight="1" x14ac:dyDescent="0.2">
      <c r="A191" s="26"/>
      <c r="B191" s="149"/>
      <c r="C191" s="150" t="s">
        <v>422</v>
      </c>
      <c r="D191" s="150" t="s">
        <v>134</v>
      </c>
      <c r="E191" s="151" t="s">
        <v>1028</v>
      </c>
      <c r="F191" s="152" t="s">
        <v>1029</v>
      </c>
      <c r="G191" s="153" t="s">
        <v>254</v>
      </c>
      <c r="H191" s="154">
        <v>1</v>
      </c>
      <c r="I191" s="155"/>
      <c r="J191" s="155">
        <f t="shared" si="30"/>
        <v>0</v>
      </c>
      <c r="K191" s="156"/>
      <c r="L191" s="27"/>
      <c r="M191" s="157" t="s">
        <v>1</v>
      </c>
      <c r="N191" s="158" t="s">
        <v>33</v>
      </c>
      <c r="O191" s="159">
        <v>0</v>
      </c>
      <c r="P191" s="159">
        <f t="shared" si="31"/>
        <v>0</v>
      </c>
      <c r="Q191" s="159">
        <v>0</v>
      </c>
      <c r="R191" s="159">
        <f t="shared" si="32"/>
        <v>0</v>
      </c>
      <c r="S191" s="159">
        <v>0</v>
      </c>
      <c r="T191" s="160">
        <f t="shared" si="3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1" t="s">
        <v>357</v>
      </c>
      <c r="AT191" s="161" t="s">
        <v>134</v>
      </c>
      <c r="AU191" s="161" t="s">
        <v>76</v>
      </c>
      <c r="AY191" s="14" t="s">
        <v>132</v>
      </c>
      <c r="BE191" s="162">
        <f t="shared" si="34"/>
        <v>0</v>
      </c>
      <c r="BF191" s="162">
        <f t="shared" si="35"/>
        <v>0</v>
      </c>
      <c r="BG191" s="162">
        <f t="shared" si="36"/>
        <v>0</v>
      </c>
      <c r="BH191" s="162">
        <f t="shared" si="37"/>
        <v>0</v>
      </c>
      <c r="BI191" s="162">
        <f t="shared" si="38"/>
        <v>0</v>
      </c>
      <c r="BJ191" s="14" t="s">
        <v>74</v>
      </c>
      <c r="BK191" s="162">
        <f t="shared" si="39"/>
        <v>0</v>
      </c>
      <c r="BL191" s="14" t="s">
        <v>357</v>
      </c>
      <c r="BM191" s="161" t="s">
        <v>418</v>
      </c>
    </row>
    <row r="192" spans="1:65" s="2" customFormat="1" ht="16.5" customHeight="1" x14ac:dyDescent="0.2">
      <c r="A192" s="26"/>
      <c r="B192" s="149"/>
      <c r="C192" s="150" t="s">
        <v>234</v>
      </c>
      <c r="D192" s="150" t="s">
        <v>134</v>
      </c>
      <c r="E192" s="151" t="s">
        <v>1030</v>
      </c>
      <c r="F192" s="152" t="s">
        <v>1031</v>
      </c>
      <c r="G192" s="153" t="s">
        <v>254</v>
      </c>
      <c r="H192" s="154">
        <v>1</v>
      </c>
      <c r="I192" s="155"/>
      <c r="J192" s="155">
        <f t="shared" si="30"/>
        <v>0</v>
      </c>
      <c r="K192" s="156"/>
      <c r="L192" s="27"/>
      <c r="M192" s="157" t="s">
        <v>1</v>
      </c>
      <c r="N192" s="158" t="s">
        <v>33</v>
      </c>
      <c r="O192" s="159">
        <v>0</v>
      </c>
      <c r="P192" s="159">
        <f t="shared" si="31"/>
        <v>0</v>
      </c>
      <c r="Q192" s="159">
        <v>0</v>
      </c>
      <c r="R192" s="159">
        <f t="shared" si="32"/>
        <v>0</v>
      </c>
      <c r="S192" s="159">
        <v>0</v>
      </c>
      <c r="T192" s="160">
        <f t="shared" si="3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1" t="s">
        <v>357</v>
      </c>
      <c r="AT192" s="161" t="s">
        <v>134</v>
      </c>
      <c r="AU192" s="161" t="s">
        <v>76</v>
      </c>
      <c r="AY192" s="14" t="s">
        <v>132</v>
      </c>
      <c r="BE192" s="162">
        <f t="shared" si="34"/>
        <v>0</v>
      </c>
      <c r="BF192" s="162">
        <f t="shared" si="35"/>
        <v>0</v>
      </c>
      <c r="BG192" s="162">
        <f t="shared" si="36"/>
        <v>0</v>
      </c>
      <c r="BH192" s="162">
        <f t="shared" si="37"/>
        <v>0</v>
      </c>
      <c r="BI192" s="162">
        <f t="shared" si="38"/>
        <v>0</v>
      </c>
      <c r="BJ192" s="14" t="s">
        <v>74</v>
      </c>
      <c r="BK192" s="162">
        <f t="shared" si="39"/>
        <v>0</v>
      </c>
      <c r="BL192" s="14" t="s">
        <v>357</v>
      </c>
      <c r="BM192" s="161" t="s">
        <v>421</v>
      </c>
    </row>
    <row r="193" spans="1:65" s="2" customFormat="1" ht="21.75" customHeight="1" x14ac:dyDescent="0.2">
      <c r="A193" s="26"/>
      <c r="B193" s="149"/>
      <c r="C193" s="150" t="s">
        <v>429</v>
      </c>
      <c r="D193" s="150" t="s">
        <v>134</v>
      </c>
      <c r="E193" s="151" t="s">
        <v>1032</v>
      </c>
      <c r="F193" s="152" t="s">
        <v>1033</v>
      </c>
      <c r="G193" s="153" t="s">
        <v>254</v>
      </c>
      <c r="H193" s="154">
        <v>1</v>
      </c>
      <c r="I193" s="155"/>
      <c r="J193" s="155">
        <f t="shared" si="30"/>
        <v>0</v>
      </c>
      <c r="K193" s="156"/>
      <c r="L193" s="27"/>
      <c r="M193" s="157" t="s">
        <v>1</v>
      </c>
      <c r="N193" s="158" t="s">
        <v>33</v>
      </c>
      <c r="O193" s="159">
        <v>0</v>
      </c>
      <c r="P193" s="159">
        <f t="shared" si="31"/>
        <v>0</v>
      </c>
      <c r="Q193" s="159">
        <v>0</v>
      </c>
      <c r="R193" s="159">
        <f t="shared" si="32"/>
        <v>0</v>
      </c>
      <c r="S193" s="159">
        <v>0</v>
      </c>
      <c r="T193" s="160">
        <f t="shared" si="3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1" t="s">
        <v>357</v>
      </c>
      <c r="AT193" s="161" t="s">
        <v>134</v>
      </c>
      <c r="AU193" s="161" t="s">
        <v>76</v>
      </c>
      <c r="AY193" s="14" t="s">
        <v>132</v>
      </c>
      <c r="BE193" s="162">
        <f t="shared" si="34"/>
        <v>0</v>
      </c>
      <c r="BF193" s="162">
        <f t="shared" si="35"/>
        <v>0</v>
      </c>
      <c r="BG193" s="162">
        <f t="shared" si="36"/>
        <v>0</v>
      </c>
      <c r="BH193" s="162">
        <f t="shared" si="37"/>
        <v>0</v>
      </c>
      <c r="BI193" s="162">
        <f t="shared" si="38"/>
        <v>0</v>
      </c>
      <c r="BJ193" s="14" t="s">
        <v>74</v>
      </c>
      <c r="BK193" s="162">
        <f t="shared" si="39"/>
        <v>0</v>
      </c>
      <c r="BL193" s="14" t="s">
        <v>357</v>
      </c>
      <c r="BM193" s="161" t="s">
        <v>425</v>
      </c>
    </row>
    <row r="194" spans="1:65" s="2" customFormat="1" ht="16.5" customHeight="1" x14ac:dyDescent="0.2">
      <c r="A194" s="26"/>
      <c r="B194" s="149"/>
      <c r="C194" s="150" t="s">
        <v>237</v>
      </c>
      <c r="D194" s="150" t="s">
        <v>134</v>
      </c>
      <c r="E194" s="151" t="s">
        <v>1034</v>
      </c>
      <c r="F194" s="152" t="s">
        <v>1035</v>
      </c>
      <c r="G194" s="153" t="s">
        <v>254</v>
      </c>
      <c r="H194" s="154">
        <v>1</v>
      </c>
      <c r="I194" s="155"/>
      <c r="J194" s="155">
        <f t="shared" si="30"/>
        <v>0</v>
      </c>
      <c r="K194" s="156"/>
      <c r="L194" s="27"/>
      <c r="M194" s="157" t="s">
        <v>1</v>
      </c>
      <c r="N194" s="158" t="s">
        <v>33</v>
      </c>
      <c r="O194" s="159">
        <v>0</v>
      </c>
      <c r="P194" s="159">
        <f t="shared" si="31"/>
        <v>0</v>
      </c>
      <c r="Q194" s="159">
        <v>0</v>
      </c>
      <c r="R194" s="159">
        <f t="shared" si="32"/>
        <v>0</v>
      </c>
      <c r="S194" s="159">
        <v>0</v>
      </c>
      <c r="T194" s="160">
        <f t="shared" si="3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1" t="s">
        <v>357</v>
      </c>
      <c r="AT194" s="161" t="s">
        <v>134</v>
      </c>
      <c r="AU194" s="161" t="s">
        <v>76</v>
      </c>
      <c r="AY194" s="14" t="s">
        <v>132</v>
      </c>
      <c r="BE194" s="162">
        <f t="shared" si="34"/>
        <v>0</v>
      </c>
      <c r="BF194" s="162">
        <f t="shared" si="35"/>
        <v>0</v>
      </c>
      <c r="BG194" s="162">
        <f t="shared" si="36"/>
        <v>0</v>
      </c>
      <c r="BH194" s="162">
        <f t="shared" si="37"/>
        <v>0</v>
      </c>
      <c r="BI194" s="162">
        <f t="shared" si="38"/>
        <v>0</v>
      </c>
      <c r="BJ194" s="14" t="s">
        <v>74</v>
      </c>
      <c r="BK194" s="162">
        <f t="shared" si="39"/>
        <v>0</v>
      </c>
      <c r="BL194" s="14" t="s">
        <v>357</v>
      </c>
      <c r="BM194" s="161" t="s">
        <v>428</v>
      </c>
    </row>
    <row r="195" spans="1:65" s="2" customFormat="1" ht="16.5" customHeight="1" x14ac:dyDescent="0.2">
      <c r="A195" s="26"/>
      <c r="B195" s="149"/>
      <c r="C195" s="150" t="s">
        <v>436</v>
      </c>
      <c r="D195" s="150" t="s">
        <v>134</v>
      </c>
      <c r="E195" s="151" t="s">
        <v>1036</v>
      </c>
      <c r="F195" s="152" t="s">
        <v>1037</v>
      </c>
      <c r="G195" s="153" t="s">
        <v>254</v>
      </c>
      <c r="H195" s="154">
        <v>1</v>
      </c>
      <c r="I195" s="155"/>
      <c r="J195" s="155">
        <f t="shared" si="30"/>
        <v>0</v>
      </c>
      <c r="K195" s="156"/>
      <c r="L195" s="27"/>
      <c r="M195" s="157" t="s">
        <v>1</v>
      </c>
      <c r="N195" s="158" t="s">
        <v>33</v>
      </c>
      <c r="O195" s="159">
        <v>0</v>
      </c>
      <c r="P195" s="159">
        <f t="shared" si="31"/>
        <v>0</v>
      </c>
      <c r="Q195" s="159">
        <v>0</v>
      </c>
      <c r="R195" s="159">
        <f t="shared" si="32"/>
        <v>0</v>
      </c>
      <c r="S195" s="159">
        <v>0</v>
      </c>
      <c r="T195" s="160">
        <f t="shared" si="3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1" t="s">
        <v>357</v>
      </c>
      <c r="AT195" s="161" t="s">
        <v>134</v>
      </c>
      <c r="AU195" s="161" t="s">
        <v>76</v>
      </c>
      <c r="AY195" s="14" t="s">
        <v>132</v>
      </c>
      <c r="BE195" s="162">
        <f t="shared" si="34"/>
        <v>0</v>
      </c>
      <c r="BF195" s="162">
        <f t="shared" si="35"/>
        <v>0</v>
      </c>
      <c r="BG195" s="162">
        <f t="shared" si="36"/>
        <v>0</v>
      </c>
      <c r="BH195" s="162">
        <f t="shared" si="37"/>
        <v>0</v>
      </c>
      <c r="BI195" s="162">
        <f t="shared" si="38"/>
        <v>0</v>
      </c>
      <c r="BJ195" s="14" t="s">
        <v>74</v>
      </c>
      <c r="BK195" s="162">
        <f t="shared" si="39"/>
        <v>0</v>
      </c>
      <c r="BL195" s="14" t="s">
        <v>357</v>
      </c>
      <c r="BM195" s="161" t="s">
        <v>432</v>
      </c>
    </row>
    <row r="196" spans="1:65" s="2" customFormat="1" ht="16.5" customHeight="1" x14ac:dyDescent="0.2">
      <c r="A196" s="26"/>
      <c r="B196" s="149"/>
      <c r="C196" s="150" t="s">
        <v>241</v>
      </c>
      <c r="D196" s="150" t="s">
        <v>134</v>
      </c>
      <c r="E196" s="151" t="s">
        <v>1038</v>
      </c>
      <c r="F196" s="152" t="s">
        <v>1039</v>
      </c>
      <c r="G196" s="153" t="s">
        <v>254</v>
      </c>
      <c r="H196" s="154">
        <v>1</v>
      </c>
      <c r="I196" s="155"/>
      <c r="J196" s="155">
        <f t="shared" si="30"/>
        <v>0</v>
      </c>
      <c r="K196" s="156"/>
      <c r="L196" s="27"/>
      <c r="M196" s="157" t="s">
        <v>1</v>
      </c>
      <c r="N196" s="158" t="s">
        <v>33</v>
      </c>
      <c r="O196" s="159">
        <v>0</v>
      </c>
      <c r="P196" s="159">
        <f t="shared" si="31"/>
        <v>0</v>
      </c>
      <c r="Q196" s="159">
        <v>0</v>
      </c>
      <c r="R196" s="159">
        <f t="shared" si="32"/>
        <v>0</v>
      </c>
      <c r="S196" s="159">
        <v>0</v>
      </c>
      <c r="T196" s="160">
        <f t="shared" si="3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1" t="s">
        <v>357</v>
      </c>
      <c r="AT196" s="161" t="s">
        <v>134</v>
      </c>
      <c r="AU196" s="161" t="s">
        <v>76</v>
      </c>
      <c r="AY196" s="14" t="s">
        <v>132</v>
      </c>
      <c r="BE196" s="162">
        <f t="shared" si="34"/>
        <v>0</v>
      </c>
      <c r="BF196" s="162">
        <f t="shared" si="35"/>
        <v>0</v>
      </c>
      <c r="BG196" s="162">
        <f t="shared" si="36"/>
        <v>0</v>
      </c>
      <c r="BH196" s="162">
        <f t="shared" si="37"/>
        <v>0</v>
      </c>
      <c r="BI196" s="162">
        <f t="shared" si="38"/>
        <v>0</v>
      </c>
      <c r="BJ196" s="14" t="s">
        <v>74</v>
      </c>
      <c r="BK196" s="162">
        <f t="shared" si="39"/>
        <v>0</v>
      </c>
      <c r="BL196" s="14" t="s">
        <v>357</v>
      </c>
      <c r="BM196" s="161" t="s">
        <v>435</v>
      </c>
    </row>
    <row r="197" spans="1:65" s="2" customFormat="1" ht="16.5" customHeight="1" x14ac:dyDescent="0.2">
      <c r="A197" s="26"/>
      <c r="B197" s="149"/>
      <c r="C197" s="150" t="s">
        <v>443</v>
      </c>
      <c r="D197" s="150" t="s">
        <v>134</v>
      </c>
      <c r="E197" s="151" t="s">
        <v>1040</v>
      </c>
      <c r="F197" s="152" t="s">
        <v>1041</v>
      </c>
      <c r="G197" s="153" t="s">
        <v>254</v>
      </c>
      <c r="H197" s="154">
        <v>1</v>
      </c>
      <c r="I197" s="155"/>
      <c r="J197" s="155">
        <f t="shared" si="30"/>
        <v>0</v>
      </c>
      <c r="K197" s="156"/>
      <c r="L197" s="27"/>
      <c r="M197" s="157" t="s">
        <v>1</v>
      </c>
      <c r="N197" s="158" t="s">
        <v>33</v>
      </c>
      <c r="O197" s="159">
        <v>0</v>
      </c>
      <c r="P197" s="159">
        <f t="shared" si="31"/>
        <v>0</v>
      </c>
      <c r="Q197" s="159">
        <v>0</v>
      </c>
      <c r="R197" s="159">
        <f t="shared" si="32"/>
        <v>0</v>
      </c>
      <c r="S197" s="159">
        <v>0</v>
      </c>
      <c r="T197" s="160">
        <f t="shared" si="3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1" t="s">
        <v>357</v>
      </c>
      <c r="AT197" s="161" t="s">
        <v>134</v>
      </c>
      <c r="AU197" s="161" t="s">
        <v>76</v>
      </c>
      <c r="AY197" s="14" t="s">
        <v>132</v>
      </c>
      <c r="BE197" s="162">
        <f t="shared" si="34"/>
        <v>0</v>
      </c>
      <c r="BF197" s="162">
        <f t="shared" si="35"/>
        <v>0</v>
      </c>
      <c r="BG197" s="162">
        <f t="shared" si="36"/>
        <v>0</v>
      </c>
      <c r="BH197" s="162">
        <f t="shared" si="37"/>
        <v>0</v>
      </c>
      <c r="BI197" s="162">
        <f t="shared" si="38"/>
        <v>0</v>
      </c>
      <c r="BJ197" s="14" t="s">
        <v>74</v>
      </c>
      <c r="BK197" s="162">
        <f t="shared" si="39"/>
        <v>0</v>
      </c>
      <c r="BL197" s="14" t="s">
        <v>357</v>
      </c>
      <c r="BM197" s="161" t="s">
        <v>439</v>
      </c>
    </row>
    <row r="198" spans="1:65" s="2" customFormat="1" ht="16.5" customHeight="1" x14ac:dyDescent="0.2">
      <c r="A198" s="26"/>
      <c r="B198" s="149"/>
      <c r="C198" s="150" t="s">
        <v>244</v>
      </c>
      <c r="D198" s="150" t="s">
        <v>134</v>
      </c>
      <c r="E198" s="151" t="s">
        <v>1042</v>
      </c>
      <c r="F198" s="152" t="s">
        <v>1043</v>
      </c>
      <c r="G198" s="153" t="s">
        <v>1044</v>
      </c>
      <c r="H198" s="154">
        <v>12</v>
      </c>
      <c r="I198" s="155"/>
      <c r="J198" s="155">
        <f t="shared" si="30"/>
        <v>0</v>
      </c>
      <c r="K198" s="156"/>
      <c r="L198" s="27"/>
      <c r="M198" s="157" t="s">
        <v>1</v>
      </c>
      <c r="N198" s="158" t="s">
        <v>33</v>
      </c>
      <c r="O198" s="159">
        <v>0</v>
      </c>
      <c r="P198" s="159">
        <f t="shared" si="31"/>
        <v>0</v>
      </c>
      <c r="Q198" s="159">
        <v>0</v>
      </c>
      <c r="R198" s="159">
        <f t="shared" si="32"/>
        <v>0</v>
      </c>
      <c r="S198" s="159">
        <v>0</v>
      </c>
      <c r="T198" s="160">
        <f t="shared" si="3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1" t="s">
        <v>357</v>
      </c>
      <c r="AT198" s="161" t="s">
        <v>134</v>
      </c>
      <c r="AU198" s="161" t="s">
        <v>76</v>
      </c>
      <c r="AY198" s="14" t="s">
        <v>132</v>
      </c>
      <c r="BE198" s="162">
        <f t="shared" si="34"/>
        <v>0</v>
      </c>
      <c r="BF198" s="162">
        <f t="shared" si="35"/>
        <v>0</v>
      </c>
      <c r="BG198" s="162">
        <f t="shared" si="36"/>
        <v>0</v>
      </c>
      <c r="BH198" s="162">
        <f t="shared" si="37"/>
        <v>0</v>
      </c>
      <c r="BI198" s="162">
        <f t="shared" si="38"/>
        <v>0</v>
      </c>
      <c r="BJ198" s="14" t="s">
        <v>74</v>
      </c>
      <c r="BK198" s="162">
        <f t="shared" si="39"/>
        <v>0</v>
      </c>
      <c r="BL198" s="14" t="s">
        <v>357</v>
      </c>
      <c r="BM198" s="161" t="s">
        <v>442</v>
      </c>
    </row>
    <row r="199" spans="1:65" s="2" customFormat="1" ht="16.5" customHeight="1" x14ac:dyDescent="0.2">
      <c r="A199" s="26"/>
      <c r="B199" s="149"/>
      <c r="C199" s="150" t="s">
        <v>450</v>
      </c>
      <c r="D199" s="150" t="s">
        <v>134</v>
      </c>
      <c r="E199" s="151" t="s">
        <v>723</v>
      </c>
      <c r="F199" s="152" t="s">
        <v>1045</v>
      </c>
      <c r="G199" s="153" t="s">
        <v>690</v>
      </c>
      <c r="H199" s="154">
        <v>2137</v>
      </c>
      <c r="I199" s="155"/>
      <c r="J199" s="155">
        <f t="shared" si="30"/>
        <v>0</v>
      </c>
      <c r="K199" s="156"/>
      <c r="L199" s="27"/>
      <c r="M199" s="157" t="s">
        <v>1</v>
      </c>
      <c r="N199" s="158" t="s">
        <v>33</v>
      </c>
      <c r="O199" s="159">
        <v>0</v>
      </c>
      <c r="P199" s="159">
        <f t="shared" si="31"/>
        <v>0</v>
      </c>
      <c r="Q199" s="159">
        <v>0</v>
      </c>
      <c r="R199" s="159">
        <f t="shared" si="32"/>
        <v>0</v>
      </c>
      <c r="S199" s="159">
        <v>0</v>
      </c>
      <c r="T199" s="160">
        <f t="shared" si="3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1" t="s">
        <v>357</v>
      </c>
      <c r="AT199" s="161" t="s">
        <v>134</v>
      </c>
      <c r="AU199" s="161" t="s">
        <v>76</v>
      </c>
      <c r="AY199" s="14" t="s">
        <v>132</v>
      </c>
      <c r="BE199" s="162">
        <f t="shared" si="34"/>
        <v>0</v>
      </c>
      <c r="BF199" s="162">
        <f t="shared" si="35"/>
        <v>0</v>
      </c>
      <c r="BG199" s="162">
        <f t="shared" si="36"/>
        <v>0</v>
      </c>
      <c r="BH199" s="162">
        <f t="shared" si="37"/>
        <v>0</v>
      </c>
      <c r="BI199" s="162">
        <f t="shared" si="38"/>
        <v>0</v>
      </c>
      <c r="BJ199" s="14" t="s">
        <v>74</v>
      </c>
      <c r="BK199" s="162">
        <f t="shared" si="39"/>
        <v>0</v>
      </c>
      <c r="BL199" s="14" t="s">
        <v>357</v>
      </c>
      <c r="BM199" s="161" t="s">
        <v>446</v>
      </c>
    </row>
    <row r="200" spans="1:65" s="2" customFormat="1" ht="16.5" customHeight="1" x14ac:dyDescent="0.2">
      <c r="A200" s="26"/>
      <c r="B200" s="149"/>
      <c r="C200" s="150" t="s">
        <v>250</v>
      </c>
      <c r="D200" s="150" t="s">
        <v>134</v>
      </c>
      <c r="E200" s="151" t="s">
        <v>730</v>
      </c>
      <c r="F200" s="152" t="s">
        <v>731</v>
      </c>
      <c r="G200" s="153" t="s">
        <v>690</v>
      </c>
      <c r="H200" s="154">
        <v>2137</v>
      </c>
      <c r="I200" s="155"/>
      <c r="J200" s="155">
        <f t="shared" si="30"/>
        <v>0</v>
      </c>
      <c r="K200" s="156"/>
      <c r="L200" s="27"/>
      <c r="M200" s="173" t="s">
        <v>1</v>
      </c>
      <c r="N200" s="174" t="s">
        <v>33</v>
      </c>
      <c r="O200" s="175">
        <v>0</v>
      </c>
      <c r="P200" s="175">
        <f t="shared" si="31"/>
        <v>0</v>
      </c>
      <c r="Q200" s="175">
        <v>0</v>
      </c>
      <c r="R200" s="175">
        <f t="shared" si="32"/>
        <v>0</v>
      </c>
      <c r="S200" s="175">
        <v>0</v>
      </c>
      <c r="T200" s="176">
        <f t="shared" si="3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1" t="s">
        <v>357</v>
      </c>
      <c r="AT200" s="161" t="s">
        <v>134</v>
      </c>
      <c r="AU200" s="161" t="s">
        <v>76</v>
      </c>
      <c r="AY200" s="14" t="s">
        <v>132</v>
      </c>
      <c r="BE200" s="162">
        <f t="shared" si="34"/>
        <v>0</v>
      </c>
      <c r="BF200" s="162">
        <f t="shared" si="35"/>
        <v>0</v>
      </c>
      <c r="BG200" s="162">
        <f t="shared" si="36"/>
        <v>0</v>
      </c>
      <c r="BH200" s="162">
        <f t="shared" si="37"/>
        <v>0</v>
      </c>
      <c r="BI200" s="162">
        <f t="shared" si="38"/>
        <v>0</v>
      </c>
      <c r="BJ200" s="14" t="s">
        <v>74</v>
      </c>
      <c r="BK200" s="162">
        <f t="shared" si="39"/>
        <v>0</v>
      </c>
      <c r="BL200" s="14" t="s">
        <v>357</v>
      </c>
      <c r="BM200" s="161" t="s">
        <v>449</v>
      </c>
    </row>
    <row r="201" spans="1:65" s="2" customFormat="1" ht="6.95" customHeight="1" x14ac:dyDescent="0.2">
      <c r="A201" s="26"/>
      <c r="B201" s="44"/>
      <c r="C201" s="45"/>
      <c r="D201" s="45"/>
      <c r="E201" s="45"/>
      <c r="F201" s="45"/>
      <c r="G201" s="45"/>
      <c r="H201" s="45"/>
      <c r="I201" s="45"/>
      <c r="J201" s="45"/>
      <c r="K201" s="45"/>
      <c r="L201" s="27"/>
      <c r="M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</row>
  </sheetData>
  <autoFilter ref="C127:K200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7"/>
  <sheetViews>
    <sheetView showGridLines="0" topLeftCell="A79" workbookViewId="0">
      <selection activeCell="W134" sqref="W134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5"/>
    </row>
    <row r="2" spans="1:46" s="1" customFormat="1" ht="36.950000000000003" customHeight="1" x14ac:dyDescent="0.2">
      <c r="L2" s="210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102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 x14ac:dyDescent="0.2">
      <c r="B4" s="17"/>
      <c r="D4" s="18" t="s">
        <v>103</v>
      </c>
      <c r="L4" s="17"/>
      <c r="M4" s="96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12</v>
      </c>
      <c r="L6" s="17"/>
    </row>
    <row r="7" spans="1:46" s="1" customFormat="1" ht="16.5" customHeight="1" x14ac:dyDescent="0.2">
      <c r="B7" s="17"/>
      <c r="E7" s="219" t="str">
        <f>'Rekapitulácia stavby'!K6</f>
        <v>PRESTAVBA MOSTNÉHO OBJEKTU MO 2300-001 V OBCI PODBIEL</v>
      </c>
      <c r="F7" s="220"/>
      <c r="G7" s="220"/>
      <c r="H7" s="220"/>
      <c r="L7" s="17"/>
    </row>
    <row r="8" spans="1:46" s="2" customFormat="1" ht="12" customHeight="1" x14ac:dyDescent="0.2">
      <c r="A8" s="26"/>
      <c r="B8" s="27"/>
      <c r="C8" s="26"/>
      <c r="D8" s="23" t="s">
        <v>104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 x14ac:dyDescent="0.2">
      <c r="A9" s="26"/>
      <c r="B9" s="27"/>
      <c r="C9" s="26"/>
      <c r="D9" s="26"/>
      <c r="E9" s="177" t="s">
        <v>1046</v>
      </c>
      <c r="F9" s="218"/>
      <c r="G9" s="218"/>
      <c r="H9" s="218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x14ac:dyDescent="0.2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 x14ac:dyDescent="0.2">
      <c r="A11" s="26"/>
      <c r="B11" s="27"/>
      <c r="C11" s="26"/>
      <c r="D11" s="23" t="s">
        <v>13</v>
      </c>
      <c r="E11" s="26"/>
      <c r="F11" s="21" t="s">
        <v>1</v>
      </c>
      <c r="G11" s="26"/>
      <c r="H11" s="26"/>
      <c r="I11" s="23" t="s">
        <v>14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15</v>
      </c>
      <c r="E12" s="26"/>
      <c r="F12" s="21" t="s">
        <v>16</v>
      </c>
      <c r="G12" s="26"/>
      <c r="H12" s="26"/>
      <c r="I12" s="23" t="s">
        <v>17</v>
      </c>
      <c r="J12" s="52" t="str">
        <f>'Rekapitulácia stavby'!AN8</f>
        <v>3. 8. 2022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 x14ac:dyDescent="0.2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 x14ac:dyDescent="0.2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 x14ac:dyDescent="0.2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21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 x14ac:dyDescent="0.2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 x14ac:dyDescent="0.2">
      <c r="A17" s="26"/>
      <c r="B17" s="27"/>
      <c r="C17" s="26"/>
      <c r="D17" s="23" t="s">
        <v>22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 x14ac:dyDescent="0.2">
      <c r="A18" s="26"/>
      <c r="B18" s="27"/>
      <c r="C18" s="26"/>
      <c r="D18" s="26"/>
      <c r="E18" s="203" t="str">
        <f>'Rekapitulácia stavby'!E14</f>
        <v xml:space="preserve"> </v>
      </c>
      <c r="F18" s="203"/>
      <c r="G18" s="203"/>
      <c r="H18" s="203"/>
      <c r="I18" s="23" t="s">
        <v>21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 x14ac:dyDescent="0.2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 x14ac:dyDescent="0.2">
      <c r="A20" s="26"/>
      <c r="B20" s="27"/>
      <c r="C20" s="26"/>
      <c r="D20" s="23" t="s">
        <v>23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 x14ac:dyDescent="0.2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21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 x14ac:dyDescent="0.2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 x14ac:dyDescent="0.2">
      <c r="A23" s="26"/>
      <c r="B23" s="27"/>
      <c r="C23" s="26"/>
      <c r="D23" s="23" t="s">
        <v>25</v>
      </c>
      <c r="E23" s="26"/>
      <c r="F23" s="26"/>
      <c r="G23" s="26"/>
      <c r="H23" s="26"/>
      <c r="I23" s="23" t="s">
        <v>20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 x14ac:dyDescent="0.2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21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 x14ac:dyDescent="0.2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 x14ac:dyDescent="0.2">
      <c r="A26" s="26"/>
      <c r="B26" s="27"/>
      <c r="C26" s="26"/>
      <c r="D26" s="23" t="s">
        <v>27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 x14ac:dyDescent="0.2">
      <c r="A27" s="97"/>
      <c r="B27" s="98"/>
      <c r="C27" s="97"/>
      <c r="D27" s="97"/>
      <c r="E27" s="206" t="s">
        <v>1</v>
      </c>
      <c r="F27" s="206"/>
      <c r="G27" s="206"/>
      <c r="H27" s="206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 x14ac:dyDescent="0.2">
      <c r="A30" s="26"/>
      <c r="B30" s="27"/>
      <c r="C30" s="26"/>
      <c r="D30" s="100" t="s">
        <v>28</v>
      </c>
      <c r="E30" s="26"/>
      <c r="F30" s="26"/>
      <c r="G30" s="26"/>
      <c r="H30" s="26"/>
      <c r="I30" s="26"/>
      <c r="J30" s="68">
        <f>ROUND(J124, 15)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 x14ac:dyDescent="0.2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 x14ac:dyDescent="0.2">
      <c r="A32" s="26"/>
      <c r="B32" s="27"/>
      <c r="C32" s="26"/>
      <c r="D32" s="26"/>
      <c r="E32" s="26"/>
      <c r="F32" s="30" t="s">
        <v>30</v>
      </c>
      <c r="G32" s="26"/>
      <c r="H32" s="26"/>
      <c r="I32" s="30" t="s">
        <v>29</v>
      </c>
      <c r="J32" s="30" t="s">
        <v>31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 x14ac:dyDescent="0.2">
      <c r="A33" s="26"/>
      <c r="B33" s="27"/>
      <c r="C33" s="26"/>
      <c r="D33" s="101" t="s">
        <v>32</v>
      </c>
      <c r="E33" s="32" t="s">
        <v>33</v>
      </c>
      <c r="F33" s="102">
        <f>ROUND((SUM(BE124:BE166)),  15)</f>
        <v>0</v>
      </c>
      <c r="G33" s="26"/>
      <c r="H33" s="26"/>
      <c r="I33" s="103">
        <v>0.2</v>
      </c>
      <c r="J33" s="102">
        <f>ROUND(((SUM(BE124:BE166))*I33),  15)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 x14ac:dyDescent="0.2">
      <c r="A34" s="26"/>
      <c r="B34" s="27"/>
      <c r="C34" s="26"/>
      <c r="D34" s="26"/>
      <c r="E34" s="32" t="s">
        <v>34</v>
      </c>
      <c r="F34" s="104">
        <f>ROUND((SUM(BF124:BF166)),  15)</f>
        <v>0</v>
      </c>
      <c r="G34" s="105"/>
      <c r="H34" s="105"/>
      <c r="I34" s="106">
        <v>0.2</v>
      </c>
      <c r="J34" s="104">
        <f>ROUND(((SUM(BF124:BF166))*I34),  15)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 x14ac:dyDescent="0.2">
      <c r="A35" s="26"/>
      <c r="B35" s="27"/>
      <c r="C35" s="26"/>
      <c r="D35" s="26"/>
      <c r="E35" s="23" t="s">
        <v>35</v>
      </c>
      <c r="F35" s="102">
        <f>ROUND((SUM(BG124:BG166)),  15)</f>
        <v>0</v>
      </c>
      <c r="G35" s="26"/>
      <c r="H35" s="26"/>
      <c r="I35" s="103">
        <v>0.2</v>
      </c>
      <c r="J35" s="102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 x14ac:dyDescent="0.2">
      <c r="A36" s="26"/>
      <c r="B36" s="27"/>
      <c r="C36" s="26"/>
      <c r="D36" s="26"/>
      <c r="E36" s="23" t="s">
        <v>36</v>
      </c>
      <c r="F36" s="102">
        <f>ROUND((SUM(BH124:BH166)),  15)</f>
        <v>0</v>
      </c>
      <c r="G36" s="26"/>
      <c r="H36" s="26"/>
      <c r="I36" s="103">
        <v>0.2</v>
      </c>
      <c r="J36" s="102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 x14ac:dyDescent="0.2">
      <c r="A37" s="26"/>
      <c r="B37" s="27"/>
      <c r="C37" s="26"/>
      <c r="D37" s="26"/>
      <c r="E37" s="32" t="s">
        <v>37</v>
      </c>
      <c r="F37" s="104">
        <f>ROUND((SUM(BI124:BI166)),  15)</f>
        <v>0</v>
      </c>
      <c r="G37" s="105"/>
      <c r="H37" s="105"/>
      <c r="I37" s="106">
        <v>0</v>
      </c>
      <c r="J37" s="104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 x14ac:dyDescent="0.2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 x14ac:dyDescent="0.2">
      <c r="A39" s="26"/>
      <c r="B39" s="27"/>
      <c r="C39" s="107"/>
      <c r="D39" s="108" t="s">
        <v>38</v>
      </c>
      <c r="E39" s="57"/>
      <c r="F39" s="57"/>
      <c r="G39" s="109" t="s">
        <v>39</v>
      </c>
      <c r="H39" s="110" t="s">
        <v>40</v>
      </c>
      <c r="I39" s="57"/>
      <c r="J39" s="111">
        <f>SUM(J30:J37)</f>
        <v>0</v>
      </c>
      <c r="K39" s="112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 x14ac:dyDescent="0.2">
      <c r="B41" s="17"/>
      <c r="L41" s="17"/>
    </row>
    <row r="42" spans="1:31" s="1" customFormat="1" ht="14.45" customHeight="1" x14ac:dyDescent="0.2">
      <c r="B42" s="17"/>
      <c r="L42" s="17"/>
    </row>
    <row r="43" spans="1:31" s="1" customFormat="1" ht="14.45" customHeight="1" x14ac:dyDescent="0.2">
      <c r="B43" s="17"/>
      <c r="L43" s="17"/>
    </row>
    <row r="44" spans="1:31" s="1" customFormat="1" ht="14.45" customHeight="1" x14ac:dyDescent="0.2">
      <c r="B44" s="17"/>
      <c r="L44" s="17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9"/>
      <c r="D50" s="40" t="s">
        <v>41</v>
      </c>
      <c r="E50" s="41"/>
      <c r="F50" s="41"/>
      <c r="G50" s="40" t="s">
        <v>42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42" t="s">
        <v>43</v>
      </c>
      <c r="E61" s="29"/>
      <c r="F61" s="113" t="s">
        <v>44</v>
      </c>
      <c r="G61" s="42" t="s">
        <v>43</v>
      </c>
      <c r="H61" s="29"/>
      <c r="I61" s="29"/>
      <c r="J61" s="114" t="s">
        <v>44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40" t="s">
        <v>45</v>
      </c>
      <c r="E65" s="43"/>
      <c r="F65" s="43"/>
      <c r="G65" s="40" t="s">
        <v>46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42" t="s">
        <v>43</v>
      </c>
      <c r="E76" s="29"/>
      <c r="F76" s="113" t="s">
        <v>44</v>
      </c>
      <c r="G76" s="42" t="s">
        <v>43</v>
      </c>
      <c r="H76" s="29"/>
      <c r="I76" s="29"/>
      <c r="J76" s="114" t="s">
        <v>44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hidden="1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 x14ac:dyDescent="0.2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 x14ac:dyDescent="0.2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 x14ac:dyDescent="0.2">
      <c r="A85" s="26"/>
      <c r="B85" s="27"/>
      <c r="C85" s="26"/>
      <c r="D85" s="26"/>
      <c r="E85" s="219" t="str">
        <f>E7</f>
        <v>PRESTAVBA MOSTNÉHO OBJEKTU MO 2300-001 V OBCI PODBIEL</v>
      </c>
      <c r="F85" s="220"/>
      <c r="G85" s="220"/>
      <c r="H85" s="220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 x14ac:dyDescent="0.2">
      <c r="A86" s="26"/>
      <c r="B86" s="27"/>
      <c r="C86" s="23" t="s">
        <v>104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 x14ac:dyDescent="0.2">
      <c r="A87" s="26"/>
      <c r="B87" s="27"/>
      <c r="C87" s="26"/>
      <c r="D87" s="26"/>
      <c r="E87" s="177" t="str">
        <f>E9</f>
        <v>SO 301-02 - Prístup pre r...</v>
      </c>
      <c r="F87" s="218"/>
      <c r="G87" s="218"/>
      <c r="H87" s="218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 x14ac:dyDescent="0.2">
      <c r="A89" s="26"/>
      <c r="B89" s="27"/>
      <c r="C89" s="23" t="s">
        <v>15</v>
      </c>
      <c r="D89" s="26"/>
      <c r="E89" s="26"/>
      <c r="F89" s="21" t="str">
        <f>F12</f>
        <v xml:space="preserve"> </v>
      </c>
      <c r="G89" s="26"/>
      <c r="H89" s="26"/>
      <c r="I89" s="23" t="s">
        <v>17</v>
      </c>
      <c r="J89" s="52" t="str">
        <f>IF(J12="","",J12)</f>
        <v>3. 8. 2022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hidden="1" customHeight="1" x14ac:dyDescent="0.2">
      <c r="A91" s="26"/>
      <c r="B91" s="27"/>
      <c r="C91" s="23" t="s">
        <v>19</v>
      </c>
      <c r="D91" s="26"/>
      <c r="E91" s="26"/>
      <c r="F91" s="21" t="str">
        <f>E15</f>
        <v xml:space="preserve"> </v>
      </c>
      <c r="G91" s="26"/>
      <c r="H91" s="26"/>
      <c r="I91" s="23" t="s">
        <v>23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 x14ac:dyDescent="0.2">
      <c r="A92" s="26"/>
      <c r="B92" s="27"/>
      <c r="C92" s="23" t="s">
        <v>22</v>
      </c>
      <c r="D92" s="26"/>
      <c r="E92" s="26"/>
      <c r="F92" s="21" t="str">
        <f>IF(E18="","",E18)</f>
        <v xml:space="preserve"> </v>
      </c>
      <c r="G92" s="26"/>
      <c r="H92" s="26"/>
      <c r="I92" s="23" t="s">
        <v>25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 x14ac:dyDescent="0.2">
      <c r="A94" s="26"/>
      <c r="B94" s="27"/>
      <c r="C94" s="115" t="s">
        <v>109</v>
      </c>
      <c r="D94" s="107"/>
      <c r="E94" s="107"/>
      <c r="F94" s="107"/>
      <c r="G94" s="107"/>
      <c r="H94" s="107"/>
      <c r="I94" s="107"/>
      <c r="J94" s="116" t="s">
        <v>110</v>
      </c>
      <c r="K94" s="107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 x14ac:dyDescent="0.2">
      <c r="A96" s="26"/>
      <c r="B96" s="27"/>
      <c r="C96" s="117" t="s">
        <v>111</v>
      </c>
      <c r="D96" s="26"/>
      <c r="E96" s="26"/>
      <c r="F96" s="26"/>
      <c r="G96" s="26"/>
      <c r="H96" s="26"/>
      <c r="I96" s="26"/>
      <c r="J96" s="68">
        <f>J124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112</v>
      </c>
    </row>
    <row r="97" spans="1:31" s="9" customFormat="1" ht="24.95" hidden="1" customHeight="1" x14ac:dyDescent="0.2">
      <c r="B97" s="118"/>
      <c r="D97" s="119" t="s">
        <v>113</v>
      </c>
      <c r="E97" s="120"/>
      <c r="F97" s="120"/>
      <c r="G97" s="120"/>
      <c r="H97" s="120"/>
      <c r="I97" s="120"/>
      <c r="J97" s="121">
        <f>J125</f>
        <v>0</v>
      </c>
      <c r="L97" s="118"/>
    </row>
    <row r="98" spans="1:31" s="10" customFormat="1" ht="19.899999999999999" hidden="1" customHeight="1" x14ac:dyDescent="0.2">
      <c r="B98" s="122"/>
      <c r="D98" s="123" t="s">
        <v>114</v>
      </c>
      <c r="E98" s="124"/>
      <c r="F98" s="124"/>
      <c r="G98" s="124"/>
      <c r="H98" s="124"/>
      <c r="I98" s="124"/>
      <c r="J98" s="125">
        <f>J126</f>
        <v>0</v>
      </c>
      <c r="L98" s="122"/>
    </row>
    <row r="99" spans="1:31" s="10" customFormat="1" ht="19.899999999999999" hidden="1" customHeight="1" x14ac:dyDescent="0.2">
      <c r="B99" s="122"/>
      <c r="D99" s="123" t="s">
        <v>283</v>
      </c>
      <c r="E99" s="124"/>
      <c r="F99" s="124"/>
      <c r="G99" s="124"/>
      <c r="H99" s="124"/>
      <c r="I99" s="124"/>
      <c r="J99" s="125">
        <f>J140</f>
        <v>0</v>
      </c>
      <c r="L99" s="122"/>
    </row>
    <row r="100" spans="1:31" s="10" customFormat="1" ht="19.899999999999999" hidden="1" customHeight="1" x14ac:dyDescent="0.2">
      <c r="B100" s="122"/>
      <c r="D100" s="123" t="s">
        <v>284</v>
      </c>
      <c r="E100" s="124"/>
      <c r="F100" s="124"/>
      <c r="G100" s="124"/>
      <c r="H100" s="124"/>
      <c r="I100" s="124"/>
      <c r="J100" s="125">
        <f>J145</f>
        <v>0</v>
      </c>
      <c r="L100" s="122"/>
    </row>
    <row r="101" spans="1:31" s="10" customFormat="1" ht="19.899999999999999" hidden="1" customHeight="1" x14ac:dyDescent="0.2">
      <c r="B101" s="122"/>
      <c r="D101" s="123" t="s">
        <v>115</v>
      </c>
      <c r="E101" s="124"/>
      <c r="F101" s="124"/>
      <c r="G101" s="124"/>
      <c r="H101" s="124"/>
      <c r="I101" s="124"/>
      <c r="J101" s="125">
        <f>J152</f>
        <v>0</v>
      </c>
      <c r="L101" s="122"/>
    </row>
    <row r="102" spans="1:31" s="10" customFormat="1" ht="19.899999999999999" hidden="1" customHeight="1" x14ac:dyDescent="0.2">
      <c r="B102" s="122"/>
      <c r="D102" s="123" t="s">
        <v>1047</v>
      </c>
      <c r="E102" s="124"/>
      <c r="F102" s="124"/>
      <c r="G102" s="124"/>
      <c r="H102" s="124"/>
      <c r="I102" s="124"/>
      <c r="J102" s="125">
        <f>J156</f>
        <v>0</v>
      </c>
      <c r="L102" s="122"/>
    </row>
    <row r="103" spans="1:31" s="10" customFormat="1" ht="19.899999999999999" hidden="1" customHeight="1" x14ac:dyDescent="0.2">
      <c r="B103" s="122"/>
      <c r="D103" s="123" t="s">
        <v>116</v>
      </c>
      <c r="E103" s="124"/>
      <c r="F103" s="124"/>
      <c r="G103" s="124"/>
      <c r="H103" s="124"/>
      <c r="I103" s="124"/>
      <c r="J103" s="125">
        <f>J160</f>
        <v>0</v>
      </c>
      <c r="L103" s="122"/>
    </row>
    <row r="104" spans="1:31" s="10" customFormat="1" ht="19.899999999999999" hidden="1" customHeight="1" x14ac:dyDescent="0.2">
      <c r="B104" s="122"/>
      <c r="D104" s="123" t="s">
        <v>117</v>
      </c>
      <c r="E104" s="124"/>
      <c r="F104" s="124"/>
      <c r="G104" s="124"/>
      <c r="H104" s="124"/>
      <c r="I104" s="124"/>
      <c r="J104" s="125">
        <f>J165</f>
        <v>0</v>
      </c>
      <c r="L104" s="122"/>
    </row>
    <row r="105" spans="1:31" s="2" customFormat="1" ht="21.75" hidden="1" customHeight="1" x14ac:dyDescent="0.2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hidden="1" customHeight="1" x14ac:dyDescent="0.2">
      <c r="A106" s="26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hidden="1" x14ac:dyDescent="0.2"/>
    <row r="108" spans="1:31" hidden="1" x14ac:dyDescent="0.2"/>
    <row r="109" spans="1:31" hidden="1" x14ac:dyDescent="0.2"/>
    <row r="110" spans="1:31" s="2" customFormat="1" ht="6.95" customHeight="1" x14ac:dyDescent="0.2">
      <c r="A110" s="26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24.95" customHeight="1" x14ac:dyDescent="0.2">
      <c r="A111" s="26"/>
      <c r="B111" s="27"/>
      <c r="C111" s="18" t="s">
        <v>118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customHeight="1" x14ac:dyDescent="0.2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 x14ac:dyDescent="0.2">
      <c r="A113" s="26"/>
      <c r="B113" s="27"/>
      <c r="C113" s="23" t="s">
        <v>12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 x14ac:dyDescent="0.2">
      <c r="A114" s="26"/>
      <c r="B114" s="27"/>
      <c r="C114" s="26"/>
      <c r="D114" s="26"/>
      <c r="E114" s="219" t="str">
        <f>E7</f>
        <v>PRESTAVBA MOSTNÉHO OBJEKTU MO 2300-001 V OBCI PODBIEL</v>
      </c>
      <c r="F114" s="220"/>
      <c r="G114" s="220"/>
      <c r="H114" s="220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 x14ac:dyDescent="0.2">
      <c r="A115" s="26"/>
      <c r="B115" s="27"/>
      <c r="C115" s="23" t="s">
        <v>104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6.5" customHeight="1" x14ac:dyDescent="0.2">
      <c r="A116" s="26"/>
      <c r="B116" s="27"/>
      <c r="C116" s="26"/>
      <c r="D116" s="26"/>
      <c r="E116" s="177" t="str">
        <f>E9</f>
        <v>SO 301-02 - Prístup pre r...</v>
      </c>
      <c r="F116" s="218"/>
      <c r="G116" s="218"/>
      <c r="H116" s="218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 x14ac:dyDescent="0.2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2" customHeight="1" x14ac:dyDescent="0.2">
      <c r="A118" s="26"/>
      <c r="B118" s="27"/>
      <c r="C118" s="23" t="s">
        <v>15</v>
      </c>
      <c r="D118" s="26"/>
      <c r="E118" s="26"/>
      <c r="F118" s="21" t="str">
        <f>F12</f>
        <v xml:space="preserve"> </v>
      </c>
      <c r="G118" s="26"/>
      <c r="H118" s="26"/>
      <c r="I118" s="23" t="s">
        <v>17</v>
      </c>
      <c r="J118" s="52" t="str">
        <f>IF(J12="","",J12)</f>
        <v>3. 8. 2022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6.95" customHeight="1" x14ac:dyDescent="0.2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 x14ac:dyDescent="0.2">
      <c r="A120" s="26"/>
      <c r="B120" s="27"/>
      <c r="C120" s="23" t="s">
        <v>19</v>
      </c>
      <c r="D120" s="26"/>
      <c r="E120" s="26"/>
      <c r="F120" s="21" t="str">
        <f>E15</f>
        <v xml:space="preserve"> </v>
      </c>
      <c r="G120" s="26"/>
      <c r="H120" s="26"/>
      <c r="I120" s="23" t="s">
        <v>23</v>
      </c>
      <c r="J120" s="24" t="str">
        <f>E21</f>
        <v xml:space="preserve"> </v>
      </c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2" customHeight="1" x14ac:dyDescent="0.2">
      <c r="A121" s="26"/>
      <c r="B121" s="27"/>
      <c r="C121" s="23" t="s">
        <v>22</v>
      </c>
      <c r="D121" s="26"/>
      <c r="E121" s="26"/>
      <c r="F121" s="21" t="str">
        <f>IF(E18="","",E18)</f>
        <v xml:space="preserve"> </v>
      </c>
      <c r="G121" s="26"/>
      <c r="H121" s="26"/>
      <c r="I121" s="23" t="s">
        <v>25</v>
      </c>
      <c r="J121" s="24" t="str">
        <f>E24</f>
        <v xml:space="preserve"> </v>
      </c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0.35" customHeight="1" x14ac:dyDescent="0.2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11" customFormat="1" ht="29.25" customHeight="1" x14ac:dyDescent="0.2">
      <c r="A123" s="126"/>
      <c r="B123" s="127"/>
      <c r="C123" s="128" t="s">
        <v>119</v>
      </c>
      <c r="D123" s="129" t="s">
        <v>53</v>
      </c>
      <c r="E123" s="129" t="s">
        <v>49</v>
      </c>
      <c r="F123" s="129" t="s">
        <v>50</v>
      </c>
      <c r="G123" s="129" t="s">
        <v>120</v>
      </c>
      <c r="H123" s="129" t="s">
        <v>121</v>
      </c>
      <c r="I123" s="129" t="s">
        <v>122</v>
      </c>
      <c r="J123" s="130" t="s">
        <v>110</v>
      </c>
      <c r="K123" s="131" t="s">
        <v>123</v>
      </c>
      <c r="L123" s="132"/>
      <c r="M123" s="59" t="s">
        <v>1</v>
      </c>
      <c r="N123" s="60" t="s">
        <v>32</v>
      </c>
      <c r="O123" s="60" t="s">
        <v>124</v>
      </c>
      <c r="P123" s="60" t="s">
        <v>125</v>
      </c>
      <c r="Q123" s="60" t="s">
        <v>126</v>
      </c>
      <c r="R123" s="60" t="s">
        <v>127</v>
      </c>
      <c r="S123" s="60" t="s">
        <v>128</v>
      </c>
      <c r="T123" s="61" t="s">
        <v>129</v>
      </c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</row>
    <row r="124" spans="1:65" s="2" customFormat="1" ht="22.9" customHeight="1" x14ac:dyDescent="0.25">
      <c r="A124" s="26"/>
      <c r="B124" s="27"/>
      <c r="C124" s="66" t="s">
        <v>111</v>
      </c>
      <c r="D124" s="26"/>
      <c r="E124" s="26"/>
      <c r="F124" s="26"/>
      <c r="G124" s="26"/>
      <c r="H124" s="26"/>
      <c r="I124" s="26"/>
      <c r="J124" s="133">
        <f>BK124</f>
        <v>0</v>
      </c>
      <c r="K124" s="26"/>
      <c r="L124" s="27"/>
      <c r="M124" s="62"/>
      <c r="N124" s="53"/>
      <c r="O124" s="63"/>
      <c r="P124" s="134">
        <f>P125</f>
        <v>998.46008599999993</v>
      </c>
      <c r="Q124" s="63"/>
      <c r="R124" s="134">
        <f>R125</f>
        <v>522.96824259999994</v>
      </c>
      <c r="S124" s="63"/>
      <c r="T124" s="135">
        <f>T125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T124" s="14" t="s">
        <v>67</v>
      </c>
      <c r="AU124" s="14" t="s">
        <v>112</v>
      </c>
      <c r="BK124" s="136">
        <f>BK125</f>
        <v>0</v>
      </c>
    </row>
    <row r="125" spans="1:65" s="12" customFormat="1" ht="25.9" customHeight="1" x14ac:dyDescent="0.2">
      <c r="B125" s="137"/>
      <c r="D125" s="138" t="s">
        <v>67</v>
      </c>
      <c r="E125" s="139" t="s">
        <v>130</v>
      </c>
      <c r="F125" s="139" t="s">
        <v>131</v>
      </c>
      <c r="J125" s="140">
        <f>BK125</f>
        <v>0</v>
      </c>
      <c r="L125" s="137"/>
      <c r="M125" s="141"/>
      <c r="N125" s="142"/>
      <c r="O125" s="142"/>
      <c r="P125" s="143">
        <f>P126+P140+P145+P152+P156+P160+P165</f>
        <v>998.46008599999993</v>
      </c>
      <c r="Q125" s="142"/>
      <c r="R125" s="143">
        <f>R126+R140+R145+R152+R156+R160+R165</f>
        <v>522.96824259999994</v>
      </c>
      <c r="S125" s="142"/>
      <c r="T125" s="144">
        <f>T126+T140+T145+T152+T156+T160+T165</f>
        <v>0</v>
      </c>
      <c r="AR125" s="138" t="s">
        <v>74</v>
      </c>
      <c r="AT125" s="145" t="s">
        <v>67</v>
      </c>
      <c r="AU125" s="145" t="s">
        <v>24</v>
      </c>
      <c r="AY125" s="138" t="s">
        <v>132</v>
      </c>
      <c r="BK125" s="146">
        <f>BK126+BK140+BK145+BK152+BK156+BK160+BK165</f>
        <v>0</v>
      </c>
    </row>
    <row r="126" spans="1:65" s="12" customFormat="1" ht="22.9" customHeight="1" x14ac:dyDescent="0.2">
      <c r="B126" s="137"/>
      <c r="D126" s="138" t="s">
        <v>67</v>
      </c>
      <c r="E126" s="147" t="s">
        <v>74</v>
      </c>
      <c r="F126" s="147" t="s">
        <v>133</v>
      </c>
      <c r="J126" s="148">
        <f>BK126</f>
        <v>0</v>
      </c>
      <c r="L126" s="137"/>
      <c r="M126" s="141"/>
      <c r="N126" s="142"/>
      <c r="O126" s="142"/>
      <c r="P126" s="143">
        <f>SUM(P127:P139)</f>
        <v>249.749526</v>
      </c>
      <c r="Q126" s="142"/>
      <c r="R126" s="143">
        <f>SUM(R127:R139)</f>
        <v>0</v>
      </c>
      <c r="S126" s="142"/>
      <c r="T126" s="144">
        <f>SUM(T127:T139)</f>
        <v>0</v>
      </c>
      <c r="AR126" s="138" t="s">
        <v>74</v>
      </c>
      <c r="AT126" s="145" t="s">
        <v>67</v>
      </c>
      <c r="AU126" s="145" t="s">
        <v>74</v>
      </c>
      <c r="AY126" s="138" t="s">
        <v>132</v>
      </c>
      <c r="BK126" s="146">
        <f>SUM(BK127:BK139)</f>
        <v>0</v>
      </c>
    </row>
    <row r="127" spans="1:65" s="2" customFormat="1" ht="24.2" customHeight="1" x14ac:dyDescent="0.2">
      <c r="A127" s="26"/>
      <c r="B127" s="149"/>
      <c r="C127" s="150" t="s">
        <v>74</v>
      </c>
      <c r="D127" s="150" t="s">
        <v>134</v>
      </c>
      <c r="E127" s="151" t="s">
        <v>750</v>
      </c>
      <c r="F127" s="152" t="s">
        <v>1048</v>
      </c>
      <c r="G127" s="153" t="s">
        <v>137</v>
      </c>
      <c r="H127" s="154">
        <v>516</v>
      </c>
      <c r="I127" s="155"/>
      <c r="J127" s="155">
        <f t="shared" ref="J127:J139" si="0">ROUND(I127*H127,2)</f>
        <v>0</v>
      </c>
      <c r="K127" s="156"/>
      <c r="L127" s="27"/>
      <c r="M127" s="157" t="s">
        <v>1</v>
      </c>
      <c r="N127" s="158" t="s">
        <v>33</v>
      </c>
      <c r="O127" s="159">
        <v>6.0999999999999999E-2</v>
      </c>
      <c r="P127" s="159">
        <f t="shared" ref="P127:P139" si="1">O127*H127</f>
        <v>31.475999999999999</v>
      </c>
      <c r="Q127" s="159">
        <v>0</v>
      </c>
      <c r="R127" s="159">
        <f t="shared" ref="R127:R139" si="2">Q127*H127</f>
        <v>0</v>
      </c>
      <c r="S127" s="159">
        <v>0</v>
      </c>
      <c r="T127" s="160">
        <f t="shared" ref="T127:T139" si="3"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61" t="s">
        <v>138</v>
      </c>
      <c r="AT127" s="161" t="s">
        <v>134</v>
      </c>
      <c r="AU127" s="161" t="s">
        <v>76</v>
      </c>
      <c r="AY127" s="14" t="s">
        <v>132</v>
      </c>
      <c r="BE127" s="162">
        <f t="shared" ref="BE127:BE139" si="4">IF(N127="základná",J127,0)</f>
        <v>0</v>
      </c>
      <c r="BF127" s="162">
        <f t="shared" ref="BF127:BF139" si="5">IF(N127="znížená",J127,0)</f>
        <v>0</v>
      </c>
      <c r="BG127" s="162">
        <f t="shared" ref="BG127:BG139" si="6">IF(N127="zákl. prenesená",J127,0)</f>
        <v>0</v>
      </c>
      <c r="BH127" s="162">
        <f t="shared" ref="BH127:BH139" si="7">IF(N127="zníž. prenesená",J127,0)</f>
        <v>0</v>
      </c>
      <c r="BI127" s="162">
        <f t="shared" ref="BI127:BI139" si="8">IF(N127="nulová",J127,0)</f>
        <v>0</v>
      </c>
      <c r="BJ127" s="14" t="s">
        <v>74</v>
      </c>
      <c r="BK127" s="162">
        <f t="shared" ref="BK127:BK139" si="9">ROUND(I127*H127,2)</f>
        <v>0</v>
      </c>
      <c r="BL127" s="14" t="s">
        <v>138</v>
      </c>
      <c r="BM127" s="161" t="s">
        <v>76</v>
      </c>
    </row>
    <row r="128" spans="1:65" s="2" customFormat="1" ht="37.9" customHeight="1" x14ac:dyDescent="0.2">
      <c r="A128" s="26"/>
      <c r="B128" s="149"/>
      <c r="C128" s="150" t="s">
        <v>76</v>
      </c>
      <c r="D128" s="150" t="s">
        <v>134</v>
      </c>
      <c r="E128" s="151" t="s">
        <v>1049</v>
      </c>
      <c r="F128" s="152" t="s">
        <v>1050</v>
      </c>
      <c r="G128" s="153" t="s">
        <v>137</v>
      </c>
      <c r="H128" s="154">
        <v>567.6</v>
      </c>
      <c r="I128" s="155"/>
      <c r="J128" s="155">
        <f t="shared" si="0"/>
        <v>0</v>
      </c>
      <c r="K128" s="156"/>
      <c r="L128" s="27"/>
      <c r="M128" s="157" t="s">
        <v>1</v>
      </c>
      <c r="N128" s="158" t="s">
        <v>33</v>
      </c>
      <c r="O128" s="159">
        <v>0.13800000000000001</v>
      </c>
      <c r="P128" s="159">
        <f t="shared" si="1"/>
        <v>78.328800000000015</v>
      </c>
      <c r="Q128" s="159">
        <v>0</v>
      </c>
      <c r="R128" s="159">
        <f t="shared" si="2"/>
        <v>0</v>
      </c>
      <c r="S128" s="159">
        <v>0</v>
      </c>
      <c r="T128" s="160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61" t="s">
        <v>138</v>
      </c>
      <c r="AT128" s="161" t="s">
        <v>134</v>
      </c>
      <c r="AU128" s="161" t="s">
        <v>76</v>
      </c>
      <c r="AY128" s="14" t="s">
        <v>132</v>
      </c>
      <c r="BE128" s="162">
        <f t="shared" si="4"/>
        <v>0</v>
      </c>
      <c r="BF128" s="162">
        <f t="shared" si="5"/>
        <v>0</v>
      </c>
      <c r="BG128" s="162">
        <f t="shared" si="6"/>
        <v>0</v>
      </c>
      <c r="BH128" s="162">
        <f t="shared" si="7"/>
        <v>0</v>
      </c>
      <c r="BI128" s="162">
        <f t="shared" si="8"/>
        <v>0</v>
      </c>
      <c r="BJ128" s="14" t="s">
        <v>74</v>
      </c>
      <c r="BK128" s="162">
        <f t="shared" si="9"/>
        <v>0</v>
      </c>
      <c r="BL128" s="14" t="s">
        <v>138</v>
      </c>
      <c r="BM128" s="161" t="s">
        <v>138</v>
      </c>
    </row>
    <row r="129" spans="1:65" s="2" customFormat="1" ht="24.2" customHeight="1" x14ac:dyDescent="0.2">
      <c r="A129" s="26"/>
      <c r="B129" s="149"/>
      <c r="C129" s="150" t="s">
        <v>141</v>
      </c>
      <c r="D129" s="150" t="s">
        <v>134</v>
      </c>
      <c r="E129" s="151" t="s">
        <v>1051</v>
      </c>
      <c r="F129" s="152" t="s">
        <v>1052</v>
      </c>
      <c r="G129" s="153" t="s">
        <v>147</v>
      </c>
      <c r="H129" s="154">
        <v>113.04</v>
      </c>
      <c r="I129" s="155"/>
      <c r="J129" s="155">
        <f t="shared" si="0"/>
        <v>0</v>
      </c>
      <c r="K129" s="156"/>
      <c r="L129" s="27"/>
      <c r="M129" s="157" t="s">
        <v>1</v>
      </c>
      <c r="N129" s="158" t="s">
        <v>33</v>
      </c>
      <c r="O129" s="159">
        <v>0.46</v>
      </c>
      <c r="P129" s="159">
        <f t="shared" si="1"/>
        <v>51.998400000000004</v>
      </c>
      <c r="Q129" s="159">
        <v>0</v>
      </c>
      <c r="R129" s="159">
        <f t="shared" si="2"/>
        <v>0</v>
      </c>
      <c r="S129" s="159">
        <v>0</v>
      </c>
      <c r="T129" s="160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61" t="s">
        <v>138</v>
      </c>
      <c r="AT129" s="161" t="s">
        <v>134</v>
      </c>
      <c r="AU129" s="161" t="s">
        <v>76</v>
      </c>
      <c r="AY129" s="14" t="s">
        <v>132</v>
      </c>
      <c r="BE129" s="162">
        <f t="shared" si="4"/>
        <v>0</v>
      </c>
      <c r="BF129" s="162">
        <f t="shared" si="5"/>
        <v>0</v>
      </c>
      <c r="BG129" s="162">
        <f t="shared" si="6"/>
        <v>0</v>
      </c>
      <c r="BH129" s="162">
        <f t="shared" si="7"/>
        <v>0</v>
      </c>
      <c r="BI129" s="162">
        <f t="shared" si="8"/>
        <v>0</v>
      </c>
      <c r="BJ129" s="14" t="s">
        <v>74</v>
      </c>
      <c r="BK129" s="162">
        <f t="shared" si="9"/>
        <v>0</v>
      </c>
      <c r="BL129" s="14" t="s">
        <v>138</v>
      </c>
      <c r="BM129" s="161" t="s">
        <v>144</v>
      </c>
    </row>
    <row r="130" spans="1:65" s="2" customFormat="1" ht="24.2" customHeight="1" x14ac:dyDescent="0.2">
      <c r="A130" s="26"/>
      <c r="B130" s="149"/>
      <c r="C130" s="150" t="s">
        <v>138</v>
      </c>
      <c r="D130" s="150" t="s">
        <v>134</v>
      </c>
      <c r="E130" s="151" t="s">
        <v>1053</v>
      </c>
      <c r="F130" s="152" t="s">
        <v>1054</v>
      </c>
      <c r="G130" s="153" t="s">
        <v>147</v>
      </c>
      <c r="H130" s="154">
        <v>113.04</v>
      </c>
      <c r="I130" s="155"/>
      <c r="J130" s="155">
        <f t="shared" si="0"/>
        <v>0</v>
      </c>
      <c r="K130" s="156"/>
      <c r="L130" s="27"/>
      <c r="M130" s="157" t="s">
        <v>1</v>
      </c>
      <c r="N130" s="158" t="s">
        <v>33</v>
      </c>
      <c r="O130" s="159">
        <v>5.6000000000000001E-2</v>
      </c>
      <c r="P130" s="159">
        <f t="shared" si="1"/>
        <v>6.3302400000000008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61" t="s">
        <v>138</v>
      </c>
      <c r="AT130" s="161" t="s">
        <v>134</v>
      </c>
      <c r="AU130" s="161" t="s">
        <v>76</v>
      </c>
      <c r="AY130" s="14" t="s">
        <v>132</v>
      </c>
      <c r="BE130" s="162">
        <f t="shared" si="4"/>
        <v>0</v>
      </c>
      <c r="BF130" s="162">
        <f t="shared" si="5"/>
        <v>0</v>
      </c>
      <c r="BG130" s="162">
        <f t="shared" si="6"/>
        <v>0</v>
      </c>
      <c r="BH130" s="162">
        <f t="shared" si="7"/>
        <v>0</v>
      </c>
      <c r="BI130" s="162">
        <f t="shared" si="8"/>
        <v>0</v>
      </c>
      <c r="BJ130" s="14" t="s">
        <v>74</v>
      </c>
      <c r="BK130" s="162">
        <f t="shared" si="9"/>
        <v>0</v>
      </c>
      <c r="BL130" s="14" t="s">
        <v>138</v>
      </c>
      <c r="BM130" s="161" t="s">
        <v>148</v>
      </c>
    </row>
    <row r="131" spans="1:65" s="2" customFormat="1" ht="24.2" customHeight="1" x14ac:dyDescent="0.2">
      <c r="A131" s="26"/>
      <c r="B131" s="149"/>
      <c r="C131" s="150" t="s">
        <v>149</v>
      </c>
      <c r="D131" s="150" t="s">
        <v>134</v>
      </c>
      <c r="E131" s="151" t="s">
        <v>1055</v>
      </c>
      <c r="F131" s="152" t="s">
        <v>1056</v>
      </c>
      <c r="G131" s="153" t="s">
        <v>147</v>
      </c>
      <c r="H131" s="154">
        <v>18</v>
      </c>
      <c r="I131" s="155"/>
      <c r="J131" s="155">
        <f t="shared" si="0"/>
        <v>0</v>
      </c>
      <c r="K131" s="156"/>
      <c r="L131" s="27"/>
      <c r="M131" s="157" t="s">
        <v>1</v>
      </c>
      <c r="N131" s="158" t="s">
        <v>33</v>
      </c>
      <c r="O131" s="159">
        <v>0.38200000000000001</v>
      </c>
      <c r="P131" s="159">
        <f t="shared" si="1"/>
        <v>6.8760000000000003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61" t="s">
        <v>138</v>
      </c>
      <c r="AT131" s="161" t="s">
        <v>134</v>
      </c>
      <c r="AU131" s="161" t="s">
        <v>76</v>
      </c>
      <c r="AY131" s="14" t="s">
        <v>132</v>
      </c>
      <c r="BE131" s="162">
        <f t="shared" si="4"/>
        <v>0</v>
      </c>
      <c r="BF131" s="162">
        <f t="shared" si="5"/>
        <v>0</v>
      </c>
      <c r="BG131" s="162">
        <f t="shared" si="6"/>
        <v>0</v>
      </c>
      <c r="BH131" s="162">
        <f t="shared" si="7"/>
        <v>0</v>
      </c>
      <c r="BI131" s="162">
        <f t="shared" si="8"/>
        <v>0</v>
      </c>
      <c r="BJ131" s="14" t="s">
        <v>74</v>
      </c>
      <c r="BK131" s="162">
        <f t="shared" si="9"/>
        <v>0</v>
      </c>
      <c r="BL131" s="14" t="s">
        <v>138</v>
      </c>
      <c r="BM131" s="161" t="s">
        <v>152</v>
      </c>
    </row>
    <row r="132" spans="1:65" s="2" customFormat="1" ht="33" customHeight="1" x14ac:dyDescent="0.2">
      <c r="A132" s="26"/>
      <c r="B132" s="149"/>
      <c r="C132" s="150" t="s">
        <v>144</v>
      </c>
      <c r="D132" s="150" t="s">
        <v>134</v>
      </c>
      <c r="E132" s="151" t="s">
        <v>1057</v>
      </c>
      <c r="F132" s="152" t="s">
        <v>1058</v>
      </c>
      <c r="G132" s="153" t="s">
        <v>147</v>
      </c>
      <c r="H132" s="154">
        <v>94.2</v>
      </c>
      <c r="I132" s="155"/>
      <c r="J132" s="155">
        <f t="shared" si="0"/>
        <v>0</v>
      </c>
      <c r="K132" s="156"/>
      <c r="L132" s="27"/>
      <c r="M132" s="157" t="s">
        <v>1</v>
      </c>
      <c r="N132" s="158" t="s">
        <v>33</v>
      </c>
      <c r="O132" s="159">
        <v>7.0999999999999994E-2</v>
      </c>
      <c r="P132" s="159">
        <f t="shared" si="1"/>
        <v>6.6881999999999993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1" t="s">
        <v>138</v>
      </c>
      <c r="AT132" s="161" t="s">
        <v>134</v>
      </c>
      <c r="AU132" s="161" t="s">
        <v>76</v>
      </c>
      <c r="AY132" s="14" t="s">
        <v>132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4" t="s">
        <v>74</v>
      </c>
      <c r="BK132" s="162">
        <f t="shared" si="9"/>
        <v>0</v>
      </c>
      <c r="BL132" s="14" t="s">
        <v>138</v>
      </c>
      <c r="BM132" s="161" t="s">
        <v>155</v>
      </c>
    </row>
    <row r="133" spans="1:65" s="2" customFormat="1" ht="37.9" customHeight="1" x14ac:dyDescent="0.2">
      <c r="A133" s="26"/>
      <c r="B133" s="149"/>
      <c r="C133" s="150" t="s">
        <v>156</v>
      </c>
      <c r="D133" s="150" t="s">
        <v>134</v>
      </c>
      <c r="E133" s="151" t="s">
        <v>1059</v>
      </c>
      <c r="F133" s="152" t="s">
        <v>1060</v>
      </c>
      <c r="G133" s="153" t="s">
        <v>147</v>
      </c>
      <c r="H133" s="154">
        <v>2355</v>
      </c>
      <c r="I133" s="155"/>
      <c r="J133" s="155">
        <f t="shared" si="0"/>
        <v>0</v>
      </c>
      <c r="K133" s="156"/>
      <c r="L133" s="27"/>
      <c r="M133" s="157" t="s">
        <v>1</v>
      </c>
      <c r="N133" s="158" t="s">
        <v>33</v>
      </c>
      <c r="O133" s="159">
        <v>7.3699999999999998E-3</v>
      </c>
      <c r="P133" s="159">
        <f t="shared" si="1"/>
        <v>17.356349999999999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1" t="s">
        <v>138</v>
      </c>
      <c r="AT133" s="161" t="s">
        <v>134</v>
      </c>
      <c r="AU133" s="161" t="s">
        <v>76</v>
      </c>
      <c r="AY133" s="14" t="s">
        <v>132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4" t="s">
        <v>74</v>
      </c>
      <c r="BK133" s="162">
        <f t="shared" si="9"/>
        <v>0</v>
      </c>
      <c r="BL133" s="14" t="s">
        <v>138</v>
      </c>
      <c r="BM133" s="161" t="s">
        <v>159</v>
      </c>
    </row>
    <row r="134" spans="1:65" s="2" customFormat="1" ht="37.9" customHeight="1" x14ac:dyDescent="0.2">
      <c r="A134" s="26"/>
      <c r="B134" s="149"/>
      <c r="C134" s="150" t="s">
        <v>148</v>
      </c>
      <c r="D134" s="150" t="s">
        <v>134</v>
      </c>
      <c r="E134" s="151" t="s">
        <v>961</v>
      </c>
      <c r="F134" s="152" t="s">
        <v>962</v>
      </c>
      <c r="G134" s="153" t="s">
        <v>147</v>
      </c>
      <c r="H134" s="154">
        <v>227.04</v>
      </c>
      <c r="I134" s="155"/>
      <c r="J134" s="155">
        <f t="shared" si="0"/>
        <v>0</v>
      </c>
      <c r="K134" s="156"/>
      <c r="L134" s="27"/>
      <c r="M134" s="157" t="s">
        <v>1</v>
      </c>
      <c r="N134" s="158" t="s">
        <v>33</v>
      </c>
      <c r="O134" s="159">
        <v>5.4399999999999997E-2</v>
      </c>
      <c r="P134" s="159">
        <f t="shared" si="1"/>
        <v>12.350975999999999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1" t="s">
        <v>138</v>
      </c>
      <c r="AT134" s="161" t="s">
        <v>134</v>
      </c>
      <c r="AU134" s="161" t="s">
        <v>76</v>
      </c>
      <c r="AY134" s="14" t="s">
        <v>132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4" t="s">
        <v>74</v>
      </c>
      <c r="BK134" s="162">
        <f t="shared" si="9"/>
        <v>0</v>
      </c>
      <c r="BL134" s="14" t="s">
        <v>138</v>
      </c>
      <c r="BM134" s="161" t="s">
        <v>164</v>
      </c>
    </row>
    <row r="135" spans="1:65" s="2" customFormat="1" ht="44.25" customHeight="1" x14ac:dyDescent="0.2">
      <c r="A135" s="26"/>
      <c r="B135" s="149"/>
      <c r="C135" s="150" t="s">
        <v>165</v>
      </c>
      <c r="D135" s="150" t="s">
        <v>134</v>
      </c>
      <c r="E135" s="151" t="s">
        <v>963</v>
      </c>
      <c r="F135" s="152" t="s">
        <v>964</v>
      </c>
      <c r="G135" s="153" t="s">
        <v>147</v>
      </c>
      <c r="H135" s="154">
        <v>5676</v>
      </c>
      <c r="I135" s="155"/>
      <c r="J135" s="155">
        <f t="shared" si="0"/>
        <v>0</v>
      </c>
      <c r="K135" s="156"/>
      <c r="L135" s="27"/>
      <c r="M135" s="157" t="s">
        <v>1</v>
      </c>
      <c r="N135" s="158" t="s">
        <v>33</v>
      </c>
      <c r="O135" s="159">
        <v>5.3899999999999998E-3</v>
      </c>
      <c r="P135" s="159">
        <f t="shared" si="1"/>
        <v>30.593640000000001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1" t="s">
        <v>138</v>
      </c>
      <c r="AT135" s="161" t="s">
        <v>134</v>
      </c>
      <c r="AU135" s="161" t="s">
        <v>76</v>
      </c>
      <c r="AY135" s="14" t="s">
        <v>132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4" t="s">
        <v>74</v>
      </c>
      <c r="BK135" s="162">
        <f t="shared" si="9"/>
        <v>0</v>
      </c>
      <c r="BL135" s="14" t="s">
        <v>138</v>
      </c>
      <c r="BM135" s="161" t="s">
        <v>168</v>
      </c>
    </row>
    <row r="136" spans="1:65" s="2" customFormat="1" ht="37.9" customHeight="1" x14ac:dyDescent="0.2">
      <c r="A136" s="26"/>
      <c r="B136" s="149"/>
      <c r="C136" s="150" t="s">
        <v>152</v>
      </c>
      <c r="D136" s="150" t="s">
        <v>134</v>
      </c>
      <c r="E136" s="151" t="s">
        <v>153</v>
      </c>
      <c r="F136" s="152" t="s">
        <v>154</v>
      </c>
      <c r="G136" s="153" t="s">
        <v>147</v>
      </c>
      <c r="H136" s="154">
        <v>94.2</v>
      </c>
      <c r="I136" s="155"/>
      <c r="J136" s="155">
        <f t="shared" si="0"/>
        <v>0</v>
      </c>
      <c r="K136" s="156"/>
      <c r="L136" s="27"/>
      <c r="M136" s="157" t="s">
        <v>1</v>
      </c>
      <c r="N136" s="158" t="s">
        <v>33</v>
      </c>
      <c r="O136" s="159">
        <v>5.5E-2</v>
      </c>
      <c r="P136" s="159">
        <f t="shared" si="1"/>
        <v>5.181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 t="s">
        <v>138</v>
      </c>
      <c r="AT136" s="161" t="s">
        <v>134</v>
      </c>
      <c r="AU136" s="161" t="s">
        <v>76</v>
      </c>
      <c r="AY136" s="14" t="s">
        <v>132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4" t="s">
        <v>74</v>
      </c>
      <c r="BK136" s="162">
        <f t="shared" si="9"/>
        <v>0</v>
      </c>
      <c r="BL136" s="14" t="s">
        <v>138</v>
      </c>
      <c r="BM136" s="161" t="s">
        <v>7</v>
      </c>
    </row>
    <row r="137" spans="1:65" s="2" customFormat="1" ht="16.5" customHeight="1" x14ac:dyDescent="0.2">
      <c r="A137" s="26"/>
      <c r="B137" s="149"/>
      <c r="C137" s="163" t="s">
        <v>171</v>
      </c>
      <c r="D137" s="163" t="s">
        <v>160</v>
      </c>
      <c r="E137" s="164" t="s">
        <v>1061</v>
      </c>
      <c r="F137" s="165" t="s">
        <v>1062</v>
      </c>
      <c r="G137" s="166" t="s">
        <v>229</v>
      </c>
      <c r="H137" s="167">
        <v>169.56</v>
      </c>
      <c r="I137" s="168"/>
      <c r="J137" s="168">
        <f t="shared" si="0"/>
        <v>0</v>
      </c>
      <c r="K137" s="169"/>
      <c r="L137" s="170"/>
      <c r="M137" s="171" t="s">
        <v>1</v>
      </c>
      <c r="N137" s="172" t="s">
        <v>33</v>
      </c>
      <c r="O137" s="159">
        <v>0</v>
      </c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 t="s">
        <v>148</v>
      </c>
      <c r="AT137" s="161" t="s">
        <v>160</v>
      </c>
      <c r="AU137" s="161" t="s">
        <v>76</v>
      </c>
      <c r="AY137" s="14" t="s">
        <v>132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4" t="s">
        <v>74</v>
      </c>
      <c r="BK137" s="162">
        <f t="shared" si="9"/>
        <v>0</v>
      </c>
      <c r="BL137" s="14" t="s">
        <v>138</v>
      </c>
      <c r="BM137" s="161" t="s">
        <v>174</v>
      </c>
    </row>
    <row r="138" spans="1:65" s="2" customFormat="1" ht="21.75" customHeight="1" x14ac:dyDescent="0.2">
      <c r="A138" s="26"/>
      <c r="B138" s="149"/>
      <c r="C138" s="150" t="s">
        <v>155</v>
      </c>
      <c r="D138" s="150" t="s">
        <v>134</v>
      </c>
      <c r="E138" s="151" t="s">
        <v>967</v>
      </c>
      <c r="F138" s="152" t="s">
        <v>968</v>
      </c>
      <c r="G138" s="153" t="s">
        <v>147</v>
      </c>
      <c r="H138" s="154">
        <v>321.24</v>
      </c>
      <c r="I138" s="155"/>
      <c r="J138" s="155">
        <f t="shared" si="0"/>
        <v>0</v>
      </c>
      <c r="K138" s="156"/>
      <c r="L138" s="27"/>
      <c r="M138" s="157" t="s">
        <v>1</v>
      </c>
      <c r="N138" s="158" t="s">
        <v>33</v>
      </c>
      <c r="O138" s="159">
        <v>8.0000000000000002E-3</v>
      </c>
      <c r="P138" s="159">
        <f t="shared" si="1"/>
        <v>2.5699200000000002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 t="s">
        <v>138</v>
      </c>
      <c r="AT138" s="161" t="s">
        <v>134</v>
      </c>
      <c r="AU138" s="161" t="s">
        <v>76</v>
      </c>
      <c r="AY138" s="14" t="s">
        <v>132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4" t="s">
        <v>74</v>
      </c>
      <c r="BK138" s="162">
        <f t="shared" si="9"/>
        <v>0</v>
      </c>
      <c r="BL138" s="14" t="s">
        <v>138</v>
      </c>
      <c r="BM138" s="161" t="s">
        <v>178</v>
      </c>
    </row>
    <row r="139" spans="1:65" s="2" customFormat="1" ht="24.2" customHeight="1" x14ac:dyDescent="0.2">
      <c r="A139" s="26"/>
      <c r="B139" s="149"/>
      <c r="C139" s="150" t="s">
        <v>179</v>
      </c>
      <c r="D139" s="150" t="s">
        <v>134</v>
      </c>
      <c r="E139" s="151" t="s">
        <v>969</v>
      </c>
      <c r="F139" s="152" t="s">
        <v>778</v>
      </c>
      <c r="G139" s="153" t="s">
        <v>229</v>
      </c>
      <c r="H139" s="154">
        <v>578.23199999999997</v>
      </c>
      <c r="I139" s="155"/>
      <c r="J139" s="155">
        <f t="shared" si="0"/>
        <v>0</v>
      </c>
      <c r="K139" s="156"/>
      <c r="L139" s="27"/>
      <c r="M139" s="157" t="s">
        <v>1</v>
      </c>
      <c r="N139" s="158" t="s">
        <v>33</v>
      </c>
      <c r="O139" s="159">
        <v>0</v>
      </c>
      <c r="P139" s="159">
        <f t="shared" si="1"/>
        <v>0</v>
      </c>
      <c r="Q139" s="159">
        <v>0</v>
      </c>
      <c r="R139" s="159">
        <f t="shared" si="2"/>
        <v>0</v>
      </c>
      <c r="S139" s="159">
        <v>0</v>
      </c>
      <c r="T139" s="160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 t="s">
        <v>138</v>
      </c>
      <c r="AT139" s="161" t="s">
        <v>134</v>
      </c>
      <c r="AU139" s="161" t="s">
        <v>76</v>
      </c>
      <c r="AY139" s="14" t="s">
        <v>132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4" t="s">
        <v>74</v>
      </c>
      <c r="BK139" s="162">
        <f t="shared" si="9"/>
        <v>0</v>
      </c>
      <c r="BL139" s="14" t="s">
        <v>138</v>
      </c>
      <c r="BM139" s="161" t="s">
        <v>182</v>
      </c>
    </row>
    <row r="140" spans="1:65" s="12" customFormat="1" ht="22.9" customHeight="1" x14ac:dyDescent="0.2">
      <c r="B140" s="137"/>
      <c r="D140" s="138" t="s">
        <v>67</v>
      </c>
      <c r="E140" s="147" t="s">
        <v>76</v>
      </c>
      <c r="F140" s="147" t="s">
        <v>308</v>
      </c>
      <c r="J140" s="148">
        <f>BK140</f>
        <v>0</v>
      </c>
      <c r="L140" s="137"/>
      <c r="M140" s="141"/>
      <c r="N140" s="142"/>
      <c r="O140" s="142"/>
      <c r="P140" s="143">
        <f>SUM(P141:P144)</f>
        <v>90.642400000000009</v>
      </c>
      <c r="Q140" s="142"/>
      <c r="R140" s="143">
        <f>SUM(R141:R144)</f>
        <v>37.933099999999996</v>
      </c>
      <c r="S140" s="142"/>
      <c r="T140" s="144">
        <f>SUM(T141:T144)</f>
        <v>0</v>
      </c>
      <c r="AR140" s="138" t="s">
        <v>74</v>
      </c>
      <c r="AT140" s="145" t="s">
        <v>67</v>
      </c>
      <c r="AU140" s="145" t="s">
        <v>74</v>
      </c>
      <c r="AY140" s="138" t="s">
        <v>132</v>
      </c>
      <c r="BK140" s="146">
        <f>SUM(BK141:BK144)</f>
        <v>0</v>
      </c>
    </row>
    <row r="141" spans="1:65" s="2" customFormat="1" ht="24.2" customHeight="1" x14ac:dyDescent="0.2">
      <c r="A141" s="26"/>
      <c r="B141" s="149"/>
      <c r="C141" s="150" t="s">
        <v>159</v>
      </c>
      <c r="D141" s="150" t="s">
        <v>134</v>
      </c>
      <c r="E141" s="151" t="s">
        <v>1063</v>
      </c>
      <c r="F141" s="152" t="s">
        <v>1064</v>
      </c>
      <c r="G141" s="153" t="s">
        <v>147</v>
      </c>
      <c r="H141" s="154">
        <v>18</v>
      </c>
      <c r="I141" s="155"/>
      <c r="J141" s="155">
        <f>ROUND(I141*H141,2)</f>
        <v>0</v>
      </c>
      <c r="K141" s="156"/>
      <c r="L141" s="27"/>
      <c r="M141" s="157" t="s">
        <v>1</v>
      </c>
      <c r="N141" s="158" t="s">
        <v>33</v>
      </c>
      <c r="O141" s="159">
        <v>1.0968</v>
      </c>
      <c r="P141" s="159">
        <f>O141*H141</f>
        <v>19.7424</v>
      </c>
      <c r="Q141" s="159">
        <v>2.0699999999999998</v>
      </c>
      <c r="R141" s="159">
        <f>Q141*H141</f>
        <v>37.26</v>
      </c>
      <c r="S141" s="159">
        <v>0</v>
      </c>
      <c r="T141" s="160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 t="s">
        <v>138</v>
      </c>
      <c r="AT141" s="161" t="s">
        <v>134</v>
      </c>
      <c r="AU141" s="161" t="s">
        <v>76</v>
      </c>
      <c r="AY141" s="14" t="s">
        <v>132</v>
      </c>
      <c r="BE141" s="162">
        <f>IF(N141="základná",J141,0)</f>
        <v>0</v>
      </c>
      <c r="BF141" s="162">
        <f>IF(N141="znížená",J141,0)</f>
        <v>0</v>
      </c>
      <c r="BG141" s="162">
        <f>IF(N141="zákl. prenesená",J141,0)</f>
        <v>0</v>
      </c>
      <c r="BH141" s="162">
        <f>IF(N141="zníž. prenesená",J141,0)</f>
        <v>0</v>
      </c>
      <c r="BI141" s="162">
        <f>IF(N141="nulová",J141,0)</f>
        <v>0</v>
      </c>
      <c r="BJ141" s="14" t="s">
        <v>74</v>
      </c>
      <c r="BK141" s="162">
        <f>ROUND(I141*H141,2)</f>
        <v>0</v>
      </c>
      <c r="BL141" s="14" t="s">
        <v>138</v>
      </c>
      <c r="BM141" s="161" t="s">
        <v>185</v>
      </c>
    </row>
    <row r="142" spans="1:65" s="2" customFormat="1" ht="24.2" customHeight="1" x14ac:dyDescent="0.2">
      <c r="A142" s="26"/>
      <c r="B142" s="149"/>
      <c r="C142" s="150" t="s">
        <v>186</v>
      </c>
      <c r="D142" s="150" t="s">
        <v>134</v>
      </c>
      <c r="E142" s="151" t="s">
        <v>1065</v>
      </c>
      <c r="F142" s="152" t="s">
        <v>1066</v>
      </c>
      <c r="G142" s="153" t="s">
        <v>137</v>
      </c>
      <c r="H142" s="154">
        <v>500</v>
      </c>
      <c r="I142" s="155"/>
      <c r="J142" s="155">
        <f>ROUND(I142*H142,2)</f>
        <v>0</v>
      </c>
      <c r="K142" s="156"/>
      <c r="L142" s="27"/>
      <c r="M142" s="157" t="s">
        <v>1</v>
      </c>
      <c r="N142" s="158" t="s">
        <v>33</v>
      </c>
      <c r="O142" s="159">
        <v>4.1000000000000002E-2</v>
      </c>
      <c r="P142" s="159">
        <f>O142*H142</f>
        <v>20.5</v>
      </c>
      <c r="Q142" s="159">
        <v>3.3000000000000003E-5</v>
      </c>
      <c r="R142" s="159">
        <f>Q142*H142</f>
        <v>1.6500000000000001E-2</v>
      </c>
      <c r="S142" s="159">
        <v>0</v>
      </c>
      <c r="T142" s="160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 t="s">
        <v>138</v>
      </c>
      <c r="AT142" s="161" t="s">
        <v>134</v>
      </c>
      <c r="AU142" s="161" t="s">
        <v>76</v>
      </c>
      <c r="AY142" s="14" t="s">
        <v>132</v>
      </c>
      <c r="BE142" s="162">
        <f>IF(N142="základná",J142,0)</f>
        <v>0</v>
      </c>
      <c r="BF142" s="162">
        <f>IF(N142="znížená",J142,0)</f>
        <v>0</v>
      </c>
      <c r="BG142" s="162">
        <f>IF(N142="zákl. prenesená",J142,0)</f>
        <v>0</v>
      </c>
      <c r="BH142" s="162">
        <f>IF(N142="zníž. prenesená",J142,0)</f>
        <v>0</v>
      </c>
      <c r="BI142" s="162">
        <f>IF(N142="nulová",J142,0)</f>
        <v>0</v>
      </c>
      <c r="BJ142" s="14" t="s">
        <v>74</v>
      </c>
      <c r="BK142" s="162">
        <f>ROUND(I142*H142,2)</f>
        <v>0</v>
      </c>
      <c r="BL142" s="14" t="s">
        <v>138</v>
      </c>
      <c r="BM142" s="161" t="s">
        <v>189</v>
      </c>
    </row>
    <row r="143" spans="1:65" s="2" customFormat="1" ht="16.5" customHeight="1" x14ac:dyDescent="0.2">
      <c r="A143" s="26"/>
      <c r="B143" s="149"/>
      <c r="C143" s="163" t="s">
        <v>164</v>
      </c>
      <c r="D143" s="163" t="s">
        <v>160</v>
      </c>
      <c r="E143" s="164" t="s">
        <v>311</v>
      </c>
      <c r="F143" s="165" t="s">
        <v>312</v>
      </c>
      <c r="G143" s="166" t="s">
        <v>137</v>
      </c>
      <c r="H143" s="167">
        <v>510</v>
      </c>
      <c r="I143" s="168"/>
      <c r="J143" s="168">
        <f>ROUND(I143*H143,2)</f>
        <v>0</v>
      </c>
      <c r="K143" s="169"/>
      <c r="L143" s="170"/>
      <c r="M143" s="171" t="s">
        <v>1</v>
      </c>
      <c r="N143" s="172" t="s">
        <v>33</v>
      </c>
      <c r="O143" s="159">
        <v>0</v>
      </c>
      <c r="P143" s="159">
        <f>O143*H143</f>
        <v>0</v>
      </c>
      <c r="Q143" s="159">
        <v>0</v>
      </c>
      <c r="R143" s="159">
        <f>Q143*H143</f>
        <v>0</v>
      </c>
      <c r="S143" s="159">
        <v>0</v>
      </c>
      <c r="T143" s="160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148</v>
      </c>
      <c r="AT143" s="161" t="s">
        <v>160</v>
      </c>
      <c r="AU143" s="161" t="s">
        <v>76</v>
      </c>
      <c r="AY143" s="14" t="s">
        <v>132</v>
      </c>
      <c r="BE143" s="162">
        <f>IF(N143="základná",J143,0)</f>
        <v>0</v>
      </c>
      <c r="BF143" s="162">
        <f>IF(N143="znížená",J143,0)</f>
        <v>0</v>
      </c>
      <c r="BG143" s="162">
        <f>IF(N143="zákl. prenesená",J143,0)</f>
        <v>0</v>
      </c>
      <c r="BH143" s="162">
        <f>IF(N143="zníž. prenesená",J143,0)</f>
        <v>0</v>
      </c>
      <c r="BI143" s="162">
        <f>IF(N143="nulová",J143,0)</f>
        <v>0</v>
      </c>
      <c r="BJ143" s="14" t="s">
        <v>74</v>
      </c>
      <c r="BK143" s="162">
        <f>ROUND(I143*H143,2)</f>
        <v>0</v>
      </c>
      <c r="BL143" s="14" t="s">
        <v>138</v>
      </c>
      <c r="BM143" s="161" t="s">
        <v>192</v>
      </c>
    </row>
    <row r="144" spans="1:65" s="2" customFormat="1" ht="33" customHeight="1" x14ac:dyDescent="0.2">
      <c r="A144" s="26"/>
      <c r="B144" s="149"/>
      <c r="C144" s="150" t="s">
        <v>193</v>
      </c>
      <c r="D144" s="150" t="s">
        <v>134</v>
      </c>
      <c r="E144" s="151" t="s">
        <v>1067</v>
      </c>
      <c r="F144" s="152" t="s">
        <v>1068</v>
      </c>
      <c r="G144" s="153" t="s">
        <v>137</v>
      </c>
      <c r="H144" s="154">
        <v>280</v>
      </c>
      <c r="I144" s="155"/>
      <c r="J144" s="155">
        <f>ROUND(I144*H144,2)</f>
        <v>0</v>
      </c>
      <c r="K144" s="156"/>
      <c r="L144" s="27"/>
      <c r="M144" s="157" t="s">
        <v>1</v>
      </c>
      <c r="N144" s="158" t="s">
        <v>33</v>
      </c>
      <c r="O144" s="159">
        <v>0.18</v>
      </c>
      <c r="P144" s="159">
        <f>O144*H144</f>
        <v>50.4</v>
      </c>
      <c r="Q144" s="159">
        <v>2.3449999999999999E-3</v>
      </c>
      <c r="R144" s="159">
        <f>Q144*H144</f>
        <v>0.65659999999999996</v>
      </c>
      <c r="S144" s="159">
        <v>0</v>
      </c>
      <c r="T144" s="160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 t="s">
        <v>138</v>
      </c>
      <c r="AT144" s="161" t="s">
        <v>134</v>
      </c>
      <c r="AU144" s="161" t="s">
        <v>76</v>
      </c>
      <c r="AY144" s="14" t="s">
        <v>132</v>
      </c>
      <c r="BE144" s="162">
        <f>IF(N144="základná",J144,0)</f>
        <v>0</v>
      </c>
      <c r="BF144" s="162">
        <f>IF(N144="znížená",J144,0)</f>
        <v>0</v>
      </c>
      <c r="BG144" s="162">
        <f>IF(N144="zákl. prenesená",J144,0)</f>
        <v>0</v>
      </c>
      <c r="BH144" s="162">
        <f>IF(N144="zníž. prenesená",J144,0)</f>
        <v>0</v>
      </c>
      <c r="BI144" s="162">
        <f>IF(N144="nulová",J144,0)</f>
        <v>0</v>
      </c>
      <c r="BJ144" s="14" t="s">
        <v>74</v>
      </c>
      <c r="BK144" s="162">
        <f>ROUND(I144*H144,2)</f>
        <v>0</v>
      </c>
      <c r="BL144" s="14" t="s">
        <v>138</v>
      </c>
      <c r="BM144" s="161" t="s">
        <v>281</v>
      </c>
    </row>
    <row r="145" spans="1:65" s="12" customFormat="1" ht="22.9" customHeight="1" x14ac:dyDescent="0.2">
      <c r="B145" s="137"/>
      <c r="D145" s="138" t="s">
        <v>67</v>
      </c>
      <c r="E145" s="147" t="s">
        <v>141</v>
      </c>
      <c r="F145" s="147" t="s">
        <v>323</v>
      </c>
      <c r="J145" s="148">
        <f>BK145</f>
        <v>0</v>
      </c>
      <c r="L145" s="137"/>
      <c r="M145" s="141"/>
      <c r="N145" s="142"/>
      <c r="O145" s="142"/>
      <c r="P145" s="143">
        <f>SUM(P146:P151)</f>
        <v>43.8264</v>
      </c>
      <c r="Q145" s="142"/>
      <c r="R145" s="143">
        <f>SUM(R146:R151)</f>
        <v>2.9105800000000004</v>
      </c>
      <c r="S145" s="142"/>
      <c r="T145" s="144">
        <f>SUM(T146:T151)</f>
        <v>0</v>
      </c>
      <c r="AR145" s="138" t="s">
        <v>74</v>
      </c>
      <c r="AT145" s="145" t="s">
        <v>67</v>
      </c>
      <c r="AU145" s="145" t="s">
        <v>74</v>
      </c>
      <c r="AY145" s="138" t="s">
        <v>132</v>
      </c>
      <c r="BK145" s="146">
        <f>SUM(BK146:BK151)</f>
        <v>0</v>
      </c>
    </row>
    <row r="146" spans="1:65" s="2" customFormat="1" ht="24.2" customHeight="1" x14ac:dyDescent="0.2">
      <c r="A146" s="26"/>
      <c r="B146" s="149"/>
      <c r="C146" s="150" t="s">
        <v>168</v>
      </c>
      <c r="D146" s="150" t="s">
        <v>134</v>
      </c>
      <c r="E146" s="151" t="s">
        <v>1069</v>
      </c>
      <c r="F146" s="152" t="s">
        <v>1070</v>
      </c>
      <c r="G146" s="153" t="s">
        <v>214</v>
      </c>
      <c r="H146" s="154">
        <v>20</v>
      </c>
      <c r="I146" s="155"/>
      <c r="J146" s="155">
        <f t="shared" ref="J146:J151" si="10">ROUND(I146*H146,2)</f>
        <v>0</v>
      </c>
      <c r="K146" s="156"/>
      <c r="L146" s="27"/>
      <c r="M146" s="157" t="s">
        <v>1</v>
      </c>
      <c r="N146" s="158" t="s">
        <v>33</v>
      </c>
      <c r="O146" s="159">
        <v>0.19081000000000001</v>
      </c>
      <c r="P146" s="159">
        <f t="shared" ref="P146:P151" si="11">O146*H146</f>
        <v>3.8162000000000003</v>
      </c>
      <c r="Q146" s="159">
        <v>1.7149999999999999E-2</v>
      </c>
      <c r="R146" s="159">
        <f t="shared" ref="R146:R151" si="12">Q146*H146</f>
        <v>0.34299999999999997</v>
      </c>
      <c r="S146" s="159">
        <v>0</v>
      </c>
      <c r="T146" s="160">
        <f t="shared" ref="T146:T151" si="13"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 t="s">
        <v>138</v>
      </c>
      <c r="AT146" s="161" t="s">
        <v>134</v>
      </c>
      <c r="AU146" s="161" t="s">
        <v>76</v>
      </c>
      <c r="AY146" s="14" t="s">
        <v>132</v>
      </c>
      <c r="BE146" s="162">
        <f t="shared" ref="BE146:BE151" si="14">IF(N146="základná",J146,0)</f>
        <v>0</v>
      </c>
      <c r="BF146" s="162">
        <f t="shared" ref="BF146:BF151" si="15">IF(N146="znížená",J146,0)</f>
        <v>0</v>
      </c>
      <c r="BG146" s="162">
        <f t="shared" ref="BG146:BG151" si="16">IF(N146="zákl. prenesená",J146,0)</f>
        <v>0</v>
      </c>
      <c r="BH146" s="162">
        <f t="shared" ref="BH146:BH151" si="17">IF(N146="zníž. prenesená",J146,0)</f>
        <v>0</v>
      </c>
      <c r="BI146" s="162">
        <f t="shared" ref="BI146:BI151" si="18">IF(N146="nulová",J146,0)</f>
        <v>0</v>
      </c>
      <c r="BJ146" s="14" t="s">
        <v>74</v>
      </c>
      <c r="BK146" s="162">
        <f t="shared" ref="BK146:BK151" si="19">ROUND(I146*H146,2)</f>
        <v>0</v>
      </c>
      <c r="BL146" s="14" t="s">
        <v>138</v>
      </c>
      <c r="BM146" s="161" t="s">
        <v>326</v>
      </c>
    </row>
    <row r="147" spans="1:65" s="2" customFormat="1" ht="24.2" customHeight="1" x14ac:dyDescent="0.2">
      <c r="A147" s="26"/>
      <c r="B147" s="149"/>
      <c r="C147" s="150" t="s">
        <v>200</v>
      </c>
      <c r="D147" s="150" t="s">
        <v>134</v>
      </c>
      <c r="E147" s="151" t="s">
        <v>1071</v>
      </c>
      <c r="F147" s="152" t="s">
        <v>1072</v>
      </c>
      <c r="G147" s="153" t="s">
        <v>214</v>
      </c>
      <c r="H147" s="154">
        <v>20</v>
      </c>
      <c r="I147" s="155"/>
      <c r="J147" s="155">
        <f t="shared" si="10"/>
        <v>0</v>
      </c>
      <c r="K147" s="156"/>
      <c r="L147" s="27"/>
      <c r="M147" s="157" t="s">
        <v>1</v>
      </c>
      <c r="N147" s="158" t="s">
        <v>33</v>
      </c>
      <c r="O147" s="159">
        <v>0.24001</v>
      </c>
      <c r="P147" s="159">
        <f t="shared" si="11"/>
        <v>4.8002000000000002</v>
      </c>
      <c r="Q147" s="159">
        <v>1.4999999999999999E-4</v>
      </c>
      <c r="R147" s="159">
        <f t="shared" si="12"/>
        <v>2.9999999999999996E-3</v>
      </c>
      <c r="S147" s="159">
        <v>0</v>
      </c>
      <c r="T147" s="160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 t="s">
        <v>138</v>
      </c>
      <c r="AT147" s="161" t="s">
        <v>134</v>
      </c>
      <c r="AU147" s="161" t="s">
        <v>76</v>
      </c>
      <c r="AY147" s="14" t="s">
        <v>132</v>
      </c>
      <c r="BE147" s="162">
        <f t="shared" si="14"/>
        <v>0</v>
      </c>
      <c r="BF147" s="162">
        <f t="shared" si="15"/>
        <v>0</v>
      </c>
      <c r="BG147" s="162">
        <f t="shared" si="16"/>
        <v>0</v>
      </c>
      <c r="BH147" s="162">
        <f t="shared" si="17"/>
        <v>0</v>
      </c>
      <c r="BI147" s="162">
        <f t="shared" si="18"/>
        <v>0</v>
      </c>
      <c r="BJ147" s="14" t="s">
        <v>74</v>
      </c>
      <c r="BK147" s="162">
        <f t="shared" si="19"/>
        <v>0</v>
      </c>
      <c r="BL147" s="14" t="s">
        <v>138</v>
      </c>
      <c r="BM147" s="161" t="s">
        <v>207</v>
      </c>
    </row>
    <row r="148" spans="1:65" s="2" customFormat="1" ht="24.2" customHeight="1" x14ac:dyDescent="0.2">
      <c r="A148" s="26"/>
      <c r="B148" s="149"/>
      <c r="C148" s="150" t="s">
        <v>7</v>
      </c>
      <c r="D148" s="150" t="s">
        <v>134</v>
      </c>
      <c r="E148" s="151" t="s">
        <v>1073</v>
      </c>
      <c r="F148" s="152" t="s">
        <v>1074</v>
      </c>
      <c r="G148" s="153" t="s">
        <v>214</v>
      </c>
      <c r="H148" s="154">
        <v>20</v>
      </c>
      <c r="I148" s="155"/>
      <c r="J148" s="155">
        <f t="shared" si="10"/>
        <v>0</v>
      </c>
      <c r="K148" s="156"/>
      <c r="L148" s="27"/>
      <c r="M148" s="157" t="s">
        <v>1</v>
      </c>
      <c r="N148" s="158" t="s">
        <v>33</v>
      </c>
      <c r="O148" s="159">
        <v>0.22</v>
      </c>
      <c r="P148" s="159">
        <f t="shared" si="11"/>
        <v>4.4000000000000004</v>
      </c>
      <c r="Q148" s="159">
        <v>0</v>
      </c>
      <c r="R148" s="159">
        <f t="shared" si="12"/>
        <v>0</v>
      </c>
      <c r="S148" s="159">
        <v>0</v>
      </c>
      <c r="T148" s="160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 t="s">
        <v>138</v>
      </c>
      <c r="AT148" s="161" t="s">
        <v>134</v>
      </c>
      <c r="AU148" s="161" t="s">
        <v>76</v>
      </c>
      <c r="AY148" s="14" t="s">
        <v>132</v>
      </c>
      <c r="BE148" s="162">
        <f t="shared" si="14"/>
        <v>0</v>
      </c>
      <c r="BF148" s="162">
        <f t="shared" si="15"/>
        <v>0</v>
      </c>
      <c r="BG148" s="162">
        <f t="shared" si="16"/>
        <v>0</v>
      </c>
      <c r="BH148" s="162">
        <f t="shared" si="17"/>
        <v>0</v>
      </c>
      <c r="BI148" s="162">
        <f t="shared" si="18"/>
        <v>0</v>
      </c>
      <c r="BJ148" s="14" t="s">
        <v>74</v>
      </c>
      <c r="BK148" s="162">
        <f t="shared" si="19"/>
        <v>0</v>
      </c>
      <c r="BL148" s="14" t="s">
        <v>138</v>
      </c>
      <c r="BM148" s="161" t="s">
        <v>211</v>
      </c>
    </row>
    <row r="149" spans="1:65" s="2" customFormat="1" ht="24.2" customHeight="1" x14ac:dyDescent="0.2">
      <c r="A149" s="26"/>
      <c r="B149" s="149"/>
      <c r="C149" s="150" t="s">
        <v>208</v>
      </c>
      <c r="D149" s="150" t="s">
        <v>134</v>
      </c>
      <c r="E149" s="151" t="s">
        <v>1075</v>
      </c>
      <c r="F149" s="152" t="s">
        <v>1076</v>
      </c>
      <c r="G149" s="153" t="s">
        <v>254</v>
      </c>
      <c r="H149" s="154">
        <v>30</v>
      </c>
      <c r="I149" s="155"/>
      <c r="J149" s="155">
        <f t="shared" si="10"/>
        <v>0</v>
      </c>
      <c r="K149" s="156"/>
      <c r="L149" s="27"/>
      <c r="M149" s="157" t="s">
        <v>1</v>
      </c>
      <c r="N149" s="158" t="s">
        <v>33</v>
      </c>
      <c r="O149" s="159">
        <v>1.0269999999999999</v>
      </c>
      <c r="P149" s="159">
        <f t="shared" si="11"/>
        <v>30.81</v>
      </c>
      <c r="Q149" s="159">
        <v>8.5486000000000006E-2</v>
      </c>
      <c r="R149" s="159">
        <f t="shared" si="12"/>
        <v>2.5645800000000003</v>
      </c>
      <c r="S149" s="159">
        <v>0</v>
      </c>
      <c r="T149" s="160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 t="s">
        <v>138</v>
      </c>
      <c r="AT149" s="161" t="s">
        <v>134</v>
      </c>
      <c r="AU149" s="161" t="s">
        <v>76</v>
      </c>
      <c r="AY149" s="14" t="s">
        <v>132</v>
      </c>
      <c r="BE149" s="162">
        <f t="shared" si="14"/>
        <v>0</v>
      </c>
      <c r="BF149" s="162">
        <f t="shared" si="15"/>
        <v>0</v>
      </c>
      <c r="BG149" s="162">
        <f t="shared" si="16"/>
        <v>0</v>
      </c>
      <c r="BH149" s="162">
        <f t="shared" si="17"/>
        <v>0</v>
      </c>
      <c r="BI149" s="162">
        <f t="shared" si="18"/>
        <v>0</v>
      </c>
      <c r="BJ149" s="14" t="s">
        <v>74</v>
      </c>
      <c r="BK149" s="162">
        <f t="shared" si="19"/>
        <v>0</v>
      </c>
      <c r="BL149" s="14" t="s">
        <v>138</v>
      </c>
      <c r="BM149" s="161" t="s">
        <v>215</v>
      </c>
    </row>
    <row r="150" spans="1:65" s="2" customFormat="1" ht="37.9" customHeight="1" x14ac:dyDescent="0.2">
      <c r="A150" s="26"/>
      <c r="B150" s="149"/>
      <c r="C150" s="163" t="s">
        <v>174</v>
      </c>
      <c r="D150" s="163" t="s">
        <v>160</v>
      </c>
      <c r="E150" s="164" t="s">
        <v>1077</v>
      </c>
      <c r="F150" s="165" t="s">
        <v>1078</v>
      </c>
      <c r="G150" s="166" t="s">
        <v>254</v>
      </c>
      <c r="H150" s="167">
        <v>3</v>
      </c>
      <c r="I150" s="168"/>
      <c r="J150" s="168">
        <f t="shared" si="10"/>
        <v>0</v>
      </c>
      <c r="K150" s="169"/>
      <c r="L150" s="170"/>
      <c r="M150" s="171" t="s">
        <v>1</v>
      </c>
      <c r="N150" s="172" t="s">
        <v>33</v>
      </c>
      <c r="O150" s="159">
        <v>0</v>
      </c>
      <c r="P150" s="159">
        <f t="shared" si="11"/>
        <v>0</v>
      </c>
      <c r="Q150" s="159">
        <v>0</v>
      </c>
      <c r="R150" s="159">
        <f t="shared" si="12"/>
        <v>0</v>
      </c>
      <c r="S150" s="159">
        <v>0</v>
      </c>
      <c r="T150" s="160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 t="s">
        <v>148</v>
      </c>
      <c r="AT150" s="161" t="s">
        <v>160</v>
      </c>
      <c r="AU150" s="161" t="s">
        <v>76</v>
      </c>
      <c r="AY150" s="14" t="s">
        <v>132</v>
      </c>
      <c r="BE150" s="162">
        <f t="shared" si="14"/>
        <v>0</v>
      </c>
      <c r="BF150" s="162">
        <f t="shared" si="15"/>
        <v>0</v>
      </c>
      <c r="BG150" s="162">
        <f t="shared" si="16"/>
        <v>0</v>
      </c>
      <c r="BH150" s="162">
        <f t="shared" si="17"/>
        <v>0</v>
      </c>
      <c r="BI150" s="162">
        <f t="shared" si="18"/>
        <v>0</v>
      </c>
      <c r="BJ150" s="14" t="s">
        <v>74</v>
      </c>
      <c r="BK150" s="162">
        <f t="shared" si="19"/>
        <v>0</v>
      </c>
      <c r="BL150" s="14" t="s">
        <v>138</v>
      </c>
      <c r="BM150" s="161" t="s">
        <v>219</v>
      </c>
    </row>
    <row r="151" spans="1:65" s="2" customFormat="1" ht="24.2" customHeight="1" x14ac:dyDescent="0.2">
      <c r="A151" s="26"/>
      <c r="B151" s="149"/>
      <c r="C151" s="150" t="s">
        <v>216</v>
      </c>
      <c r="D151" s="150" t="s">
        <v>134</v>
      </c>
      <c r="E151" s="151" t="s">
        <v>1079</v>
      </c>
      <c r="F151" s="152" t="s">
        <v>1080</v>
      </c>
      <c r="G151" s="153" t="s">
        <v>254</v>
      </c>
      <c r="H151" s="154">
        <v>30</v>
      </c>
      <c r="I151" s="155"/>
      <c r="J151" s="155">
        <f t="shared" si="10"/>
        <v>0</v>
      </c>
      <c r="K151" s="156"/>
      <c r="L151" s="27"/>
      <c r="M151" s="157" t="s">
        <v>1</v>
      </c>
      <c r="N151" s="158" t="s">
        <v>33</v>
      </c>
      <c r="O151" s="159">
        <v>0</v>
      </c>
      <c r="P151" s="159">
        <f t="shared" si="11"/>
        <v>0</v>
      </c>
      <c r="Q151" s="159">
        <v>0</v>
      </c>
      <c r="R151" s="159">
        <f t="shared" si="12"/>
        <v>0</v>
      </c>
      <c r="S151" s="159">
        <v>0</v>
      </c>
      <c r="T151" s="160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 t="s">
        <v>138</v>
      </c>
      <c r="AT151" s="161" t="s">
        <v>134</v>
      </c>
      <c r="AU151" s="161" t="s">
        <v>76</v>
      </c>
      <c r="AY151" s="14" t="s">
        <v>132</v>
      </c>
      <c r="BE151" s="162">
        <f t="shared" si="14"/>
        <v>0</v>
      </c>
      <c r="BF151" s="162">
        <f t="shared" si="15"/>
        <v>0</v>
      </c>
      <c r="BG151" s="162">
        <f t="shared" si="16"/>
        <v>0</v>
      </c>
      <c r="BH151" s="162">
        <f t="shared" si="17"/>
        <v>0</v>
      </c>
      <c r="BI151" s="162">
        <f t="shared" si="18"/>
        <v>0</v>
      </c>
      <c r="BJ151" s="14" t="s">
        <v>74</v>
      </c>
      <c r="BK151" s="162">
        <f t="shared" si="19"/>
        <v>0</v>
      </c>
      <c r="BL151" s="14" t="s">
        <v>138</v>
      </c>
      <c r="BM151" s="161" t="s">
        <v>222</v>
      </c>
    </row>
    <row r="152" spans="1:65" s="12" customFormat="1" ht="22.9" customHeight="1" x14ac:dyDescent="0.2">
      <c r="B152" s="137"/>
      <c r="D152" s="138" t="s">
        <v>67</v>
      </c>
      <c r="E152" s="147" t="s">
        <v>149</v>
      </c>
      <c r="F152" s="147" t="s">
        <v>175</v>
      </c>
      <c r="J152" s="148">
        <f>BK152</f>
        <v>0</v>
      </c>
      <c r="L152" s="137"/>
      <c r="M152" s="141"/>
      <c r="N152" s="142"/>
      <c r="O152" s="142"/>
      <c r="P152" s="143">
        <f>SUM(P153:P155)</f>
        <v>100.72319999999999</v>
      </c>
      <c r="Q152" s="142"/>
      <c r="R152" s="143">
        <f>SUM(R153:R155)</f>
        <v>481.55699999999996</v>
      </c>
      <c r="S152" s="142"/>
      <c r="T152" s="144">
        <f>SUM(T153:T155)</f>
        <v>0</v>
      </c>
      <c r="AR152" s="138" t="s">
        <v>74</v>
      </c>
      <c r="AT152" s="145" t="s">
        <v>67</v>
      </c>
      <c r="AU152" s="145" t="s">
        <v>74</v>
      </c>
      <c r="AY152" s="138" t="s">
        <v>132</v>
      </c>
      <c r="BK152" s="146">
        <f>SUM(BK153:BK155)</f>
        <v>0</v>
      </c>
    </row>
    <row r="153" spans="1:65" s="2" customFormat="1" ht="24.2" customHeight="1" x14ac:dyDescent="0.2">
      <c r="A153" s="26"/>
      <c r="B153" s="149"/>
      <c r="C153" s="150" t="s">
        <v>178</v>
      </c>
      <c r="D153" s="150" t="s">
        <v>134</v>
      </c>
      <c r="E153" s="151" t="s">
        <v>1081</v>
      </c>
      <c r="F153" s="152" t="s">
        <v>1082</v>
      </c>
      <c r="G153" s="153" t="s">
        <v>147</v>
      </c>
      <c r="H153" s="154">
        <v>227.04</v>
      </c>
      <c r="I153" s="155"/>
      <c r="J153" s="155">
        <f>ROUND(I153*H153,2)</f>
        <v>0</v>
      </c>
      <c r="K153" s="156"/>
      <c r="L153" s="27"/>
      <c r="M153" s="157" t="s">
        <v>1</v>
      </c>
      <c r="N153" s="158" t="s">
        <v>33</v>
      </c>
      <c r="O153" s="159">
        <v>0.18</v>
      </c>
      <c r="P153" s="159">
        <f>O153*H153</f>
        <v>40.867199999999997</v>
      </c>
      <c r="Q153" s="159">
        <v>1.9312499999999999</v>
      </c>
      <c r="R153" s="159">
        <f>Q153*H153</f>
        <v>438.47099999999995</v>
      </c>
      <c r="S153" s="159">
        <v>0</v>
      </c>
      <c r="T153" s="160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 t="s">
        <v>138</v>
      </c>
      <c r="AT153" s="161" t="s">
        <v>134</v>
      </c>
      <c r="AU153" s="161" t="s">
        <v>76</v>
      </c>
      <c r="AY153" s="14" t="s">
        <v>132</v>
      </c>
      <c r="BE153" s="162">
        <f>IF(N153="základná",J153,0)</f>
        <v>0</v>
      </c>
      <c r="BF153" s="162">
        <f>IF(N153="znížená",J153,0)</f>
        <v>0</v>
      </c>
      <c r="BG153" s="162">
        <f>IF(N153="zákl. prenesená",J153,0)</f>
        <v>0</v>
      </c>
      <c r="BH153" s="162">
        <f>IF(N153="zníž. prenesená",J153,0)</f>
        <v>0</v>
      </c>
      <c r="BI153" s="162">
        <f>IF(N153="nulová",J153,0)</f>
        <v>0</v>
      </c>
      <c r="BJ153" s="14" t="s">
        <v>74</v>
      </c>
      <c r="BK153" s="162">
        <f>ROUND(I153*H153,2)</f>
        <v>0</v>
      </c>
      <c r="BL153" s="14" t="s">
        <v>138</v>
      </c>
      <c r="BM153" s="161" t="s">
        <v>226</v>
      </c>
    </row>
    <row r="154" spans="1:65" s="2" customFormat="1" ht="33" customHeight="1" x14ac:dyDescent="0.2">
      <c r="A154" s="26"/>
      <c r="B154" s="149"/>
      <c r="C154" s="150" t="s">
        <v>223</v>
      </c>
      <c r="D154" s="150" t="s">
        <v>134</v>
      </c>
      <c r="E154" s="151" t="s">
        <v>1083</v>
      </c>
      <c r="F154" s="152" t="s">
        <v>1084</v>
      </c>
      <c r="G154" s="153" t="s">
        <v>137</v>
      </c>
      <c r="H154" s="154">
        <v>516</v>
      </c>
      <c r="I154" s="155"/>
      <c r="J154" s="155">
        <f>ROUND(I154*H154,2)</f>
        <v>0</v>
      </c>
      <c r="K154" s="156"/>
      <c r="L154" s="27"/>
      <c r="M154" s="157" t="s">
        <v>1</v>
      </c>
      <c r="N154" s="158" t="s">
        <v>33</v>
      </c>
      <c r="O154" s="159">
        <v>0.11600000000000001</v>
      </c>
      <c r="P154" s="159">
        <f>O154*H154</f>
        <v>59.856000000000002</v>
      </c>
      <c r="Q154" s="159">
        <v>8.3500000000000005E-2</v>
      </c>
      <c r="R154" s="159">
        <f>Q154*H154</f>
        <v>43.086000000000006</v>
      </c>
      <c r="S154" s="159">
        <v>0</v>
      </c>
      <c r="T154" s="160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1" t="s">
        <v>138</v>
      </c>
      <c r="AT154" s="161" t="s">
        <v>134</v>
      </c>
      <c r="AU154" s="161" t="s">
        <v>76</v>
      </c>
      <c r="AY154" s="14" t="s">
        <v>132</v>
      </c>
      <c r="BE154" s="162">
        <f>IF(N154="základná",J154,0)</f>
        <v>0</v>
      </c>
      <c r="BF154" s="162">
        <f>IF(N154="znížená",J154,0)</f>
        <v>0</v>
      </c>
      <c r="BG154" s="162">
        <f>IF(N154="zákl. prenesená",J154,0)</f>
        <v>0</v>
      </c>
      <c r="BH154" s="162">
        <f>IF(N154="zníž. prenesená",J154,0)</f>
        <v>0</v>
      </c>
      <c r="BI154" s="162">
        <f>IF(N154="nulová",J154,0)</f>
        <v>0</v>
      </c>
      <c r="BJ154" s="14" t="s">
        <v>74</v>
      </c>
      <c r="BK154" s="162">
        <f>ROUND(I154*H154,2)</f>
        <v>0</v>
      </c>
      <c r="BL154" s="14" t="s">
        <v>138</v>
      </c>
      <c r="BM154" s="161" t="s">
        <v>230</v>
      </c>
    </row>
    <row r="155" spans="1:65" s="2" customFormat="1" ht="24.2" customHeight="1" x14ac:dyDescent="0.2">
      <c r="A155" s="26"/>
      <c r="B155" s="149"/>
      <c r="C155" s="163" t="s">
        <v>182</v>
      </c>
      <c r="D155" s="163" t="s">
        <v>160</v>
      </c>
      <c r="E155" s="164" t="s">
        <v>1085</v>
      </c>
      <c r="F155" s="165" t="s">
        <v>1086</v>
      </c>
      <c r="G155" s="166" t="s">
        <v>254</v>
      </c>
      <c r="H155" s="167">
        <v>8.6</v>
      </c>
      <c r="I155" s="168"/>
      <c r="J155" s="168">
        <f>ROUND(I155*H155,2)</f>
        <v>0</v>
      </c>
      <c r="K155" s="169"/>
      <c r="L155" s="170"/>
      <c r="M155" s="171" t="s">
        <v>1</v>
      </c>
      <c r="N155" s="172" t="s">
        <v>33</v>
      </c>
      <c r="O155" s="159">
        <v>0</v>
      </c>
      <c r="P155" s="159">
        <f>O155*H155</f>
        <v>0</v>
      </c>
      <c r="Q155" s="159">
        <v>0</v>
      </c>
      <c r="R155" s="159">
        <f>Q155*H155</f>
        <v>0</v>
      </c>
      <c r="S155" s="159">
        <v>0</v>
      </c>
      <c r="T155" s="160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 t="s">
        <v>148</v>
      </c>
      <c r="AT155" s="161" t="s">
        <v>160</v>
      </c>
      <c r="AU155" s="161" t="s">
        <v>76</v>
      </c>
      <c r="AY155" s="14" t="s">
        <v>132</v>
      </c>
      <c r="BE155" s="162">
        <f>IF(N155="základná",J155,0)</f>
        <v>0</v>
      </c>
      <c r="BF155" s="162">
        <f>IF(N155="znížená",J155,0)</f>
        <v>0</v>
      </c>
      <c r="BG155" s="162">
        <f>IF(N155="zákl. prenesená",J155,0)</f>
        <v>0</v>
      </c>
      <c r="BH155" s="162">
        <f>IF(N155="zníž. prenesená",J155,0)</f>
        <v>0</v>
      </c>
      <c r="BI155" s="162">
        <f>IF(N155="nulová",J155,0)</f>
        <v>0</v>
      </c>
      <c r="BJ155" s="14" t="s">
        <v>74</v>
      </c>
      <c r="BK155" s="162">
        <f>ROUND(I155*H155,2)</f>
        <v>0</v>
      </c>
      <c r="BL155" s="14" t="s">
        <v>138</v>
      </c>
      <c r="BM155" s="161" t="s">
        <v>234</v>
      </c>
    </row>
    <row r="156" spans="1:65" s="12" customFormat="1" ht="22.9" customHeight="1" x14ac:dyDescent="0.2">
      <c r="B156" s="137"/>
      <c r="D156" s="138" t="s">
        <v>67</v>
      </c>
      <c r="E156" s="147" t="s">
        <v>148</v>
      </c>
      <c r="F156" s="147" t="s">
        <v>1087</v>
      </c>
      <c r="J156" s="148">
        <f>BK156</f>
        <v>0</v>
      </c>
      <c r="L156" s="137"/>
      <c r="M156" s="141"/>
      <c r="N156" s="142"/>
      <c r="O156" s="142"/>
      <c r="P156" s="143">
        <f>SUM(P157:P159)</f>
        <v>290.99400000000003</v>
      </c>
      <c r="Q156" s="142"/>
      <c r="R156" s="143">
        <f>SUM(R157:R159)</f>
        <v>0.56756260000000003</v>
      </c>
      <c r="S156" s="142"/>
      <c r="T156" s="144">
        <f>SUM(T157:T159)</f>
        <v>0</v>
      </c>
      <c r="AR156" s="138" t="s">
        <v>74</v>
      </c>
      <c r="AT156" s="145" t="s">
        <v>67</v>
      </c>
      <c r="AU156" s="145" t="s">
        <v>74</v>
      </c>
      <c r="AY156" s="138" t="s">
        <v>132</v>
      </c>
      <c r="BK156" s="146">
        <f>SUM(BK157:BK159)</f>
        <v>0</v>
      </c>
    </row>
    <row r="157" spans="1:65" s="2" customFormat="1" ht="24.2" customHeight="1" x14ac:dyDescent="0.2">
      <c r="A157" s="26"/>
      <c r="B157" s="149"/>
      <c r="C157" s="150" t="s">
        <v>231</v>
      </c>
      <c r="D157" s="150" t="s">
        <v>134</v>
      </c>
      <c r="E157" s="151" t="s">
        <v>1088</v>
      </c>
      <c r="F157" s="152" t="s">
        <v>1089</v>
      </c>
      <c r="G157" s="153" t="s">
        <v>214</v>
      </c>
      <c r="H157" s="154">
        <v>110</v>
      </c>
      <c r="I157" s="155"/>
      <c r="J157" s="155">
        <f>ROUND(I157*H157,2)</f>
        <v>0</v>
      </c>
      <c r="K157" s="156"/>
      <c r="L157" s="27"/>
      <c r="M157" s="157" t="s">
        <v>1</v>
      </c>
      <c r="N157" s="158" t="s">
        <v>33</v>
      </c>
      <c r="O157" s="159">
        <v>0.96840000000000004</v>
      </c>
      <c r="P157" s="159">
        <f>O157*H157</f>
        <v>106.524</v>
      </c>
      <c r="Q157" s="159">
        <v>0</v>
      </c>
      <c r="R157" s="159">
        <f>Q157*H157</f>
        <v>0</v>
      </c>
      <c r="S157" s="159">
        <v>0</v>
      </c>
      <c r="T157" s="160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1" t="s">
        <v>138</v>
      </c>
      <c r="AT157" s="161" t="s">
        <v>134</v>
      </c>
      <c r="AU157" s="161" t="s">
        <v>76</v>
      </c>
      <c r="AY157" s="14" t="s">
        <v>132</v>
      </c>
      <c r="BE157" s="162">
        <f>IF(N157="základná",J157,0)</f>
        <v>0</v>
      </c>
      <c r="BF157" s="162">
        <f>IF(N157="znížená",J157,0)</f>
        <v>0</v>
      </c>
      <c r="BG157" s="162">
        <f>IF(N157="zákl. prenesená",J157,0)</f>
        <v>0</v>
      </c>
      <c r="BH157" s="162">
        <f>IF(N157="zníž. prenesená",J157,0)</f>
        <v>0</v>
      </c>
      <c r="BI157" s="162">
        <f>IF(N157="nulová",J157,0)</f>
        <v>0</v>
      </c>
      <c r="BJ157" s="14" t="s">
        <v>74</v>
      </c>
      <c r="BK157" s="162">
        <f>ROUND(I157*H157,2)</f>
        <v>0</v>
      </c>
      <c r="BL157" s="14" t="s">
        <v>138</v>
      </c>
      <c r="BM157" s="161" t="s">
        <v>237</v>
      </c>
    </row>
    <row r="158" spans="1:65" s="2" customFormat="1" ht="33" customHeight="1" x14ac:dyDescent="0.2">
      <c r="A158" s="26"/>
      <c r="B158" s="149"/>
      <c r="C158" s="150" t="s">
        <v>185</v>
      </c>
      <c r="D158" s="150" t="s">
        <v>134</v>
      </c>
      <c r="E158" s="151" t="s">
        <v>1090</v>
      </c>
      <c r="F158" s="152" t="s">
        <v>1091</v>
      </c>
      <c r="G158" s="153" t="s">
        <v>214</v>
      </c>
      <c r="H158" s="154">
        <v>110</v>
      </c>
      <c r="I158" s="155"/>
      <c r="J158" s="155">
        <f>ROUND(I158*H158,2)</f>
        <v>0</v>
      </c>
      <c r="K158" s="156"/>
      <c r="L158" s="27"/>
      <c r="M158" s="157" t="s">
        <v>1</v>
      </c>
      <c r="N158" s="158" t="s">
        <v>33</v>
      </c>
      <c r="O158" s="159">
        <v>1.677</v>
      </c>
      <c r="P158" s="159">
        <f>O158*H158</f>
        <v>184.47</v>
      </c>
      <c r="Q158" s="159">
        <v>5.1596599999999999E-3</v>
      </c>
      <c r="R158" s="159">
        <f>Q158*H158</f>
        <v>0.56756260000000003</v>
      </c>
      <c r="S158" s="159">
        <v>0</v>
      </c>
      <c r="T158" s="160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1" t="s">
        <v>138</v>
      </c>
      <c r="AT158" s="161" t="s">
        <v>134</v>
      </c>
      <c r="AU158" s="161" t="s">
        <v>76</v>
      </c>
      <c r="AY158" s="14" t="s">
        <v>132</v>
      </c>
      <c r="BE158" s="162">
        <f>IF(N158="základná",J158,0)</f>
        <v>0</v>
      </c>
      <c r="BF158" s="162">
        <f>IF(N158="znížená",J158,0)</f>
        <v>0</v>
      </c>
      <c r="BG158" s="162">
        <f>IF(N158="zákl. prenesená",J158,0)</f>
        <v>0</v>
      </c>
      <c r="BH158" s="162">
        <f>IF(N158="zníž. prenesená",J158,0)</f>
        <v>0</v>
      </c>
      <c r="BI158" s="162">
        <f>IF(N158="nulová",J158,0)</f>
        <v>0</v>
      </c>
      <c r="BJ158" s="14" t="s">
        <v>74</v>
      </c>
      <c r="BK158" s="162">
        <f>ROUND(I158*H158,2)</f>
        <v>0</v>
      </c>
      <c r="BL158" s="14" t="s">
        <v>138</v>
      </c>
      <c r="BM158" s="161" t="s">
        <v>241</v>
      </c>
    </row>
    <row r="159" spans="1:65" s="2" customFormat="1" ht="33" customHeight="1" x14ac:dyDescent="0.2">
      <c r="A159" s="26"/>
      <c r="B159" s="149"/>
      <c r="C159" s="163" t="s">
        <v>238</v>
      </c>
      <c r="D159" s="163" t="s">
        <v>160</v>
      </c>
      <c r="E159" s="164" t="s">
        <v>1092</v>
      </c>
      <c r="F159" s="165" t="s">
        <v>1093</v>
      </c>
      <c r="G159" s="166" t="s">
        <v>254</v>
      </c>
      <c r="H159" s="167">
        <v>4.4000000000000004</v>
      </c>
      <c r="I159" s="168"/>
      <c r="J159" s="168">
        <f>ROUND(I159*H159,2)</f>
        <v>0</v>
      </c>
      <c r="K159" s="169"/>
      <c r="L159" s="170"/>
      <c r="M159" s="171" t="s">
        <v>1</v>
      </c>
      <c r="N159" s="172" t="s">
        <v>33</v>
      </c>
      <c r="O159" s="159">
        <v>0</v>
      </c>
      <c r="P159" s="159">
        <f>O159*H159</f>
        <v>0</v>
      </c>
      <c r="Q159" s="159">
        <v>0</v>
      </c>
      <c r="R159" s="159">
        <f>Q159*H159</f>
        <v>0</v>
      </c>
      <c r="S159" s="159">
        <v>0</v>
      </c>
      <c r="T159" s="160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1" t="s">
        <v>148</v>
      </c>
      <c r="AT159" s="161" t="s">
        <v>160</v>
      </c>
      <c r="AU159" s="161" t="s">
        <v>76</v>
      </c>
      <c r="AY159" s="14" t="s">
        <v>132</v>
      </c>
      <c r="BE159" s="162">
        <f>IF(N159="základná",J159,0)</f>
        <v>0</v>
      </c>
      <c r="BF159" s="162">
        <f>IF(N159="znížená",J159,0)</f>
        <v>0</v>
      </c>
      <c r="BG159" s="162">
        <f>IF(N159="zákl. prenesená",J159,0)</f>
        <v>0</v>
      </c>
      <c r="BH159" s="162">
        <f>IF(N159="zníž. prenesená",J159,0)</f>
        <v>0</v>
      </c>
      <c r="BI159" s="162">
        <f>IF(N159="nulová",J159,0)</f>
        <v>0</v>
      </c>
      <c r="BJ159" s="14" t="s">
        <v>74</v>
      </c>
      <c r="BK159" s="162">
        <f>ROUND(I159*H159,2)</f>
        <v>0</v>
      </c>
      <c r="BL159" s="14" t="s">
        <v>138</v>
      </c>
      <c r="BM159" s="161" t="s">
        <v>244</v>
      </c>
    </row>
    <row r="160" spans="1:65" s="12" customFormat="1" ht="22.9" customHeight="1" x14ac:dyDescent="0.2">
      <c r="B160" s="137"/>
      <c r="D160" s="138" t="s">
        <v>67</v>
      </c>
      <c r="E160" s="147" t="s">
        <v>165</v>
      </c>
      <c r="F160" s="147" t="s">
        <v>204</v>
      </c>
      <c r="J160" s="148">
        <f>BK160</f>
        <v>0</v>
      </c>
      <c r="L160" s="137"/>
      <c r="M160" s="141"/>
      <c r="N160" s="142"/>
      <c r="O160" s="142"/>
      <c r="P160" s="143">
        <f>SUM(P161:P164)</f>
        <v>6.8895900000000001</v>
      </c>
      <c r="Q160" s="142"/>
      <c r="R160" s="143">
        <f>SUM(R161:R164)</f>
        <v>0</v>
      </c>
      <c r="S160" s="142"/>
      <c r="T160" s="144">
        <f>SUM(T161:T164)</f>
        <v>0</v>
      </c>
      <c r="AR160" s="138" t="s">
        <v>74</v>
      </c>
      <c r="AT160" s="145" t="s">
        <v>67</v>
      </c>
      <c r="AU160" s="145" t="s">
        <v>74</v>
      </c>
      <c r="AY160" s="138" t="s">
        <v>132</v>
      </c>
      <c r="BK160" s="146">
        <f>SUM(BK161:BK164)</f>
        <v>0</v>
      </c>
    </row>
    <row r="161" spans="1:65" s="2" customFormat="1" ht="24.2" customHeight="1" x14ac:dyDescent="0.2">
      <c r="A161" s="26"/>
      <c r="B161" s="149"/>
      <c r="C161" s="150" t="s">
        <v>189</v>
      </c>
      <c r="D161" s="150" t="s">
        <v>134</v>
      </c>
      <c r="E161" s="151" t="s">
        <v>227</v>
      </c>
      <c r="F161" s="152" t="s">
        <v>228</v>
      </c>
      <c r="G161" s="153" t="s">
        <v>229</v>
      </c>
      <c r="H161" s="154">
        <v>20.145</v>
      </c>
      <c r="I161" s="155"/>
      <c r="J161" s="155">
        <f>ROUND(I161*H161,2)</f>
        <v>0</v>
      </c>
      <c r="K161" s="156"/>
      <c r="L161" s="27"/>
      <c r="M161" s="157" t="s">
        <v>1</v>
      </c>
      <c r="N161" s="158" t="s">
        <v>33</v>
      </c>
      <c r="O161" s="159">
        <v>3.1E-2</v>
      </c>
      <c r="P161" s="159">
        <f>O161*H161</f>
        <v>0.62449500000000002</v>
      </c>
      <c r="Q161" s="159">
        <v>0</v>
      </c>
      <c r="R161" s="159">
        <f>Q161*H161</f>
        <v>0</v>
      </c>
      <c r="S161" s="159">
        <v>0</v>
      </c>
      <c r="T161" s="160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1" t="s">
        <v>138</v>
      </c>
      <c r="AT161" s="161" t="s">
        <v>134</v>
      </c>
      <c r="AU161" s="161" t="s">
        <v>76</v>
      </c>
      <c r="AY161" s="14" t="s">
        <v>132</v>
      </c>
      <c r="BE161" s="162">
        <f>IF(N161="základná",J161,0)</f>
        <v>0</v>
      </c>
      <c r="BF161" s="162">
        <f>IF(N161="znížená",J161,0)</f>
        <v>0</v>
      </c>
      <c r="BG161" s="162">
        <f>IF(N161="zákl. prenesená",J161,0)</f>
        <v>0</v>
      </c>
      <c r="BH161" s="162">
        <f>IF(N161="zníž. prenesená",J161,0)</f>
        <v>0</v>
      </c>
      <c r="BI161" s="162">
        <f>IF(N161="nulová",J161,0)</f>
        <v>0</v>
      </c>
      <c r="BJ161" s="14" t="s">
        <v>74</v>
      </c>
      <c r="BK161" s="162">
        <f>ROUND(I161*H161,2)</f>
        <v>0</v>
      </c>
      <c r="BL161" s="14" t="s">
        <v>138</v>
      </c>
      <c r="BM161" s="161" t="s">
        <v>250</v>
      </c>
    </row>
    <row r="162" spans="1:65" s="2" customFormat="1" ht="24.2" customHeight="1" x14ac:dyDescent="0.2">
      <c r="A162" s="26"/>
      <c r="B162" s="149"/>
      <c r="C162" s="150" t="s">
        <v>247</v>
      </c>
      <c r="D162" s="150" t="s">
        <v>134</v>
      </c>
      <c r="E162" s="151" t="s">
        <v>232</v>
      </c>
      <c r="F162" s="152" t="s">
        <v>233</v>
      </c>
      <c r="G162" s="153" t="s">
        <v>229</v>
      </c>
      <c r="H162" s="154">
        <v>543.91499999999996</v>
      </c>
      <c r="I162" s="155"/>
      <c r="J162" s="155">
        <f>ROUND(I162*H162,2)</f>
        <v>0</v>
      </c>
      <c r="K162" s="156"/>
      <c r="L162" s="27"/>
      <c r="M162" s="157" t="s">
        <v>1</v>
      </c>
      <c r="N162" s="158" t="s">
        <v>33</v>
      </c>
      <c r="O162" s="159">
        <v>6.0000000000000001E-3</v>
      </c>
      <c r="P162" s="159">
        <f>O162*H162</f>
        <v>3.26349</v>
      </c>
      <c r="Q162" s="159">
        <v>0</v>
      </c>
      <c r="R162" s="159">
        <f>Q162*H162</f>
        <v>0</v>
      </c>
      <c r="S162" s="159">
        <v>0</v>
      </c>
      <c r="T162" s="160">
        <f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1" t="s">
        <v>138</v>
      </c>
      <c r="AT162" s="161" t="s">
        <v>134</v>
      </c>
      <c r="AU162" s="161" t="s">
        <v>76</v>
      </c>
      <c r="AY162" s="14" t="s">
        <v>132</v>
      </c>
      <c r="BE162" s="162">
        <f>IF(N162="základná",J162,0)</f>
        <v>0</v>
      </c>
      <c r="BF162" s="162">
        <f>IF(N162="znížená",J162,0)</f>
        <v>0</v>
      </c>
      <c r="BG162" s="162">
        <f>IF(N162="zákl. prenesená",J162,0)</f>
        <v>0</v>
      </c>
      <c r="BH162" s="162">
        <f>IF(N162="zníž. prenesená",J162,0)</f>
        <v>0</v>
      </c>
      <c r="BI162" s="162">
        <f>IF(N162="nulová",J162,0)</f>
        <v>0</v>
      </c>
      <c r="BJ162" s="14" t="s">
        <v>74</v>
      </c>
      <c r="BK162" s="162">
        <f>ROUND(I162*H162,2)</f>
        <v>0</v>
      </c>
      <c r="BL162" s="14" t="s">
        <v>138</v>
      </c>
      <c r="BM162" s="161" t="s">
        <v>354</v>
      </c>
    </row>
    <row r="163" spans="1:65" s="2" customFormat="1" ht="24.2" customHeight="1" x14ac:dyDescent="0.2">
      <c r="A163" s="26"/>
      <c r="B163" s="149"/>
      <c r="C163" s="150" t="s">
        <v>192</v>
      </c>
      <c r="D163" s="150" t="s">
        <v>134</v>
      </c>
      <c r="E163" s="151" t="s">
        <v>235</v>
      </c>
      <c r="F163" s="152" t="s">
        <v>236</v>
      </c>
      <c r="G163" s="153" t="s">
        <v>229</v>
      </c>
      <c r="H163" s="154">
        <v>20.145</v>
      </c>
      <c r="I163" s="155"/>
      <c r="J163" s="155">
        <f>ROUND(I163*H163,2)</f>
        <v>0</v>
      </c>
      <c r="K163" s="156"/>
      <c r="L163" s="27"/>
      <c r="M163" s="157" t="s">
        <v>1</v>
      </c>
      <c r="N163" s="158" t="s">
        <v>33</v>
      </c>
      <c r="O163" s="159">
        <v>0.14899999999999999</v>
      </c>
      <c r="P163" s="159">
        <f>O163*H163</f>
        <v>3.0016049999999996</v>
      </c>
      <c r="Q163" s="159">
        <v>0</v>
      </c>
      <c r="R163" s="159">
        <f>Q163*H163</f>
        <v>0</v>
      </c>
      <c r="S163" s="159">
        <v>0</v>
      </c>
      <c r="T163" s="160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1" t="s">
        <v>138</v>
      </c>
      <c r="AT163" s="161" t="s">
        <v>134</v>
      </c>
      <c r="AU163" s="161" t="s">
        <v>76</v>
      </c>
      <c r="AY163" s="14" t="s">
        <v>132</v>
      </c>
      <c r="BE163" s="162">
        <f>IF(N163="základná",J163,0)</f>
        <v>0</v>
      </c>
      <c r="BF163" s="162">
        <f>IF(N163="znížená",J163,0)</f>
        <v>0</v>
      </c>
      <c r="BG163" s="162">
        <f>IF(N163="zákl. prenesená",J163,0)</f>
        <v>0</v>
      </c>
      <c r="BH163" s="162">
        <f>IF(N163="zníž. prenesená",J163,0)</f>
        <v>0</v>
      </c>
      <c r="BI163" s="162">
        <f>IF(N163="nulová",J163,0)</f>
        <v>0</v>
      </c>
      <c r="BJ163" s="14" t="s">
        <v>74</v>
      </c>
      <c r="BK163" s="162">
        <f>ROUND(I163*H163,2)</f>
        <v>0</v>
      </c>
      <c r="BL163" s="14" t="s">
        <v>138</v>
      </c>
      <c r="BM163" s="161" t="s">
        <v>357</v>
      </c>
    </row>
    <row r="164" spans="1:65" s="2" customFormat="1" ht="24.2" customHeight="1" x14ac:dyDescent="0.2">
      <c r="A164" s="26"/>
      <c r="B164" s="149"/>
      <c r="C164" s="150" t="s">
        <v>358</v>
      </c>
      <c r="D164" s="150" t="s">
        <v>134</v>
      </c>
      <c r="E164" s="151" t="s">
        <v>239</v>
      </c>
      <c r="F164" s="152" t="s">
        <v>278</v>
      </c>
      <c r="G164" s="153" t="s">
        <v>229</v>
      </c>
      <c r="H164" s="154">
        <v>20.145</v>
      </c>
      <c r="I164" s="155"/>
      <c r="J164" s="155">
        <f>ROUND(I164*H164,2)</f>
        <v>0</v>
      </c>
      <c r="K164" s="156"/>
      <c r="L164" s="27"/>
      <c r="M164" s="157" t="s">
        <v>1</v>
      </c>
      <c r="N164" s="158" t="s">
        <v>33</v>
      </c>
      <c r="O164" s="159">
        <v>0</v>
      </c>
      <c r="P164" s="159">
        <f>O164*H164</f>
        <v>0</v>
      </c>
      <c r="Q164" s="159">
        <v>0</v>
      </c>
      <c r="R164" s="159">
        <f>Q164*H164</f>
        <v>0</v>
      </c>
      <c r="S164" s="159">
        <v>0</v>
      </c>
      <c r="T164" s="160">
        <f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1" t="s">
        <v>138</v>
      </c>
      <c r="AT164" s="161" t="s">
        <v>134</v>
      </c>
      <c r="AU164" s="161" t="s">
        <v>76</v>
      </c>
      <c r="AY164" s="14" t="s">
        <v>132</v>
      </c>
      <c r="BE164" s="162">
        <f>IF(N164="základná",J164,0)</f>
        <v>0</v>
      </c>
      <c r="BF164" s="162">
        <f>IF(N164="znížená",J164,0)</f>
        <v>0</v>
      </c>
      <c r="BG164" s="162">
        <f>IF(N164="zákl. prenesená",J164,0)</f>
        <v>0</v>
      </c>
      <c r="BH164" s="162">
        <f>IF(N164="zníž. prenesená",J164,0)</f>
        <v>0</v>
      </c>
      <c r="BI164" s="162">
        <f>IF(N164="nulová",J164,0)</f>
        <v>0</v>
      </c>
      <c r="BJ164" s="14" t="s">
        <v>74</v>
      </c>
      <c r="BK164" s="162">
        <f>ROUND(I164*H164,2)</f>
        <v>0</v>
      </c>
      <c r="BL164" s="14" t="s">
        <v>138</v>
      </c>
      <c r="BM164" s="161" t="s">
        <v>361</v>
      </c>
    </row>
    <row r="165" spans="1:65" s="12" customFormat="1" ht="22.9" customHeight="1" x14ac:dyDescent="0.2">
      <c r="B165" s="137"/>
      <c r="D165" s="138" t="s">
        <v>67</v>
      </c>
      <c r="E165" s="147" t="s">
        <v>245</v>
      </c>
      <c r="F165" s="147" t="s">
        <v>246</v>
      </c>
      <c r="J165" s="148">
        <f>BK165</f>
        <v>0</v>
      </c>
      <c r="L165" s="137"/>
      <c r="M165" s="141"/>
      <c r="N165" s="142"/>
      <c r="O165" s="142"/>
      <c r="P165" s="143">
        <f>P166</f>
        <v>215.63496999999998</v>
      </c>
      <c r="Q165" s="142"/>
      <c r="R165" s="143">
        <f>R166</f>
        <v>0</v>
      </c>
      <c r="S165" s="142"/>
      <c r="T165" s="144">
        <f>T166</f>
        <v>0</v>
      </c>
      <c r="AR165" s="138" t="s">
        <v>74</v>
      </c>
      <c r="AT165" s="145" t="s">
        <v>67</v>
      </c>
      <c r="AU165" s="145" t="s">
        <v>74</v>
      </c>
      <c r="AY165" s="138" t="s">
        <v>132</v>
      </c>
      <c r="BK165" s="146">
        <f>BK166</f>
        <v>0</v>
      </c>
    </row>
    <row r="166" spans="1:65" s="2" customFormat="1" ht="33" customHeight="1" x14ac:dyDescent="0.2">
      <c r="A166" s="26"/>
      <c r="B166" s="149"/>
      <c r="C166" s="150" t="s">
        <v>281</v>
      </c>
      <c r="D166" s="150" t="s">
        <v>134</v>
      </c>
      <c r="E166" s="151" t="s">
        <v>1094</v>
      </c>
      <c r="F166" s="152" t="s">
        <v>1095</v>
      </c>
      <c r="G166" s="153" t="s">
        <v>229</v>
      </c>
      <c r="H166" s="154">
        <v>730.96600000000001</v>
      </c>
      <c r="I166" s="155"/>
      <c r="J166" s="155">
        <f>ROUND(I166*H166,2)</f>
        <v>0</v>
      </c>
      <c r="K166" s="156"/>
      <c r="L166" s="27"/>
      <c r="M166" s="173" t="s">
        <v>1</v>
      </c>
      <c r="N166" s="174" t="s">
        <v>33</v>
      </c>
      <c r="O166" s="175">
        <v>0.29499999999999998</v>
      </c>
      <c r="P166" s="175">
        <f>O166*H166</f>
        <v>215.63496999999998</v>
      </c>
      <c r="Q166" s="175">
        <v>0</v>
      </c>
      <c r="R166" s="175">
        <f>Q166*H166</f>
        <v>0</v>
      </c>
      <c r="S166" s="175">
        <v>0</v>
      </c>
      <c r="T166" s="176">
        <f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1" t="s">
        <v>138</v>
      </c>
      <c r="AT166" s="161" t="s">
        <v>134</v>
      </c>
      <c r="AU166" s="161" t="s">
        <v>76</v>
      </c>
      <c r="AY166" s="14" t="s">
        <v>132</v>
      </c>
      <c r="BE166" s="162">
        <f>IF(N166="základná",J166,0)</f>
        <v>0</v>
      </c>
      <c r="BF166" s="162">
        <f>IF(N166="znížená",J166,0)</f>
        <v>0</v>
      </c>
      <c r="BG166" s="162">
        <f>IF(N166="zákl. prenesená",J166,0)</f>
        <v>0</v>
      </c>
      <c r="BH166" s="162">
        <f>IF(N166="zníž. prenesená",J166,0)</f>
        <v>0</v>
      </c>
      <c r="BI166" s="162">
        <f>IF(N166="nulová",J166,0)</f>
        <v>0</v>
      </c>
      <c r="BJ166" s="14" t="s">
        <v>74</v>
      </c>
      <c r="BK166" s="162">
        <f>ROUND(I166*H166,2)</f>
        <v>0</v>
      </c>
      <c r="BL166" s="14" t="s">
        <v>138</v>
      </c>
      <c r="BM166" s="161" t="s">
        <v>364</v>
      </c>
    </row>
    <row r="167" spans="1:65" s="2" customFormat="1" ht="6.95" customHeight="1" x14ac:dyDescent="0.2">
      <c r="A167" s="26"/>
      <c r="B167" s="44"/>
      <c r="C167" s="45"/>
      <c r="D167" s="45"/>
      <c r="E167" s="45"/>
      <c r="F167" s="45"/>
      <c r="G167" s="45"/>
      <c r="H167" s="45"/>
      <c r="I167" s="45"/>
      <c r="J167" s="45"/>
      <c r="K167" s="45"/>
      <c r="L167" s="27"/>
      <c r="M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</row>
  </sheetData>
  <autoFilter ref="C123:K166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16</vt:i4>
      </vt:variant>
    </vt:vector>
  </HeadingPairs>
  <TitlesOfParts>
    <vt:vector size="24" baseType="lpstr">
      <vt:lpstr>Rekapitulácia stavby</vt:lpstr>
      <vt:lpstr>a - úprava cesty</vt:lpstr>
      <vt:lpstr>b - trvalé dopravné značenie</vt:lpstr>
      <vt:lpstr>SO 201-00 - Prestavba mos...</vt:lpstr>
      <vt:lpstr>a (1) - dočasná obchádzko...</vt:lpstr>
      <vt:lpstr>b (1) - dočasné dopravné ...</vt:lpstr>
      <vt:lpstr>SO 301-01 - Mostné proviz...</vt:lpstr>
      <vt:lpstr>SO 301-02 - Prístup pre r...</vt:lpstr>
      <vt:lpstr>'a - úprava cesty'!Názvy_tlače</vt:lpstr>
      <vt:lpstr>'a (1) - dočasná obchádzko...'!Názvy_tlače</vt:lpstr>
      <vt:lpstr>'b - trvalé dopravné značenie'!Názvy_tlače</vt:lpstr>
      <vt:lpstr>'b (1) - dočasné dopravné ...'!Názvy_tlače</vt:lpstr>
      <vt:lpstr>'Rekapitulácia stavby'!Názvy_tlače</vt:lpstr>
      <vt:lpstr>'SO 201-00 - Prestavba mos...'!Názvy_tlače</vt:lpstr>
      <vt:lpstr>'SO 301-01 - Mostné proviz...'!Názvy_tlače</vt:lpstr>
      <vt:lpstr>'SO 301-02 - Prístup pre r...'!Názvy_tlače</vt:lpstr>
      <vt:lpstr>'a - úprava cesty'!Oblasť_tlače</vt:lpstr>
      <vt:lpstr>'a (1) - dočasná obchádzko...'!Oblasť_tlače</vt:lpstr>
      <vt:lpstr>'b - trvalé dopravné značenie'!Oblasť_tlače</vt:lpstr>
      <vt:lpstr>'b (1) - dočasné dopravné ...'!Oblasť_tlače</vt:lpstr>
      <vt:lpstr>'Rekapitulácia stavby'!Oblasť_tlače</vt:lpstr>
      <vt:lpstr>'SO 201-00 - Prestavba mos...'!Oblasť_tlače</vt:lpstr>
      <vt:lpstr>'SO 301-01 - Mostné proviz...'!Oblasť_tlače</vt:lpstr>
      <vt:lpstr>'SO 301-02 - Prístup pre r...'!Oblasť_tlače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Šnauková Iveta</dc:creator>
  <cp:lastModifiedBy>Používateľ systému Windows</cp:lastModifiedBy>
  <dcterms:created xsi:type="dcterms:W3CDTF">2022-08-03T19:29:14Z</dcterms:created>
  <dcterms:modified xsi:type="dcterms:W3CDTF">2022-08-08T08:55:00Z</dcterms:modified>
</cp:coreProperties>
</file>