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eva.sokolova\Documents\VO 2022\PLZ 3 Cyklotrasa Družstevná - Radlinského, Malacky aukcia\Podklady Cauner\VV\"/>
    </mc:Choice>
  </mc:AlternateContent>
  <xr:revisionPtr revIDLastSave="0" documentId="8_{FDA21ED3-9440-4E24-93D4-9B8DB73885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apitulácia stavby" sheetId="1" r:id="rId1"/>
    <sheet name="D 102 - Úprava vetvy II-503" sheetId="2" r:id="rId2"/>
    <sheet name="D 103 - Dažďová kanalizác..." sheetId="3" r:id="rId3"/>
    <sheet name="D 104 - Dažďová kanalizác..." sheetId="4" r:id="rId4"/>
    <sheet name="D 105 - Cestná svetelná s..." sheetId="5" r:id="rId5"/>
    <sheet name="D 106 - Verejné osvetleni..." sheetId="6" r:id="rId6"/>
    <sheet name="D 107 - Verejné osvetleni..." sheetId="7" r:id="rId7"/>
  </sheets>
  <definedNames>
    <definedName name="_xlnm._FilterDatabase" localSheetId="1" hidden="1">'D 102 - Úprava vetvy II-503'!$C$122:$K$273</definedName>
    <definedName name="_xlnm._FilterDatabase" localSheetId="2" hidden="1">'D 103 - Dažďová kanalizác...'!$C$121:$K$163</definedName>
    <definedName name="_xlnm._FilterDatabase" localSheetId="3" hidden="1">'D 104 - Dažďová kanalizác...'!$C$121:$K$166</definedName>
    <definedName name="_xlnm._FilterDatabase" localSheetId="4" hidden="1">'D 105 - Cestná svetelná s...'!$C$122:$K$255</definedName>
    <definedName name="_xlnm._FilterDatabase" localSheetId="5" hidden="1">'D 106 - Verejné osvetleni...'!$C$123:$K$201</definedName>
    <definedName name="_xlnm._FilterDatabase" localSheetId="6" hidden="1">'D 107 - Verejné osvetleni...'!$C$123:$K$184</definedName>
    <definedName name="_xlnm.Print_Titles" localSheetId="1">'D 102 - Úprava vetvy II-503'!$122:$122</definedName>
    <definedName name="_xlnm.Print_Titles" localSheetId="2">'D 103 - Dažďová kanalizác...'!$121:$121</definedName>
    <definedName name="_xlnm.Print_Titles" localSheetId="3">'D 104 - Dažďová kanalizác...'!$121:$121</definedName>
    <definedName name="_xlnm.Print_Titles" localSheetId="4">'D 105 - Cestná svetelná s...'!$122:$122</definedName>
    <definedName name="_xlnm.Print_Titles" localSheetId="5">'D 106 - Verejné osvetleni...'!$123:$123</definedName>
    <definedName name="_xlnm.Print_Titles" localSheetId="6">'D 107 - Verejné osvetleni...'!$123:$123</definedName>
    <definedName name="_xlnm.Print_Titles" localSheetId="0">'Rekapitulácia stavby'!$92:$92</definedName>
    <definedName name="_xlnm.Print_Area" localSheetId="1">'D 102 - Úprava vetvy II-503'!$C$4:$J$76,'D 102 - Úprava vetvy II-503'!$C$82:$J$104,'D 102 - Úprava vetvy II-503'!$C$110:$J$273</definedName>
    <definedName name="_xlnm.Print_Area" localSheetId="2">'D 103 - Dažďová kanalizác...'!$C$4:$J$76,'D 103 - Dažďová kanalizác...'!$C$82:$J$103,'D 103 - Dažďová kanalizác...'!$C$109:$J$163</definedName>
    <definedName name="_xlnm.Print_Area" localSheetId="3">'D 104 - Dažďová kanalizác...'!$C$4:$J$76,'D 104 - Dažďová kanalizác...'!$C$82:$J$103,'D 104 - Dažďová kanalizác...'!$C$109:$J$166</definedName>
    <definedName name="_xlnm.Print_Area" localSheetId="4">'D 105 - Cestná svetelná s...'!$C$4:$J$76,'D 105 - Cestná svetelná s...'!$C$82:$J$104,'D 105 - Cestná svetelná s...'!$C$110:$J$255</definedName>
    <definedName name="_xlnm.Print_Area" localSheetId="5">'D 106 - Verejné osvetleni...'!$C$4:$J$76,'D 106 - Verejné osvetleni...'!$C$82:$J$105,'D 106 - Verejné osvetleni...'!$C$111:$J$201</definedName>
    <definedName name="_xlnm.Print_Area" localSheetId="6">'D 107 - Verejné osvetleni...'!$C$4:$J$76,'D 107 - Verejné osvetleni...'!$C$82:$J$105,'D 107 - Verejné osvetleni...'!$C$111:$J$184</definedName>
    <definedName name="_xlnm.Print_Area" localSheetId="0">'Rekapitulácia stavby'!$D$4:$AO$76,'Rekapitulácia stavby'!$C$82:$AQ$101</definedName>
  </definedNames>
  <calcPr calcId="191029"/>
</workbook>
</file>

<file path=xl/calcChain.xml><?xml version="1.0" encoding="utf-8"?>
<calcChain xmlns="http://schemas.openxmlformats.org/spreadsheetml/2006/main">
  <c r="J184" i="7" l="1"/>
  <c r="J183" i="7"/>
  <c r="J182" i="7"/>
  <c r="J181" i="7"/>
  <c r="J179" i="7"/>
  <c r="J178" i="7"/>
  <c r="J177" i="7"/>
  <c r="J176" i="7"/>
  <c r="J175" i="7"/>
  <c r="J174" i="7"/>
  <c r="J173" i="7"/>
  <c r="J172" i="7"/>
  <c r="J171" i="7"/>
  <c r="J170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2" i="7"/>
  <c r="J131" i="7"/>
  <c r="J129" i="7"/>
  <c r="J128" i="7"/>
  <c r="J99" i="7" s="1"/>
  <c r="J127" i="7"/>
  <c r="J126" i="7" s="1"/>
  <c r="J201" i="6"/>
  <c r="J200" i="6"/>
  <c r="J199" i="6"/>
  <c r="J198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2" i="6"/>
  <c r="J131" i="6"/>
  <c r="J129" i="6"/>
  <c r="J128" i="6" s="1"/>
  <c r="J99" i="6" s="1"/>
  <c r="J127" i="6"/>
  <c r="J126" i="6" s="1"/>
  <c r="J255" i="5"/>
  <c r="J254" i="5"/>
  <c r="J253" i="5"/>
  <c r="J252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 s="1"/>
  <c r="J100" i="5" s="1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66" i="4"/>
  <c r="J165" i="4" s="1"/>
  <c r="J102" i="4" s="1"/>
  <c r="J164" i="4"/>
  <c r="J163" i="4"/>
  <c r="J162" i="4"/>
  <c r="J161" i="4"/>
  <c r="J160" i="4"/>
  <c r="J159" i="4"/>
  <c r="J158" i="4"/>
  <c r="J157" i="4"/>
  <c r="J156" i="4"/>
  <c r="J155" i="4"/>
  <c r="J154" i="4"/>
  <c r="J153" i="4"/>
  <c r="J151" i="4"/>
  <c r="J150" i="4"/>
  <c r="J149" i="4"/>
  <c r="J148" i="4"/>
  <c r="J147" i="4"/>
  <c r="J146" i="4"/>
  <c r="J145" i="4"/>
  <c r="J144" i="4"/>
  <c r="J143" i="4"/>
  <c r="J141" i="4"/>
  <c r="J140" i="4" s="1"/>
  <c r="J99" i="4" s="1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63" i="3"/>
  <c r="J162" i="3" s="1"/>
  <c r="J102" i="3" s="1"/>
  <c r="J161" i="3"/>
  <c r="J160" i="3"/>
  <c r="J159" i="3"/>
  <c r="J158" i="3"/>
  <c r="J157" i="3"/>
  <c r="J156" i="3"/>
  <c r="J155" i="3"/>
  <c r="J154" i="3"/>
  <c r="J153" i="3"/>
  <c r="J152" i="3" s="1"/>
  <c r="J101" i="3" s="1"/>
  <c r="J151" i="3"/>
  <c r="J150" i="3"/>
  <c r="J149" i="3"/>
  <c r="J148" i="3"/>
  <c r="J147" i="3"/>
  <c r="J146" i="3"/>
  <c r="J145" i="3"/>
  <c r="J144" i="3"/>
  <c r="J143" i="3"/>
  <c r="J141" i="3"/>
  <c r="J140" i="3" s="1"/>
  <c r="J99" i="3" s="1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29" i="2"/>
  <c r="J228" i="2"/>
  <c r="J227" i="2"/>
  <c r="J226" i="2"/>
  <c r="J225" i="2"/>
  <c r="J224" i="2"/>
  <c r="J223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1" i="2"/>
  <c r="J200" i="2" s="1"/>
  <c r="J199" i="2"/>
  <c r="J198" i="2"/>
  <c r="J197" i="2"/>
  <c r="J196" i="2"/>
  <c r="J195" i="2"/>
  <c r="J194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4" i="3" l="1"/>
  <c r="J202" i="2"/>
  <c r="J251" i="5"/>
  <c r="J169" i="7"/>
  <c r="J103" i="7" s="1"/>
  <c r="J134" i="7"/>
  <c r="J102" i="7" s="1"/>
  <c r="J180" i="7"/>
  <c r="J104" i="7" s="1"/>
  <c r="J130" i="7"/>
  <c r="J100" i="7" s="1"/>
  <c r="J98" i="6"/>
  <c r="J183" i="6"/>
  <c r="J103" i="6" s="1"/>
  <c r="J134" i="6"/>
  <c r="J197" i="6"/>
  <c r="J104" i="6" s="1"/>
  <c r="J130" i="6"/>
  <c r="J100" i="6" s="1"/>
  <c r="J103" i="5"/>
  <c r="J250" i="5"/>
  <c r="J102" i="5" s="1"/>
  <c r="J125" i="5"/>
  <c r="J98" i="5" s="1"/>
  <c r="J235" i="5"/>
  <c r="J101" i="5" s="1"/>
  <c r="J177" i="5"/>
  <c r="J99" i="5" s="1"/>
  <c r="J124" i="4"/>
  <c r="J98" i="4" s="1"/>
  <c r="J142" i="4"/>
  <c r="J100" i="4" s="1"/>
  <c r="J152" i="4"/>
  <c r="J101" i="4" s="1"/>
  <c r="J142" i="3"/>
  <c r="J100" i="3" s="1"/>
  <c r="J222" i="2"/>
  <c r="J125" i="2"/>
  <c r="J230" i="2"/>
  <c r="J193" i="2"/>
  <c r="J98" i="7"/>
  <c r="J102" i="6"/>
  <c r="J133" i="6"/>
  <c r="J101" i="6" s="1"/>
  <c r="J98" i="3"/>
  <c r="BA236" i="2"/>
  <c r="BA248" i="2"/>
  <c r="C127" i="2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J124" i="2" l="1"/>
  <c r="J123" i="2" s="1"/>
  <c r="J124" i="5"/>
  <c r="J123" i="5" s="1"/>
  <c r="J96" i="5" s="1"/>
  <c r="J125" i="7"/>
  <c r="J124" i="7" s="1"/>
  <c r="J133" i="7"/>
  <c r="J101" i="7" s="1"/>
  <c r="J125" i="6"/>
  <c r="J97" i="6" s="1"/>
  <c r="J123" i="4"/>
  <c r="J122" i="4" s="1"/>
  <c r="J123" i="3"/>
  <c r="J97" i="3" s="1"/>
  <c r="J30" i="5"/>
  <c r="C139" i="2"/>
  <c r="C140" i="2" s="1"/>
  <c r="C141" i="2" s="1"/>
  <c r="C142" i="2" s="1"/>
  <c r="C143" i="2" s="1"/>
  <c r="C144" i="2" s="1"/>
  <c r="C145" i="2" s="1"/>
  <c r="C146" i="2" s="1"/>
  <c r="C147" i="2" s="1"/>
  <c r="C148" i="2" s="1"/>
  <c r="J97" i="7" l="1"/>
  <c r="J124" i="6"/>
  <c r="J97" i="4"/>
  <c r="J122" i="3"/>
  <c r="J30" i="3" s="1"/>
  <c r="J30" i="7"/>
  <c r="J96" i="7"/>
  <c r="J96" i="6"/>
  <c r="J30" i="6"/>
  <c r="F33" i="5"/>
  <c r="J33" i="5" s="1"/>
  <c r="AG98" i="1"/>
  <c r="AN98" i="1" s="1"/>
  <c r="J30" i="4"/>
  <c r="J96" i="4"/>
  <c r="A205" i="2"/>
  <c r="C149" i="2"/>
  <c r="C150" i="2" s="1"/>
  <c r="C151" i="2" s="1"/>
  <c r="C152" i="2" s="1"/>
  <c r="J37" i="7"/>
  <c r="J36" i="7"/>
  <c r="J3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T128" i="7" s="1"/>
  <c r="R129" i="7"/>
  <c r="R128" i="7" s="1"/>
  <c r="P129" i="7"/>
  <c r="P128" i="7" s="1"/>
  <c r="BI127" i="7"/>
  <c r="BH127" i="7"/>
  <c r="BG127" i="7"/>
  <c r="BE127" i="7"/>
  <c r="T127" i="7"/>
  <c r="T126" i="7" s="1"/>
  <c r="R127" i="7"/>
  <c r="R126" i="7" s="1"/>
  <c r="P127" i="7"/>
  <c r="P126" i="7" s="1"/>
  <c r="J120" i="7"/>
  <c r="F120" i="7"/>
  <c r="F118" i="7"/>
  <c r="E116" i="7"/>
  <c r="J91" i="7"/>
  <c r="F91" i="7"/>
  <c r="F89" i="7"/>
  <c r="E87" i="7"/>
  <c r="J18" i="7"/>
  <c r="E18" i="7"/>
  <c r="F121" i="7" s="1"/>
  <c r="J17" i="7"/>
  <c r="J89" i="7"/>
  <c r="E7" i="7"/>
  <c r="E114" i="7" s="1"/>
  <c r="J37" i="6"/>
  <c r="J36" i="6"/>
  <c r="J35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T128" i="6"/>
  <c r="R129" i="6"/>
  <c r="R128" i="6" s="1"/>
  <c r="P129" i="6"/>
  <c r="P128" i="6"/>
  <c r="BI127" i="6"/>
  <c r="BH127" i="6"/>
  <c r="BG127" i="6"/>
  <c r="BE127" i="6"/>
  <c r="T127" i="6"/>
  <c r="T126" i="6" s="1"/>
  <c r="R127" i="6"/>
  <c r="R126" i="6" s="1"/>
  <c r="P127" i="6"/>
  <c r="P126" i="6" s="1"/>
  <c r="J120" i="6"/>
  <c r="F120" i="6"/>
  <c r="F118" i="6"/>
  <c r="E116" i="6"/>
  <c r="J91" i="6"/>
  <c r="F91" i="6"/>
  <c r="F89" i="6"/>
  <c r="E87" i="6"/>
  <c r="J18" i="6"/>
  <c r="E18" i="6"/>
  <c r="F121" i="6" s="1"/>
  <c r="J17" i="6"/>
  <c r="J118" i="6"/>
  <c r="E7" i="6"/>
  <c r="E114" i="6" s="1"/>
  <c r="J37" i="5"/>
  <c r="J36" i="5"/>
  <c r="J35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19" i="5"/>
  <c r="F119" i="5"/>
  <c r="F117" i="5"/>
  <c r="E115" i="5"/>
  <c r="J91" i="5"/>
  <c r="F91" i="5"/>
  <c r="F89" i="5"/>
  <c r="E87" i="5"/>
  <c r="J18" i="5"/>
  <c r="E18" i="5"/>
  <c r="F92" i="5" s="1"/>
  <c r="J17" i="5"/>
  <c r="J117" i="5"/>
  <c r="E7" i="5"/>
  <c r="E113" i="5" s="1"/>
  <c r="J37" i="4"/>
  <c r="J36" i="4"/>
  <c r="J35" i="4"/>
  <c r="BI166" i="4"/>
  <c r="BH166" i="4"/>
  <c r="BG166" i="4"/>
  <c r="BE166" i="4"/>
  <c r="T166" i="4"/>
  <c r="T165" i="4" s="1"/>
  <c r="R166" i="4"/>
  <c r="R165" i="4" s="1"/>
  <c r="P166" i="4"/>
  <c r="P165" i="4" s="1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T140" i="4" s="1"/>
  <c r="R141" i="4"/>
  <c r="R140" i="4" s="1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9" i="4"/>
  <c r="J118" i="4"/>
  <c r="F118" i="4"/>
  <c r="F116" i="4"/>
  <c r="E114" i="4"/>
  <c r="F92" i="4"/>
  <c r="J91" i="4"/>
  <c r="F91" i="4"/>
  <c r="F89" i="4"/>
  <c r="E87" i="4"/>
  <c r="J89" i="4"/>
  <c r="E7" i="4"/>
  <c r="E85" i="4" s="1"/>
  <c r="J37" i="3"/>
  <c r="J36" i="3"/>
  <c r="J35" i="3"/>
  <c r="BI163" i="3"/>
  <c r="BH163" i="3"/>
  <c r="BG163" i="3"/>
  <c r="BE163" i="3"/>
  <c r="T163" i="3"/>
  <c r="T162" i="3" s="1"/>
  <c r="R163" i="3"/>
  <c r="R162" i="3" s="1"/>
  <c r="P163" i="3"/>
  <c r="P162" i="3" s="1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T140" i="3" s="1"/>
  <c r="R141" i="3"/>
  <c r="R140" i="3" s="1"/>
  <c r="P141" i="3"/>
  <c r="P140" i="3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F119" i="3"/>
  <c r="J118" i="3"/>
  <c r="F118" i="3"/>
  <c r="F116" i="3"/>
  <c r="E114" i="3"/>
  <c r="F92" i="3"/>
  <c r="J91" i="3"/>
  <c r="F91" i="3"/>
  <c r="F89" i="3"/>
  <c r="E87" i="3"/>
  <c r="J116" i="3"/>
  <c r="E7" i="3"/>
  <c r="E112" i="3" s="1"/>
  <c r="J37" i="2"/>
  <c r="J36" i="2"/>
  <c r="J35" i="2"/>
  <c r="AY273" i="2"/>
  <c r="AX273" i="2"/>
  <c r="AW273" i="2"/>
  <c r="AV273" i="2"/>
  <c r="AY272" i="2"/>
  <c r="AX272" i="2"/>
  <c r="AW272" i="2"/>
  <c r="AV272" i="2"/>
  <c r="AY271" i="2"/>
  <c r="AX271" i="2"/>
  <c r="AW271" i="2"/>
  <c r="AV271" i="2"/>
  <c r="AY270" i="2"/>
  <c r="AX270" i="2"/>
  <c r="AW270" i="2"/>
  <c r="AV270" i="2"/>
  <c r="AY269" i="2"/>
  <c r="AX269" i="2"/>
  <c r="AW269" i="2"/>
  <c r="AV269" i="2"/>
  <c r="AY268" i="2"/>
  <c r="AX268" i="2"/>
  <c r="AW268" i="2"/>
  <c r="AV268" i="2"/>
  <c r="AY267" i="2"/>
  <c r="AX267" i="2"/>
  <c r="AW267" i="2"/>
  <c r="AV267" i="2"/>
  <c r="AY266" i="2"/>
  <c r="AX266" i="2"/>
  <c r="AW266" i="2"/>
  <c r="AV266" i="2"/>
  <c r="AY265" i="2"/>
  <c r="AX265" i="2"/>
  <c r="AW265" i="2"/>
  <c r="AV265" i="2"/>
  <c r="AY264" i="2"/>
  <c r="AX264" i="2"/>
  <c r="AW264" i="2"/>
  <c r="AV264" i="2"/>
  <c r="AY263" i="2"/>
  <c r="AX263" i="2"/>
  <c r="AW263" i="2"/>
  <c r="AV263" i="2"/>
  <c r="AY262" i="2"/>
  <c r="AX262" i="2"/>
  <c r="AW262" i="2"/>
  <c r="AV262" i="2"/>
  <c r="AY261" i="2"/>
  <c r="AX261" i="2"/>
  <c r="AW261" i="2"/>
  <c r="AV261" i="2"/>
  <c r="AY259" i="2"/>
  <c r="AX259" i="2"/>
  <c r="AW259" i="2"/>
  <c r="AV259" i="2"/>
  <c r="AY258" i="2"/>
  <c r="AX258" i="2"/>
  <c r="AW258" i="2"/>
  <c r="AV258" i="2"/>
  <c r="AY257" i="2"/>
  <c r="AX257" i="2"/>
  <c r="AW257" i="2"/>
  <c r="AV257" i="2"/>
  <c r="AY256" i="2"/>
  <c r="AX256" i="2"/>
  <c r="AW256" i="2"/>
  <c r="AV256" i="2"/>
  <c r="AY255" i="2"/>
  <c r="AX255" i="2"/>
  <c r="AW255" i="2"/>
  <c r="AV255" i="2"/>
  <c r="AY254" i="2"/>
  <c r="AX254" i="2"/>
  <c r="AW254" i="2"/>
  <c r="AV254" i="2"/>
  <c r="AY253" i="2"/>
  <c r="AX253" i="2"/>
  <c r="AW253" i="2"/>
  <c r="AV253" i="2"/>
  <c r="AY252" i="2"/>
  <c r="AX252" i="2"/>
  <c r="AW252" i="2"/>
  <c r="AV252" i="2"/>
  <c r="AY251" i="2"/>
  <c r="AX251" i="2"/>
  <c r="AW251" i="2"/>
  <c r="AV251" i="2"/>
  <c r="AY250" i="2"/>
  <c r="AX250" i="2"/>
  <c r="AW250" i="2"/>
  <c r="AV250" i="2"/>
  <c r="AY249" i="2"/>
  <c r="AX249" i="2"/>
  <c r="AW249" i="2"/>
  <c r="AV249" i="2"/>
  <c r="AY247" i="2"/>
  <c r="AX247" i="2"/>
  <c r="AW247" i="2"/>
  <c r="AV247" i="2"/>
  <c r="AY246" i="2"/>
  <c r="AX246" i="2"/>
  <c r="AW246" i="2"/>
  <c r="AV246" i="2"/>
  <c r="AY245" i="2"/>
  <c r="AX245" i="2"/>
  <c r="AW245" i="2"/>
  <c r="AV245" i="2"/>
  <c r="AY244" i="2"/>
  <c r="AX244" i="2"/>
  <c r="AW244" i="2"/>
  <c r="AV244" i="2"/>
  <c r="AY243" i="2"/>
  <c r="AX243" i="2"/>
  <c r="AW243" i="2"/>
  <c r="AV243" i="2"/>
  <c r="AY242" i="2"/>
  <c r="AX242" i="2"/>
  <c r="AW242" i="2"/>
  <c r="AV242" i="2"/>
  <c r="AY241" i="2"/>
  <c r="AX241" i="2"/>
  <c r="AW241" i="2"/>
  <c r="AV241" i="2"/>
  <c r="AY240" i="2"/>
  <c r="AX240" i="2"/>
  <c r="AW240" i="2"/>
  <c r="AV240" i="2"/>
  <c r="AY239" i="2"/>
  <c r="AX239" i="2"/>
  <c r="AW239" i="2"/>
  <c r="AV239" i="2"/>
  <c r="AY235" i="2"/>
  <c r="AX235" i="2"/>
  <c r="AW235" i="2"/>
  <c r="AV235" i="2"/>
  <c r="AY234" i="2"/>
  <c r="AX234" i="2"/>
  <c r="AW234" i="2"/>
  <c r="AV234" i="2"/>
  <c r="AY233" i="2"/>
  <c r="AX233" i="2"/>
  <c r="AW233" i="2"/>
  <c r="AV233" i="2"/>
  <c r="AY232" i="2"/>
  <c r="AX232" i="2"/>
  <c r="AW232" i="2"/>
  <c r="AV232" i="2"/>
  <c r="AY231" i="2"/>
  <c r="AX231" i="2"/>
  <c r="AW231" i="2"/>
  <c r="AV231" i="2"/>
  <c r="AY229" i="2"/>
  <c r="AX229" i="2"/>
  <c r="AW229" i="2"/>
  <c r="AU229" i="2"/>
  <c r="AY228" i="2"/>
  <c r="AX228" i="2"/>
  <c r="AW228" i="2"/>
  <c r="AU228" i="2"/>
  <c r="AY227" i="2"/>
  <c r="AX227" i="2"/>
  <c r="AW227" i="2"/>
  <c r="AU227" i="2"/>
  <c r="AY226" i="2"/>
  <c r="AX226" i="2"/>
  <c r="AW226" i="2"/>
  <c r="AU226" i="2"/>
  <c r="AY225" i="2"/>
  <c r="AX225" i="2"/>
  <c r="AW225" i="2"/>
  <c r="AU225" i="2"/>
  <c r="AY224" i="2"/>
  <c r="AX224" i="2"/>
  <c r="AW224" i="2"/>
  <c r="AU224" i="2"/>
  <c r="AY223" i="2"/>
  <c r="AX223" i="2"/>
  <c r="AW223" i="2"/>
  <c r="AV223" i="2"/>
  <c r="AY221" i="2"/>
  <c r="AX221" i="2"/>
  <c r="AW221" i="2"/>
  <c r="AV221" i="2"/>
  <c r="AY220" i="2"/>
  <c r="AX220" i="2"/>
  <c r="AW220" i="2"/>
  <c r="AV220" i="2"/>
  <c r="AY219" i="2"/>
  <c r="AX219" i="2"/>
  <c r="AW219" i="2"/>
  <c r="AV219" i="2"/>
  <c r="AY218" i="2"/>
  <c r="AX218" i="2"/>
  <c r="AW218" i="2"/>
  <c r="AV218" i="2"/>
  <c r="AY217" i="2"/>
  <c r="AX217" i="2"/>
  <c r="AW217" i="2"/>
  <c r="AV217" i="2"/>
  <c r="AY216" i="2"/>
  <c r="AX216" i="2"/>
  <c r="AW216" i="2"/>
  <c r="AV216" i="2"/>
  <c r="AY215" i="2"/>
  <c r="AX215" i="2"/>
  <c r="AW215" i="2"/>
  <c r="AV215" i="2"/>
  <c r="AY214" i="2"/>
  <c r="AX214" i="2"/>
  <c r="AW214" i="2"/>
  <c r="AV214" i="2"/>
  <c r="AY213" i="2"/>
  <c r="AX213" i="2"/>
  <c r="AW213" i="2"/>
  <c r="AV213" i="2"/>
  <c r="AY212" i="2"/>
  <c r="AX212" i="2"/>
  <c r="AW212" i="2"/>
  <c r="AV212" i="2"/>
  <c r="AY211" i="2"/>
  <c r="AX211" i="2"/>
  <c r="AW211" i="2"/>
  <c r="AV211" i="2"/>
  <c r="AY210" i="2"/>
  <c r="AX210" i="2"/>
  <c r="AW210" i="2"/>
  <c r="AV210" i="2"/>
  <c r="AY209" i="2"/>
  <c r="AX209" i="2"/>
  <c r="AW209" i="2"/>
  <c r="AV209" i="2"/>
  <c r="AY208" i="2"/>
  <c r="AX208" i="2"/>
  <c r="AW208" i="2"/>
  <c r="AV208" i="2"/>
  <c r="AY207" i="2"/>
  <c r="AX207" i="2"/>
  <c r="AW207" i="2"/>
  <c r="AV207" i="2"/>
  <c r="AY206" i="2"/>
  <c r="AX206" i="2"/>
  <c r="AW206" i="2"/>
  <c r="AV206" i="2"/>
  <c r="AY205" i="2"/>
  <c r="AX205" i="2"/>
  <c r="AW205" i="2"/>
  <c r="AV205" i="2"/>
  <c r="AY204" i="2"/>
  <c r="AX204" i="2"/>
  <c r="AW204" i="2"/>
  <c r="AV204" i="2"/>
  <c r="AY203" i="2"/>
  <c r="AX203" i="2"/>
  <c r="AW203" i="2"/>
  <c r="AV203" i="2"/>
  <c r="AY201" i="2"/>
  <c r="AX201" i="2"/>
  <c r="AW201" i="2"/>
  <c r="AV201" i="2"/>
  <c r="AY199" i="2"/>
  <c r="AX199" i="2"/>
  <c r="AW199" i="2"/>
  <c r="AV199" i="2"/>
  <c r="AY198" i="2"/>
  <c r="AX198" i="2"/>
  <c r="AW198" i="2"/>
  <c r="AV198" i="2"/>
  <c r="AY194" i="2"/>
  <c r="AX194" i="2"/>
  <c r="AW194" i="2"/>
  <c r="AV194" i="2"/>
  <c r="AY155" i="2"/>
  <c r="AX155" i="2"/>
  <c r="AW155" i="2"/>
  <c r="AV155" i="2"/>
  <c r="AY154" i="2"/>
  <c r="AX154" i="2"/>
  <c r="AW154" i="2"/>
  <c r="AV154" i="2"/>
  <c r="AY153" i="2"/>
  <c r="AX153" i="2"/>
  <c r="AW153" i="2"/>
  <c r="AV153" i="2"/>
  <c r="AY152" i="2"/>
  <c r="AX152" i="2"/>
  <c r="AW152" i="2"/>
  <c r="AV152" i="2"/>
  <c r="AY150" i="2"/>
  <c r="AX150" i="2"/>
  <c r="AW150" i="2"/>
  <c r="AV150" i="2"/>
  <c r="AY147" i="2"/>
  <c r="AX147" i="2"/>
  <c r="AW147" i="2"/>
  <c r="AV147" i="2"/>
  <c r="AY146" i="2"/>
  <c r="AX146" i="2"/>
  <c r="AW146" i="2"/>
  <c r="AV146" i="2"/>
  <c r="AY139" i="2"/>
  <c r="AX139" i="2"/>
  <c r="AW139" i="2"/>
  <c r="AV139" i="2"/>
  <c r="AY138" i="2"/>
  <c r="AX138" i="2"/>
  <c r="AW138" i="2"/>
  <c r="AV138" i="2"/>
  <c r="AY137" i="2"/>
  <c r="AX137" i="2"/>
  <c r="AW137" i="2"/>
  <c r="AV137" i="2"/>
  <c r="AY136" i="2"/>
  <c r="AX136" i="2"/>
  <c r="AW136" i="2"/>
  <c r="AV136" i="2"/>
  <c r="AY135" i="2"/>
  <c r="AX135" i="2"/>
  <c r="AW135" i="2"/>
  <c r="AV135" i="2"/>
  <c r="AY134" i="2"/>
  <c r="AX134" i="2"/>
  <c r="AW134" i="2"/>
  <c r="AV134" i="2"/>
  <c r="AY133" i="2"/>
  <c r="AX133" i="2"/>
  <c r="AW133" i="2"/>
  <c r="AV133" i="2"/>
  <c r="AY132" i="2"/>
  <c r="AX132" i="2"/>
  <c r="AW132" i="2"/>
  <c r="AV132" i="2"/>
  <c r="AY131" i="2"/>
  <c r="AX131" i="2"/>
  <c r="AW131" i="2"/>
  <c r="AV131" i="2"/>
  <c r="AY130" i="2"/>
  <c r="AX130" i="2"/>
  <c r="AW130" i="2"/>
  <c r="AV130" i="2"/>
  <c r="AY129" i="2"/>
  <c r="AX129" i="2"/>
  <c r="AW129" i="2"/>
  <c r="AV129" i="2"/>
  <c r="AY127" i="2"/>
  <c r="AX127" i="2"/>
  <c r="AW127" i="2"/>
  <c r="AV127" i="2"/>
  <c r="AY126" i="2"/>
  <c r="AX126" i="2"/>
  <c r="AW126" i="2"/>
  <c r="AV126" i="2"/>
  <c r="F120" i="2"/>
  <c r="J119" i="2"/>
  <c r="F119" i="2"/>
  <c r="F117" i="2"/>
  <c r="E115" i="2"/>
  <c r="F92" i="2"/>
  <c r="J91" i="2"/>
  <c r="F91" i="2"/>
  <c r="F89" i="2"/>
  <c r="E87" i="2"/>
  <c r="J89" i="2"/>
  <c r="E7" i="2"/>
  <c r="E85" i="2" s="1"/>
  <c r="L90" i="1"/>
  <c r="AM90" i="1"/>
  <c r="AM89" i="1"/>
  <c r="L89" i="1"/>
  <c r="AM87" i="1"/>
  <c r="L87" i="1"/>
  <c r="L85" i="1"/>
  <c r="L84" i="1"/>
  <c r="BK184" i="7"/>
  <c r="BK182" i="7"/>
  <c r="BK181" i="7"/>
  <c r="BK179" i="7"/>
  <c r="BK178" i="7"/>
  <c r="BK177" i="7"/>
  <c r="BK176" i="7"/>
  <c r="BK168" i="7"/>
  <c r="BK166" i="7"/>
  <c r="BK165" i="7"/>
  <c r="BK164" i="7"/>
  <c r="BK161" i="7"/>
  <c r="BK160" i="7"/>
  <c r="BK157" i="7"/>
  <c r="BK155" i="7"/>
  <c r="BK145" i="7"/>
  <c r="BK143" i="7"/>
  <c r="BK141" i="7"/>
  <c r="BK140" i="7"/>
  <c r="BK139" i="7"/>
  <c r="BK138" i="7"/>
  <c r="BK131" i="7"/>
  <c r="BK201" i="6"/>
  <c r="BK198" i="6"/>
  <c r="BK174" i="6"/>
  <c r="BK170" i="6"/>
  <c r="BK169" i="6"/>
  <c r="BK164" i="6"/>
  <c r="BK161" i="6"/>
  <c r="BK148" i="6"/>
  <c r="BK139" i="6"/>
  <c r="BK132" i="6"/>
  <c r="BK131" i="6"/>
  <c r="BK243" i="5"/>
  <c r="BK232" i="5"/>
  <c r="BK231" i="5"/>
  <c r="BK230" i="5"/>
  <c r="BK229" i="5"/>
  <c r="BK227" i="5"/>
  <c r="BK226" i="5"/>
  <c r="BK222" i="5"/>
  <c r="BK218" i="5"/>
  <c r="BK215" i="5"/>
  <c r="BK212" i="5"/>
  <c r="BK209" i="5"/>
  <c r="BK208" i="5"/>
  <c r="BK205" i="5"/>
  <c r="BK200" i="5"/>
  <c r="BK198" i="5"/>
  <c r="BK194" i="5"/>
  <c r="BK190" i="5"/>
  <c r="BK188" i="5"/>
  <c r="BK184" i="5"/>
  <c r="BK183" i="5"/>
  <c r="BK179" i="5"/>
  <c r="BK166" i="5"/>
  <c r="BK165" i="5"/>
  <c r="BK161" i="5"/>
  <c r="BK157" i="5"/>
  <c r="BK156" i="5"/>
  <c r="BK155" i="5"/>
  <c r="BK154" i="5"/>
  <c r="BK153" i="5"/>
  <c r="BK151" i="5"/>
  <c r="BK149" i="5"/>
  <c r="BK141" i="5"/>
  <c r="BK140" i="5"/>
  <c r="BK135" i="5"/>
  <c r="BK132" i="5"/>
  <c r="BK166" i="4"/>
  <c r="BK164" i="4"/>
  <c r="BK162" i="4"/>
  <c r="BK158" i="4"/>
  <c r="BK149" i="4"/>
  <c r="BK147" i="4"/>
  <c r="BK146" i="4"/>
  <c r="BK139" i="4"/>
  <c r="BK136" i="4"/>
  <c r="BK127" i="4"/>
  <c r="BK160" i="3"/>
  <c r="BK157" i="3"/>
  <c r="BK155" i="3"/>
  <c r="BK153" i="3"/>
  <c r="BK151" i="3"/>
  <c r="BK145" i="3"/>
  <c r="BK144" i="3"/>
  <c r="BK141" i="3"/>
  <c r="BK138" i="3"/>
  <c r="BK137" i="3"/>
  <c r="BK127" i="3"/>
  <c r="BK125" i="3"/>
  <c r="BA266" i="2"/>
  <c r="BA265" i="2"/>
  <c r="BA253" i="2"/>
  <c r="BA246" i="2"/>
  <c r="BA245" i="2"/>
  <c r="BA243" i="2"/>
  <c r="BA239" i="2"/>
  <c r="BA234" i="2"/>
  <c r="BA217" i="2"/>
  <c r="BA150" i="2"/>
  <c r="BA147" i="2"/>
  <c r="BA138" i="2"/>
  <c r="BA137" i="2"/>
  <c r="BA134" i="2"/>
  <c r="BA129" i="2"/>
  <c r="BK170" i="7"/>
  <c r="BK162" i="7"/>
  <c r="BK159" i="7"/>
  <c r="BK153" i="7"/>
  <c r="BK152" i="7"/>
  <c r="BK149" i="7"/>
  <c r="BK137" i="7"/>
  <c r="BK136" i="7"/>
  <c r="BK127" i="7"/>
  <c r="BK195" i="6"/>
  <c r="BK194" i="6"/>
  <c r="BK192" i="6"/>
  <c r="BK190" i="6"/>
  <c r="BK187" i="6"/>
  <c r="BK184" i="6"/>
  <c r="BK181" i="6"/>
  <c r="BK175" i="6"/>
  <c r="BK172" i="6"/>
  <c r="BK166" i="6"/>
  <c r="BK163" i="6"/>
  <c r="BK159" i="6"/>
  <c r="BK157" i="6"/>
  <c r="BK153" i="6"/>
  <c r="BK149" i="6"/>
  <c r="BK136" i="6"/>
  <c r="BK135" i="6"/>
  <c r="BK127" i="6"/>
  <c r="BK255" i="5"/>
  <c r="BK254" i="5"/>
  <c r="BK249" i="5"/>
  <c r="BK245" i="5"/>
  <c r="BK244" i="5"/>
  <c r="BK240" i="5"/>
  <c r="BK236" i="5"/>
  <c r="BK225" i="5"/>
  <c r="BK223" i="5"/>
  <c r="BK221" i="5"/>
  <c r="BK219" i="5"/>
  <c r="BK217" i="5"/>
  <c r="BK216" i="5"/>
  <c r="BK214" i="5"/>
  <c r="BK213" i="5"/>
  <c r="BK204" i="5"/>
  <c r="BK203" i="5"/>
  <c r="BK199" i="5"/>
  <c r="BK196" i="5"/>
  <c r="BK182" i="5"/>
  <c r="BK178" i="5"/>
  <c r="BK175" i="5"/>
  <c r="BK168" i="5"/>
  <c r="BK167" i="5"/>
  <c r="BK163" i="5"/>
  <c r="BK148" i="5"/>
  <c r="BK143" i="5"/>
  <c r="BK134" i="5"/>
  <c r="BK131" i="5"/>
  <c r="BK129" i="5"/>
  <c r="BK128" i="5"/>
  <c r="BK127" i="5"/>
  <c r="BK126" i="5"/>
  <c r="BK161" i="4"/>
  <c r="BK156" i="4"/>
  <c r="BK153" i="4"/>
  <c r="BK141" i="4"/>
  <c r="BK137" i="4"/>
  <c r="BK134" i="4"/>
  <c r="BK133" i="4"/>
  <c r="BK131" i="4"/>
  <c r="BK126" i="4"/>
  <c r="BK163" i="3"/>
  <c r="BK161" i="3"/>
  <c r="BK149" i="3"/>
  <c r="BK143" i="3"/>
  <c r="BK126" i="3"/>
  <c r="BA263" i="2"/>
  <c r="BA255" i="2"/>
  <c r="BA249" i="2"/>
  <c r="BA244" i="2"/>
  <c r="BA242" i="2"/>
  <c r="BA235" i="2"/>
  <c r="BA229" i="2"/>
  <c r="BA227" i="2"/>
  <c r="BA220" i="2"/>
  <c r="BA219" i="2"/>
  <c r="BA218" i="2"/>
  <c r="BA214" i="2"/>
  <c r="BA213" i="2"/>
  <c r="BA211" i="2"/>
  <c r="BA210" i="2"/>
  <c r="BA207" i="2"/>
  <c r="BA203" i="2"/>
  <c r="BA199" i="2"/>
  <c r="BA198" i="2"/>
  <c r="BA194" i="2"/>
  <c r="BA153" i="2"/>
  <c r="BA152" i="2"/>
  <c r="BA133" i="2"/>
  <c r="BA127" i="2"/>
  <c r="BA126" i="2"/>
  <c r="BK183" i="7"/>
  <c r="BK175" i="7"/>
  <c r="BK174" i="7"/>
  <c r="BK173" i="7"/>
  <c r="BK172" i="7"/>
  <c r="BK171" i="7"/>
  <c r="BK167" i="7"/>
  <c r="BK163" i="7"/>
  <c r="BK158" i="7"/>
  <c r="BK156" i="7"/>
  <c r="BK154" i="7"/>
  <c r="BK151" i="7"/>
  <c r="BK150" i="7"/>
  <c r="BK148" i="7"/>
  <c r="BK147" i="7"/>
  <c r="BK146" i="7"/>
  <c r="BK144" i="7"/>
  <c r="BK142" i="7"/>
  <c r="BK135" i="7"/>
  <c r="BK132" i="7"/>
  <c r="BK129" i="7"/>
  <c r="BK200" i="6"/>
  <c r="BK199" i="6"/>
  <c r="BK188" i="6"/>
  <c r="BK185" i="6"/>
  <c r="BK182" i="6"/>
  <c r="BK180" i="6"/>
  <c r="BK176" i="6"/>
  <c r="BK173" i="6"/>
  <c r="BK168" i="6"/>
  <c r="BK167" i="6"/>
  <c r="BK165" i="6"/>
  <c r="BK160" i="6"/>
  <c r="BK158" i="6"/>
  <c r="BK155" i="6"/>
  <c r="BK154" i="6"/>
  <c r="BK147" i="6"/>
  <c r="BK146" i="6"/>
  <c r="BK145" i="6"/>
  <c r="BK143" i="6"/>
  <c r="BK142" i="6"/>
  <c r="BK253" i="5"/>
  <c r="BK252" i="5"/>
  <c r="BK247" i="5"/>
  <c r="BK246" i="5"/>
  <c r="BK242" i="5"/>
  <c r="BK241" i="5"/>
  <c r="BK239" i="5"/>
  <c r="BK238" i="5"/>
  <c r="BK237" i="5"/>
  <c r="BK234" i="5"/>
  <c r="BK210" i="5"/>
  <c r="BK207" i="5"/>
  <c r="BK206" i="5"/>
  <c r="BK197" i="5"/>
  <c r="BK195" i="5"/>
  <c r="BK192" i="5"/>
  <c r="BK189" i="5"/>
  <c r="BK185" i="5"/>
  <c r="BK180" i="5"/>
  <c r="BK176" i="5"/>
  <c r="BK174" i="5"/>
  <c r="BK173" i="5"/>
  <c r="BK171" i="5"/>
  <c r="BK170" i="5"/>
  <c r="BK164" i="5"/>
  <c r="BK158" i="5"/>
  <c r="BK152" i="5"/>
  <c r="BK150" i="5"/>
  <c r="BK147" i="5"/>
  <c r="BK146" i="5"/>
  <c r="BK145" i="5"/>
  <c r="BK139" i="5"/>
  <c r="BK136" i="5"/>
  <c r="BK133" i="5"/>
  <c r="BK145" i="4"/>
  <c r="BK138" i="4"/>
  <c r="BK135" i="4"/>
  <c r="BK132" i="4"/>
  <c r="BK130" i="4"/>
  <c r="BK125" i="4"/>
  <c r="BK159" i="3"/>
  <c r="BK158" i="3"/>
  <c r="BK150" i="3"/>
  <c r="BK147" i="3"/>
  <c r="BK134" i="3"/>
  <c r="BK132" i="3"/>
  <c r="BA267" i="2"/>
  <c r="BA262" i="2"/>
  <c r="BA261" i="2"/>
  <c r="BA258" i="2"/>
  <c r="BA256" i="2"/>
  <c r="BA241" i="2"/>
  <c r="BA240" i="2"/>
  <c r="BA233" i="2"/>
  <c r="BA231" i="2"/>
  <c r="BA224" i="2"/>
  <c r="BA221" i="2"/>
  <c r="BA209" i="2"/>
  <c r="BA208" i="2"/>
  <c r="BA206" i="2"/>
  <c r="BA205" i="2"/>
  <c r="BA201" i="2"/>
  <c r="BA132" i="2"/>
  <c r="BA130" i="2"/>
  <c r="BK196" i="6"/>
  <c r="BK193" i="6"/>
  <c r="BK191" i="6"/>
  <c r="BK189" i="6"/>
  <c r="BK186" i="6"/>
  <c r="BK179" i="6"/>
  <c r="BK178" i="6"/>
  <c r="BK177" i="6"/>
  <c r="BK171" i="6"/>
  <c r="BK162" i="6"/>
  <c r="BK156" i="6"/>
  <c r="BK152" i="6"/>
  <c r="BK151" i="6"/>
  <c r="BK150" i="6"/>
  <c r="BK144" i="6"/>
  <c r="BK141" i="6"/>
  <c r="BK140" i="6"/>
  <c r="BK138" i="6"/>
  <c r="BK137" i="6"/>
  <c r="BK129" i="6"/>
  <c r="BK248" i="5"/>
  <c r="BK233" i="5"/>
  <c r="BK228" i="5"/>
  <c r="BK224" i="5"/>
  <c r="BK220" i="5"/>
  <c r="BK211" i="5"/>
  <c r="BK201" i="5"/>
  <c r="BK193" i="5"/>
  <c r="BK191" i="5"/>
  <c r="BK187" i="5"/>
  <c r="BK186" i="5"/>
  <c r="BK181" i="5"/>
  <c r="BK172" i="5"/>
  <c r="BK169" i="5"/>
  <c r="BK162" i="5"/>
  <c r="BK160" i="5"/>
  <c r="BK159" i="5"/>
  <c r="BK144" i="5"/>
  <c r="BK142" i="5"/>
  <c r="BK138" i="5"/>
  <c r="BK137" i="5"/>
  <c r="BK130" i="5"/>
  <c r="BK163" i="4"/>
  <c r="BK160" i="4"/>
  <c r="BK159" i="4"/>
  <c r="BK157" i="4"/>
  <c r="BK155" i="4"/>
  <c r="BK154" i="4"/>
  <c r="BK151" i="4"/>
  <c r="BK150" i="4"/>
  <c r="BK148" i="4"/>
  <c r="BK144" i="4"/>
  <c r="BK143" i="4"/>
  <c r="BK129" i="4"/>
  <c r="BK128" i="4"/>
  <c r="BK156" i="3"/>
  <c r="BK154" i="3"/>
  <c r="BK148" i="3"/>
  <c r="BK146" i="3"/>
  <c r="BK139" i="3"/>
  <c r="BK136" i="3"/>
  <c r="BK135" i="3"/>
  <c r="BK133" i="3"/>
  <c r="BK131" i="3"/>
  <c r="BK130" i="3"/>
  <c r="BK129" i="3"/>
  <c r="BK128" i="3"/>
  <c r="BA264" i="2"/>
  <c r="BA259" i="2"/>
  <c r="BA257" i="2"/>
  <c r="BA254" i="2"/>
  <c r="BA252" i="2"/>
  <c r="BA251" i="2"/>
  <c r="BA250" i="2"/>
  <c r="BA247" i="2"/>
  <c r="BA232" i="2"/>
  <c r="BA228" i="2"/>
  <c r="BA226" i="2"/>
  <c r="BA225" i="2"/>
  <c r="BA223" i="2"/>
  <c r="BA216" i="2"/>
  <c r="BA215" i="2"/>
  <c r="BA212" i="2"/>
  <c r="BA204" i="2"/>
  <c r="BA155" i="2"/>
  <c r="BA154" i="2"/>
  <c r="BA136" i="2"/>
  <c r="BA135" i="2"/>
  <c r="J39" i="5" l="1"/>
  <c r="J96" i="3"/>
  <c r="AG99" i="1"/>
  <c r="AN99" i="1" s="1"/>
  <c r="F33" i="6"/>
  <c r="J33" i="6" s="1"/>
  <c r="J39" i="6" s="1"/>
  <c r="F33" i="3"/>
  <c r="J33" i="3" s="1"/>
  <c r="J39" i="3" s="1"/>
  <c r="AG96" i="1"/>
  <c r="F36" i="7"/>
  <c r="AG97" i="1"/>
  <c r="AN97" i="1" s="1"/>
  <c r="F33" i="4"/>
  <c r="J33" i="4" s="1"/>
  <c r="J39" i="4" s="1"/>
  <c r="F33" i="7"/>
  <c r="J33" i="7" s="1"/>
  <c r="J39" i="7" s="1"/>
  <c r="AG100" i="1"/>
  <c r="AN100" i="1" s="1"/>
  <c r="BA146" i="2"/>
  <c r="BA139" i="2"/>
  <c r="BA131" i="2"/>
  <c r="C153" i="2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BK124" i="3"/>
  <c r="BK142" i="3"/>
  <c r="BK152" i="3"/>
  <c r="R124" i="4"/>
  <c r="T142" i="4"/>
  <c r="P152" i="4"/>
  <c r="R125" i="5"/>
  <c r="T177" i="5"/>
  <c r="P202" i="5"/>
  <c r="P235" i="5"/>
  <c r="R251" i="5"/>
  <c r="R250" i="5" s="1"/>
  <c r="P124" i="3"/>
  <c r="P142" i="3"/>
  <c r="T152" i="3"/>
  <c r="T124" i="4"/>
  <c r="R142" i="4"/>
  <c r="T152" i="4"/>
  <c r="T125" i="5"/>
  <c r="R177" i="5"/>
  <c r="T202" i="5"/>
  <c r="R235" i="5"/>
  <c r="T251" i="5"/>
  <c r="T250" i="5" s="1"/>
  <c r="P130" i="6"/>
  <c r="P125" i="6"/>
  <c r="R130" i="6"/>
  <c r="R125" i="6" s="1"/>
  <c r="P134" i="6"/>
  <c r="T134" i="6"/>
  <c r="R183" i="6"/>
  <c r="BK197" i="6"/>
  <c r="R197" i="6"/>
  <c r="P134" i="7"/>
  <c r="R124" i="3"/>
  <c r="R142" i="3"/>
  <c r="P152" i="3"/>
  <c r="P124" i="4"/>
  <c r="BK142" i="4"/>
  <c r="BK152" i="4"/>
  <c r="BK125" i="5"/>
  <c r="BK177" i="5"/>
  <c r="BK202" i="5"/>
  <c r="BK235" i="5"/>
  <c r="BK251" i="5"/>
  <c r="BK130" i="6"/>
  <c r="BK134" i="6"/>
  <c r="R134" i="6"/>
  <c r="P183" i="6"/>
  <c r="T197" i="6"/>
  <c r="R180" i="7"/>
  <c r="BA193" i="2"/>
  <c r="J99" i="2" s="1"/>
  <c r="BA202" i="2"/>
  <c r="J101" i="2" s="1"/>
  <c r="BA222" i="2"/>
  <c r="J102" i="2"/>
  <c r="T124" i="3"/>
  <c r="T142" i="3"/>
  <c r="R152" i="3"/>
  <c r="BK124" i="4"/>
  <c r="P142" i="4"/>
  <c r="R152" i="4"/>
  <c r="P125" i="5"/>
  <c r="P177" i="5"/>
  <c r="R202" i="5"/>
  <c r="T235" i="5"/>
  <c r="P251" i="5"/>
  <c r="P250" i="5" s="1"/>
  <c r="T130" i="6"/>
  <c r="T125" i="6" s="1"/>
  <c r="BK183" i="6"/>
  <c r="T183" i="6"/>
  <c r="P197" i="6"/>
  <c r="BK130" i="7"/>
  <c r="P130" i="7"/>
  <c r="P125" i="7" s="1"/>
  <c r="R130" i="7"/>
  <c r="R125" i="7" s="1"/>
  <c r="T130" i="7"/>
  <c r="T125" i="7" s="1"/>
  <c r="BK134" i="7"/>
  <c r="R134" i="7"/>
  <c r="T134" i="7"/>
  <c r="BK169" i="7"/>
  <c r="P169" i="7"/>
  <c r="R169" i="7"/>
  <c r="T169" i="7"/>
  <c r="BK180" i="7"/>
  <c r="P180" i="7"/>
  <c r="T180" i="7"/>
  <c r="J117" i="2"/>
  <c r="AU127" i="2"/>
  <c r="AU129" i="2"/>
  <c r="AU131" i="2"/>
  <c r="AU133" i="2"/>
  <c r="AU134" i="2"/>
  <c r="AU146" i="2"/>
  <c r="AU147" i="2"/>
  <c r="AU205" i="2"/>
  <c r="AU206" i="2"/>
  <c r="AU207" i="2"/>
  <c r="AU208" i="2"/>
  <c r="AU209" i="2"/>
  <c r="AU223" i="2"/>
  <c r="AV225" i="2"/>
  <c r="AV226" i="2"/>
  <c r="AU232" i="2"/>
  <c r="AU233" i="2"/>
  <c r="AU235" i="2"/>
  <c r="AU239" i="2"/>
  <c r="AU240" i="2"/>
  <c r="AU241" i="2"/>
  <c r="AU262" i="2"/>
  <c r="AU266" i="2"/>
  <c r="BF128" i="3"/>
  <c r="BF134" i="3"/>
  <c r="BF146" i="3"/>
  <c r="BF148" i="3"/>
  <c r="BF149" i="3"/>
  <c r="BF151" i="3"/>
  <c r="BF156" i="3"/>
  <c r="BF158" i="3"/>
  <c r="BF160" i="3"/>
  <c r="E112" i="4"/>
  <c r="J116" i="4"/>
  <c r="BF131" i="4"/>
  <c r="BF134" i="4"/>
  <c r="BF137" i="4"/>
  <c r="BF138" i="4"/>
  <c r="BF144" i="4"/>
  <c r="BF145" i="4"/>
  <c r="BF161" i="4"/>
  <c r="BF163" i="4"/>
  <c r="BF166" i="4"/>
  <c r="F120" i="5"/>
  <c r="BF127" i="5"/>
  <c r="BF129" i="5"/>
  <c r="BF131" i="5"/>
  <c r="BF136" i="5"/>
  <c r="BF138" i="5"/>
  <c r="BF139" i="5"/>
  <c r="BF146" i="5"/>
  <c r="BF148" i="5"/>
  <c r="BF149" i="5"/>
  <c r="BF153" i="5"/>
  <c r="BF154" i="5"/>
  <c r="BF155" i="5"/>
  <c r="BF157" i="5"/>
  <c r="BF174" i="5"/>
  <c r="BF175" i="5"/>
  <c r="BF178" i="5"/>
  <c r="BF180" i="5"/>
  <c r="BF188" i="5"/>
  <c r="BF189" i="5"/>
  <c r="BF190" i="5"/>
  <c r="BF191" i="5"/>
  <c r="BF195" i="5"/>
  <c r="BF199" i="5"/>
  <c r="BF205" i="5"/>
  <c r="BF207" i="5"/>
  <c r="BF213" i="5"/>
  <c r="BF214" i="5"/>
  <c r="BF222" i="5"/>
  <c r="BF223" i="5"/>
  <c r="BF224" i="5"/>
  <c r="BF228" i="5"/>
  <c r="BF229" i="5"/>
  <c r="BF231" i="5"/>
  <c r="BF233" i="5"/>
  <c r="BF236" i="5"/>
  <c r="BF239" i="5"/>
  <c r="BF241" i="5"/>
  <c r="BF243" i="5"/>
  <c r="BF247" i="5"/>
  <c r="BF248" i="5"/>
  <c r="BF252" i="5"/>
  <c r="J89" i="6"/>
  <c r="BF135" i="6"/>
  <c r="BF142" i="6"/>
  <c r="BF144" i="6"/>
  <c r="BF151" i="6"/>
  <c r="BF154" i="6"/>
  <c r="BF158" i="6"/>
  <c r="BF160" i="6"/>
  <c r="BF164" i="6"/>
  <c r="BF172" i="6"/>
  <c r="BF174" i="6"/>
  <c r="BF175" i="6"/>
  <c r="BF185" i="6"/>
  <c r="BF187" i="6"/>
  <c r="BF193" i="6"/>
  <c r="BF194" i="6"/>
  <c r="BF196" i="6"/>
  <c r="E113" i="2"/>
  <c r="AU126" i="2"/>
  <c r="AU136" i="2"/>
  <c r="AU138" i="2"/>
  <c r="AU139" i="2"/>
  <c r="AU150" i="2"/>
  <c r="AU152" i="2"/>
  <c r="AU155" i="2"/>
  <c r="AU194" i="2"/>
  <c r="AU210" i="2"/>
  <c r="AU214" i="2"/>
  <c r="AU216" i="2"/>
  <c r="AU219" i="2"/>
  <c r="AV227" i="2"/>
  <c r="AU234" i="2"/>
  <c r="AU242" i="2"/>
  <c r="AU243" i="2"/>
  <c r="AU244" i="2"/>
  <c r="AU245" i="2"/>
  <c r="AU246" i="2"/>
  <c r="AU247" i="2"/>
  <c r="AU252" i="2"/>
  <c r="AU253" i="2"/>
  <c r="AU254" i="2"/>
  <c r="AU256" i="2"/>
  <c r="AU263" i="2"/>
  <c r="AU264" i="2"/>
  <c r="AU265" i="2"/>
  <c r="BA200" i="2"/>
  <c r="J100" i="2" s="1"/>
  <c r="J89" i="3"/>
  <c r="BF136" i="3"/>
  <c r="BF139" i="3"/>
  <c r="BF141" i="3"/>
  <c r="BF143" i="3"/>
  <c r="BF154" i="3"/>
  <c r="BF155" i="3"/>
  <c r="BF159" i="3"/>
  <c r="BF163" i="3"/>
  <c r="BF126" i="4"/>
  <c r="BF130" i="4"/>
  <c r="BF133" i="4"/>
  <c r="BF141" i="4"/>
  <c r="BF146" i="4"/>
  <c r="BF149" i="4"/>
  <c r="BF150" i="4"/>
  <c r="BF157" i="4"/>
  <c r="BF159" i="4"/>
  <c r="E85" i="5"/>
  <c r="BF128" i="5"/>
  <c r="BF130" i="5"/>
  <c r="BF132" i="5"/>
  <c r="BF134" i="5"/>
  <c r="BF140" i="5"/>
  <c r="BF141" i="5"/>
  <c r="BF143" i="5"/>
  <c r="BF144" i="5"/>
  <c r="BF147" i="5"/>
  <c r="BF160" i="5"/>
  <c r="BF162" i="5"/>
  <c r="BF163" i="5"/>
  <c r="BF165" i="5"/>
  <c r="BF169" i="5"/>
  <c r="BF186" i="5"/>
  <c r="BF187" i="5"/>
  <c r="BF192" i="5"/>
  <c r="BF193" i="5"/>
  <c r="BF196" i="5"/>
  <c r="BF197" i="5"/>
  <c r="BF206" i="5"/>
  <c r="BF212" i="5"/>
  <c r="BF215" i="5"/>
  <c r="BF216" i="5"/>
  <c r="BF221" i="5"/>
  <c r="BF227" i="5"/>
  <c r="BF230" i="5"/>
  <c r="BF242" i="5"/>
  <c r="BF245" i="5"/>
  <c r="BF246" i="5"/>
  <c r="E85" i="6"/>
  <c r="BF129" i="6"/>
  <c r="BF138" i="6"/>
  <c r="BF139" i="6"/>
  <c r="BF145" i="6"/>
  <c r="BF148" i="6"/>
  <c r="BF149" i="6"/>
  <c r="BF156" i="6"/>
  <c r="BF161" i="6"/>
  <c r="BF162" i="6"/>
  <c r="BF166" i="6"/>
  <c r="BF167" i="6"/>
  <c r="BF168" i="6"/>
  <c r="BF169" i="6"/>
  <c r="BF177" i="6"/>
  <c r="BF178" i="6"/>
  <c r="BF180" i="6"/>
  <c r="BF186" i="6"/>
  <c r="BF188" i="6"/>
  <c r="BF190" i="6"/>
  <c r="BF191" i="6"/>
  <c r="BF201" i="6"/>
  <c r="BK128" i="6"/>
  <c r="F92" i="7"/>
  <c r="J118" i="7"/>
  <c r="BF127" i="7"/>
  <c r="BF131" i="7"/>
  <c r="BF132" i="7"/>
  <c r="BF135" i="7"/>
  <c r="BF136" i="7"/>
  <c r="BF137" i="7"/>
  <c r="BF148" i="7"/>
  <c r="BF151" i="7"/>
  <c r="BF158" i="7"/>
  <c r="BF159" i="7"/>
  <c r="BF160" i="7"/>
  <c r="BF163" i="7"/>
  <c r="BF164" i="7"/>
  <c r="BF165" i="7"/>
  <c r="BF167" i="7"/>
  <c r="BF170" i="7"/>
  <c r="BF176" i="7"/>
  <c r="BF177" i="7"/>
  <c r="BF178" i="7"/>
  <c r="BF179" i="7"/>
  <c r="AU137" i="2"/>
  <c r="AU204" i="2"/>
  <c r="AU215" i="2"/>
  <c r="AU221" i="2"/>
  <c r="AV224" i="2"/>
  <c r="AU259" i="2"/>
  <c r="E85" i="3"/>
  <c r="BF125" i="3"/>
  <c r="BF132" i="3"/>
  <c r="BF135" i="3"/>
  <c r="BF137" i="3"/>
  <c r="BF138" i="3"/>
  <c r="BF150" i="3"/>
  <c r="BK140" i="3"/>
  <c r="BK162" i="3"/>
  <c r="BF127" i="4"/>
  <c r="BF132" i="4"/>
  <c r="BF135" i="4"/>
  <c r="BF147" i="4"/>
  <c r="BF148" i="4"/>
  <c r="BF155" i="4"/>
  <c r="BF158" i="4"/>
  <c r="BK165" i="4"/>
  <c r="J89" i="5"/>
  <c r="BF133" i="5"/>
  <c r="BF145" i="5"/>
  <c r="BF152" i="5"/>
  <c r="BF156" i="5"/>
  <c r="BF158" i="5"/>
  <c r="BF161" i="5"/>
  <c r="BF166" i="5"/>
  <c r="BF168" i="5"/>
  <c r="BF170" i="5"/>
  <c r="BF172" i="5"/>
  <c r="BF173" i="5"/>
  <c r="BF176" i="5"/>
  <c r="BF179" i="5"/>
  <c r="BF181" i="5"/>
  <c r="BF183" i="5"/>
  <c r="BF184" i="5"/>
  <c r="BF200" i="5"/>
  <c r="BF201" i="5"/>
  <c r="BF204" i="5"/>
  <c r="BF208" i="5"/>
  <c r="BF210" i="5"/>
  <c r="BF211" i="5"/>
  <c r="BF219" i="5"/>
  <c r="BF220" i="5"/>
  <c r="BF225" i="5"/>
  <c r="BF226" i="5"/>
  <c r="BF232" i="5"/>
  <c r="BF234" i="5"/>
  <c r="BF240" i="5"/>
  <c r="BF244" i="5"/>
  <c r="BF254" i="5"/>
  <c r="BF255" i="5"/>
  <c r="BF127" i="6"/>
  <c r="BF131" i="6"/>
  <c r="BF136" i="6"/>
  <c r="BF140" i="6"/>
  <c r="BF141" i="6"/>
  <c r="BF143" i="6"/>
  <c r="BF146" i="6"/>
  <c r="BF153" i="6"/>
  <c r="BF163" i="6"/>
  <c r="BF165" i="6"/>
  <c r="BF170" i="6"/>
  <c r="BF176" i="6"/>
  <c r="BF179" i="6"/>
  <c r="BF181" i="6"/>
  <c r="BF182" i="6"/>
  <c r="BF184" i="6"/>
  <c r="BF192" i="6"/>
  <c r="BF198" i="6"/>
  <c r="BF199" i="6"/>
  <c r="BK126" i="6"/>
  <c r="E85" i="7"/>
  <c r="BF138" i="7"/>
  <c r="BF139" i="7"/>
  <c r="BF140" i="7"/>
  <c r="BF142" i="7"/>
  <c r="BF144" i="7"/>
  <c r="BF147" i="7"/>
  <c r="BF149" i="7"/>
  <c r="BF150" i="7"/>
  <c r="BF154" i="7"/>
  <c r="BF156" i="7"/>
  <c r="BF162" i="7"/>
  <c r="BF168" i="7"/>
  <c r="BF171" i="7"/>
  <c r="BF172" i="7"/>
  <c r="BF184" i="7"/>
  <c r="AU130" i="2"/>
  <c r="AU132" i="2"/>
  <c r="AU135" i="2"/>
  <c r="AU153" i="2"/>
  <c r="AU154" i="2"/>
  <c r="AU198" i="2"/>
  <c r="AU199" i="2"/>
  <c r="AU201" i="2"/>
  <c r="AU203" i="2"/>
  <c r="AU211" i="2"/>
  <c r="AU212" i="2"/>
  <c r="AU213" i="2"/>
  <c r="AU217" i="2"/>
  <c r="AU218" i="2"/>
  <c r="AU220" i="2"/>
  <c r="AV228" i="2"/>
  <c r="AV229" i="2"/>
  <c r="AU231" i="2"/>
  <c r="AU249" i="2"/>
  <c r="AU250" i="2"/>
  <c r="AU251" i="2"/>
  <c r="AU255" i="2"/>
  <c r="AU257" i="2"/>
  <c r="AU258" i="2"/>
  <c r="AU261" i="2"/>
  <c r="AU267" i="2"/>
  <c r="BF126" i="3"/>
  <c r="BF127" i="3"/>
  <c r="BF129" i="3"/>
  <c r="BF130" i="3"/>
  <c r="BF131" i="3"/>
  <c r="BF133" i="3"/>
  <c r="BF144" i="3"/>
  <c r="BF145" i="3"/>
  <c r="BF147" i="3"/>
  <c r="BF153" i="3"/>
  <c r="BF157" i="3"/>
  <c r="BF161" i="3"/>
  <c r="BF125" i="4"/>
  <c r="BF128" i="4"/>
  <c r="BF129" i="4"/>
  <c r="BF136" i="4"/>
  <c r="BF139" i="4"/>
  <c r="BF143" i="4"/>
  <c r="BF151" i="4"/>
  <c r="BF153" i="4"/>
  <c r="BF154" i="4"/>
  <c r="BF156" i="4"/>
  <c r="BF160" i="4"/>
  <c r="BF162" i="4"/>
  <c r="BF164" i="4"/>
  <c r="BK140" i="4"/>
  <c r="BF126" i="5"/>
  <c r="BF135" i="5"/>
  <c r="BF137" i="5"/>
  <c r="BF142" i="5"/>
  <c r="BF150" i="5"/>
  <c r="BF151" i="5"/>
  <c r="BF159" i="5"/>
  <c r="BF164" i="5"/>
  <c r="BF167" i="5"/>
  <c r="BF171" i="5"/>
  <c r="BF182" i="5"/>
  <c r="BF185" i="5"/>
  <c r="BF194" i="5"/>
  <c r="BF198" i="5"/>
  <c r="BF203" i="5"/>
  <c r="BF209" i="5"/>
  <c r="BF217" i="5"/>
  <c r="BF218" i="5"/>
  <c r="BF237" i="5"/>
  <c r="BF238" i="5"/>
  <c r="BF249" i="5"/>
  <c r="BF253" i="5"/>
  <c r="F92" i="6"/>
  <c r="BF132" i="6"/>
  <c r="BF137" i="6"/>
  <c r="BF147" i="6"/>
  <c r="BF150" i="6"/>
  <c r="BF152" i="6"/>
  <c r="BF155" i="6"/>
  <c r="BF157" i="6"/>
  <c r="BF159" i="6"/>
  <c r="BF171" i="6"/>
  <c r="BF173" i="6"/>
  <c r="BF189" i="6"/>
  <c r="BF195" i="6"/>
  <c r="BF200" i="6"/>
  <c r="BF129" i="7"/>
  <c r="BF141" i="7"/>
  <c r="BF143" i="7"/>
  <c r="BF145" i="7"/>
  <c r="BF146" i="7"/>
  <c r="BF152" i="7"/>
  <c r="BF153" i="7"/>
  <c r="BF155" i="7"/>
  <c r="BF157" i="7"/>
  <c r="BF161" i="7"/>
  <c r="BF166" i="7"/>
  <c r="BF173" i="7"/>
  <c r="BF174" i="7"/>
  <c r="BF175" i="7"/>
  <c r="BF181" i="7"/>
  <c r="BF182" i="7"/>
  <c r="BF183" i="7"/>
  <c r="BK126" i="7"/>
  <c r="BK128" i="7"/>
  <c r="F36" i="4"/>
  <c r="F37" i="3"/>
  <c r="F37" i="5"/>
  <c r="F37" i="4"/>
  <c r="F37" i="6"/>
  <c r="F35" i="7"/>
  <c r="F37" i="7"/>
  <c r="F35" i="4"/>
  <c r="F36" i="6"/>
  <c r="F35" i="3"/>
  <c r="F37" i="2"/>
  <c r="F36" i="2"/>
  <c r="F35" i="5"/>
  <c r="F36" i="3"/>
  <c r="F35" i="6"/>
  <c r="F35" i="2"/>
  <c r="F36" i="5"/>
  <c r="AN96" i="1" l="1"/>
  <c r="R133" i="6"/>
  <c r="P124" i="5"/>
  <c r="P123" i="5" s="1"/>
  <c r="BA125" i="2"/>
  <c r="C173" i="2"/>
  <c r="C174" i="2" s="1"/>
  <c r="C175" i="2" s="1"/>
  <c r="C176" i="2" s="1"/>
  <c r="R124" i="6"/>
  <c r="R133" i="7"/>
  <c r="R124" i="7" s="1"/>
  <c r="T123" i="3"/>
  <c r="T122" i="3" s="1"/>
  <c r="P123" i="3"/>
  <c r="P122" i="3"/>
  <c r="R124" i="5"/>
  <c r="R123" i="5" s="1"/>
  <c r="R123" i="4"/>
  <c r="R122" i="4" s="1"/>
  <c r="BK123" i="3"/>
  <c r="T133" i="7"/>
  <c r="T124" i="7"/>
  <c r="P123" i="4"/>
  <c r="P122" i="4" s="1"/>
  <c r="P133" i="6"/>
  <c r="P124" i="6"/>
  <c r="T124" i="5"/>
  <c r="T123" i="5" s="1"/>
  <c r="BK133" i="6"/>
  <c r="P133" i="7"/>
  <c r="P124" i="7" s="1"/>
  <c r="R123" i="3"/>
  <c r="R122" i="3" s="1"/>
  <c r="T133" i="6"/>
  <c r="T124" i="6" s="1"/>
  <c r="T123" i="4"/>
  <c r="T122" i="4" s="1"/>
  <c r="BK124" i="5"/>
  <c r="J97" i="5" s="1"/>
  <c r="BK250" i="5"/>
  <c r="BK125" i="6"/>
  <c r="BK123" i="4"/>
  <c r="BK122" i="4" s="1"/>
  <c r="BK125" i="7"/>
  <c r="BK133" i="7"/>
  <c r="W32" i="1"/>
  <c r="W33" i="1"/>
  <c r="W31" i="1"/>
  <c r="AU272" i="2" l="1"/>
  <c r="BA272" i="2"/>
  <c r="C177" i="2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4" i="2" s="1"/>
  <c r="C195" i="2" s="1"/>
  <c r="C196" i="2" s="1"/>
  <c r="C197" i="2" s="1"/>
  <c r="C198" i="2" s="1"/>
  <c r="C199" i="2" s="1"/>
  <c r="C201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3" i="2" s="1"/>
  <c r="C224" i="2" s="1"/>
  <c r="C225" i="2" s="1"/>
  <c r="C226" i="2" s="1"/>
  <c r="C227" i="2" s="1"/>
  <c r="C228" i="2" s="1"/>
  <c r="C229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J98" i="2"/>
  <c r="BK124" i="6"/>
  <c r="BK122" i="3"/>
  <c r="BK123" i="5"/>
  <c r="BK124" i="7"/>
  <c r="C248" i="2" l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l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BA271" i="2" l="1"/>
  <c r="BA268" i="2"/>
  <c r="AU271" i="2" l="1"/>
  <c r="AU268" i="2"/>
  <c r="BA269" i="2"/>
  <c r="AU269" i="2"/>
  <c r="BA270" i="2" l="1"/>
  <c r="AU270" i="2" l="1"/>
  <c r="AU273" i="2"/>
  <c r="BA273" i="2"/>
  <c r="BA230" i="2" s="1"/>
  <c r="BA124" i="2" s="1"/>
  <c r="BA123" i="2" s="1"/>
  <c r="J103" i="2" l="1"/>
  <c r="J97" i="2" l="1"/>
  <c r="J30" i="2" l="1"/>
  <c r="J96" i="2"/>
  <c r="F33" i="2" l="1"/>
  <c r="J33" i="2" s="1"/>
  <c r="AG95" i="1"/>
  <c r="J39" i="2"/>
  <c r="AN95" i="1" l="1"/>
  <c r="AN94" i="1" s="1"/>
  <c r="AG94" i="1"/>
  <c r="AK26" i="1" l="1"/>
  <c r="W29" i="1" s="1"/>
  <c r="AK29" i="1" s="1"/>
  <c r="AK35" i="1" l="1"/>
</calcChain>
</file>

<file path=xl/sharedStrings.xml><?xml version="1.0" encoding="utf-8"?>
<sst xmlns="http://schemas.openxmlformats.org/spreadsheetml/2006/main" count="6795" uniqueCount="1378">
  <si>
    <t>Export Komplet</t>
  </si>
  <si>
    <t/>
  </si>
  <si>
    <t>2.0</t>
  </si>
  <si>
    <t>False</t>
  </si>
  <si>
    <t>{7ce79edf-40f2-40b3-975d-eb6dd06c41cd}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</si>
  <si>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</si>
  <si>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</si>
  <si>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</si>
  <si>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</si>
  <si>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</si>
  <si>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</si>
  <si>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180018</t>
  </si>
  <si>
    <t>Stavba:</t>
  </si>
  <si>
    <t>JKSO:</t>
  </si>
  <si>
    <t>KS:</t>
  </si>
  <si>
    <t>Miesto:</t>
  </si>
  <si>
    <t>Malacky</t>
  </si>
  <si>
    <t>Dátum:</t>
  </si>
  <si>
    <t>Objednávateľ:</t>
  </si>
  <si>
    <t>IČO:</t>
  </si>
  <si>
    <t>Mesto Malacky</t>
  </si>
  <si>
    <t>IČ DPH:</t>
  </si>
  <si>
    <t>Zhotoviteľ:</t>
  </si>
  <si>
    <t xml:space="preserve"> </t>
  </si>
  <si>
    <t>Projektant:</t>
  </si>
  <si>
    <t>FIDOP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</si>
  <si>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</si>
  <si>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</si>
  <si>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</si>
  <si>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</si>
  <si>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</si>
  <si>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</si>
  <si>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</si>
  <si>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</si>
  <si>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</si>
  <si>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</si>
  <si>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</si>
  <si>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</si>
  <si>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</si>
  <si>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</si>
  <si>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</si>
  <si>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</si>
  <si>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</si>
  <si>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</si>
  <si>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</si>
  <si>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</si>
  <si>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</si>
  <si>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</si>
  <si>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</si>
  <si>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</si>
  <si>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</si>
  <si>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</si>
  <si>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</si>
  <si>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</si>
  <si>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</si>
  <si>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</si>
  <si>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</si>
  <si>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</si>
  <si>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</si>
  <si>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</si>
  <si>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</si>
  <si>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</si>
  <si>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D 102</t>
  </si>
  <si>
    <t>Úprava vetvy II/503</t>
  </si>
  <si>
    <t>STA</t>
  </si>
  <si>
    <t>1</t>
  </si>
  <si>
    <t>{e98989c1-94d3-42da-9f56-1211dded2715}</t>
  </si>
  <si>
    <t>2</t>
  </si>
  <si>
    <t>D 103</t>
  </si>
  <si>
    <t>Dažďová kanalizácia objektu D 101</t>
  </si>
  <si>
    <t>{96c6e2e1-e923-48b3-a202-21ac9e199bd8}</t>
  </si>
  <si>
    <t>D 104</t>
  </si>
  <si>
    <t>Dažďová kanalizácia objektu D 102</t>
  </si>
  <si>
    <t>{637b0e36-dcb5-41d1-8e60-e961138a28c0}</t>
  </si>
  <si>
    <t>D 105</t>
  </si>
  <si>
    <t>Cestná svetelná signalizácia</t>
  </si>
  <si>
    <t>{8eed85a9-de84-46f6-a47f-2147f5c3a2c8}</t>
  </si>
  <si>
    <t>D 106</t>
  </si>
  <si>
    <t>Verejné osvetlenie objektu D 101</t>
  </si>
  <si>
    <t>{ca1fa161-c05c-42a8-9cf6-8f9ea9e63ea1}</t>
  </si>
  <si>
    <t>D 107</t>
  </si>
  <si>
    <t>Verejné osvetlenie objektu D 102</t>
  </si>
  <si>
    <t>{a5373171-d854-4a45-87b1-b4080fdc9e6c}</t>
  </si>
  <si>
    <t>KRYCÍ LIST ROZPOČTU</t>
  </si>
  <si>
    <t>Objekt:</t>
  </si>
  <si>
    <t>D 102 - Úprava vetvy II/503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</si>
  <si>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</si>
  <si>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</si>
  <si>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</si>
  <si>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</si>
  <si>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</si>
  <si>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</si>
  <si>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 Zemné práce</t>
  </si>
  <si>
    <t xml:space="preserve">    2 -  Zakladanie</t>
  </si>
  <si>
    <t xml:space="preserve">    4 -  Vodorovné konštrukcie</t>
  </si>
  <si>
    <t xml:space="preserve">    5 -  Komunikácie</t>
  </si>
  <si>
    <t xml:space="preserve">    8 -  Rúrové vedenie</t>
  </si>
  <si>
    <t xml:space="preserve">    9 - 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</si>
  <si>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</si>
  <si>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</si>
  <si>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</si>
  <si>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</si>
  <si>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</si>
  <si>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</si>
  <si>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</si>
  <si>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</si>
  <si>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</si>
  <si>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</si>
  <si>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</si>
  <si>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</si>
  <si>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</si>
  <si>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</si>
  <si>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</si>
  <si>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 Zemné práce</t>
  </si>
  <si>
    <t>K</t>
  </si>
  <si>
    <t>113106511</t>
  </si>
  <si>
    <t>Rozoberanie kamenej prídlažby v ploche do 200 m2,  -0,41700t</t>
  </si>
  <si>
    <t>m2</t>
  </si>
  <si>
    <t>4</t>
  </si>
  <si>
    <t>2074149600</t>
  </si>
  <si>
    <t>113106612</t>
  </si>
  <si>
    <t>Rozoberanie zámkovej dlažby všetkých druhov v ploche nad 20 m2,  -0,26000t</t>
  </si>
  <si>
    <t>-1225097877</t>
  </si>
  <si>
    <t>3</t>
  </si>
  <si>
    <t>113152320</t>
  </si>
  <si>
    <t>Frézovanie asf. podkladu alebo krytu bez prek., plochy cez 500 do 1000 m2, pruh š. cez 0,5 m do 1 m, hr. 40 mm  0,102 t</t>
  </si>
  <si>
    <t>527985931</t>
  </si>
  <si>
    <t>113152430</t>
  </si>
  <si>
    <t>Frézovanie asf. podkladu alebo krytu bez prek., plochy cez 500 do 1000 m2, pruh š. cez 1 m do 2 m, hr. 60 mm  0,127 t</t>
  </si>
  <si>
    <t>-1459414631</t>
  </si>
  <si>
    <t>5</t>
  </si>
  <si>
    <t>113152440</t>
  </si>
  <si>
    <t>Frézovanie asf. podkladu alebo krytu bez prek., plochy cez 500 do 1000 m2, pruh š. cez 1 m do 2 m, hr. 70 mm  0,254 t</t>
  </si>
  <si>
    <t>638065579</t>
  </si>
  <si>
    <t>6</t>
  </si>
  <si>
    <t>113206111</t>
  </si>
  <si>
    <t>Vytrhanie obrúb betónových, s vybúraním lôžka, z krajníkov alebo obrubníkov stojatých,  -0,14500t</t>
  </si>
  <si>
    <t>m</t>
  </si>
  <si>
    <t>-784042302</t>
  </si>
  <si>
    <t>7</t>
  </si>
  <si>
    <t>113207111</t>
  </si>
  <si>
    <t>Vytrhanie obrúb betónových, s vybúraním lôžka, z palisád,  -0,11500t</t>
  </si>
  <si>
    <t>-1380882547</t>
  </si>
  <si>
    <t>8</t>
  </si>
  <si>
    <t>113208111</t>
  </si>
  <si>
    <t>Vytrhanie obrúb betonových, s vybúraním lôžka, záhonových,  -0,04000t</t>
  </si>
  <si>
    <t>1114419928</t>
  </si>
  <si>
    <t>9</t>
  </si>
  <si>
    <t>113307221</t>
  </si>
  <si>
    <t>Odstránenie podkladu v ploche nad 200 m2 z kameniva hrubého drveného, hr. 40 mm,  -0,13000t</t>
  </si>
  <si>
    <t>-1333023026</t>
  </si>
  <si>
    <t>10</t>
  </si>
  <si>
    <t>113307222</t>
  </si>
  <si>
    <t>Odstránenie podkladu v ploche nad 200 m2 z kameniva hrubého drveného, hr. do 200 mm,  -0,23500t</t>
  </si>
  <si>
    <t>1379243964</t>
  </si>
  <si>
    <t>11</t>
  </si>
  <si>
    <t>113307232</t>
  </si>
  <si>
    <t>Odstránenie podkladu  v ploche nad 200 m2 z betónu prostého, hr. vrstvy nad 150 do 300 mm,  -0,50000t</t>
  </si>
  <si>
    <t>1412634278</t>
  </si>
  <si>
    <t>12</t>
  </si>
  <si>
    <t>m3</t>
  </si>
  <si>
    <t>13</t>
  </si>
  <si>
    <t>122201101.S</t>
  </si>
  <si>
    <t>Odkopávka a prekopávka nezapažená v hornine 3, do 100 m3</t>
  </si>
  <si>
    <t>1966369804</t>
  </si>
  <si>
    <t>14</t>
  </si>
  <si>
    <t>122201109</t>
  </si>
  <si>
    <t>Odkopávky a prekopávky nezapažené. Príplatok k cenám za lepivosť horniny 3</t>
  </si>
  <si>
    <t>-544731280</t>
  </si>
  <si>
    <t>15</t>
  </si>
  <si>
    <t>167101101.S</t>
  </si>
  <si>
    <t>Nakladanie neuľahnutého výkopku z hornín tr.1-4 do 100 m3</t>
  </si>
  <si>
    <t>-1564308995</t>
  </si>
  <si>
    <t>16</t>
  </si>
  <si>
    <t>162301111</t>
  </si>
  <si>
    <t>Vodorovné premiestnenie výkopku po nespevnenej ceste z horniny tr.1-4, do 100 m3 na vzdialenosť nad 50 do 500 m, odvoz na medziskládku</t>
  </si>
  <si>
    <t>1653371848</t>
  </si>
  <si>
    <t>17</t>
  </si>
  <si>
    <t>174101002</t>
  </si>
  <si>
    <t>Zásyp sypaninou so zhutnením jám, šachiet, rýh, zárezov alebo okolo objektov nad 100 do 1000 m3</t>
  </si>
  <si>
    <t>1456745009</t>
  </si>
  <si>
    <t>18</t>
  </si>
  <si>
    <t>569903311</t>
  </si>
  <si>
    <t>Zhotovenie zemných krajníc z hornín akejkoľvek triedy so zhutnením</t>
  </si>
  <si>
    <t>1485947074</t>
  </si>
  <si>
    <t>19</t>
  </si>
  <si>
    <t>M</t>
  </si>
  <si>
    <t>t</t>
  </si>
  <si>
    <t>175101101</t>
  </si>
  <si>
    <t>Obsyp potrubia sypaninou z vhodných hornín 1 až 4 bez prehodenia sypaniny</t>
  </si>
  <si>
    <t>2045654383</t>
  </si>
  <si>
    <t>21</t>
  </si>
  <si>
    <t>5833734300</t>
  </si>
  <si>
    <t>Štrkopiesok drvený frakcie 0/32</t>
  </si>
  <si>
    <t>1613845420</t>
  </si>
  <si>
    <t>22</t>
  </si>
  <si>
    <t>181101102</t>
  </si>
  <si>
    <t>Úprava pláne v zárezoch v hornine 1-4 so zhutnením</t>
  </si>
  <si>
    <t>-535956489</t>
  </si>
  <si>
    <t>23</t>
  </si>
  <si>
    <t>24</t>
  </si>
  <si>
    <t>25</t>
  </si>
  <si>
    <t>26</t>
  </si>
  <si>
    <t>kg</t>
  </si>
  <si>
    <t>27</t>
  </si>
  <si>
    <t xml:space="preserve"> Zakladanie</t>
  </si>
  <si>
    <t>28</t>
  </si>
  <si>
    <t>212752127</t>
  </si>
  <si>
    <t>Trativody z flexodrenážnych rúr DN 160</t>
  </si>
  <si>
    <t>-637029820</t>
  </si>
  <si>
    <t>29</t>
  </si>
  <si>
    <t>289971211.1</t>
  </si>
  <si>
    <t>Zhotovenie vrstvy z geotextílie na upravenom povrchu v sklone do 1 : 5 , šírky od 0 do 3 m</t>
  </si>
  <si>
    <t>-1773429156</t>
  </si>
  <si>
    <t>30</t>
  </si>
  <si>
    <t>69366513400</t>
  </si>
  <si>
    <t>Geotextília netkaná polypropylénová Tatratex PP   400</t>
  </si>
  <si>
    <t>1408136743</t>
  </si>
  <si>
    <t xml:space="preserve"> Vodorovné konštrukcie</t>
  </si>
  <si>
    <t>31</t>
  </si>
  <si>
    <t>451573111</t>
  </si>
  <si>
    <t>Lôžko pod potrubie, stoky a drobné objekty, v otvorenom výkope z piesku a štrkopiesku do 63 mm</t>
  </si>
  <si>
    <t>-1456903258</t>
  </si>
  <si>
    <t xml:space="preserve"> Komunikácie</t>
  </si>
  <si>
    <t>32</t>
  </si>
  <si>
    <t>564861111</t>
  </si>
  <si>
    <t>Podklad zo štrkodrviny s rozprestretím a zhutnením, po zhutnení hr. 200 mm</t>
  </si>
  <si>
    <t>-205290815</t>
  </si>
  <si>
    <t>33</t>
  </si>
  <si>
    <t>564861113</t>
  </si>
  <si>
    <t>Podklad zo štrkodrviny s rozprestretím a zhutnením, po zhutnení hr. 220 mm</t>
  </si>
  <si>
    <t>-506537427</t>
  </si>
  <si>
    <t>34</t>
  </si>
  <si>
    <t>565152111</t>
  </si>
  <si>
    <t>Vyrovnanie povrchu doterajšieho podkladu obaľovaným kamenivom ACP 16-I, PMB 25/55-65 v hr. 70 mm</t>
  </si>
  <si>
    <t>-259997816</t>
  </si>
  <si>
    <t>35</t>
  </si>
  <si>
    <t>565161111</t>
  </si>
  <si>
    <t>Podklad z asfaltového betónu AC 16 P s rozprestretím a zhutnením v pruhu š. do 3 m, po zhutnení hr. 80 mm</t>
  </si>
  <si>
    <t>-1535425350</t>
  </si>
  <si>
    <t>36</t>
  </si>
  <si>
    <t>567122114</t>
  </si>
  <si>
    <t>Podklad z kameniva spevneného cementom s rozprestretím a zhutnením, CBGM C 8/10 (C 6/8), po zhutnení hr. 150 mm</t>
  </si>
  <si>
    <t>1852421660</t>
  </si>
  <si>
    <t>37</t>
  </si>
  <si>
    <t>567132115</t>
  </si>
  <si>
    <t>Podklad z kameniva spevneného cementom s rozprestretím a zhutnením, CBGM C 8/10 (C 6/8), po zhutnení hr. 200 mm</t>
  </si>
  <si>
    <t>651466663</t>
  </si>
  <si>
    <t>38</t>
  </si>
  <si>
    <t>573211111</t>
  </si>
  <si>
    <t>Postrek  spojovací emulzný nemodifikovaný  bez posypu kamenivom z asfaltu cestného v množstve od 0, 50 do 0,70 kg/m2</t>
  </si>
  <si>
    <t>1192914859</t>
  </si>
  <si>
    <t>39</t>
  </si>
  <si>
    <t>573231111</t>
  </si>
  <si>
    <t>Postrek asfaltový spojovací modifikovaný bez posypu kamenivom z cestnej emulzie v množstve od 0,50 do 0,80 kg/m2</t>
  </si>
  <si>
    <t>-1332326791</t>
  </si>
  <si>
    <t>40</t>
  </si>
  <si>
    <t>-953825464</t>
  </si>
  <si>
    <t>41</t>
  </si>
  <si>
    <t>577134251</t>
  </si>
  <si>
    <t>Asfaltový betón vrstva obrusná AC 11 O v pruhu š. do 3 m z modifik. asfaltu tr. I, po zhutnení hr. 40 mm</t>
  </si>
  <si>
    <t>-1000739160</t>
  </si>
  <si>
    <t>42</t>
  </si>
  <si>
    <t>577154381</t>
  </si>
  <si>
    <t>Asfaltový betón vrstva obrusná alebo ložná AC 16 v pruhu š. nad 3 m z modifik. asfaltu tr. I, po zhutnení hr. 60 mm</t>
  </si>
  <si>
    <t>1266841604</t>
  </si>
  <si>
    <t>43</t>
  </si>
  <si>
    <t>591141121</t>
  </si>
  <si>
    <t>Kladenie dlažby z kociek drobných do lôžka z cementovej malty vrátane vyplnenia škár škárovacou maltou</t>
  </si>
  <si>
    <t>-1585913061</t>
  </si>
  <si>
    <t>44</t>
  </si>
  <si>
    <t>5838401690</t>
  </si>
  <si>
    <t>Dlažbová kocka - žula, rozmer 12x12x12 cm</t>
  </si>
  <si>
    <t>512</t>
  </si>
  <si>
    <t>-343779411</t>
  </si>
  <si>
    <t>45</t>
  </si>
  <si>
    <t>596911143.S</t>
  </si>
  <si>
    <t>Kladenie betónovej zámkovej dlažby komunikácií pre peších hr. 60 mm pre peších nad 100 do 300 m2 so zriadením lôžka z kameniva hr. 40 mm</t>
  </si>
  <si>
    <t>-1743901692</t>
  </si>
  <si>
    <t>46</t>
  </si>
  <si>
    <t>5921952960</t>
  </si>
  <si>
    <t>Dlažba Casa di Campo hr. 60mm, na tesno, farba Babylon, úprava senso</t>
  </si>
  <si>
    <t>1178927452</t>
  </si>
  <si>
    <t>47</t>
  </si>
  <si>
    <t>5924600068</t>
  </si>
  <si>
    <t>Dlažba betónová Low value PREMAC Dlažba betónová pre nevidiacich</t>
  </si>
  <si>
    <t>8961660</t>
  </si>
  <si>
    <t>48</t>
  </si>
  <si>
    <t>596911161.S</t>
  </si>
  <si>
    <t>Kladenie betónovej zámkovej dlažby komunikácií pre peších hr. 80 mm pre peších do 50 m2 so zriadením lôžka z kameniva hr. 40 mm</t>
  </si>
  <si>
    <t>1572827258</t>
  </si>
  <si>
    <t>49</t>
  </si>
  <si>
    <t>-1572308958</t>
  </si>
  <si>
    <t>50</t>
  </si>
  <si>
    <t>711470080</t>
  </si>
  <si>
    <t>Izolačná HDPE fólia</t>
  </si>
  <si>
    <t>735945008</t>
  </si>
  <si>
    <t xml:space="preserve"> Rúrové vedenie</t>
  </si>
  <si>
    <t>51</t>
  </si>
  <si>
    <t>895941111</t>
  </si>
  <si>
    <t>Zriadenie kanalizačného vpustu uličného z betónových dielcov typ UV-50</t>
  </si>
  <si>
    <t>ks</t>
  </si>
  <si>
    <t>-1380600315</t>
  </si>
  <si>
    <t>52</t>
  </si>
  <si>
    <t>450300</t>
  </si>
  <si>
    <t>UV dno 450/300 s odkališťom, KLARTEC</t>
  </si>
  <si>
    <t>-1835370015</t>
  </si>
  <si>
    <t>53</t>
  </si>
  <si>
    <t>450350150</t>
  </si>
  <si>
    <t>UV stredný diel 450/350 s odtokom DN 150, KLARTEC</t>
  </si>
  <si>
    <t>-1480081319</t>
  </si>
  <si>
    <t>54</t>
  </si>
  <si>
    <t>450295H</t>
  </si>
  <si>
    <t>UV horný diel 450/295, KLARTEC</t>
  </si>
  <si>
    <t>623416728</t>
  </si>
  <si>
    <t>55</t>
  </si>
  <si>
    <t>62560500500</t>
  </si>
  <si>
    <t>UV vyrovnávací prstenec 625/60 pod mrežu 500x500, KLARTEC</t>
  </si>
  <si>
    <t>1622111444</t>
  </si>
  <si>
    <t>56</t>
  </si>
  <si>
    <t>500500E</t>
  </si>
  <si>
    <t>Mreža liatinová 500x500 E, KLARTEC</t>
  </si>
  <si>
    <t>-1192299753</t>
  </si>
  <si>
    <t>57</t>
  </si>
  <si>
    <t>75001</t>
  </si>
  <si>
    <t>Tesniaca montážna pena 750 ml, KLARTEC</t>
  </si>
  <si>
    <t>-1981825814</t>
  </si>
  <si>
    <t xml:space="preserve"> Ostatné konštrukcie a práce-búranie</t>
  </si>
  <si>
    <t>58</t>
  </si>
  <si>
    <t>111617100</t>
  </si>
  <si>
    <t>Asfaltová zálievka z cestného asfaltu (alt. Bitumax 10, Biguma TL 82 a pod.) vrátane náteru adhéznou hmotou, alt. použitie asf. pásky Dunaflex</t>
  </si>
  <si>
    <t>-115086504</t>
  </si>
  <si>
    <t>59</t>
  </si>
  <si>
    <t>871379011.R</t>
  </si>
  <si>
    <t xml:space="preserve">Demontáž trativodu DN 160 </t>
  </si>
  <si>
    <t>-904233160</t>
  </si>
  <si>
    <t>60</t>
  </si>
  <si>
    <t>913151111R</t>
  </si>
  <si>
    <t>Demontáž a montáž dopravnej značky (štandardné značky) vrátane odstránenia pôvodného stĺpika s presunom</t>
  </si>
  <si>
    <t>1384396985</t>
  </si>
  <si>
    <t>61</t>
  </si>
  <si>
    <t>914001111</t>
  </si>
  <si>
    <t>Osadenie a montáž cestnej zvislej dopravnej značky na stľpik, stľp,konzolu alebo objekt</t>
  </si>
  <si>
    <t>914845831</t>
  </si>
  <si>
    <t>62</t>
  </si>
  <si>
    <t>4044781780</t>
  </si>
  <si>
    <t>Značka pozinkovaná, základný rozmer, fólia RA2, viď výkres TDZ</t>
  </si>
  <si>
    <t>-392286885</t>
  </si>
  <si>
    <t>63</t>
  </si>
  <si>
    <t>1559961749</t>
  </si>
  <si>
    <t>64</t>
  </si>
  <si>
    <t>-976864357</t>
  </si>
  <si>
    <t>65</t>
  </si>
  <si>
    <t>915715132</t>
  </si>
  <si>
    <t>Vodiaca línia samolepiaca z plastových hmatových vodiacich platní šírky 400 mm</t>
  </si>
  <si>
    <t>-743303638</t>
  </si>
  <si>
    <t>66</t>
  </si>
  <si>
    <t>915719111</t>
  </si>
  <si>
    <t>Príplatok k cene za reflexnú úpravu balotinovú čiar šírky 125 mm</t>
  </si>
  <si>
    <t>875384515</t>
  </si>
  <si>
    <t>67</t>
  </si>
  <si>
    <t>915719211</t>
  </si>
  <si>
    <t>Príplatok k cene za reflexnú úpravu balotinovú vodiacich prúžkov šírky 250 mm</t>
  </si>
  <si>
    <t>-981933993</t>
  </si>
  <si>
    <t>68</t>
  </si>
  <si>
    <t>-328553242</t>
  </si>
  <si>
    <t>69</t>
  </si>
  <si>
    <t>915729111</t>
  </si>
  <si>
    <t>Príplatok za reflexnú úpravu balotinovú stopčiar, zebier, tieňov, šípok nápisov, prechodov a pod.</t>
  </si>
  <si>
    <t>-324376169</t>
  </si>
  <si>
    <t>70</t>
  </si>
  <si>
    <t>915791111</t>
  </si>
  <si>
    <t>Predznačenie pre značenie striekané farbou z náterových hmôt deliace čiary, vodiace prúžky</t>
  </si>
  <si>
    <t>-1864746020</t>
  </si>
  <si>
    <t>71</t>
  </si>
  <si>
    <t>915791112</t>
  </si>
  <si>
    <t>Predznačenie pre vodorovné značenie striekané farbou alebo vykonávané z náterových hmôt</t>
  </si>
  <si>
    <t>-2080888897</t>
  </si>
  <si>
    <t>72</t>
  </si>
  <si>
    <t>914812211.S</t>
  </si>
  <si>
    <t>Montáž dočasnej dopravnej značky kompletnej základnej</t>
  </si>
  <si>
    <t>-736077816</t>
  </si>
  <si>
    <t>73</t>
  </si>
  <si>
    <t>404410211400.S</t>
  </si>
  <si>
    <t>Dopravná značka základného rozmeru vrátane podstavca a stĺpa</t>
  </si>
  <si>
    <t>-2002468740</t>
  </si>
  <si>
    <t>74</t>
  </si>
  <si>
    <t>966812211.S</t>
  </si>
  <si>
    <t>Demontáž dočasnej dopravnej značky kompletnej základnej</t>
  </si>
  <si>
    <t>1919253663</t>
  </si>
  <si>
    <t>75</t>
  </si>
  <si>
    <t>915711222.S</t>
  </si>
  <si>
    <t>1248883385</t>
  </si>
  <si>
    <t>76</t>
  </si>
  <si>
    <t>915721222.S</t>
  </si>
  <si>
    <t>227780233</t>
  </si>
  <si>
    <t>77</t>
  </si>
  <si>
    <t>966083111.S</t>
  </si>
  <si>
    <t>1267885432</t>
  </si>
  <si>
    <t>78</t>
  </si>
  <si>
    <t>966083112.S</t>
  </si>
  <si>
    <t>448539606</t>
  </si>
  <si>
    <t>79</t>
  </si>
  <si>
    <t>916561111</t>
  </si>
  <si>
    <t>Osadenie parkového. obrubníka betón., do lôžka z bet. pros. tr. C 16/20 s bočnou oporou</t>
  </si>
  <si>
    <t>1428215234</t>
  </si>
  <si>
    <t>80</t>
  </si>
  <si>
    <t>5921954620</t>
  </si>
  <si>
    <t>Obrubník betónový parkový 50x200x1000 mm</t>
  </si>
  <si>
    <t>1998585934</t>
  </si>
  <si>
    <t>81</t>
  </si>
  <si>
    <t>917762111</t>
  </si>
  <si>
    <t>Osadenie cest. obrubníka s oporou z betónu prostého tr. C 16/20 vrátane lôžka z betónu rovnakej triedy hr. 150 mm</t>
  </si>
  <si>
    <t>-42649349</t>
  </si>
  <si>
    <t>82</t>
  </si>
  <si>
    <t>1742743850</t>
  </si>
  <si>
    <t>83</t>
  </si>
  <si>
    <t>592170000100</t>
  </si>
  <si>
    <t>Obrubník PREMAC cestný oblúkový, vonkajší polomer 1 m, lxšxv 780x150(110)x260 mm</t>
  </si>
  <si>
    <t>930367652</t>
  </si>
  <si>
    <t>84</t>
  </si>
  <si>
    <t>592170000200</t>
  </si>
  <si>
    <t>Obrubník PREMAC cestný oblúkový, vonkajší polomer 2 m, lxšxv 780x150(110)x260 mm</t>
  </si>
  <si>
    <t>804455464</t>
  </si>
  <si>
    <t>85</t>
  </si>
  <si>
    <t>5921954500</t>
  </si>
  <si>
    <t xml:space="preserve">Obrubník cestný 100x20x25/15 cm, prechodový </t>
  </si>
  <si>
    <t>1910012280</t>
  </si>
  <si>
    <t>86</t>
  </si>
  <si>
    <t>919735112</t>
  </si>
  <si>
    <t>Rezanie existujúceho asfaltového krytu alebo podkladu hĺbky nad 50 do 100 mm</t>
  </si>
  <si>
    <t>-1763079304</t>
  </si>
  <si>
    <t>87</t>
  </si>
  <si>
    <t>963015121</t>
  </si>
  <si>
    <t>Demontáž betónovej vpuste vrátane liatinového rámu a poklopu alebo mreže  -0,5000t</t>
  </si>
  <si>
    <t>-813020318</t>
  </si>
  <si>
    <t>88</t>
  </si>
  <si>
    <t>966006211</t>
  </si>
  <si>
    <t>Odstránenie (demontáž) zvislej dopravnej značky zo stĺpov, stĺpikov alebo konzol,  -0,00400t</t>
  </si>
  <si>
    <t>1687236983</t>
  </si>
  <si>
    <t>89</t>
  </si>
  <si>
    <t>966083212</t>
  </si>
  <si>
    <t>Odstránenie vodorovného dopravného značenia brúsením bez pojazdu plochy</t>
  </si>
  <si>
    <t>-289728970</t>
  </si>
  <si>
    <t>90</t>
  </si>
  <si>
    <t>979087112</t>
  </si>
  <si>
    <t>Nakladanie na dopravný prostriedok pre vodorovnú dopravu sutiny</t>
  </si>
  <si>
    <t>-239431506</t>
  </si>
  <si>
    <t>91</t>
  </si>
  <si>
    <t>979082213.1</t>
  </si>
  <si>
    <t>Vodorovná doprava sutiny so zložením a hrubým urovnaním na vzdialenosť do 1 km</t>
  </si>
  <si>
    <t>-1070193531</t>
  </si>
  <si>
    <t>92</t>
  </si>
  <si>
    <t>979082219.1</t>
  </si>
  <si>
    <t xml:space="preserve">Príplatok k cene za každý ďalší aj začatý 1 km nad 1 km </t>
  </si>
  <si>
    <t>864927767</t>
  </si>
  <si>
    <t>93</t>
  </si>
  <si>
    <t>979089012.1</t>
  </si>
  <si>
    <t>Poplatok za skladovanie - betón, tehly, dlaždice (17 01 ), ostatné</t>
  </si>
  <si>
    <t>-1691473986</t>
  </si>
  <si>
    <t>94</t>
  </si>
  <si>
    <t>979089212</t>
  </si>
  <si>
    <t>Poplatok za skladovanie - bitúmenové zmesi, uholný decht, dechtové výrobky (17 03 ), ostatné</t>
  </si>
  <si>
    <t>1092965568</t>
  </si>
  <si>
    <t>95</t>
  </si>
  <si>
    <t>998225111</t>
  </si>
  <si>
    <t>Presun hmôt pre pozemnú komunikáciu a letisko s krytom asfaltovým akejkoľvek dĺžky objektu</t>
  </si>
  <si>
    <t>161241865</t>
  </si>
  <si>
    <t>D 103 - Dažďová kanalizácia objektu D 101</t>
  </si>
  <si>
    <t xml:space="preserve">Malacky </t>
  </si>
  <si>
    <t xml:space="preserve">    99 -  Presun hmôt HSV</t>
  </si>
  <si>
    <t>132201202</t>
  </si>
  <si>
    <t>Výkop ryhy šírky 600-2000mm horn.3 od 100 do 1000 m3</t>
  </si>
  <si>
    <t>-1615950276</t>
  </si>
  <si>
    <t>132201209</t>
  </si>
  <si>
    <t>Hĺbenie rýh š. nad 600 do 2 000 mm zapažených i nezapažených, s urovnaním dna. Príplatok k cenám za lepivosť horniny 3</t>
  </si>
  <si>
    <t>976944269</t>
  </si>
  <si>
    <t>151101102</t>
  </si>
  <si>
    <t>Paženie a rozopretie stien rýh pre podzemné vedenie, príložné do 4 m</t>
  </si>
  <si>
    <t>1318416797</t>
  </si>
  <si>
    <t>151101112</t>
  </si>
  <si>
    <t>Odstránenie paženia rýh pre podzemné vedenie, príložné hĺbky do 4 m</t>
  </si>
  <si>
    <t>-448609435</t>
  </si>
  <si>
    <t>162501122</t>
  </si>
  <si>
    <t>Vodorovné premiestnenie výkopku po spevnenej ceste z horniny tr.1-4, nad 100 do 1000 m3 na vzdialenosť do 3000 m</t>
  </si>
  <si>
    <t>-1275962149</t>
  </si>
  <si>
    <t>162501123</t>
  </si>
  <si>
    <t>Vodorovné premiestnenie výkopku po spevnenej ceste z horniny tr.1-4, nad 100 do 1000 m3, príplatok k cene za každých ďalšich a začatých 1000 m</t>
  </si>
  <si>
    <t>1313341771</t>
  </si>
  <si>
    <t>167101102</t>
  </si>
  <si>
    <t>Nakladanie neuľahnutého výkopku z hornín tr.1-4 nad 100 do 1000 m3</t>
  </si>
  <si>
    <t>219639879</t>
  </si>
  <si>
    <t>167101103</t>
  </si>
  <si>
    <t>Prekladanie neuľahnutého výkopku z hornín 1 až 4</t>
  </si>
  <si>
    <t>-1335712152</t>
  </si>
  <si>
    <t>171201202</t>
  </si>
  <si>
    <t>Uloženie sypaniny na skládky nad 100 do 1000 m3</t>
  </si>
  <si>
    <t>1270541140</t>
  </si>
  <si>
    <t>171209002</t>
  </si>
  <si>
    <t>Poplatok za skladovanie - zemina a kamenivo (17 05) ostatné</t>
  </si>
  <si>
    <t>1284820902</t>
  </si>
  <si>
    <t>545849836</t>
  </si>
  <si>
    <t>-297579464</t>
  </si>
  <si>
    <t>5833716700</t>
  </si>
  <si>
    <t>Štrkopiesok 0-22 n</t>
  </si>
  <si>
    <t>-1379194994</t>
  </si>
  <si>
    <t>181301303</t>
  </si>
  <si>
    <t>Rozprestretie ornice na svahu do sklonu 1:5, plocha do 500 m3, hr. do 200 mm</t>
  </si>
  <si>
    <t>-1556537675</t>
  </si>
  <si>
    <t>K006</t>
  </si>
  <si>
    <t>Vyrovnanie zeminy a výsev trávového semena - 150m2 - 7,5kg trávového semena</t>
  </si>
  <si>
    <t>-1275048418</t>
  </si>
  <si>
    <t>758187116</t>
  </si>
  <si>
    <t>113107242</t>
  </si>
  <si>
    <t>Odstránenie krytu asfaltového v ploche do 200 m2, hr. nad 50 do 100 mm, - 0,18100t</t>
  </si>
  <si>
    <t>-818393599</t>
  </si>
  <si>
    <t>113307131</t>
  </si>
  <si>
    <t>Odstránenie podkladu v ploche do 200 m2 z betónu prostého, hr. vrstvy do 150 mm, -0,22500t</t>
  </si>
  <si>
    <t>1849637906</t>
  </si>
  <si>
    <t>Odstránenie podkladu v ploche do 200 m2 z kameniva hrubého drveného, hr.100 do 200 mm, -0,23500t</t>
  </si>
  <si>
    <t>39937781</t>
  </si>
  <si>
    <t>1623086109</t>
  </si>
  <si>
    <t>979082213</t>
  </si>
  <si>
    <t>533869008</t>
  </si>
  <si>
    <t>979082219</t>
  </si>
  <si>
    <t>Príplatok k cene za každý ďalší aj začatý 1 km nad 1 km ( celkom 10 km)</t>
  </si>
  <si>
    <t>1613609718</t>
  </si>
  <si>
    <t>979087212</t>
  </si>
  <si>
    <t>Nakladanie na dopravné prostriedky pre vodorovnú dopravu sutiny</t>
  </si>
  <si>
    <t>-1329024159</t>
  </si>
  <si>
    <t>979089612</t>
  </si>
  <si>
    <t>Poplatok za skladovanie - iné odpady zo stavieb a demolácií (17 09), ostatné</t>
  </si>
  <si>
    <t>1699047717</t>
  </si>
  <si>
    <t>K007</t>
  </si>
  <si>
    <t>dočasné zabezpečenie okolia výkopov</t>
  </si>
  <si>
    <t>sub</t>
  </si>
  <si>
    <t>-1404234086</t>
  </si>
  <si>
    <t>871324004</t>
  </si>
  <si>
    <t>Montáž kanalizačného PP potrubia hladkého plnostenného SN 10 DN 160 vratane tvaroviek</t>
  </si>
  <si>
    <t>1635959358</t>
  </si>
  <si>
    <t>286120008100</t>
  </si>
  <si>
    <t>Rúra PVC hladký kanalizačný systém DN 160x5,5, dĺ. 1 m QUANTUM SN 12, PIPELIFE</t>
  </si>
  <si>
    <t>-1461244999</t>
  </si>
  <si>
    <t>877324102</t>
  </si>
  <si>
    <t>Montáž kanalizačnej PP presuvky DN 160</t>
  </si>
  <si>
    <t>1776115460</t>
  </si>
  <si>
    <t>286520013500</t>
  </si>
  <si>
    <t>Spojka presuvná QUANTUM PVC so zarážkou DN 150, SN12, hladký kanalizačný systém, PIPELIFE</t>
  </si>
  <si>
    <t>-1191536004</t>
  </si>
  <si>
    <t>877324126</t>
  </si>
  <si>
    <t>Montáž kanalizačného PP prechodu DN 160</t>
  </si>
  <si>
    <t>-299842588</t>
  </si>
  <si>
    <t>KGAMS150</t>
  </si>
  <si>
    <t>PVC šachtový prechod pieskovaný 150, hladký kanalizačný systém, PIPELIFE</t>
  </si>
  <si>
    <t>-1544306770</t>
  </si>
  <si>
    <t>892311000</t>
  </si>
  <si>
    <t>Skúška tesnosti kanalizácie D 150</t>
  </si>
  <si>
    <t>1545537890</t>
  </si>
  <si>
    <t>899721132</t>
  </si>
  <si>
    <t>Označenie kanalizačného potrubia hnedou výstražnou fóliou</t>
  </si>
  <si>
    <t>-1156596311</t>
  </si>
  <si>
    <t>K003</t>
  </si>
  <si>
    <t>Napojenie kanalizácie na jestvujúcu kanalizáciu</t>
  </si>
  <si>
    <t>-1138662951</t>
  </si>
  <si>
    <t>99</t>
  </si>
  <si>
    <t xml:space="preserve"> Presun hmôt HSV</t>
  </si>
  <si>
    <t>998276101</t>
  </si>
  <si>
    <t>Presun hmôt pre rúrové vedenie hĺbené z rúr z plast., hmôt alebo sklolamin. v otvorenom výkope</t>
  </si>
  <si>
    <t>-108468002</t>
  </si>
  <si>
    <t>D 104 - Dažďová kanalizácia objektu D 102</t>
  </si>
  <si>
    <t>-1291452818</t>
  </si>
  <si>
    <t>924196571</t>
  </si>
  <si>
    <t>-1998810340</t>
  </si>
  <si>
    <t>1977619422</t>
  </si>
  <si>
    <t>1254090529</t>
  </si>
  <si>
    <t>955408002</t>
  </si>
  <si>
    <t>-173731459</t>
  </si>
  <si>
    <t>93198631</t>
  </si>
  <si>
    <t>-698164795</t>
  </si>
  <si>
    <t>-1450815460</t>
  </si>
  <si>
    <t>1033412622</t>
  </si>
  <si>
    <t>-1798551681</t>
  </si>
  <si>
    <t>800999242</t>
  </si>
  <si>
    <t>17148620</t>
  </si>
  <si>
    <t>-988247566</t>
  </si>
  <si>
    <t>1441932729</t>
  </si>
  <si>
    <t>-1469829625</t>
  </si>
  <si>
    <t>1649667331</t>
  </si>
  <si>
    <t>2107766594</t>
  </si>
  <si>
    <t>-1544089702</t>
  </si>
  <si>
    <t>-207824989</t>
  </si>
  <si>
    <t>-1360058301</t>
  </si>
  <si>
    <t>-546204442</t>
  </si>
  <si>
    <t>785783245</t>
  </si>
  <si>
    <t>683637260</t>
  </si>
  <si>
    <t>959662186</t>
  </si>
  <si>
    <t>782013791</t>
  </si>
  <si>
    <t>877324028</t>
  </si>
  <si>
    <t>Montáž kanalizačnej PP odbočky DN 160</t>
  </si>
  <si>
    <t>1916023444</t>
  </si>
  <si>
    <t>286520021500</t>
  </si>
  <si>
    <t>Odbočka PVC DN 150/150/87° hladký kanalizačný systém, PIPELIFE</t>
  </si>
  <si>
    <t>-1901574702</t>
  </si>
  <si>
    <t>-270103826</t>
  </si>
  <si>
    <t>1066011534</t>
  </si>
  <si>
    <t>-828314390</t>
  </si>
  <si>
    <t>2105616094</t>
  </si>
  <si>
    <t>877354054</t>
  </si>
  <si>
    <t>Montáž kanalizačnej PP redukcie DN 200/160</t>
  </si>
  <si>
    <t>2011438083</t>
  </si>
  <si>
    <t>1007845472</t>
  </si>
  <si>
    <t>-814996890</t>
  </si>
  <si>
    <t>1198305011</t>
  </si>
  <si>
    <t>-585266677</t>
  </si>
  <si>
    <t>D 105 - Cestná svetelná signalizácia</t>
  </si>
  <si>
    <t>M - Práce a dodávky M</t>
  </si>
  <si>
    <t xml:space="preserve">    22-M 089 - Montáže oznam. a zabezp. zariadení /skupina 096/</t>
  </si>
  <si>
    <t xml:space="preserve">    21-M - Elektromontáže</t>
  </si>
  <si>
    <t xml:space="preserve">    46-M - Zemné práce pri extr.mont.prácach</t>
  </si>
  <si>
    <t xml:space="preserve">    22M 089 - D E M O N T Á Ž E oznam a zabezp zariadení (sk 096)</t>
  </si>
  <si>
    <t>O - Ostatné</t>
  </si>
  <si>
    <t xml:space="preserve">    O01 - Ostatné náklady na stavbu</t>
  </si>
  <si>
    <t>Práce a dodávky M</t>
  </si>
  <si>
    <t>22-M 089</t>
  </si>
  <si>
    <t>Montáže oznam. a zabezp. zariadení /skupina 096/</t>
  </si>
  <si>
    <t>220890021</t>
  </si>
  <si>
    <t>Regulovanie prúdokruhu svetelných návestidiel, premeranie a vyregulovanie</t>
  </si>
  <si>
    <t>220960002</t>
  </si>
  <si>
    <t>Mont.stožiara(stľpa),osadenie základu,zatiahnutie kábla,prepojenie-priameho na zákadovom ráme</t>
  </si>
  <si>
    <t>Pol1</t>
  </si>
  <si>
    <t>Stožiar ELV.P tzv. sadový, kužel, na zákl rošt SKS 33P Zn</t>
  </si>
  <si>
    <t>256</t>
  </si>
  <si>
    <t>220960002-2</t>
  </si>
  <si>
    <t>Mont.stožiara(stľpa),osadenie základu,zatiahnutie kábla,prepojenie-výložník na zákLad. ráme</t>
  </si>
  <si>
    <t>Pol2</t>
  </si>
  <si>
    <t>Stožiar ELV.P výlož, kužel, na základ rošt  typ SKV.P Zn.</t>
  </si>
  <si>
    <t>316790801</t>
  </si>
  <si>
    <t>Stožiarová svorkovnica typ ALAM</t>
  </si>
  <si>
    <t>220960002-3</t>
  </si>
  <si>
    <t>Mont.stožiara SOVP 3694-Z (stľpa),osadenie základu,zatiahnutie kábla,prepojenie-výložník na zákLad. ráme</t>
  </si>
  <si>
    <t>Pol3</t>
  </si>
  <si>
    <t>Výložník ELV.P s velk vyloženia 4m Zn</t>
  </si>
  <si>
    <t>Pol4</t>
  </si>
  <si>
    <t>Výložník ELV.P s velk vyloženia 5,0m Zn</t>
  </si>
  <si>
    <t>Pol5</t>
  </si>
  <si>
    <t>Výložník ELV.P s velk vyloženia 6,0m Zn</t>
  </si>
  <si>
    <t>220960005</t>
  </si>
  <si>
    <t>Mont. výložníka na stožiar</t>
  </si>
  <si>
    <t>220960006</t>
  </si>
  <si>
    <t>Montáž základového rámu stožiara,</t>
  </si>
  <si>
    <t>316780801</t>
  </si>
  <si>
    <t>Základový rošt ZR 1-5 základný náter</t>
  </si>
  <si>
    <t>220960019</t>
  </si>
  <si>
    <t>Situovanie stožiara CDS, radiča, majáčika, RE.P, rozp. skrine</t>
  </si>
  <si>
    <t>220960021</t>
  </si>
  <si>
    <t>Montáž svorkovnice stožiarovej,pripevnenie</t>
  </si>
  <si>
    <t>220960031</t>
  </si>
  <si>
    <t>Montáž zostaveného návestidla,preskúš-1 kom na stožiar</t>
  </si>
  <si>
    <t>404410904b</t>
  </si>
  <si>
    <t>Návestidlo jednokomor 200 typ  230V  LED</t>
  </si>
  <si>
    <t>220960036</t>
  </si>
  <si>
    <t>Montáž zostaveného náv preskúš-2 kom na stožiar</t>
  </si>
  <si>
    <t>404410905a</t>
  </si>
  <si>
    <t>Návestidlo dvojkomor 200 typ  2300V LED</t>
  </si>
  <si>
    <t>220960041</t>
  </si>
  <si>
    <t>Montáž zostaveného náv preskúš-3 kom D 200 na stožiar</t>
  </si>
  <si>
    <t>404410906a</t>
  </si>
  <si>
    <t>Návestidlo trojkomor 200 typ  230V LED</t>
  </si>
  <si>
    <t>220960044</t>
  </si>
  <si>
    <t>Montáž zostaveného náv preskúš-3 kom D 300 na výložník</t>
  </si>
  <si>
    <t>Pol6</t>
  </si>
  <si>
    <t>Návestidlo trojkomor 300 typ  230V LED</t>
  </si>
  <si>
    <t>404440902</t>
  </si>
  <si>
    <t>Montážna súprava  Al - 183mm</t>
  </si>
  <si>
    <t>pár</t>
  </si>
  <si>
    <t>404440905</t>
  </si>
  <si>
    <t>Montážna súprava  na výložník - nosič DNA</t>
  </si>
  <si>
    <t>220960126</t>
  </si>
  <si>
    <t>Montáž tlačidla pre chodcov na stožiar,upevnenie,zapojenie,bez dodania tlačidla a šnúry</t>
  </si>
  <si>
    <t>220960127</t>
  </si>
  <si>
    <t>Montáž bezdrotového detektora do vozovky vrátane zálievky</t>
  </si>
  <si>
    <t>220960127.2</t>
  </si>
  <si>
    <t>Vŕtanie otvor. korunkové do ABS pre Magnetometer dn100mm</t>
  </si>
  <si>
    <t>404421912.2</t>
  </si>
  <si>
    <t>Bezdrotový magnetometer + epoxyd material</t>
  </si>
  <si>
    <t>220960128</t>
  </si>
  <si>
    <t>Montáž AP a RP na stožiar</t>
  </si>
  <si>
    <t>220960129</t>
  </si>
  <si>
    <t>Nastavenie s prevádzkovanie AP, RP,FCM,FCI</t>
  </si>
  <si>
    <t>220960130</t>
  </si>
  <si>
    <t>Montáž  AP, RP,FCM,FCI</t>
  </si>
  <si>
    <t>404421914</t>
  </si>
  <si>
    <t>Acces Point AP pre bezdrôtový detekčný systém</t>
  </si>
  <si>
    <t>404421915</t>
  </si>
  <si>
    <t>Flex Repeater Long Life + externa antena</t>
  </si>
  <si>
    <t>404421916</t>
  </si>
  <si>
    <t>Access Point Module Flex Control - M</t>
  </si>
  <si>
    <t>404421917</t>
  </si>
  <si>
    <t>Flex Control Isolator</t>
  </si>
  <si>
    <t>220960181</t>
  </si>
  <si>
    <t>Montáž radiča,osadenie základu,usadenie,zatiahnutie káblov do radiča,pripojenie uzemnenia</t>
  </si>
  <si>
    <t>404420902</t>
  </si>
  <si>
    <t>Radič CDS</t>
  </si>
  <si>
    <t>220960191</t>
  </si>
  <si>
    <t>Regulácia a aktivizácia programov radiča podľa požiadaviek-1 signálnej skupiny s použ.mont.plošiny</t>
  </si>
  <si>
    <t>220960196</t>
  </si>
  <si>
    <t>Regulácia a aktivizácia programov radiča podľa požiadaviek-každej ďalšej skupiny s použ.mont.plošiny</t>
  </si>
  <si>
    <t>220960197</t>
  </si>
  <si>
    <t>Regulácia a aktivizácia programov radiča podľa požiadaviek-každej ďalšej skupiny bez mont.plošiny</t>
  </si>
  <si>
    <t>220960301</t>
  </si>
  <si>
    <t>Príprava ku komplexnému vyskúšaniu SSZ za do 5 sig. skupin</t>
  </si>
  <si>
    <t>220960302</t>
  </si>
  <si>
    <t>Príprava ku komplexnému vyskúšaniu SSZ za dalšich 5  signálnych skupin</t>
  </si>
  <si>
    <t>220960311</t>
  </si>
  <si>
    <t>Komplexné vyskúšanie SSZ do 5 signálnych skupín</t>
  </si>
  <si>
    <t>220960312</t>
  </si>
  <si>
    <t>Komplexnému vyskúšaniu SSZ za dalších 5 signálnu skupinu</t>
  </si>
  <si>
    <t>220960436</t>
  </si>
  <si>
    <t>SW, Programy do radiča CDS</t>
  </si>
  <si>
    <t>220960437</t>
  </si>
  <si>
    <t>SW, Aktualizácia signálnych plánov a logických podmienok po uvedení do prevádzky</t>
  </si>
  <si>
    <t>220960441</t>
  </si>
  <si>
    <t>Uvedenie zariadenia CDS do prevádzky po prepnutí na blikajúcu žltú so zaistením v radiči</t>
  </si>
  <si>
    <t>96</t>
  </si>
  <si>
    <t>220960501</t>
  </si>
  <si>
    <t>Montáž symbolu do náv O200 alebo 300</t>
  </si>
  <si>
    <t>98</t>
  </si>
  <si>
    <t>404410915</t>
  </si>
  <si>
    <t>Symbol do návestidla pr. 200</t>
  </si>
  <si>
    <t>100</t>
  </si>
  <si>
    <t>404410930</t>
  </si>
  <si>
    <t>Symbol do návestidla pr. 300</t>
  </si>
  <si>
    <t>102</t>
  </si>
  <si>
    <t>21-M</t>
  </si>
  <si>
    <t>Elektromontáže</t>
  </si>
  <si>
    <t>220511033</t>
  </si>
  <si>
    <t>Kábel FTP uložený do zeme</t>
  </si>
  <si>
    <t>104</t>
  </si>
  <si>
    <t>3410101054</t>
  </si>
  <si>
    <t>Dátový kábel + príslušenstvo K-FTP cat5e PE drot, exterier</t>
  </si>
  <si>
    <t>106</t>
  </si>
  <si>
    <t>Uzemnenie stožiara CSS</t>
  </si>
  <si>
    <t>108</t>
  </si>
  <si>
    <t>210064008</t>
  </si>
  <si>
    <t>Náter zemniaceho pásku , číslovanie stožiarov, tlačidiel a pod.</t>
  </si>
  <si>
    <t>110</t>
  </si>
  <si>
    <t>210100003</t>
  </si>
  <si>
    <t>Ukončenie vodičov v rozvádzač. vč. zapojenia a vodičovej koncovky do 16 mm2</t>
  </si>
  <si>
    <t>112</t>
  </si>
  <si>
    <t>220061552</t>
  </si>
  <si>
    <t>Montáž(zatiahnutie do tvárnic) návestných káblov CYKY-J do 2,5 mm-počet žíl 7</t>
  </si>
  <si>
    <t>114</t>
  </si>
  <si>
    <t>220061554</t>
  </si>
  <si>
    <t>Montáž(zatiahnutie do tvárnic) návestných káblov CYKY-J do 2,5 mm-počet žíl 24</t>
  </si>
  <si>
    <t>116</t>
  </si>
  <si>
    <t>220061575</t>
  </si>
  <si>
    <t>Montáž(uloženie)do lôžka resp.kanálika návest.káblov  CYKY-J do 2,5 mm-počet žíl 7</t>
  </si>
  <si>
    <t>118</t>
  </si>
  <si>
    <t>3410350103</t>
  </si>
  <si>
    <t>Kábel silový Cu CYKY-J  7x1,5</t>
  </si>
  <si>
    <t>120</t>
  </si>
  <si>
    <t>220061581</t>
  </si>
  <si>
    <t>Montáž(uloženie)do lôžka resp.kanálika návest.káblov CYKY-J do 2,5 mm-počet žíl 24</t>
  </si>
  <si>
    <t>122</t>
  </si>
  <si>
    <t>3410350111</t>
  </si>
  <si>
    <t>Kábel silový Cu CYKY-J  24x1,5</t>
  </si>
  <si>
    <t>124</t>
  </si>
  <si>
    <t>220061701</t>
  </si>
  <si>
    <t>Ostat práce(zatiah kábla do objektu) kábel do váhy 9 kg/m</t>
  </si>
  <si>
    <t>126</t>
  </si>
  <si>
    <t>220110341</t>
  </si>
  <si>
    <t>Objímka káblova značkovacia</t>
  </si>
  <si>
    <t>128</t>
  </si>
  <si>
    <t>220110346</t>
  </si>
  <si>
    <t>Zhotovenie káblového štítka</t>
  </si>
  <si>
    <t>130</t>
  </si>
  <si>
    <t>2201111431,00000</t>
  </si>
  <si>
    <t>Jednosmerné meranie na miest kábli (pred/po montaži)</t>
  </si>
  <si>
    <t>132</t>
  </si>
  <si>
    <t>220111436</t>
  </si>
  <si>
    <t>Kontrola a záverečné meranie na kábli pre rozvod signalizácie vr.vypracovania meracieho protokolu</t>
  </si>
  <si>
    <t>134</t>
  </si>
  <si>
    <t>220111765</t>
  </si>
  <si>
    <t>Zmeranie a zhodnotenie zemného odporu vr.záznamu do protokolu</t>
  </si>
  <si>
    <t>136</t>
  </si>
  <si>
    <t>220111767</t>
  </si>
  <si>
    <t>Svorka-spojka SM-3 pre FeZn vedenia</t>
  </si>
  <si>
    <t>138</t>
  </si>
  <si>
    <t>220111768</t>
  </si>
  <si>
    <t>Svorka pripojovacia ST 01 pre FeZn vedenia</t>
  </si>
  <si>
    <t>140</t>
  </si>
  <si>
    <t>220111776</t>
  </si>
  <si>
    <t>Vedenie uzeňovacie z FeZn drôtu do 120 mm2 v zemi</t>
  </si>
  <si>
    <t>142</t>
  </si>
  <si>
    <t>3544112002,00000</t>
  </si>
  <si>
    <t>Vodič FeZn priemer 10mm</t>
  </si>
  <si>
    <t>144</t>
  </si>
  <si>
    <t>220281304</t>
  </si>
  <si>
    <t>Kábel návestný CMSM  do 2,5,počet žíl 5 uložený v rúrkach</t>
  </si>
  <si>
    <t>146</t>
  </si>
  <si>
    <t>3410350481</t>
  </si>
  <si>
    <t>Šnúra medená CMSM  5x1</t>
  </si>
  <si>
    <t>148</t>
  </si>
  <si>
    <t>220300601-1</t>
  </si>
  <si>
    <t>Ukonč náv káblov CMSM , TCEKFY</t>
  </si>
  <si>
    <t>150</t>
  </si>
  <si>
    <t>46-M</t>
  </si>
  <si>
    <t>Zemné práce pri extr.mont.prácach</t>
  </si>
  <si>
    <t>113106611</t>
  </si>
  <si>
    <t>Rozoberanie zámkovej dlažby všetkých druhov okrem "DEKA" do 20 m2</t>
  </si>
  <si>
    <t>152</t>
  </si>
  <si>
    <t>286130801</t>
  </si>
  <si>
    <t>Pokládka FXKVR 110</t>
  </si>
  <si>
    <t>154</t>
  </si>
  <si>
    <t>Rúrka FXKVR 110</t>
  </si>
  <si>
    <t>156</t>
  </si>
  <si>
    <t>460010024</t>
  </si>
  <si>
    <t>Vytýčenie trasy káblového vedenia,v zastavanom priestore</t>
  </si>
  <si>
    <t>km</t>
  </si>
  <si>
    <t>158</t>
  </si>
  <si>
    <t>460030011</t>
  </si>
  <si>
    <t>Sňatie mačiny s narezaním a s uložením na kopy alebo naložením na fúrik.</t>
  </si>
  <si>
    <t>160</t>
  </si>
  <si>
    <t>460030061</t>
  </si>
  <si>
    <t>Búranie betónovej vrstvy do 15cm</t>
  </si>
  <si>
    <t>162</t>
  </si>
  <si>
    <t>460030081</t>
  </si>
  <si>
    <t>Rezanie škáry v asfalte alebo betóne zariadením na rezanie škár.</t>
  </si>
  <si>
    <t>164</t>
  </si>
  <si>
    <t>460050602-1</t>
  </si>
  <si>
    <t>Výkop jamy štartovacej a cielovej 2*1*1,5</t>
  </si>
  <si>
    <t>166</t>
  </si>
  <si>
    <t>460070555</t>
  </si>
  <si>
    <t>Jama pre stožiar signal.zariadenia cestnej križovatky pätkový na základovom ráme v zemine triedy 5</t>
  </si>
  <si>
    <t>168</t>
  </si>
  <si>
    <t>286130701</t>
  </si>
  <si>
    <t>Rúrka FXKVR d 63 flexibil. (do zákl stožiara)</t>
  </si>
  <si>
    <t>170</t>
  </si>
  <si>
    <t>460070565</t>
  </si>
  <si>
    <t>Jama pre základ radiča signal. zariadenia cestnej križovatky</t>
  </si>
  <si>
    <t>172</t>
  </si>
  <si>
    <t>460080001</t>
  </si>
  <si>
    <t>Základ z prostého betónu s dopravou zmesi a betonážou do prírodnej zeminy bez debnenia</t>
  </si>
  <si>
    <t>174</t>
  </si>
  <si>
    <t>5833773700</t>
  </si>
  <si>
    <t>Štrkopiesok drvený 0-16N</t>
  </si>
  <si>
    <t>176</t>
  </si>
  <si>
    <t>460120002-1</t>
  </si>
  <si>
    <t>Zásyp jamy štartovacej,  cielovej a pre vyhladanie chráničky</t>
  </si>
  <si>
    <t>178</t>
  </si>
  <si>
    <t>460200134</t>
  </si>
  <si>
    <t>Hĺbenie káblovej ryhy 35 cm širokej a 50 cm hl,  chodníku</t>
  </si>
  <si>
    <t>180</t>
  </si>
  <si>
    <t>460200163</t>
  </si>
  <si>
    <t>Hĺbenie káblovej ryhy 35 cm širokej a 80 cm hl, zeleň</t>
  </si>
  <si>
    <t>182</t>
  </si>
  <si>
    <t>460300205</t>
  </si>
  <si>
    <t>Pretlačovanie otvorov strojovo za účelom inštalovania 2xDN110, bez chráničky, štat a ciel jamy</t>
  </si>
  <si>
    <t>184</t>
  </si>
  <si>
    <t>286101100</t>
  </si>
  <si>
    <t>Chránička PVC DN110</t>
  </si>
  <si>
    <t>186</t>
  </si>
  <si>
    <t>460440012</t>
  </si>
  <si>
    <t>Provizórne zaistenie kábla vo výkope</t>
  </si>
  <si>
    <t>188</t>
  </si>
  <si>
    <t>460460022</t>
  </si>
  <si>
    <t>Zriadenie a odstránenie fyzickej zábrany (pásky)</t>
  </si>
  <si>
    <t>190</t>
  </si>
  <si>
    <t>460490012</t>
  </si>
  <si>
    <t>Rozvinutie a ulož výstražnej fólie z PVC do ryhy,šírka 33 cm</t>
  </si>
  <si>
    <t>192</t>
  </si>
  <si>
    <t>97</t>
  </si>
  <si>
    <t>2830002000</t>
  </si>
  <si>
    <t>Fólia červená š. 33cm</t>
  </si>
  <si>
    <t>194</t>
  </si>
  <si>
    <t>460560134</t>
  </si>
  <si>
    <t>Ručný zásyp nezap. káblovej ryhy bez zhutn. zeminy, 35 cm širokej, 50 cm hlbokej v(chodník)</t>
  </si>
  <si>
    <t>196</t>
  </si>
  <si>
    <t>460560163</t>
  </si>
  <si>
    <t>Ručný zásyp nezap. káblovej ryhy bez zhutn. zeminy, 35 cm širokej, 80 cm hlbokej (zeleň)</t>
  </si>
  <si>
    <t>198</t>
  </si>
  <si>
    <t>460600001</t>
  </si>
  <si>
    <t>Naloženie zeminy, odvoz do 3 km a zloženie na depónii a jazda späť</t>
  </si>
  <si>
    <t>200</t>
  </si>
  <si>
    <t>101</t>
  </si>
  <si>
    <t>460600002</t>
  </si>
  <si>
    <t>Príplatok za odvoz vybúraných hmôt okrem zeminy</t>
  </si>
  <si>
    <t>202</t>
  </si>
  <si>
    <t>460600091</t>
  </si>
  <si>
    <t>Skladné za betón a suť</t>
  </si>
  <si>
    <t>204</t>
  </si>
  <si>
    <t>103</t>
  </si>
  <si>
    <t>460620001</t>
  </si>
  <si>
    <t>Položenie mačiny,založenie,upevnenie,ubitie drevenou ubíjačkou,postrek hadicou,sklon terénu do 1:5</t>
  </si>
  <si>
    <t>206</t>
  </si>
  <si>
    <t>460620006</t>
  </si>
  <si>
    <t>Osiatie povrchu trávnym semenom ručne,zasekanie hrablami,postrek,</t>
  </si>
  <si>
    <t>208</t>
  </si>
  <si>
    <t>105</t>
  </si>
  <si>
    <t>460620013</t>
  </si>
  <si>
    <t>Proviz. úprava terénu v zemine tr. 3, aby nerovnosti terénu neboli väčšie ako 2 cm od vodor.hladiny</t>
  </si>
  <si>
    <t>210</t>
  </si>
  <si>
    <t>0057211200</t>
  </si>
  <si>
    <t>Travové semeno parková zmes</t>
  </si>
  <si>
    <t>212</t>
  </si>
  <si>
    <t>107</t>
  </si>
  <si>
    <t>596911111</t>
  </si>
  <si>
    <t>Kladenie zámkovej dlažby pre peších do 20 m2</t>
  </si>
  <si>
    <t>214</t>
  </si>
  <si>
    <t>22M 089</t>
  </si>
  <si>
    <t>D E M O N T Á Ž E oznam a zabezp zariadení (sk 096)</t>
  </si>
  <si>
    <t>210030701D</t>
  </si>
  <si>
    <t>Dem uzemnenie stožiara CSS</t>
  </si>
  <si>
    <t>216</t>
  </si>
  <si>
    <t>109</t>
  </si>
  <si>
    <t>220111781D</t>
  </si>
  <si>
    <t>Demontáž uzemnenia radiča CSS</t>
  </si>
  <si>
    <t>218</t>
  </si>
  <si>
    <t>220281303D</t>
  </si>
  <si>
    <t>Kábel návestný CMSM uložený v rúrkach 3x1,5</t>
  </si>
  <si>
    <t>220</t>
  </si>
  <si>
    <t>111</t>
  </si>
  <si>
    <t>220281304D</t>
  </si>
  <si>
    <t>Kábel návestný CMSM uložený v rúrkach 5x1,5</t>
  </si>
  <si>
    <t>222</t>
  </si>
  <si>
    <t>220960001D</t>
  </si>
  <si>
    <t>Demontáž stož CSS priamo zapusteného sadového</t>
  </si>
  <si>
    <t>224</t>
  </si>
  <si>
    <t>113</t>
  </si>
  <si>
    <t>220960035D</t>
  </si>
  <si>
    <t>Demontáž zostaveného náv jednokomorového zo stožiara</t>
  </si>
  <si>
    <t>226</t>
  </si>
  <si>
    <t>220960036D</t>
  </si>
  <si>
    <t>Demontáž zostaveného náv dvojkomorového zo stožiara</t>
  </si>
  <si>
    <t>228</t>
  </si>
  <si>
    <t>115</t>
  </si>
  <si>
    <t>220960041D</t>
  </si>
  <si>
    <t>Demontáž zostaveného náv trojkomorového zo stožiara</t>
  </si>
  <si>
    <t>230</t>
  </si>
  <si>
    <t>220960042D</t>
  </si>
  <si>
    <t>Demontáž zostaveného náv trojkomorového z výložníka</t>
  </si>
  <si>
    <t>232</t>
  </si>
  <si>
    <t>117</t>
  </si>
  <si>
    <t>220960073D</t>
  </si>
  <si>
    <t>Demontáž akustického zariadenia SZN-1</t>
  </si>
  <si>
    <t>234</t>
  </si>
  <si>
    <t>220960126D</t>
  </si>
  <si>
    <t>Demontáž požiadav tlačidiel pre chodcov</t>
  </si>
  <si>
    <t>236</t>
  </si>
  <si>
    <t>119</t>
  </si>
  <si>
    <t>220960181D</t>
  </si>
  <si>
    <t>Demontáž radiča CSS</t>
  </si>
  <si>
    <t>238</t>
  </si>
  <si>
    <t>4560001800,00000</t>
  </si>
  <si>
    <t>Použitie mechanizmov na demont- žeriav</t>
  </si>
  <si>
    <t>h</t>
  </si>
  <si>
    <t>240</t>
  </si>
  <si>
    <t>121</t>
  </si>
  <si>
    <t>460600001D</t>
  </si>
  <si>
    <t>Odvoz demont materialu do 10km -kovový odpad</t>
  </si>
  <si>
    <t>242</t>
  </si>
  <si>
    <t>O</t>
  </si>
  <si>
    <t>Ostatné</t>
  </si>
  <si>
    <t>O01</t>
  </si>
  <si>
    <t>Ostatné náklady na stavbu</t>
  </si>
  <si>
    <t>4560001800</t>
  </si>
  <si>
    <t>Použitie mechanizmov - výsuvná plošina do 12m</t>
  </si>
  <si>
    <t>262144</t>
  </si>
  <si>
    <t>244</t>
  </si>
  <si>
    <t>123</t>
  </si>
  <si>
    <t>CGP T5/3</t>
  </si>
  <si>
    <t>Práce spojené s vypracovaním polohopisného plánu káblov</t>
  </si>
  <si>
    <t>bod</t>
  </si>
  <si>
    <t>246</t>
  </si>
  <si>
    <t>HZS-801</t>
  </si>
  <si>
    <t>Východisková revízna správa</t>
  </si>
  <si>
    <t>248</t>
  </si>
  <si>
    <t>125</t>
  </si>
  <si>
    <t>HZS-801.1</t>
  </si>
  <si>
    <t>Dokumentácia skutočného vyhotovenia</t>
  </si>
  <si>
    <t>250</t>
  </si>
  <si>
    <t>D 106 - Verejné osvetlenie objektu D 101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</si>
  <si>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</si>
  <si>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</si>
  <si>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</si>
  <si>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46-M - Zemné práce vykonávané pri externých montážnych prácach</t>
  </si>
  <si>
    <t>HZS - Hodinové zúčtovacie sadzby</t>
  </si>
  <si>
    <t>Zemné práce</t>
  </si>
  <si>
    <t>120901122</t>
  </si>
  <si>
    <t>Búranie konštrukcií z betónu prostého prekladaného kameňom v odkopávkach</t>
  </si>
  <si>
    <t>1615393142</t>
  </si>
  <si>
    <t>Komunikácie</t>
  </si>
  <si>
    <t>572953111</t>
  </si>
  <si>
    <t>Vyspravenie krytu vozovky po prekopoch inžinierskych sietí do 15 m2 asfaltovým betónom AC hr. od 30 do 50 mm</t>
  </si>
  <si>
    <t>1666946236</t>
  </si>
  <si>
    <t>Ostatné konštrukcie a práce-búranie</t>
  </si>
  <si>
    <t>919735111</t>
  </si>
  <si>
    <t>Rezanie existujúceho asfaltového krytu alebo podkladu hĺbky do 50 mm</t>
  </si>
  <si>
    <t>-1079890628</t>
  </si>
  <si>
    <t>919735124</t>
  </si>
  <si>
    <t>Rezanie existujúceho betónového krytu alebo podkladu hĺbky nad 150 do 200 mm</t>
  </si>
  <si>
    <t>-1353525645</t>
  </si>
  <si>
    <t>210010124</t>
  </si>
  <si>
    <t>Rúrka ochranná z PE, novoduru, do D 80 mm, uložená voľne, vnútorná</t>
  </si>
  <si>
    <t>687811290</t>
  </si>
  <si>
    <t>345710005700</t>
  </si>
  <si>
    <t>Rúrka ohybná  KOPOFLEX 63</t>
  </si>
  <si>
    <t>-253838176</t>
  </si>
  <si>
    <t>210100001</t>
  </si>
  <si>
    <t>Ukončenie vodičov v rozvádzač. vrátane zapojenia a vodičovej koncovky do 2.5 mm2</t>
  </si>
  <si>
    <t>980301702</t>
  </si>
  <si>
    <t>210100004</t>
  </si>
  <si>
    <t>Ukončenie vodičov v rozvádzač. vrátane zapojenia a vodičovej koncovky do 25 mm2</t>
  </si>
  <si>
    <t>841127333</t>
  </si>
  <si>
    <t>354310013100</t>
  </si>
  <si>
    <t>Káblové oko hliníkové lisovacie 25 Al 617064</t>
  </si>
  <si>
    <t>533471964</t>
  </si>
  <si>
    <t>210101201</t>
  </si>
  <si>
    <t>NN spojky pre káble s plastovou izoláciou do 1kV  (1-35 mm)</t>
  </si>
  <si>
    <t>1709452082</t>
  </si>
  <si>
    <t>345820002400</t>
  </si>
  <si>
    <t>Spojka NN s polymérovou izoláciou SVCZ 25-35</t>
  </si>
  <si>
    <t>sada</t>
  </si>
  <si>
    <t>1155270497</t>
  </si>
  <si>
    <t>210101361</t>
  </si>
  <si>
    <t>NN koncovky pre káble s plastovou a papierovou izoláciou do 1kV (4-35 mm)</t>
  </si>
  <si>
    <t>1919047663</t>
  </si>
  <si>
    <t>345810005300</t>
  </si>
  <si>
    <t>Koncovka NN s polymérovou izoláciou EPKT 0015 4-35</t>
  </si>
  <si>
    <t>789823856</t>
  </si>
  <si>
    <t>210201871</t>
  </si>
  <si>
    <t>Montáž základového roštu pre uličné svietidlá 5-12m</t>
  </si>
  <si>
    <t>-367213404</t>
  </si>
  <si>
    <t>348370004600</t>
  </si>
  <si>
    <t>Rošt základový ZR 2-12</t>
  </si>
  <si>
    <t>-888909</t>
  </si>
  <si>
    <t>210201964</t>
  </si>
  <si>
    <t>Montáž svietidla na stožiar  do 10 kg</t>
  </si>
  <si>
    <t>1509963167</t>
  </si>
  <si>
    <t>348370001600</t>
  </si>
  <si>
    <t>Svietidlo priechodové LUMA 1 16000 lm CW DPR1</t>
  </si>
  <si>
    <t>766535133</t>
  </si>
  <si>
    <t>348370001500</t>
  </si>
  <si>
    <t>Svietidlo priechodové LUMA 1 16000 lm CW DPL1</t>
  </si>
  <si>
    <t>-573145683</t>
  </si>
  <si>
    <t>348370001400</t>
  </si>
  <si>
    <t>Existujúce LED svietidlo (prekládka)</t>
  </si>
  <si>
    <t>1374539430</t>
  </si>
  <si>
    <t>210204011</t>
  </si>
  <si>
    <t>Osvetľovací stožiar - oceľový do dľžky 12 m</t>
  </si>
  <si>
    <t>1589032677</t>
  </si>
  <si>
    <t>348370004200</t>
  </si>
  <si>
    <t>Stožiar pre osvetlenie PP STK 114/60/3P1K14</t>
  </si>
  <si>
    <t>87585616</t>
  </si>
  <si>
    <t>348370004400</t>
  </si>
  <si>
    <t>Stožiar UDO-10P</t>
  </si>
  <si>
    <t>552937017</t>
  </si>
  <si>
    <t>210204042</t>
  </si>
  <si>
    <t>Príplatok k osvetľov. stož. oceľový. Platí i pre demontáž.</t>
  </si>
  <si>
    <t>219280286</t>
  </si>
  <si>
    <t>210204103</t>
  </si>
  <si>
    <t>Výložník oceľový jednoramenný - do hmotn. 35 kg</t>
  </si>
  <si>
    <t>1636051509</t>
  </si>
  <si>
    <t>316770000800</t>
  </si>
  <si>
    <t>Výložník V1T-OP-A-114 do dlžky 4m</t>
  </si>
  <si>
    <t>-538139038</t>
  </si>
  <si>
    <t>210204107</t>
  </si>
  <si>
    <t>Výložník oceľový trojramenný - do hmotn. 70 kg</t>
  </si>
  <si>
    <t>1736931160</t>
  </si>
  <si>
    <t>316770002500</t>
  </si>
  <si>
    <t>Výložník V3T-10-89</t>
  </si>
  <si>
    <t>-1276629417</t>
  </si>
  <si>
    <t>210204201</t>
  </si>
  <si>
    <t>Elektrovýstroj stožiara pre 1 okruh</t>
  </si>
  <si>
    <t>-884494939</t>
  </si>
  <si>
    <t>348370004900</t>
  </si>
  <si>
    <t>Svorkovnica stožiarová SR 721/E14/4xAl</t>
  </si>
  <si>
    <t>1855029202</t>
  </si>
  <si>
    <t>210204203</t>
  </si>
  <si>
    <t>Elektrovýstroj stožiara 3 okruhy</t>
  </si>
  <si>
    <t>-686675651</t>
  </si>
  <si>
    <t>348370005100</t>
  </si>
  <si>
    <t>Svorkovnica stožiarová SR 723/E14/4xAl</t>
  </si>
  <si>
    <t>1602430442</t>
  </si>
  <si>
    <t>210220010</t>
  </si>
  <si>
    <t>Náter zemniaceho pásku do 120 mm2 (1x náter včít. svoriek a vyznač. žlt. pruhov)</t>
  </si>
  <si>
    <t>1682147629</t>
  </si>
  <si>
    <t>246220004700</t>
  </si>
  <si>
    <t>Email syntetický vonkajší Industrol zelený S 2013</t>
  </si>
  <si>
    <t>-1648744845</t>
  </si>
  <si>
    <t>246220005000</t>
  </si>
  <si>
    <t>Email syntetický vonkajší Industrol žltý S 2013</t>
  </si>
  <si>
    <t>778904602</t>
  </si>
  <si>
    <t>246420001500</t>
  </si>
  <si>
    <t>Riedidlo S-6006 SYNRED do syntetických a olejových látok, 0,8 l, CHEMOLAK</t>
  </si>
  <si>
    <t>1032651043</t>
  </si>
  <si>
    <t>210220020</t>
  </si>
  <si>
    <t>Uzemňovacie vedenie v zemi FeZn vrátane izolácie spojov</t>
  </si>
  <si>
    <t>-2114322958</t>
  </si>
  <si>
    <t>354410058800</t>
  </si>
  <si>
    <t>Pásovina uzemňovacia FeZn 30 x 4 mm</t>
  </si>
  <si>
    <t>953046743</t>
  </si>
  <si>
    <t>210220021</t>
  </si>
  <si>
    <t>Uzemňovacie vedenie v zemi FeZn vrátane izolácie spojov O 10mm</t>
  </si>
  <si>
    <t>1270182689</t>
  </si>
  <si>
    <t>354410054800</t>
  </si>
  <si>
    <t>Drôt bleskozvodový FeZn D 10 mm</t>
  </si>
  <si>
    <t>-288173543</t>
  </si>
  <si>
    <t>210220245</t>
  </si>
  <si>
    <t>Svorka FeZn pripojovacia SP</t>
  </si>
  <si>
    <t>403779598</t>
  </si>
  <si>
    <t>354410004000</t>
  </si>
  <si>
    <t>Svorka FeZn pripájaca označenie SP 1</t>
  </si>
  <si>
    <t>-1214590816</t>
  </si>
  <si>
    <t>210220253</t>
  </si>
  <si>
    <t>Svorka FeZn uzemňovacia SR03</t>
  </si>
  <si>
    <t>1041270849</t>
  </si>
  <si>
    <t>354410000900</t>
  </si>
  <si>
    <t>Svorka FeZn uzemňovacia označenie SR 03 A</t>
  </si>
  <si>
    <t>-884368501</t>
  </si>
  <si>
    <t>210812019</t>
  </si>
  <si>
    <t>Kábel medený silový uložený voľne NYY 0,6/1 kV 3x1,5</t>
  </si>
  <si>
    <t>-905157207</t>
  </si>
  <si>
    <t>341110000700</t>
  </si>
  <si>
    <t>Kábel medený CYKY 3x1,5 mm2</t>
  </si>
  <si>
    <t>-1180554674</t>
  </si>
  <si>
    <t>210902141</t>
  </si>
  <si>
    <t>Kábel hliníkový silový uložený v trubke 1-AYKY 0,6/1 kV 4x25</t>
  </si>
  <si>
    <t>-1741140046</t>
  </si>
  <si>
    <t>341110030500</t>
  </si>
  <si>
    <t>Kábel hliníkový 1-AYKY 4x25 mm2</t>
  </si>
  <si>
    <t>2041095526</t>
  </si>
  <si>
    <t>210950202</t>
  </si>
  <si>
    <t>Príplatok na zaťahovanie káblov, váha kábla do 2 kg</t>
  </si>
  <si>
    <t>1067113833</t>
  </si>
  <si>
    <t>210962056</t>
  </si>
  <si>
    <t>Demontáž svietidla - výbojkové priemyslové stropné závesné priemys. na výložník</t>
  </si>
  <si>
    <t>-260790426</t>
  </si>
  <si>
    <t>210962069</t>
  </si>
  <si>
    <t>Demontáž stožiara osvetľovacieho ostatného oceľového do 10 m</t>
  </si>
  <si>
    <t>-1860155712</t>
  </si>
  <si>
    <t>210962079</t>
  </si>
  <si>
    <t>Demontáž výložníka trojramenného do 70 kg</t>
  </si>
  <si>
    <t>1815075944</t>
  </si>
  <si>
    <t>210962086</t>
  </si>
  <si>
    <t>Demontáž výzbroja stožiarov pre 3 okruhy</t>
  </si>
  <si>
    <t>1461163894</t>
  </si>
  <si>
    <t>Zemné práce vykonávané pri externých montážnych prácach</t>
  </si>
  <si>
    <t>460050602</t>
  </si>
  <si>
    <t>Výkop jamy pre stožiar, bet.základ, kotvu, príp. iné zar.,(vč.čerp.vody), ručný ,v zemine tr. 3 - 4</t>
  </si>
  <si>
    <t>1195846808</t>
  </si>
  <si>
    <t>545019325</t>
  </si>
  <si>
    <t>589340000100</t>
  </si>
  <si>
    <t>Betón STN EN 206-1-C25/30-XC3 (SK)-Cl 0,4-Dmax 22 - S2, priesak 50 mm, z cementu portlandského, vodostavebný betón</t>
  </si>
  <si>
    <t>-1891136983</t>
  </si>
  <si>
    <t>460120002</t>
  </si>
  <si>
    <t>Zásyp jamy so zhutnením a s úpravou povrchu, zemina triedy 3 - 4</t>
  </si>
  <si>
    <t>1142510754</t>
  </si>
  <si>
    <t>460200124</t>
  </si>
  <si>
    <t>Hĺbenie káblovej ryhy ručne 35 cm širokej a 40 cm hlbokej, v zemine triedy 4</t>
  </si>
  <si>
    <t>-1103277955</t>
  </si>
  <si>
    <t>460200164</t>
  </si>
  <si>
    <t>Hĺbenie káblovej ryhy ručne 35 cm širokej a 80 cm hlbokej, v zemine triedy 4</t>
  </si>
  <si>
    <t>-1166872807</t>
  </si>
  <si>
    <t>460200304</t>
  </si>
  <si>
    <t>Hĺbenie káblovej ryhy ručne 50 cm širokej a 120 cm hlbokej, v zemine triedy 4</t>
  </si>
  <si>
    <t>425627216</t>
  </si>
  <si>
    <t>460560124</t>
  </si>
  <si>
    <t>Ručný zásyp nezap. káblovej ryhy bez zhutn. zeminy, 35 cm širokej, 40 cm hlbokej v zemine tr. 4</t>
  </si>
  <si>
    <t>-1278470973</t>
  </si>
  <si>
    <t>460560164</t>
  </si>
  <si>
    <t>Ručný zásyp nezap. káblovej ryhy bez zhutn. zeminy, 35 cm širokej, 80 cm hlbokej v zemine tr. 4</t>
  </si>
  <si>
    <t>-838474788</t>
  </si>
  <si>
    <t>460560304</t>
  </si>
  <si>
    <t>Ručný zásyp nezap. káblovej ryhy bez zhutn. zeminy, 50 cm širokej, 120 cm hlbokej v zemine tr. 4</t>
  </si>
  <si>
    <t>-1304405732</t>
  </si>
  <si>
    <t>Naloženie zeminy, odvoz do 1 km a zloženie na skládke a jazda späť</t>
  </si>
  <si>
    <t>1589133169</t>
  </si>
  <si>
    <t>Príplatok za odvoz zeminy za každý ďalší km a jazda späť</t>
  </si>
  <si>
    <t>-1790883923</t>
  </si>
  <si>
    <t>460620014</t>
  </si>
  <si>
    <t>Proviz. úprava terénu v zemine tr. 4, aby nerovnosti terénu neboli väčšie ako 2 cm od vodor.hladiny</t>
  </si>
  <si>
    <t>1305931609</t>
  </si>
  <si>
    <t>HZS</t>
  </si>
  <si>
    <t>Hodinové zúčtovacie sadzby</t>
  </si>
  <si>
    <t>HZS000111</t>
  </si>
  <si>
    <t>Montážna plošina MP 16</t>
  </si>
  <si>
    <t>hod</t>
  </si>
  <si>
    <t>642910227</t>
  </si>
  <si>
    <t>HZS000112</t>
  </si>
  <si>
    <t>Montážna plošina MP 16 za km</t>
  </si>
  <si>
    <t>1331765613</t>
  </si>
  <si>
    <t>HZS000113</t>
  </si>
  <si>
    <t>Dopravné náklady</t>
  </si>
  <si>
    <t>kpl</t>
  </si>
  <si>
    <t>-290935951</t>
  </si>
  <si>
    <t>HZS000114</t>
  </si>
  <si>
    <t>Stavebno montážne práce najnáročnejšie na odbornosť - prehliadky pracoviska a revízie (Tr. 4) v rozsahu viac ako 8 hodín</t>
  </si>
  <si>
    <t>-467814178</t>
  </si>
  <si>
    <t>D 107 - Verejné osvetlenie objektu D 102</t>
  </si>
  <si>
    <t>-559302127</t>
  </si>
  <si>
    <t>-517010747</t>
  </si>
  <si>
    <t>-1939761263</t>
  </si>
  <si>
    <t>927260402</t>
  </si>
  <si>
    <t>-1327322406</t>
  </si>
  <si>
    <t>1021545311</t>
  </si>
  <si>
    <t>1171805862</t>
  </si>
  <si>
    <t>596295803</t>
  </si>
  <si>
    <t>1209210273</t>
  </si>
  <si>
    <t>-1947448782</t>
  </si>
  <si>
    <t>158494261</t>
  </si>
  <si>
    <t>-283059106</t>
  </si>
  <si>
    <t>-1704385690</t>
  </si>
  <si>
    <t>850883705</t>
  </si>
  <si>
    <t>1130030359</t>
  </si>
  <si>
    <t>2125776118</t>
  </si>
  <si>
    <t>1491607792</t>
  </si>
  <si>
    <t>-1948293434</t>
  </si>
  <si>
    <t>1355742417</t>
  </si>
  <si>
    <t>-207721109</t>
  </si>
  <si>
    <t>763765830</t>
  </si>
  <si>
    <t>-717256861</t>
  </si>
  <si>
    <t>-365299814</t>
  </si>
  <si>
    <t>1200824168</t>
  </si>
  <si>
    <t>1471659465</t>
  </si>
  <si>
    <t>-950699325</t>
  </si>
  <si>
    <t>-1420579674</t>
  </si>
  <si>
    <t>-518671358</t>
  </si>
  <si>
    <t>1578049676</t>
  </si>
  <si>
    <t>1240290444</t>
  </si>
  <si>
    <t>-187701749</t>
  </si>
  <si>
    <t>1044376140</t>
  </si>
  <si>
    <t>794363064</t>
  </si>
  <si>
    <t>985802800</t>
  </si>
  <si>
    <t>118825173</t>
  </si>
  <si>
    <t>604925903</t>
  </si>
  <si>
    <t>-1313993194</t>
  </si>
  <si>
    <t>1955504323</t>
  </si>
  <si>
    <t>944324547</t>
  </si>
  <si>
    <t>1566093693</t>
  </si>
  <si>
    <t>-1318822379</t>
  </si>
  <si>
    <t>-399451538</t>
  </si>
  <si>
    <t>1775526146</t>
  </si>
  <si>
    <t>735648982</t>
  </si>
  <si>
    <t>-1806250749</t>
  </si>
  <si>
    <t>211346457</t>
  </si>
  <si>
    <t>1450200188</t>
  </si>
  <si>
    <t>689424871</t>
  </si>
  <si>
    <t>1660723367</t>
  </si>
  <si>
    <t>1146273114</t>
  </si>
  <si>
    <t>95032898</t>
  </si>
  <si>
    <t>761571792</t>
  </si>
  <si>
    <t>Úprava križovatky ciest I/2, II/503 a ul. Radlinského, Malacky - neoprávnené výdavky</t>
  </si>
  <si>
    <t>174201101</t>
  </si>
  <si>
    <t>Zásyp sypaninou bez zhutnenia jám, šachiet, rýh, zárezov alebo okolo objektov do 100 m3 (výsadbové jamy)</t>
  </si>
  <si>
    <t>5812532000.1</t>
  </si>
  <si>
    <t>Pestovateľský substrát:                                                                              Kulturná vrstva pôdy 	30% objemu
Ílovitá frakcia ( 0,002mm ) 3% objemu
Prachovitá frakcia ( 0,002-0,063mm ) 17% objemu
Pieskovitá frakcia ( 0,063-2,0 mm ) 20 % objemu
Kamenitá frakcia (2,0-63,0 mm ) 30 % objemu</t>
  </si>
  <si>
    <t>Obrubník cestný, lxšxv 1000x150x260 mm, skosenie 120/40 mm</t>
  </si>
  <si>
    <t>592170002200</t>
  </si>
  <si>
    <t>Príplatok k cenám za lepivosť pri hĺbení rýh š. nad 600 do 2 000 mm zapaž. i nezapažených, s urovnaním dna v hornine 3</t>
  </si>
  <si>
    <t>162301101</t>
  </si>
  <si>
    <t>164303109</t>
  </si>
  <si>
    <t>Vodorovné premiestnenie výkopku  po spevnenej ceste z  horniny tr.1-4, do 100 m3 na vzdialenosť do 1000 m</t>
  </si>
  <si>
    <t>17120-1202</t>
  </si>
  <si>
    <t>17120-9002</t>
  </si>
  <si>
    <t>Poplatok za uloženie vykopanej zeminy</t>
  </si>
  <si>
    <t>Vodorovné premiestnenie výkopku po spevnenej ceste z horniny 1 až 4. Príplatok k cene za každých ďalších aj začatých 1000 m nad 1000 m</t>
  </si>
  <si>
    <t>274351217</t>
  </si>
  <si>
    <t>Debnenie stien základových pásov, zhotovenie-tradičné (bet.lôžko obrubníkov)</t>
  </si>
  <si>
    <t>274351218</t>
  </si>
  <si>
    <t>Debnenie stien základových pásov, odstránenie-tradičné</t>
  </si>
  <si>
    <t>Výsadba kvetín do pripravovanej pôdy so zaliatím s jednoduchými koreňami trvaliek</t>
  </si>
  <si>
    <t>Výsadba kvetín do pripravovanej pôdy so zaliatím s jednoduchými koreňami cibuliek alebo hľúz</t>
  </si>
  <si>
    <t>Výsadba sadeníc kríkov, výšky nad 250 do 600 mm do jamky s priemerom 350 mm, hĺbky 350 mm</t>
  </si>
  <si>
    <t>Výsadba dreviny s balom v rovine alebo na svahu do 1:5, priemer balu nad 600 do 800 mm</t>
  </si>
  <si>
    <t>set</t>
  </si>
  <si>
    <t>Mulčovanie záhonu štrkom alebo štrkodrvou hr. vrstvy do 50 mm v rovine alebo na svahu do 1:5</t>
  </si>
  <si>
    <t>Kamenivo drvené hrubé frakcia 8-16 mm</t>
  </si>
  <si>
    <t>Hnojenie pôdy v rovine alebo na svahu do 1:5 umelým hnojivom naširoko</t>
  </si>
  <si>
    <t>Hnojivo s dlhodobou účinnosťou s postupným uvoľňovaním živín, štartovacie, 30g/m2</t>
  </si>
  <si>
    <t>Hnojenie pôdy v rovine alebo na svahu do 1:5 umelým hnojivom</t>
  </si>
  <si>
    <t xml:space="preserve">Hnojivové tablety, 10 g, strom-8 ks </t>
  </si>
  <si>
    <t>Dovoz vody pre zálievku rastlín na vzdialenosť do 6000 m</t>
  </si>
  <si>
    <t>Výchovný rez pred výsadbou + kontrola koreňového systému</t>
  </si>
  <si>
    <t>183204112</t>
  </si>
  <si>
    <t>183204113</t>
  </si>
  <si>
    <t>184004722</t>
  </si>
  <si>
    <t>184102116</t>
  </si>
  <si>
    <t>18420KSBZ1</t>
  </si>
  <si>
    <t>184921210</t>
  </si>
  <si>
    <t>583410001200</t>
  </si>
  <si>
    <t>185802113</t>
  </si>
  <si>
    <t>251110000100</t>
  </si>
  <si>
    <t>185802114</t>
  </si>
  <si>
    <t>251910000100</t>
  </si>
  <si>
    <t>185804311.1</t>
  </si>
  <si>
    <t>185804311.2</t>
  </si>
  <si>
    <t>185851111</t>
  </si>
  <si>
    <t>1858VRKK</t>
  </si>
  <si>
    <t>D+M  Kotvenie stromov KOTVOS - KSBZ1 SET 8-20 cm                                      - kotva veľkosti I. s textilným POP popruhom o šírke 35 mm a šitým okom - 3 ks
- kotviaca račňa s POP popruhom o šírke 35 mm a dĺžkou 4 m - 1 ks                                                                         - zatĺkacia tyč ZT-1 - 1 ks</t>
  </si>
  <si>
    <t xml:space="preserve">Zaliatie rastlín vodou, plochy jednotlivo do 20 m2:  stromy 75 l x 20 ks x 2 =  3 000 l </t>
  </si>
  <si>
    <t>113107131.1</t>
  </si>
  <si>
    <t>Odstránenie krovín a stromov s koreňom s priemerom kmeňa do 100 mm, do 1000 m2, vrátane odvozu a likvidácie odstránenej hmoty</t>
  </si>
  <si>
    <t>183403114</t>
  </si>
  <si>
    <t>Obrobenie pôdy kultivátorovaním v rovine alebo na svahu do 1:5 (podložie výsadbovej jamy)</t>
  </si>
  <si>
    <t>183403153</t>
  </si>
  <si>
    <t>Obrobenie pôdy hrabaním v rovine alebo na svahu do 1:5</t>
  </si>
  <si>
    <t>183403161</t>
  </si>
  <si>
    <t>Obrobenie pôdy valcovaním v rovine alebo na svahu do 1:5</t>
  </si>
  <si>
    <t>183101111</t>
  </si>
  <si>
    <t>Hĺbenie jamky v rovine alebo na svahu do 1:5, objem do 0,01 m3</t>
  </si>
  <si>
    <t>183101113</t>
  </si>
  <si>
    <t>Hĺbenie jamky v rovine alebo na svahu do 1:5, objem nad 0,02 do 0,05 m3</t>
  </si>
  <si>
    <t>183101221</t>
  </si>
  <si>
    <t>Hĺbenie jamiek pre výsadbu v horn. 1-4 s výmenou pôdy do 50% v rovine alebo na svahu do 1:5 objemu nad 0, 40 do 1,00 m3</t>
  </si>
  <si>
    <t>D4</t>
  </si>
  <si>
    <t>Koelreuteria  paniculata, bal 16/18</t>
  </si>
  <si>
    <t>D5</t>
  </si>
  <si>
    <t>Sorbus aucuparia, bal 14/16</t>
  </si>
  <si>
    <t>K.1</t>
  </si>
  <si>
    <t>Perovskia „Blue Spire“	, K15</t>
  </si>
  <si>
    <t>K.2</t>
  </si>
  <si>
    <t>Prunus laurocerasus „Otto Luyken“, K15</t>
  </si>
  <si>
    <t>K.4</t>
  </si>
  <si>
    <t>Rosa Larissa, K15</t>
  </si>
  <si>
    <t>K.5</t>
  </si>
  <si>
    <t>Lonicera nitida "MAIGRUN", K15</t>
  </si>
  <si>
    <t>C.1</t>
  </si>
  <si>
    <t>Allium giganteum</t>
  </si>
  <si>
    <t>C.2</t>
  </si>
  <si>
    <t>Allium sphaerocephalon</t>
  </si>
  <si>
    <t>T.1</t>
  </si>
  <si>
    <t>Kniphofia „Limelight“, K9</t>
  </si>
  <si>
    <t>T.2</t>
  </si>
  <si>
    <t>Hemerocallis „Gentle Shepherd“, K11</t>
  </si>
  <si>
    <t>T.9</t>
  </si>
  <si>
    <t>Festuca gautieri, K11</t>
  </si>
  <si>
    <t>T.10</t>
  </si>
  <si>
    <t>Miscanthus „ Little Zebra“ , K15</t>
  </si>
  <si>
    <t>T.11</t>
  </si>
  <si>
    <t>Achillea“Cloth of gold“, K9</t>
  </si>
  <si>
    <t>T.8</t>
  </si>
  <si>
    <t>Verbena bonariensis, K9</t>
  </si>
  <si>
    <t>K.9</t>
  </si>
  <si>
    <t>Euonymus japonica „Aurea“, K11</t>
  </si>
  <si>
    <t>K.3</t>
  </si>
  <si>
    <t>Prunus laurocerasus „Otto Luyken“, K11</t>
  </si>
  <si>
    <t>Vodorovné dopravné značenie dvojzložkovým studeným plastom prechodov pre chodcov, šípky, symboly a pod., biela základná</t>
  </si>
  <si>
    <t>915721311.S</t>
  </si>
  <si>
    <t>Bezpečnostná úprava povrchu vozovky farbou zelenou asfaltový povrch</t>
  </si>
  <si>
    <t xml:space="preserve">915799011   </t>
  </si>
  <si>
    <t>915711611.S</t>
  </si>
  <si>
    <t>Vodorovné dopravné značenie dvojzložkovým studeným plastom deliacich čiar šírky 125 mm biela základná</t>
  </si>
  <si>
    <t>Vodorovné dopravné značenie dvojzložkovým studeným plastom vodiacich čiar súvislých šírky 250 mm biela základná</t>
  </si>
  <si>
    <t>915711811.S</t>
  </si>
  <si>
    <t>Asfaltový betón vrstva obrusná AC 11 O v pruhu š. do 3 m z nemodifik. asfaltu tr. II, po zhutnení hr. 40 mm - červená farba</t>
  </si>
  <si>
    <t>577134231R</t>
  </si>
  <si>
    <t>Dlažba Bella Picolla hr. 80mm, na tesno (farba: kombinácia black-shadow + dolomite)</t>
  </si>
  <si>
    <t>592460011700R2</t>
  </si>
  <si>
    <t xml:space="preserve">562 823101   </t>
  </si>
  <si>
    <t>Zn stĺpik dopravného značenia priemeru 60 mm, dl 3000 mm</t>
  </si>
  <si>
    <t xml:space="preserve">562 823102   </t>
  </si>
  <si>
    <t>Krížový úchyt na stĺpik priemru 60 mm</t>
  </si>
  <si>
    <t xml:space="preserve">562 823103   </t>
  </si>
  <si>
    <t>Plastová krytka na stĺpik priemeru 60 mm</t>
  </si>
  <si>
    <t>27531-3611</t>
  </si>
  <si>
    <t>Betón základových pätiek, prostý tr. C 16/20 (zákl.pätky pre ZDZ)</t>
  </si>
  <si>
    <t xml:space="preserve">Výkop šachty nezapaženej, hornina 3 do 100 m3          </t>
  </si>
  <si>
    <t xml:space="preserve">Príplatok za lepivosť horniny tr.3                                              </t>
  </si>
  <si>
    <t>133201201</t>
  </si>
  <si>
    <t>133201209</t>
  </si>
  <si>
    <t>592-170002400</t>
  </si>
  <si>
    <t>Obrubník cestný nábehový, lxšxv 1000x200x150(100) mm</t>
  </si>
  <si>
    <t>Zaliatie rastlín vodou, plochy jednotlivo do 20 m2:  trvalky, kry, cibuľoviny  3 l x 1 056 Ks  = 3 168 l</t>
  </si>
  <si>
    <t>Dočasné vodorovné dopravné značenie striekané farbou deliacich čiar súvislých šírky 125 mm žltá retroreflexná</t>
  </si>
  <si>
    <t>Dočasné vodorovné dopravné značenie striekané farbou prechodov pre chodcov, šípky, symboly a pod., žltá retroreflexná</t>
  </si>
  <si>
    <t>Odstránenie dočasného vodorovného dopravného značenia frézovaním čiar šírky 250 mm</t>
  </si>
  <si>
    <t>Odstránenie dočasného vodorovného dopravného značenia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</si>
</sst>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%"/>
    <numFmt numFmtId="165" formatCode="dd\.mm\.yyyy"/>
    <numFmt numFmtId="166" formatCode="#,##0.00000"/>
    <numFmt numFmtId="167" formatCode="#,##0.000"/>
    <numFmt numFmtId="168" formatCode="#,##0.0000"/>
    <numFmt numFmtId="169" formatCode="#,##0.000000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8"/>
      <color rgb="FF0000FF"/>
      <name val="Arial CE"/>
      <family val="2"/>
    </font>
    <font>
      <sz val="8"/>
      <name val="Arial CE"/>
      <charset val="238"/>
    </font>
    <font>
      <i/>
      <sz val="8"/>
      <color rgb="FF0000FF"/>
      <name val="Arial CE"/>
      <charset val="238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8"/>
      <name val="Arial CE"/>
    </font>
    <font>
      <b/>
      <sz val="12"/>
      <color rgb="FF960000"/>
      <name val="Arial CE"/>
      <charset val="238"/>
    </font>
    <font>
      <sz val="12"/>
      <color rgb="FF003366"/>
      <name val="Arial CE"/>
      <charset val="238"/>
    </font>
    <font>
      <sz val="10"/>
      <color rgb="FF969696"/>
      <name val="Arial CE"/>
      <charset val="238"/>
    </font>
    <font>
      <sz val="11"/>
      <color rgb="FF00336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0" fillId="0" borderId="0" xfId="0"/>
    <xf numFmtId="0" fontId="0" fillId="0" borderId="0" xfId="0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20" fillId="0" borderId="0" xfId="0" applyNumberFormat="1" applyFont="1" applyAlignment="1"/>
    <xf numFmtId="4" fontId="6" fillId="0" borderId="0" xfId="0" applyNumberFormat="1" applyFont="1" applyAlignment="1"/>
    <xf numFmtId="4" fontId="7" fillId="0" borderId="0" xfId="0" applyNumberFormat="1" applyFont="1" applyAlignment="1"/>
    <xf numFmtId="0" fontId="0" fillId="5" borderId="0" xfId="0" applyFont="1" applyFill="1" applyBorder="1" applyAlignment="1" applyProtection="1">
      <alignment vertical="center"/>
      <protection locked="0"/>
    </xf>
    <xf numFmtId="4" fontId="0" fillId="0" borderId="0" xfId="0" applyNumberFormat="1"/>
    <xf numFmtId="0" fontId="34" fillId="6" borderId="22" xfId="0" applyFont="1" applyFill="1" applyBorder="1" applyAlignment="1" applyProtection="1">
      <alignment horizontal="left" vertical="center" wrapText="1"/>
      <protection locked="0"/>
    </xf>
    <xf numFmtId="0" fontId="34" fillId="6" borderId="22" xfId="0" applyFont="1" applyFill="1" applyBorder="1" applyAlignment="1" applyProtection="1">
      <alignment horizontal="center" vertical="center" wrapText="1"/>
      <protection locked="0"/>
    </xf>
    <xf numFmtId="167" fontId="34" fillId="6" borderId="22" xfId="0" applyNumberFormat="1" applyFont="1" applyFill="1" applyBorder="1" applyAlignment="1" applyProtection="1">
      <alignment vertical="center"/>
      <protection locked="0"/>
    </xf>
    <xf numFmtId="0" fontId="35" fillId="6" borderId="22" xfId="0" applyFont="1" applyFill="1" applyBorder="1" applyAlignment="1" applyProtection="1">
      <alignment horizontal="center" vertical="center"/>
      <protection locked="0"/>
    </xf>
    <xf numFmtId="49" fontId="3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5" fillId="6" borderId="22" xfId="0" applyFont="1" applyFill="1" applyBorder="1" applyAlignment="1" applyProtection="1">
      <alignment horizontal="left" vertical="center" wrapText="1"/>
      <protection locked="0"/>
    </xf>
    <xf numFmtId="0" fontId="35" fillId="6" borderId="22" xfId="0" applyFont="1" applyFill="1" applyBorder="1" applyAlignment="1" applyProtection="1">
      <alignment horizontal="center" vertical="center" wrapText="1"/>
      <protection locked="0"/>
    </xf>
    <xf numFmtId="167" fontId="35" fillId="6" borderId="22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" fontId="37" fillId="7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4" fontId="37" fillId="6" borderId="22" xfId="0" applyNumberFormat="1" applyFont="1" applyFill="1" applyBorder="1" applyAlignment="1" applyProtection="1">
      <alignment vertical="center"/>
      <protection locked="0"/>
    </xf>
    <xf numFmtId="4" fontId="38" fillId="6" borderId="22" xfId="0" applyNumberFormat="1" applyFont="1" applyFill="1" applyBorder="1" applyAlignment="1" applyProtection="1">
      <alignment vertical="center"/>
      <protection locked="0"/>
    </xf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 applyAlignment="1">
      <alignment vertical="center"/>
    </xf>
    <xf numFmtId="4" fontId="42" fillId="0" borderId="0" xfId="0" applyNumberFormat="1" applyFont="1"/>
    <xf numFmtId="4" fontId="39" fillId="0" borderId="0" xfId="0" applyNumberFormat="1" applyFont="1" applyProtection="1">
      <protection locked="0"/>
    </xf>
    <xf numFmtId="4" fontId="43" fillId="0" borderId="0" xfId="0" applyNumberFormat="1" applyFont="1"/>
    <xf numFmtId="4" fontId="38" fillId="7" borderId="22" xfId="0" applyNumberFormat="1" applyFont="1" applyFill="1" applyBorder="1" applyAlignment="1" applyProtection="1">
      <alignment vertical="center"/>
      <protection locked="0"/>
    </xf>
    <xf numFmtId="4" fontId="44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4" fontId="44" fillId="0" borderId="0" xfId="0" applyNumberFormat="1" applyFont="1" applyAlignment="1">
      <alignment horizontal="right" vertical="center"/>
    </xf>
    <xf numFmtId="169" fontId="4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5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168" fontId="2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view="pageBreakPreview" topLeftCell="A43" zoomScaleNormal="100" zoomScaleSheetLayoutView="100" workbookViewId="0">
      <selection activeCell="AK27" sqref="AK2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56" width="3" style="1" customWidth="1"/>
    <col min="57" max="57" width="9.1640625" style="1" customWidth="1"/>
    <col min="58" max="58" width="2.6640625" customWidth="1"/>
    <col min="59" max="62" width="9.1640625" hidden="1" customWidth="1"/>
    <col min="67" max="67" width="16.6640625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8"/>
      <c r="D4" s="19" t="s">
        <v>8</v>
      </c>
      <c r="AR4" s="18"/>
      <c r="AS4" s="20" t="s">
        <v>9</v>
      </c>
      <c r="BS4" s="15" t="s">
        <v>6</v>
      </c>
    </row>
    <row r="5" spans="1:74" s="1" customFormat="1" ht="12" customHeight="1">
      <c r="B5" s="18"/>
      <c r="D5" s="21" t="s">
        <v>10</v>
      </c>
      <c r="K5" s="211" t="s">
        <v>11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8"/>
      <c r="BS5" s="15" t="s">
        <v>6</v>
      </c>
    </row>
    <row r="6" spans="1:74" s="1" customFormat="1" ht="36.950000000000003" customHeight="1">
      <c r="B6" s="18"/>
      <c r="D6" s="23" t="s">
        <v>12</v>
      </c>
      <c r="K6" s="212" t="s">
        <v>1252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8"/>
      <c r="BS6" s="15" t="s">
        <v>6</v>
      </c>
    </row>
    <row r="7" spans="1:74" s="1" customFormat="1" ht="12" customHeight="1">
      <c r="B7" s="18"/>
      <c r="D7" s="24" t="s">
        <v>13</v>
      </c>
      <c r="K7" s="22" t="s">
        <v>1</v>
      </c>
      <c r="AK7" s="24" t="s">
        <v>14</v>
      </c>
      <c r="AN7" s="22" t="s">
        <v>1</v>
      </c>
      <c r="AR7" s="18"/>
      <c r="BS7" s="15" t="s">
        <v>6</v>
      </c>
    </row>
    <row r="8" spans="1:74" s="1" customFormat="1" ht="12" customHeight="1">
      <c r="B8" s="18"/>
      <c r="D8" s="24" t="s">
        <v>15</v>
      </c>
      <c r="K8" s="22" t="s">
        <v>16</v>
      </c>
      <c r="AK8" s="24" t="s">
        <v>17</v>
      </c>
      <c r="AN8" s="22"/>
      <c r="AR8" s="18"/>
      <c r="BS8" s="15" t="s">
        <v>6</v>
      </c>
    </row>
    <row r="9" spans="1:74" s="1" customFormat="1" ht="14.45" customHeight="1">
      <c r="B9" s="18"/>
      <c r="AR9" s="18"/>
      <c r="BS9" s="15" t="s">
        <v>6</v>
      </c>
    </row>
    <row r="10" spans="1:74" s="1" customFormat="1" ht="12" customHeight="1">
      <c r="B10" s="18"/>
      <c r="D10" s="24" t="s">
        <v>18</v>
      </c>
      <c r="AK10" s="24" t="s">
        <v>19</v>
      </c>
      <c r="AN10" s="22" t="s">
        <v>1</v>
      </c>
      <c r="AR10" s="18"/>
      <c r="BS10" s="15" t="s">
        <v>6</v>
      </c>
    </row>
    <row r="11" spans="1:74" s="1" customFormat="1" ht="18.600000000000001" customHeight="1">
      <c r="B11" s="18"/>
      <c r="E11" s="22" t="s">
        <v>20</v>
      </c>
      <c r="AK11" s="24" t="s">
        <v>21</v>
      </c>
      <c r="AN11" s="22" t="s">
        <v>1</v>
      </c>
      <c r="AR11" s="18"/>
      <c r="BS11" s="15" t="s">
        <v>6</v>
      </c>
    </row>
    <row r="12" spans="1:74" s="1" customFormat="1" ht="6.95" customHeight="1">
      <c r="B12" s="18"/>
      <c r="AR12" s="18"/>
      <c r="BS12" s="15" t="s">
        <v>6</v>
      </c>
    </row>
    <row r="13" spans="1:74" s="1" customFormat="1" ht="12" customHeight="1">
      <c r="B13" s="18"/>
      <c r="D13" s="24" t="s">
        <v>22</v>
      </c>
      <c r="AK13" s="24" t="s">
        <v>19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23</v>
      </c>
      <c r="AK14" s="24" t="s">
        <v>21</v>
      </c>
      <c r="AN14" s="22" t="s">
        <v>1</v>
      </c>
      <c r="AR14" s="18"/>
      <c r="BS14" s="15" t="s">
        <v>6</v>
      </c>
    </row>
    <row r="15" spans="1:74" s="1" customFormat="1" ht="6.95" customHeight="1">
      <c r="B15" s="18"/>
      <c r="AR15" s="18"/>
      <c r="BS15" s="15" t="s">
        <v>3</v>
      </c>
    </row>
    <row r="16" spans="1:74" s="1" customFormat="1" ht="12" customHeight="1">
      <c r="B16" s="18"/>
      <c r="D16" s="24" t="s">
        <v>24</v>
      </c>
      <c r="AK16" s="24" t="s">
        <v>19</v>
      </c>
      <c r="AN16" s="22" t="s">
        <v>1</v>
      </c>
      <c r="AR16" s="18"/>
      <c r="BS16" s="15" t="s">
        <v>3</v>
      </c>
    </row>
    <row r="17" spans="1:71" s="1" customFormat="1" ht="18.600000000000001" customHeight="1">
      <c r="B17" s="18"/>
      <c r="E17" s="22" t="s">
        <v>25</v>
      </c>
      <c r="AK17" s="24" t="s">
        <v>21</v>
      </c>
      <c r="AN17" s="22" t="s">
        <v>1</v>
      </c>
      <c r="AR17" s="18"/>
      <c r="BS17" s="15" t="s">
        <v>26</v>
      </c>
    </row>
    <row r="18" spans="1:71" s="1" customFormat="1" ht="6.95" customHeight="1">
      <c r="B18" s="18"/>
      <c r="AR18" s="18"/>
      <c r="BS18" s="15" t="s">
        <v>27</v>
      </c>
    </row>
    <row r="19" spans="1:71" s="1" customFormat="1" ht="12" customHeight="1">
      <c r="B19" s="18"/>
      <c r="D19" s="24" t="s">
        <v>28</v>
      </c>
      <c r="AK19" s="24" t="s">
        <v>19</v>
      </c>
      <c r="AN19" s="22" t="s">
        <v>1</v>
      </c>
      <c r="AR19" s="18"/>
      <c r="BS19" s="15" t="s">
        <v>27</v>
      </c>
    </row>
    <row r="20" spans="1:71" s="1" customFormat="1" ht="18.600000000000001" customHeight="1">
      <c r="B20" s="18"/>
      <c r="E20" s="22"/>
      <c r="AK20" s="24" t="s">
        <v>21</v>
      </c>
      <c r="AN20" s="22" t="s">
        <v>1</v>
      </c>
      <c r="AR20" s="18"/>
      <c r="BS20" s="15" t="s">
        <v>26</v>
      </c>
    </row>
    <row r="21" spans="1:71" s="1" customFormat="1" ht="6.95" customHeight="1">
      <c r="B21" s="18"/>
      <c r="AR21" s="18"/>
    </row>
    <row r="22" spans="1:71" s="1" customFormat="1" ht="12" customHeight="1">
      <c r="B22" s="18"/>
      <c r="D22" s="24" t="s">
        <v>29</v>
      </c>
      <c r="AR22" s="18"/>
    </row>
    <row r="23" spans="1:71" s="1" customFormat="1" ht="16.5" customHeight="1">
      <c r="B23" s="18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8"/>
    </row>
    <row r="24" spans="1:71" s="1" customFormat="1" ht="6.95" customHeight="1">
      <c r="B24" s="18"/>
      <c r="AR24" s="18"/>
    </row>
    <row r="25" spans="1:71" s="1" customFormat="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1:71" s="2" customFormat="1" ht="26.1" customHeight="1">
      <c r="A26" s="27"/>
      <c r="B26" s="28"/>
      <c r="C26" s="27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4">
        <f>ROUND(AG94,2)</f>
        <v>0</v>
      </c>
      <c r="AL26" s="215"/>
      <c r="AM26" s="215"/>
      <c r="AN26" s="215"/>
      <c r="AO26" s="215"/>
      <c r="AP26" s="27"/>
      <c r="AQ26" s="27"/>
      <c r="AR26" s="28"/>
      <c r="BE26" s="27"/>
    </row>
    <row r="27" spans="1:71" s="2" customFormat="1" ht="6.95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8"/>
      <c r="BE27" s="27"/>
    </row>
    <row r="28" spans="1:71" s="2" customFormat="1" ht="12.7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16" t="s">
        <v>31</v>
      </c>
      <c r="M28" s="216"/>
      <c r="N28" s="216"/>
      <c r="O28" s="216"/>
      <c r="P28" s="216"/>
      <c r="Q28" s="27"/>
      <c r="R28" s="27"/>
      <c r="S28" s="27"/>
      <c r="T28" s="27"/>
      <c r="U28" s="27"/>
      <c r="V28" s="27"/>
      <c r="W28" s="216" t="s">
        <v>32</v>
      </c>
      <c r="X28" s="216"/>
      <c r="Y28" s="216"/>
      <c r="Z28" s="216"/>
      <c r="AA28" s="216"/>
      <c r="AB28" s="216"/>
      <c r="AC28" s="216"/>
      <c r="AD28" s="216"/>
      <c r="AE28" s="216"/>
      <c r="AF28" s="27"/>
      <c r="AG28" s="27"/>
      <c r="AH28" s="27"/>
      <c r="AI28" s="27"/>
      <c r="AJ28" s="27"/>
      <c r="AK28" s="216" t="s">
        <v>33</v>
      </c>
      <c r="AL28" s="216"/>
      <c r="AM28" s="216"/>
      <c r="AN28" s="216"/>
      <c r="AO28" s="216"/>
      <c r="AP28" s="27"/>
      <c r="AQ28" s="27"/>
      <c r="AR28" s="28"/>
      <c r="BE28" s="27"/>
    </row>
    <row r="29" spans="1:71" s="3" customFormat="1" ht="14.45" customHeight="1">
      <c r="B29" s="32"/>
      <c r="D29" s="24" t="s">
        <v>34</v>
      </c>
      <c r="F29" s="24" t="s">
        <v>35</v>
      </c>
      <c r="L29" s="204">
        <v>0.2</v>
      </c>
      <c r="M29" s="205"/>
      <c r="N29" s="205"/>
      <c r="O29" s="205"/>
      <c r="P29" s="205"/>
      <c r="W29" s="206">
        <f>AK26</f>
        <v>0</v>
      </c>
      <c r="X29" s="205"/>
      <c r="Y29" s="205"/>
      <c r="Z29" s="205"/>
      <c r="AA29" s="205"/>
      <c r="AB29" s="205"/>
      <c r="AC29" s="205"/>
      <c r="AD29" s="205"/>
      <c r="AE29" s="205"/>
      <c r="AK29" s="206">
        <f>ROUND(W29*0.2, 2)</f>
        <v>0</v>
      </c>
      <c r="AL29" s="205"/>
      <c r="AM29" s="205"/>
      <c r="AN29" s="205"/>
      <c r="AO29" s="205"/>
      <c r="AR29" s="32"/>
    </row>
    <row r="30" spans="1:71" s="3" customFormat="1" ht="14.45" customHeight="1">
      <c r="B30" s="32"/>
      <c r="F30" s="24" t="s">
        <v>36</v>
      </c>
      <c r="L30" s="204">
        <v>0.2</v>
      </c>
      <c r="M30" s="205"/>
      <c r="N30" s="205"/>
      <c r="O30" s="205"/>
      <c r="P30" s="205"/>
      <c r="W30" s="206"/>
      <c r="X30" s="205"/>
      <c r="Y30" s="205"/>
      <c r="Z30" s="205"/>
      <c r="AA30" s="205"/>
      <c r="AB30" s="205"/>
      <c r="AC30" s="205"/>
      <c r="AD30" s="205"/>
      <c r="AE30" s="205"/>
      <c r="AK30" s="206"/>
      <c r="AL30" s="205"/>
      <c r="AM30" s="205"/>
      <c r="AN30" s="205"/>
      <c r="AO30" s="205"/>
      <c r="AR30" s="32"/>
    </row>
    <row r="31" spans="1:71" s="3" customFormat="1" ht="14.45" hidden="1" customHeight="1">
      <c r="B31" s="32"/>
      <c r="F31" s="24" t="s">
        <v>37</v>
      </c>
      <c r="L31" s="204">
        <v>0.2</v>
      </c>
      <c r="M31" s="205"/>
      <c r="N31" s="205"/>
      <c r="O31" s="205"/>
      <c r="P31" s="205"/>
      <c r="W31" s="206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6">
        <v>0</v>
      </c>
      <c r="AL31" s="205"/>
      <c r="AM31" s="205"/>
      <c r="AN31" s="205"/>
      <c r="AO31" s="205"/>
      <c r="AR31" s="32"/>
    </row>
    <row r="32" spans="1:71" s="3" customFormat="1" ht="14.45" hidden="1" customHeight="1">
      <c r="B32" s="32"/>
      <c r="F32" s="24" t="s">
        <v>38</v>
      </c>
      <c r="L32" s="204">
        <v>0.2</v>
      </c>
      <c r="M32" s="205"/>
      <c r="N32" s="205"/>
      <c r="O32" s="205"/>
      <c r="P32" s="205"/>
      <c r="W32" s="206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6">
        <v>0</v>
      </c>
      <c r="AL32" s="205"/>
      <c r="AM32" s="205"/>
      <c r="AN32" s="205"/>
      <c r="AO32" s="205"/>
      <c r="AR32" s="32"/>
    </row>
    <row r="33" spans="1:57" s="3" customFormat="1" ht="14.45" hidden="1" customHeight="1">
      <c r="B33" s="32"/>
      <c r="F33" s="24" t="s">
        <v>39</v>
      </c>
      <c r="L33" s="204">
        <v>0</v>
      </c>
      <c r="M33" s="205"/>
      <c r="N33" s="205"/>
      <c r="O33" s="205"/>
      <c r="P33" s="205"/>
      <c r="W33" s="206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6">
        <v>0</v>
      </c>
      <c r="AL33" s="205"/>
      <c r="AM33" s="205"/>
      <c r="AN33" s="205"/>
      <c r="AO33" s="205"/>
      <c r="AR33" s="32"/>
    </row>
    <row r="34" spans="1:57" s="2" customFormat="1" ht="6.95" customHeight="1">
      <c r="A34" s="27"/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BE34" s="27"/>
    </row>
    <row r="35" spans="1:57" s="2" customFormat="1" ht="26.1" customHeight="1">
      <c r="A35" s="27"/>
      <c r="B35" s="28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210" t="s">
        <v>42</v>
      </c>
      <c r="Y35" s="208"/>
      <c r="Z35" s="208"/>
      <c r="AA35" s="208"/>
      <c r="AB35" s="208"/>
      <c r="AC35" s="35"/>
      <c r="AD35" s="35"/>
      <c r="AE35" s="35"/>
      <c r="AF35" s="35"/>
      <c r="AG35" s="35"/>
      <c r="AH35" s="35"/>
      <c r="AI35" s="35"/>
      <c r="AJ35" s="35"/>
      <c r="AK35" s="207">
        <f>SUM(AK26:AO30)</f>
        <v>0</v>
      </c>
      <c r="AL35" s="208"/>
      <c r="AM35" s="208"/>
      <c r="AN35" s="208"/>
      <c r="AO35" s="209"/>
      <c r="AP35" s="33"/>
      <c r="AQ35" s="33"/>
      <c r="AR35" s="28"/>
      <c r="BE35" s="27"/>
    </row>
    <row r="36" spans="1:57" s="2" customFormat="1" ht="6.9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8"/>
      <c r="BE36" s="27"/>
    </row>
    <row r="37" spans="1:57" s="2" customFormat="1" ht="14.45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8"/>
      <c r="BE37" s="27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37"/>
      <c r="D49" s="38" t="s">
        <v>43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44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27"/>
      <c r="B60" s="28"/>
      <c r="C60" s="27"/>
      <c r="D60" s="40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45</v>
      </c>
      <c r="AI60" s="30"/>
      <c r="AJ60" s="30"/>
      <c r="AK60" s="30"/>
      <c r="AL60" s="30"/>
      <c r="AM60" s="40" t="s">
        <v>46</v>
      </c>
      <c r="AN60" s="30"/>
      <c r="AO60" s="30"/>
      <c r="AP60" s="27"/>
      <c r="AQ60" s="27"/>
      <c r="AR60" s="28"/>
      <c r="BE60" s="27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27"/>
      <c r="B64" s="28"/>
      <c r="C64" s="27"/>
      <c r="D64" s="38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48</v>
      </c>
      <c r="AI64" s="41"/>
      <c r="AJ64" s="41"/>
      <c r="AK64" s="41"/>
      <c r="AL64" s="41"/>
      <c r="AM64" s="41"/>
      <c r="AN64" s="41"/>
      <c r="AO64" s="41"/>
      <c r="AP64" s="27"/>
      <c r="AQ64" s="27"/>
      <c r="AR64" s="28"/>
      <c r="BE64" s="27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27"/>
      <c r="B75" s="28"/>
      <c r="C75" s="27"/>
      <c r="D75" s="40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45</v>
      </c>
      <c r="AI75" s="30"/>
      <c r="AJ75" s="30"/>
      <c r="AK75" s="30"/>
      <c r="AL75" s="30"/>
      <c r="AM75" s="40" t="s">
        <v>46</v>
      </c>
      <c r="AN75" s="30"/>
      <c r="AO75" s="30"/>
      <c r="AP75" s="27"/>
      <c r="AQ75" s="27"/>
      <c r="AR75" s="28"/>
      <c r="BE75" s="27"/>
    </row>
    <row r="76" spans="1:57" s="2" customFormat="1">
      <c r="A76" s="27"/>
      <c r="B76" s="2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8"/>
      <c r="BE76" s="27"/>
    </row>
    <row r="77" spans="1:57" s="2" customFormat="1" ht="6.9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  <c r="BE77" s="27"/>
    </row>
    <row r="81" spans="1:91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  <c r="BE81" s="27"/>
    </row>
    <row r="82" spans="1:91" s="2" customFormat="1" ht="24.95" customHeight="1">
      <c r="A82" s="27"/>
      <c r="B82" s="28"/>
      <c r="C82" s="19" t="s">
        <v>49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8"/>
      <c r="BE82" s="27"/>
    </row>
    <row r="83" spans="1:91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8"/>
      <c r="BE83" s="27"/>
    </row>
    <row r="84" spans="1:91" s="4" customFormat="1" ht="12" customHeight="1">
      <c r="B84" s="46"/>
      <c r="C84" s="24" t="s">
        <v>10</v>
      </c>
      <c r="L84" s="4" t="str">
        <f>K5</f>
        <v>180018</v>
      </c>
      <c r="AR84" s="46"/>
    </row>
    <row r="85" spans="1:91" s="5" customFormat="1" ht="36.950000000000003" customHeight="1">
      <c r="B85" s="47"/>
      <c r="C85" s="48" t="s">
        <v>12</v>
      </c>
      <c r="L85" s="227" t="str">
        <f>K6</f>
        <v>Úprava križovatky ciest I/2, II/503 a ul. Radlinského, Malacky - neoprávnené výdavky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47"/>
    </row>
    <row r="86" spans="1:91" s="2" customFormat="1" ht="6.95" customHeight="1">
      <c r="A86" s="27"/>
      <c r="B86" s="28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8"/>
      <c r="BE86" s="27"/>
    </row>
    <row r="87" spans="1:91" s="2" customFormat="1" ht="12" customHeight="1">
      <c r="A87" s="27"/>
      <c r="B87" s="28"/>
      <c r="C87" s="24" t="s">
        <v>15</v>
      </c>
      <c r="D87" s="27"/>
      <c r="E87" s="27"/>
      <c r="F87" s="27"/>
      <c r="G87" s="27"/>
      <c r="H87" s="27"/>
      <c r="I87" s="27"/>
      <c r="J87" s="27"/>
      <c r="K87" s="27"/>
      <c r="L87" s="49" t="str">
        <f>IF(K8="","",K8)</f>
        <v>Malacky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4" t="s">
        <v>17</v>
      </c>
      <c r="AJ87" s="27"/>
      <c r="AK87" s="27"/>
      <c r="AL87" s="27"/>
      <c r="AM87" s="229" t="str">
        <f>IF(AN8= "","",AN8)</f>
        <v/>
      </c>
      <c r="AN87" s="229"/>
      <c r="AO87" s="27"/>
      <c r="AP87" s="27"/>
      <c r="AQ87" s="27"/>
      <c r="AR87" s="28"/>
      <c r="BE87" s="27"/>
    </row>
    <row r="88" spans="1:91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8"/>
      <c r="BE88" s="27"/>
    </row>
    <row r="89" spans="1:91" s="2" customFormat="1" ht="15.2" customHeight="1">
      <c r="A89" s="27"/>
      <c r="B89" s="28"/>
      <c r="C89" s="24" t="s">
        <v>18</v>
      </c>
      <c r="D89" s="27"/>
      <c r="E89" s="27"/>
      <c r="F89" s="27"/>
      <c r="G89" s="27"/>
      <c r="H89" s="27"/>
      <c r="I89" s="27"/>
      <c r="J89" s="27"/>
      <c r="K89" s="27"/>
      <c r="L89" s="4" t="str">
        <f>IF(E11= "","",E11)</f>
        <v>Mesto Malacky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4" t="s">
        <v>24</v>
      </c>
      <c r="AJ89" s="27"/>
      <c r="AK89" s="27"/>
      <c r="AL89" s="27"/>
      <c r="AM89" s="230" t="str">
        <f>IF(E17="","",E17)</f>
        <v>FIDOP s.r.o.</v>
      </c>
      <c r="AN89" s="231"/>
      <c r="AO89" s="231"/>
      <c r="AP89" s="231"/>
      <c r="AQ89" s="27"/>
      <c r="AR89" s="28"/>
      <c r="AS89" s="232"/>
      <c r="AT89" s="233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7"/>
    </row>
    <row r="90" spans="1:91" s="2" customFormat="1" ht="15.2" customHeight="1">
      <c r="A90" s="27"/>
      <c r="B90" s="28"/>
      <c r="C90" s="24" t="s">
        <v>22</v>
      </c>
      <c r="D90" s="27"/>
      <c r="E90" s="27"/>
      <c r="F90" s="27"/>
      <c r="G90" s="27"/>
      <c r="H90" s="27"/>
      <c r="I90" s="27"/>
      <c r="J90" s="27"/>
      <c r="K90" s="27"/>
      <c r="L90" s="4" t="str">
        <f>IF(E14="","",E14)</f>
        <v xml:space="preserve"> 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4" t="s">
        <v>28</v>
      </c>
      <c r="AJ90" s="27"/>
      <c r="AK90" s="27"/>
      <c r="AL90" s="27"/>
      <c r="AM90" s="230" t="str">
        <f>IF(E20="","",E20)</f>
        <v/>
      </c>
      <c r="AN90" s="231"/>
      <c r="AO90" s="231"/>
      <c r="AP90" s="231"/>
      <c r="AQ90" s="27"/>
      <c r="AR90" s="28"/>
      <c r="AS90" s="234"/>
      <c r="AT90" s="234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27"/>
    </row>
    <row r="91" spans="1:91" s="2" customFormat="1" ht="11.1" customHeight="1">
      <c r="A91" s="27"/>
      <c r="B91" s="28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8"/>
      <c r="AS91" s="234"/>
      <c r="AT91" s="234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27"/>
    </row>
    <row r="92" spans="1:91" s="2" customFormat="1" ht="29.25" customHeight="1">
      <c r="A92" s="27"/>
      <c r="B92" s="28"/>
      <c r="C92" s="222" t="s">
        <v>50</v>
      </c>
      <c r="D92" s="223"/>
      <c r="E92" s="223"/>
      <c r="F92" s="223"/>
      <c r="G92" s="223"/>
      <c r="H92" s="53"/>
      <c r="I92" s="224" t="s">
        <v>51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6" t="s">
        <v>52</v>
      </c>
      <c r="AH92" s="223"/>
      <c r="AI92" s="223"/>
      <c r="AJ92" s="223"/>
      <c r="AK92" s="223"/>
      <c r="AL92" s="223"/>
      <c r="AM92" s="223"/>
      <c r="AN92" s="224" t="s">
        <v>53</v>
      </c>
      <c r="AO92" s="223"/>
      <c r="AP92" s="225"/>
      <c r="AQ92" s="54" t="s">
        <v>54</v>
      </c>
      <c r="AR92" s="28"/>
      <c r="AS92" s="201"/>
      <c r="AT92" s="201"/>
      <c r="AU92" s="201"/>
      <c r="AV92" s="201"/>
      <c r="AW92" s="201"/>
      <c r="AX92" s="201"/>
      <c r="AY92" s="201"/>
      <c r="AZ92" s="201"/>
      <c r="BA92" s="201"/>
      <c r="BB92" s="201"/>
      <c r="BC92" s="201"/>
      <c r="BD92" s="201"/>
      <c r="BE92" s="27"/>
    </row>
    <row r="93" spans="1:91" s="2" customFormat="1" ht="11.1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8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27"/>
    </row>
    <row r="94" spans="1:91" s="6" customFormat="1" ht="32.450000000000003" customHeight="1">
      <c r="B94" s="60"/>
      <c r="C94" s="61" t="s">
        <v>55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0">
        <f>ROUND(SUM(AG95:AM100),2)</f>
        <v>0</v>
      </c>
      <c r="AH94" s="220"/>
      <c r="AI94" s="220"/>
      <c r="AJ94" s="220"/>
      <c r="AK94" s="220"/>
      <c r="AL94" s="220"/>
      <c r="AM94" s="220"/>
      <c r="AN94" s="221">
        <f>SUM(AN95:AP100)</f>
        <v>0</v>
      </c>
      <c r="AO94" s="221"/>
      <c r="AP94" s="221"/>
      <c r="AQ94" s="64" t="s">
        <v>1</v>
      </c>
      <c r="AR94" s="199"/>
      <c r="AS94" s="65"/>
      <c r="AT94" s="65"/>
      <c r="AU94" s="66"/>
      <c r="AV94" s="65"/>
      <c r="AW94" s="65"/>
      <c r="AX94" s="65"/>
      <c r="AY94" s="65"/>
      <c r="AZ94" s="65"/>
      <c r="BA94" s="65"/>
      <c r="BB94" s="65"/>
      <c r="BC94" s="65"/>
      <c r="BD94" s="65"/>
      <c r="BE94" s="236"/>
      <c r="BF94" s="236"/>
      <c r="BG94" s="236"/>
      <c r="BH94" s="236"/>
      <c r="BI94" s="236"/>
      <c r="BJ94" s="236"/>
      <c r="BK94" s="236"/>
      <c r="BL94" s="181"/>
      <c r="BM94" s="237"/>
      <c r="BN94" s="238"/>
      <c r="BO94" s="181"/>
      <c r="BS94" s="67" t="s">
        <v>56</v>
      </c>
      <c r="BT94" s="67" t="s">
        <v>57</v>
      </c>
      <c r="BU94" s="68" t="s">
        <v>58</v>
      </c>
      <c r="BV94" s="67" t="s">
        <v>59</v>
      </c>
      <c r="BW94" s="67" t="s">
        <v>4</v>
      </c>
      <c r="BX94" s="67" t="s">
        <v>60</v>
      </c>
      <c r="CL94" s="67" t="s">
        <v>1</v>
      </c>
    </row>
    <row r="95" spans="1:91" s="7" customFormat="1" ht="16.5" customHeight="1">
      <c r="A95" s="69" t="s">
        <v>61</v>
      </c>
      <c r="B95" s="70"/>
      <c r="C95" s="71"/>
      <c r="D95" s="219" t="s">
        <v>62</v>
      </c>
      <c r="E95" s="219"/>
      <c r="F95" s="219"/>
      <c r="G95" s="219"/>
      <c r="H95" s="219"/>
      <c r="I95" s="72"/>
      <c r="J95" s="219" t="s">
        <v>63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8">
        <f>'D 102 - Úprava vetvy II-503'!J30</f>
        <v>0</v>
      </c>
      <c r="AH95" s="218"/>
      <c r="AI95" s="218"/>
      <c r="AJ95" s="218"/>
      <c r="AK95" s="218"/>
      <c r="AL95" s="218"/>
      <c r="AM95" s="218"/>
      <c r="AN95" s="217">
        <f>ROUND(1.2*AG95, 2)</f>
        <v>0</v>
      </c>
      <c r="AO95" s="217"/>
      <c r="AP95" s="217"/>
      <c r="AQ95" s="73" t="s">
        <v>64</v>
      </c>
      <c r="AR95" s="182"/>
      <c r="AS95" s="74"/>
      <c r="AT95" s="74"/>
      <c r="AU95" s="75"/>
      <c r="AV95" s="74"/>
      <c r="AW95" s="74"/>
      <c r="AX95" s="74"/>
      <c r="AY95" s="74"/>
      <c r="AZ95" s="74"/>
      <c r="BA95" s="74"/>
      <c r="BB95" s="74"/>
      <c r="BC95" s="74"/>
      <c r="BD95" s="74"/>
      <c r="BE95" s="218"/>
      <c r="BF95" s="235"/>
      <c r="BG95" s="235"/>
      <c r="BH95" s="235"/>
      <c r="BI95" s="235"/>
      <c r="BJ95" s="235"/>
      <c r="BK95" s="235"/>
      <c r="BL95" s="218"/>
      <c r="BM95" s="235"/>
      <c r="BN95" s="235"/>
      <c r="BO95" s="181"/>
      <c r="BT95" s="76" t="s">
        <v>65</v>
      </c>
      <c r="BV95" s="76" t="s">
        <v>59</v>
      </c>
      <c r="BW95" s="76" t="s">
        <v>66</v>
      </c>
      <c r="BX95" s="76" t="s">
        <v>4</v>
      </c>
      <c r="CL95" s="76" t="s">
        <v>1</v>
      </c>
      <c r="CM95" s="76" t="s">
        <v>67</v>
      </c>
    </row>
    <row r="96" spans="1:91" s="7" customFormat="1" ht="16.5" customHeight="1">
      <c r="A96" s="69" t="s">
        <v>61</v>
      </c>
      <c r="B96" s="70"/>
      <c r="C96" s="71"/>
      <c r="D96" s="219" t="s">
        <v>68</v>
      </c>
      <c r="E96" s="219"/>
      <c r="F96" s="219"/>
      <c r="G96" s="219"/>
      <c r="H96" s="219"/>
      <c r="I96" s="72"/>
      <c r="J96" s="219" t="s">
        <v>69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8">
        <f>'D 103 - Dažďová kanalizác...'!J30</f>
        <v>0</v>
      </c>
      <c r="AH96" s="218"/>
      <c r="AI96" s="218"/>
      <c r="AJ96" s="218"/>
      <c r="AK96" s="218"/>
      <c r="AL96" s="218"/>
      <c r="AM96" s="218"/>
      <c r="AN96" s="217">
        <f t="shared" ref="AN96:AN100" si="0">ROUND(1.2*AG96, 2)</f>
        <v>0</v>
      </c>
      <c r="AO96" s="217"/>
      <c r="AP96" s="217"/>
      <c r="AQ96" s="73" t="s">
        <v>64</v>
      </c>
      <c r="AR96" s="182"/>
      <c r="AS96" s="74"/>
      <c r="AT96" s="74"/>
      <c r="AU96" s="75"/>
      <c r="AV96" s="74"/>
      <c r="AW96" s="74"/>
      <c r="AX96" s="74"/>
      <c r="AY96" s="74"/>
      <c r="AZ96" s="74"/>
      <c r="BA96" s="74"/>
      <c r="BB96" s="74"/>
      <c r="BC96" s="74"/>
      <c r="BD96" s="74"/>
      <c r="BE96" s="218"/>
      <c r="BF96" s="235"/>
      <c r="BG96" s="235"/>
      <c r="BH96" s="235"/>
      <c r="BI96" s="235"/>
      <c r="BJ96" s="235"/>
      <c r="BK96" s="235"/>
      <c r="BL96" s="218"/>
      <c r="BM96" s="235"/>
      <c r="BN96" s="235"/>
      <c r="BO96" s="181"/>
      <c r="BT96" s="76" t="s">
        <v>65</v>
      </c>
      <c r="BV96" s="76" t="s">
        <v>59</v>
      </c>
      <c r="BW96" s="76" t="s">
        <v>70</v>
      </c>
      <c r="BX96" s="76" t="s">
        <v>4</v>
      </c>
      <c r="CL96" s="76" t="s">
        <v>1</v>
      </c>
      <c r="CM96" s="76" t="s">
        <v>57</v>
      </c>
    </row>
    <row r="97" spans="1:91" s="7" customFormat="1" ht="16.5" customHeight="1">
      <c r="A97" s="69" t="s">
        <v>61</v>
      </c>
      <c r="B97" s="70"/>
      <c r="C97" s="71"/>
      <c r="D97" s="219" t="s">
        <v>71</v>
      </c>
      <c r="E97" s="219"/>
      <c r="F97" s="219"/>
      <c r="G97" s="219"/>
      <c r="H97" s="219"/>
      <c r="I97" s="72"/>
      <c r="J97" s="219" t="s">
        <v>72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8">
        <f>'D 104 - Dažďová kanalizác...'!J30</f>
        <v>0</v>
      </c>
      <c r="AH97" s="218"/>
      <c r="AI97" s="218"/>
      <c r="AJ97" s="218"/>
      <c r="AK97" s="218"/>
      <c r="AL97" s="218"/>
      <c r="AM97" s="218"/>
      <c r="AN97" s="217">
        <f t="shared" si="0"/>
        <v>0</v>
      </c>
      <c r="AO97" s="217"/>
      <c r="AP97" s="217"/>
      <c r="AQ97" s="73" t="s">
        <v>64</v>
      </c>
      <c r="AR97" s="182"/>
      <c r="AS97" s="74"/>
      <c r="AT97" s="74"/>
      <c r="AU97" s="75"/>
      <c r="AV97" s="74"/>
      <c r="AW97" s="74"/>
      <c r="AX97" s="74"/>
      <c r="AY97" s="74"/>
      <c r="AZ97" s="74"/>
      <c r="BA97" s="74"/>
      <c r="BB97" s="74"/>
      <c r="BC97" s="74"/>
      <c r="BD97" s="74"/>
      <c r="BE97" s="218"/>
      <c r="BF97" s="235"/>
      <c r="BG97" s="235"/>
      <c r="BH97" s="235"/>
      <c r="BI97" s="235"/>
      <c r="BJ97" s="235"/>
      <c r="BK97" s="235"/>
      <c r="BL97" s="218"/>
      <c r="BM97" s="235"/>
      <c r="BN97" s="235"/>
      <c r="BO97" s="181"/>
      <c r="BT97" s="76" t="s">
        <v>65</v>
      </c>
      <c r="BV97" s="76" t="s">
        <v>59</v>
      </c>
      <c r="BW97" s="76" t="s">
        <v>73</v>
      </c>
      <c r="BX97" s="76" t="s">
        <v>4</v>
      </c>
      <c r="CL97" s="76" t="s">
        <v>1</v>
      </c>
      <c r="CM97" s="76" t="s">
        <v>57</v>
      </c>
    </row>
    <row r="98" spans="1:91" s="7" customFormat="1" ht="16.5" customHeight="1">
      <c r="A98" s="69" t="s">
        <v>61</v>
      </c>
      <c r="B98" s="70"/>
      <c r="C98" s="71"/>
      <c r="D98" s="219" t="s">
        <v>74</v>
      </c>
      <c r="E98" s="219"/>
      <c r="F98" s="219"/>
      <c r="G98" s="219"/>
      <c r="H98" s="219"/>
      <c r="I98" s="72"/>
      <c r="J98" s="219" t="s">
        <v>75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8">
        <f>'D 105 - Cestná svetelná s...'!J30</f>
        <v>0</v>
      </c>
      <c r="AH98" s="218"/>
      <c r="AI98" s="218"/>
      <c r="AJ98" s="218"/>
      <c r="AK98" s="218"/>
      <c r="AL98" s="218"/>
      <c r="AM98" s="218"/>
      <c r="AN98" s="217">
        <f t="shared" si="0"/>
        <v>0</v>
      </c>
      <c r="AO98" s="217"/>
      <c r="AP98" s="217"/>
      <c r="AQ98" s="73" t="s">
        <v>64</v>
      </c>
      <c r="AR98" s="182"/>
      <c r="AS98" s="74"/>
      <c r="AT98" s="74"/>
      <c r="AU98" s="75"/>
      <c r="AV98" s="74"/>
      <c r="AW98" s="74"/>
      <c r="AX98" s="74"/>
      <c r="AY98" s="74"/>
      <c r="AZ98" s="74"/>
      <c r="BA98" s="74"/>
      <c r="BB98" s="74"/>
      <c r="BC98" s="74"/>
      <c r="BD98" s="74"/>
      <c r="BE98" s="218"/>
      <c r="BF98" s="235"/>
      <c r="BG98" s="235"/>
      <c r="BH98" s="235"/>
      <c r="BI98" s="235"/>
      <c r="BJ98" s="235"/>
      <c r="BK98" s="235"/>
      <c r="BL98" s="218"/>
      <c r="BM98" s="235"/>
      <c r="BN98" s="235"/>
      <c r="BO98" s="181"/>
      <c r="BT98" s="76" t="s">
        <v>65</v>
      </c>
      <c r="BV98" s="76" t="s">
        <v>59</v>
      </c>
      <c r="BW98" s="76" t="s">
        <v>76</v>
      </c>
      <c r="BX98" s="76" t="s">
        <v>4</v>
      </c>
      <c r="CL98" s="76" t="s">
        <v>1</v>
      </c>
      <c r="CM98" s="76" t="s">
        <v>57</v>
      </c>
    </row>
    <row r="99" spans="1:91" s="7" customFormat="1" ht="16.5" customHeight="1">
      <c r="A99" s="69" t="s">
        <v>61</v>
      </c>
      <c r="B99" s="70"/>
      <c r="C99" s="71"/>
      <c r="D99" s="219" t="s">
        <v>77</v>
      </c>
      <c r="E99" s="219"/>
      <c r="F99" s="219"/>
      <c r="G99" s="219"/>
      <c r="H99" s="219"/>
      <c r="I99" s="72"/>
      <c r="J99" s="219" t="s">
        <v>78</v>
      </c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8">
        <f>'D 106 - Verejné osvetleni...'!J30</f>
        <v>0</v>
      </c>
      <c r="AH99" s="218"/>
      <c r="AI99" s="218"/>
      <c r="AJ99" s="218"/>
      <c r="AK99" s="218"/>
      <c r="AL99" s="218"/>
      <c r="AM99" s="218"/>
      <c r="AN99" s="217">
        <f t="shared" si="0"/>
        <v>0</v>
      </c>
      <c r="AO99" s="217"/>
      <c r="AP99" s="217"/>
      <c r="AQ99" s="73" t="s">
        <v>64</v>
      </c>
      <c r="AR99" s="182"/>
      <c r="AS99" s="74"/>
      <c r="AT99" s="74"/>
      <c r="AU99" s="75"/>
      <c r="AV99" s="74"/>
      <c r="AW99" s="74"/>
      <c r="AX99" s="74"/>
      <c r="AY99" s="74"/>
      <c r="AZ99" s="74"/>
      <c r="BA99" s="74"/>
      <c r="BB99" s="74"/>
      <c r="BC99" s="74"/>
      <c r="BD99" s="74"/>
      <c r="BE99" s="218"/>
      <c r="BF99" s="235"/>
      <c r="BG99" s="235"/>
      <c r="BH99" s="235"/>
      <c r="BI99" s="235"/>
      <c r="BJ99" s="235"/>
      <c r="BK99" s="235"/>
      <c r="BL99" s="218"/>
      <c r="BM99" s="235"/>
      <c r="BN99" s="235"/>
      <c r="BO99" s="181"/>
      <c r="BT99" s="76" t="s">
        <v>65</v>
      </c>
      <c r="BV99" s="76" t="s">
        <v>59</v>
      </c>
      <c r="BW99" s="76" t="s">
        <v>79</v>
      </c>
      <c r="BX99" s="76" t="s">
        <v>4</v>
      </c>
      <c r="CL99" s="76" t="s">
        <v>1</v>
      </c>
      <c r="CM99" s="76" t="s">
        <v>57</v>
      </c>
    </row>
    <row r="100" spans="1:91" s="7" customFormat="1" ht="16.5" customHeight="1">
      <c r="A100" s="69" t="s">
        <v>61</v>
      </c>
      <c r="B100" s="70"/>
      <c r="C100" s="71"/>
      <c r="D100" s="219" t="s">
        <v>80</v>
      </c>
      <c r="E100" s="219"/>
      <c r="F100" s="219"/>
      <c r="G100" s="219"/>
      <c r="H100" s="219"/>
      <c r="I100" s="72"/>
      <c r="J100" s="219" t="s">
        <v>81</v>
      </c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8">
        <f>'D 107 - Verejné osvetleni...'!J30</f>
        <v>0</v>
      </c>
      <c r="AH100" s="218"/>
      <c r="AI100" s="218"/>
      <c r="AJ100" s="218"/>
      <c r="AK100" s="218"/>
      <c r="AL100" s="218"/>
      <c r="AM100" s="218"/>
      <c r="AN100" s="217">
        <f t="shared" si="0"/>
        <v>0</v>
      </c>
      <c r="AO100" s="217"/>
      <c r="AP100" s="217"/>
      <c r="AQ100" s="73" t="s">
        <v>64</v>
      </c>
      <c r="AR100" s="182"/>
      <c r="AS100" s="74"/>
      <c r="AT100" s="74"/>
      <c r="AU100" s="75"/>
      <c r="AV100" s="74"/>
      <c r="AW100" s="74"/>
      <c r="AX100" s="74"/>
      <c r="AY100" s="74"/>
      <c r="AZ100" s="74"/>
      <c r="BA100" s="74"/>
      <c r="BB100" s="74"/>
      <c r="BC100" s="74"/>
      <c r="BD100" s="74"/>
      <c r="BE100" s="218"/>
      <c r="BF100" s="235"/>
      <c r="BG100" s="235"/>
      <c r="BH100" s="235"/>
      <c r="BI100" s="235"/>
      <c r="BJ100" s="235"/>
      <c r="BK100" s="235"/>
      <c r="BL100" s="218"/>
      <c r="BM100" s="235"/>
      <c r="BN100" s="235"/>
      <c r="BO100" s="181"/>
      <c r="BT100" s="76" t="s">
        <v>65</v>
      </c>
      <c r="BV100" s="76" t="s">
        <v>59</v>
      </c>
      <c r="BW100" s="76" t="s">
        <v>82</v>
      </c>
      <c r="BX100" s="76" t="s">
        <v>4</v>
      </c>
      <c r="CL100" s="76" t="s">
        <v>1</v>
      </c>
      <c r="CM100" s="76" t="s">
        <v>57</v>
      </c>
    </row>
    <row r="101" spans="1:91" s="2" customFormat="1" ht="30" customHeight="1">
      <c r="A101" s="27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8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91" s="2" customFormat="1" ht="6.95" customHeight="1">
      <c r="A102" s="27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28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</sheetData>
  <mergeCells count="74">
    <mergeCell ref="BE94:BK94"/>
    <mergeCell ref="BM94:BN94"/>
    <mergeCell ref="BE98:BK98"/>
    <mergeCell ref="BL98:BN98"/>
    <mergeCell ref="BE99:BK99"/>
    <mergeCell ref="BL99:BN99"/>
    <mergeCell ref="BE100:BK100"/>
    <mergeCell ref="BL100:BN100"/>
    <mergeCell ref="BE95:BK95"/>
    <mergeCell ref="BL95:BN95"/>
    <mergeCell ref="BE96:BK96"/>
    <mergeCell ref="BL96:BN96"/>
    <mergeCell ref="BE97:BK97"/>
    <mergeCell ref="BL97:BN97"/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6:AP96"/>
    <mergeCell ref="AG96:AM96"/>
    <mergeCell ref="J97:AF97"/>
    <mergeCell ref="AG97:AM97"/>
    <mergeCell ref="D97:H97"/>
    <mergeCell ref="AN97:AP97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D 102 - Úprava vetvy II-503'!C2" display="/" xr:uid="{00000000-0004-0000-0000-000000000000}"/>
    <hyperlink ref="A96" location="'D 103 - Dažďová kanalizác...'!C2" display="/" xr:uid="{00000000-0004-0000-0000-000001000000}"/>
    <hyperlink ref="A97" location="'D 104 - Dažďová kanalizác...'!C2" display="/" xr:uid="{00000000-0004-0000-0000-000002000000}"/>
    <hyperlink ref="A98" location="'D 105 - Cestná svetelná s...'!C2" display="/" xr:uid="{00000000-0004-0000-0000-000003000000}"/>
    <hyperlink ref="A99" location="'D 106 - Verejné osvetleni...'!C2" display="/" xr:uid="{00000000-0004-0000-0000-000004000000}"/>
    <hyperlink ref="A100" location="'D 107 - Verejné osvetleni...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horizontalDpi="1200" verticalDpi="1200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79"/>
  <sheetViews>
    <sheetView showGridLines="0" view="pageBreakPreview" topLeftCell="A4" zoomScaleNormal="100" zoomScaleSheetLayoutView="100" workbookViewId="0">
      <selection activeCell="Q128" sqref="Q128"/>
    </sheetView>
  </sheetViews>
  <sheetFormatPr defaultRowHeight="11.25"/>
  <cols>
    <col min="1" max="1" width="8.33203125" style="1" customWidth="1"/>
    <col min="2" max="2" width="1.1640625" style="1" customWidth="1"/>
    <col min="3" max="3" width="4.5" style="1" customWidth="1"/>
    <col min="4" max="4" width="4.33203125" style="1" customWidth="1"/>
    <col min="5" max="5" width="17.1640625" style="1" customWidth="1"/>
    <col min="6" max="6" width="51.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12.5" style="1" customWidth="1"/>
    <col min="13" max="13" width="16.33203125" style="1" customWidth="1"/>
    <col min="14" max="14" width="12.33203125" style="1" customWidth="1"/>
    <col min="15" max="15" width="15" style="1" customWidth="1"/>
    <col min="16" max="16" width="11" style="1" customWidth="1"/>
    <col min="17" max="17" width="15" style="1" customWidth="1"/>
    <col min="18" max="18" width="16.33203125" style="1" customWidth="1"/>
    <col min="19" max="19" width="11" style="1" customWidth="1"/>
    <col min="20" max="20" width="15" style="1" customWidth="1"/>
    <col min="21" max="21" width="16.33203125" style="1" customWidth="1"/>
    <col min="34" max="55" width="9.33203125" style="1" hidden="1"/>
  </cols>
  <sheetData>
    <row r="1" spans="1:36">
      <c r="A1" s="77"/>
    </row>
    <row r="2" spans="1:36" s="1" customFormat="1" ht="36.950000000000003" customHeight="1">
      <c r="L2" s="145"/>
      <c r="AJ2" s="15" t="s">
        <v>66</v>
      </c>
    </row>
    <row r="3" spans="1:3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AJ3" s="15" t="s">
        <v>67</v>
      </c>
    </row>
    <row r="4" spans="1:36" s="1" customFormat="1" ht="24.95" customHeight="1">
      <c r="B4" s="18"/>
      <c r="D4" s="19" t="s">
        <v>83</v>
      </c>
      <c r="AJ4" s="15" t="s">
        <v>3</v>
      </c>
    </row>
    <row r="5" spans="1:36" s="1" customFormat="1" ht="6.95" customHeight="1">
      <c r="B5" s="18"/>
    </row>
    <row r="6" spans="1:36" s="1" customFormat="1" ht="12" customHeight="1">
      <c r="B6" s="18"/>
      <c r="D6" s="24" t="s">
        <v>12</v>
      </c>
    </row>
    <row r="7" spans="1:36" s="1" customFormat="1" ht="32.450000000000003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</row>
    <row r="8" spans="1:3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36" s="2" customFormat="1" ht="16.5" customHeight="1">
      <c r="A9" s="27"/>
      <c r="B9" s="28"/>
      <c r="C9" s="27"/>
      <c r="D9" s="27"/>
      <c r="E9" s="227" t="s">
        <v>85</v>
      </c>
      <c r="F9" s="241"/>
      <c r="G9" s="241"/>
      <c r="H9" s="241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3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3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36" s="2" customFormat="1" ht="12" customHeight="1">
      <c r="A12" s="27"/>
      <c r="B12" s="28"/>
      <c r="C12" s="27"/>
      <c r="D12" s="24" t="s">
        <v>15</v>
      </c>
      <c r="E12" s="27"/>
      <c r="F12" s="22" t="s">
        <v>16</v>
      </c>
      <c r="G12" s="27"/>
      <c r="H12" s="27"/>
      <c r="I12" s="24" t="s">
        <v>17</v>
      </c>
      <c r="J12" s="50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3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3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3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3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">
        <v>1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2" customFormat="1" ht="18" customHeight="1">
      <c r="A18" s="27"/>
      <c r="B18" s="28"/>
      <c r="C18" s="27"/>
      <c r="D18" s="27"/>
      <c r="E18" s="22" t="s">
        <v>23</v>
      </c>
      <c r="F18" s="27"/>
      <c r="G18" s="27"/>
      <c r="H18" s="27"/>
      <c r="I18" s="24" t="s">
        <v>21</v>
      </c>
      <c r="J18" s="22" t="s">
        <v>1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spans="1:2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144">
        <f>ROUND(J123, 2)</f>
        <v>0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s="2" customFormat="1" ht="14.45" customHeight="1">
      <c r="A33" s="27"/>
      <c r="B33" s="28"/>
      <c r="C33" s="27"/>
      <c r="D33" s="83" t="s">
        <v>34</v>
      </c>
      <c r="E33" s="24" t="s">
        <v>35</v>
      </c>
      <c r="F33" s="84">
        <f>J30</f>
        <v>0</v>
      </c>
      <c r="G33" s="27"/>
      <c r="H33" s="27"/>
      <c r="I33" s="85">
        <v>0.2</v>
      </c>
      <c r="J33" s="84">
        <f>ROUND(F33*0.2,  2)</f>
        <v>0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s="2" customFormat="1" ht="14.45" customHeight="1">
      <c r="A34" s="27"/>
      <c r="B34" s="28"/>
      <c r="C34" s="27"/>
      <c r="D34" s="27"/>
      <c r="E34" s="24" t="s">
        <v>36</v>
      </c>
      <c r="F34" s="84"/>
      <c r="G34" s="27"/>
      <c r="H34" s="27"/>
      <c r="I34" s="85">
        <v>0.2</v>
      </c>
      <c r="J34" s="84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s="2" customFormat="1" ht="14.45" hidden="1" customHeight="1">
      <c r="A35" s="27"/>
      <c r="B35" s="28"/>
      <c r="C35" s="27"/>
      <c r="D35" s="27"/>
      <c r="E35" s="24" t="s">
        <v>37</v>
      </c>
      <c r="F35" s="84" t="e">
        <f>ROUND((SUM(AW123:AW273)),  2)</f>
        <v>#REF!</v>
      </c>
      <c r="G35" s="27"/>
      <c r="H35" s="27"/>
      <c r="I35" s="85">
        <v>0.2</v>
      </c>
      <c r="J35" s="84">
        <f>0</f>
        <v>0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s="2" customFormat="1" ht="14.45" hidden="1" customHeight="1">
      <c r="A36" s="27"/>
      <c r="B36" s="28"/>
      <c r="C36" s="27"/>
      <c r="D36" s="27"/>
      <c r="E36" s="24" t="s">
        <v>38</v>
      </c>
      <c r="F36" s="84" t="e">
        <f>ROUND((SUM(AX123:AX273)),  2)</f>
        <v>#REF!</v>
      </c>
      <c r="G36" s="27"/>
      <c r="H36" s="27"/>
      <c r="I36" s="85">
        <v>0.2</v>
      </c>
      <c r="J36" s="84">
        <f>0</f>
        <v>0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 s="2" customFormat="1" ht="14.45" hidden="1" customHeight="1">
      <c r="A37" s="27"/>
      <c r="B37" s="28"/>
      <c r="C37" s="27"/>
      <c r="D37" s="27"/>
      <c r="E37" s="24" t="s">
        <v>39</v>
      </c>
      <c r="F37" s="84" t="e">
        <f>ROUND((SUM(AY123:AY273)),  2)</f>
        <v>#REF!</v>
      </c>
      <c r="G37" s="27"/>
      <c r="H37" s="27"/>
      <c r="I37" s="85">
        <v>0</v>
      </c>
      <c r="J37" s="84">
        <f>0</f>
        <v>0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s="1" customFormat="1" ht="14.45" customHeight="1">
      <c r="B41" s="18"/>
    </row>
    <row r="42" spans="1:21" s="1" customFormat="1" ht="14.45" customHeight="1">
      <c r="B42" s="18"/>
    </row>
    <row r="43" spans="1:21" s="1" customFormat="1" ht="14.45" customHeight="1">
      <c r="B43" s="18"/>
    </row>
    <row r="44" spans="1:21" s="1" customFormat="1" ht="14.45" customHeight="1">
      <c r="B44" s="18"/>
    </row>
    <row r="45" spans="1:21" s="1" customFormat="1" ht="14.45" customHeight="1">
      <c r="B45" s="18"/>
    </row>
    <row r="46" spans="1:21" s="1" customFormat="1" ht="14.45" customHeight="1">
      <c r="B46" s="18"/>
    </row>
    <row r="47" spans="1:21" s="1" customFormat="1" ht="14.45" customHeight="1">
      <c r="B47" s="18"/>
    </row>
    <row r="48" spans="1:21" s="1" customFormat="1" ht="14.45" customHeight="1">
      <c r="B48" s="18"/>
    </row>
    <row r="49" spans="1:21" s="1" customFormat="1" ht="14.45" customHeight="1">
      <c r="B49" s="18"/>
    </row>
    <row r="50" spans="1:2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</row>
    <row r="51" spans="1:21">
      <c r="B51" s="18"/>
    </row>
    <row r="52" spans="1:21">
      <c r="B52" s="18"/>
    </row>
    <row r="53" spans="1:21">
      <c r="B53" s="18"/>
    </row>
    <row r="54" spans="1:21">
      <c r="B54" s="18"/>
    </row>
    <row r="55" spans="1:21">
      <c r="B55" s="18"/>
    </row>
    <row r="56" spans="1:21">
      <c r="B56" s="18"/>
    </row>
    <row r="57" spans="1:21">
      <c r="B57" s="18"/>
    </row>
    <row r="58" spans="1:21">
      <c r="B58" s="18"/>
    </row>
    <row r="59" spans="1:21">
      <c r="B59" s="18"/>
    </row>
    <row r="60" spans="1:21">
      <c r="B60" s="18"/>
    </row>
    <row r="61" spans="1:2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>
      <c r="B62" s="18"/>
    </row>
    <row r="63" spans="1:21">
      <c r="B63" s="18"/>
    </row>
    <row r="64" spans="1:21">
      <c r="B64" s="18"/>
    </row>
    <row r="65" spans="1:2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>
      <c r="B66" s="18"/>
    </row>
    <row r="67" spans="1:21">
      <c r="B67" s="18"/>
    </row>
    <row r="68" spans="1:21">
      <c r="B68" s="18"/>
    </row>
    <row r="69" spans="1:21">
      <c r="B69" s="18"/>
    </row>
    <row r="70" spans="1:21">
      <c r="B70" s="18"/>
    </row>
    <row r="71" spans="1:21">
      <c r="B71" s="18"/>
    </row>
    <row r="72" spans="1:21">
      <c r="B72" s="18"/>
    </row>
    <row r="73" spans="1:21">
      <c r="B73" s="18"/>
    </row>
    <row r="74" spans="1:21">
      <c r="B74" s="18"/>
    </row>
    <row r="75" spans="1:21">
      <c r="B75" s="18"/>
    </row>
    <row r="76" spans="1:2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81" spans="1:3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3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spans="1:3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spans="1:3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</row>
    <row r="85" spans="1:37" s="2" customFormat="1" ht="28.7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3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</row>
    <row r="87" spans="1:37" s="2" customFormat="1" ht="16.5" customHeight="1">
      <c r="A87" s="27"/>
      <c r="B87" s="28"/>
      <c r="C87" s="27"/>
      <c r="D87" s="27"/>
      <c r="E87" s="227" t="str">
        <f>E9</f>
        <v>D 102 - Úprava vetvy II/503</v>
      </c>
      <c r="F87" s="241"/>
      <c r="G87" s="241"/>
      <c r="H87" s="241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</row>
    <row r="88" spans="1:3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37" s="2" customFormat="1" ht="12" customHeight="1">
      <c r="A89" s="27"/>
      <c r="B89" s="28"/>
      <c r="C89" s="24" t="s">
        <v>15</v>
      </c>
      <c r="D89" s="27"/>
      <c r="E89" s="27"/>
      <c r="F89" s="22" t="str">
        <f>F12</f>
        <v>Malacky</v>
      </c>
      <c r="G89" s="27"/>
      <c r="H89" s="27"/>
      <c r="I89" s="24" t="s">
        <v>17</v>
      </c>
      <c r="J89" s="50" t="str">
        <f>IF(J12="","",J12)</f>
        <v/>
      </c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</row>
    <row r="90" spans="1:3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</row>
    <row r="91" spans="1:3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spans="1:37" s="2" customFormat="1" ht="15.2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3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spans="1:3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27"/>
      <c r="M94" s="27"/>
      <c r="N94" s="27"/>
      <c r="O94" s="27"/>
      <c r="P94" s="27"/>
      <c r="Q94" s="27"/>
      <c r="R94" s="27"/>
      <c r="S94" s="27"/>
      <c r="T94" s="27"/>
      <c r="U94" s="27"/>
    </row>
    <row r="95" spans="1:3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3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J123</f>
        <v>0</v>
      </c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AK96" s="15" t="s">
        <v>90</v>
      </c>
    </row>
    <row r="97" spans="1:21" s="9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J124</f>
        <v>0</v>
      </c>
    </row>
    <row r="98" spans="1:21" s="10" customFormat="1" ht="20.100000000000001" customHeight="1">
      <c r="B98" s="101"/>
      <c r="D98" s="102" t="s">
        <v>92</v>
      </c>
      <c r="E98" s="103"/>
      <c r="F98" s="103"/>
      <c r="G98" s="103"/>
      <c r="H98" s="103"/>
      <c r="I98" s="103"/>
      <c r="J98" s="104">
        <f>J125</f>
        <v>0</v>
      </c>
    </row>
    <row r="99" spans="1:21" s="10" customFormat="1" ht="20.100000000000001" customHeight="1">
      <c r="B99" s="101"/>
      <c r="D99" s="102" t="s">
        <v>93</v>
      </c>
      <c r="E99" s="103"/>
      <c r="F99" s="103"/>
      <c r="G99" s="103"/>
      <c r="H99" s="103"/>
      <c r="I99" s="103"/>
      <c r="J99" s="104">
        <f>J193</f>
        <v>0</v>
      </c>
    </row>
    <row r="100" spans="1:21" s="10" customFormat="1" ht="20.100000000000001" customHeight="1">
      <c r="B100" s="101"/>
      <c r="D100" s="102" t="s">
        <v>94</v>
      </c>
      <c r="E100" s="103"/>
      <c r="F100" s="103"/>
      <c r="G100" s="103"/>
      <c r="H100" s="103"/>
      <c r="I100" s="103"/>
      <c r="J100" s="104">
        <f>J200</f>
        <v>0</v>
      </c>
    </row>
    <row r="101" spans="1:21" s="10" customFormat="1" ht="20.100000000000001" customHeight="1">
      <c r="B101" s="101"/>
      <c r="D101" s="102" t="s">
        <v>95</v>
      </c>
      <c r="E101" s="103"/>
      <c r="F101" s="103"/>
      <c r="G101" s="103"/>
      <c r="H101" s="103"/>
      <c r="I101" s="103"/>
      <c r="J101" s="104">
        <f>J202</f>
        <v>0</v>
      </c>
    </row>
    <row r="102" spans="1:21" s="10" customFormat="1" ht="20.100000000000001" customHeight="1">
      <c r="B102" s="101"/>
      <c r="D102" s="102" t="s">
        <v>96</v>
      </c>
      <c r="E102" s="103"/>
      <c r="F102" s="103"/>
      <c r="G102" s="103"/>
      <c r="H102" s="103"/>
      <c r="I102" s="103"/>
      <c r="J102" s="104">
        <f>J222</f>
        <v>0</v>
      </c>
    </row>
    <row r="103" spans="1:21" s="10" customFormat="1" ht="20.100000000000001" customHeight="1">
      <c r="B103" s="101"/>
      <c r="D103" s="102" t="s">
        <v>97</v>
      </c>
      <c r="E103" s="103"/>
      <c r="F103" s="103"/>
      <c r="G103" s="103"/>
      <c r="H103" s="103"/>
      <c r="I103" s="103"/>
      <c r="J103" s="104">
        <f>J230</f>
        <v>0</v>
      </c>
    </row>
    <row r="104" spans="1:21" s="2" customFormat="1" ht="21.75" customHeight="1">
      <c r="A104" s="27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s="2" customFormat="1" ht="6.95" customHeight="1">
      <c r="A105" s="27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9" spans="1:21" s="2" customFormat="1" ht="6.95" customHeight="1">
      <c r="A109" s="27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s="2" customFormat="1" ht="24.95" customHeight="1">
      <c r="A110" s="27"/>
      <c r="B110" s="28"/>
      <c r="C110" s="19" t="s">
        <v>98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s="2" customFormat="1" ht="6.95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s="2" customFormat="1" ht="12" customHeight="1">
      <c r="A112" s="27"/>
      <c r="B112" s="28"/>
      <c r="C112" s="24" t="s">
        <v>12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55" s="2" customFormat="1" ht="31.35" customHeight="1">
      <c r="A113" s="27"/>
      <c r="B113" s="28"/>
      <c r="C113" s="27"/>
      <c r="D113" s="27"/>
      <c r="E113" s="239" t="str">
        <f>E7</f>
        <v>Úprava križovatky ciest I/2, II/503 a ul. Radlinského, Malacky - neoprávnené výdavky</v>
      </c>
      <c r="F113" s="240"/>
      <c r="G113" s="240"/>
      <c r="H113" s="240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55" s="2" customFormat="1" ht="12" customHeight="1">
      <c r="A114" s="27"/>
      <c r="B114" s="28"/>
      <c r="C114" s="24" t="s">
        <v>84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55" s="2" customFormat="1" ht="16.5" customHeight="1">
      <c r="A115" s="27"/>
      <c r="B115" s="28"/>
      <c r="C115" s="27"/>
      <c r="D115" s="27"/>
      <c r="E115" s="227" t="str">
        <f>E9</f>
        <v>D 102 - Úprava vetvy II/503</v>
      </c>
      <c r="F115" s="241"/>
      <c r="G115" s="241"/>
      <c r="H115" s="241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55" s="2" customFormat="1" ht="6.9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55" s="2" customFormat="1" ht="12" customHeight="1">
      <c r="A117" s="27"/>
      <c r="B117" s="28"/>
      <c r="C117" s="24" t="s">
        <v>15</v>
      </c>
      <c r="D117" s="27"/>
      <c r="E117" s="27"/>
      <c r="F117" s="22" t="str">
        <f>F12</f>
        <v>Malacky</v>
      </c>
      <c r="G117" s="27"/>
      <c r="H117" s="27"/>
      <c r="I117" s="24" t="s">
        <v>17</v>
      </c>
      <c r="J117" s="50" t="str">
        <f>IF(J12="","",J12)</f>
        <v/>
      </c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55" s="2" customFormat="1" ht="6.95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55" s="2" customFormat="1" ht="15.2" customHeight="1">
      <c r="A119" s="27"/>
      <c r="B119" s="28"/>
      <c r="C119" s="24" t="s">
        <v>18</v>
      </c>
      <c r="D119" s="27"/>
      <c r="E119" s="27"/>
      <c r="F119" s="22" t="str">
        <f>E15</f>
        <v>Mesto Malacky</v>
      </c>
      <c r="G119" s="27"/>
      <c r="H119" s="27"/>
      <c r="I119" s="24" t="s">
        <v>24</v>
      </c>
      <c r="J119" s="25" t="str">
        <f>E21</f>
        <v>FIDOP s.r.o.</v>
      </c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55" s="2" customFormat="1" ht="15.2" customHeight="1">
      <c r="A120" s="27"/>
      <c r="B120" s="28"/>
      <c r="C120" s="24" t="s">
        <v>22</v>
      </c>
      <c r="D120" s="27"/>
      <c r="E120" s="27"/>
      <c r="F120" s="22" t="str">
        <f>IF(E18="","",E18)</f>
        <v xml:space="preserve"> </v>
      </c>
      <c r="G120" s="27"/>
      <c r="H120" s="27"/>
      <c r="I120" s="24" t="s">
        <v>28</v>
      </c>
      <c r="J120" s="25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55" s="2" customFormat="1" ht="10.35" customHeight="1">
      <c r="A121" s="27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55" s="11" customFormat="1" ht="29.25" customHeight="1">
      <c r="A122" s="105"/>
      <c r="B122" s="106"/>
      <c r="C122" s="107" t="s">
        <v>99</v>
      </c>
      <c r="D122" s="108" t="s">
        <v>54</v>
      </c>
      <c r="E122" s="108" t="s">
        <v>50</v>
      </c>
      <c r="F122" s="108" t="s">
        <v>51</v>
      </c>
      <c r="G122" s="108" t="s">
        <v>100</v>
      </c>
      <c r="H122" s="108" t="s">
        <v>101</v>
      </c>
      <c r="I122" s="108" t="s">
        <v>102</v>
      </c>
      <c r="J122" s="109" t="s">
        <v>88</v>
      </c>
      <c r="K122" s="110" t="s">
        <v>103</v>
      </c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</row>
    <row r="123" spans="1:55" s="2" customFormat="1" ht="23.1" customHeight="1">
      <c r="A123" s="27"/>
      <c r="B123" s="28"/>
      <c r="C123" s="61" t="s">
        <v>89</v>
      </c>
      <c r="D123" s="27"/>
      <c r="E123" s="27"/>
      <c r="F123" s="27"/>
      <c r="G123" s="27"/>
      <c r="H123" s="27"/>
      <c r="I123" s="27"/>
      <c r="J123" s="168">
        <f>J124</f>
        <v>0</v>
      </c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AJ123" s="15" t="s">
        <v>56</v>
      </c>
      <c r="AK123" s="15" t="s">
        <v>90</v>
      </c>
      <c r="BA123" s="114">
        <f>BA124</f>
        <v>0</v>
      </c>
    </row>
    <row r="124" spans="1:55" s="12" customFormat="1" ht="26.1" customHeight="1">
      <c r="B124" s="115"/>
      <c r="D124" s="116" t="s">
        <v>56</v>
      </c>
      <c r="E124" s="117" t="s">
        <v>110</v>
      </c>
      <c r="F124" s="117" t="s">
        <v>111</v>
      </c>
      <c r="J124" s="169">
        <f>J125+J193+J200+J202+J222+J230</f>
        <v>0</v>
      </c>
      <c r="AH124" s="116" t="s">
        <v>65</v>
      </c>
      <c r="AJ124" s="122" t="s">
        <v>56</v>
      </c>
      <c r="AK124" s="122" t="s">
        <v>57</v>
      </c>
      <c r="AO124" s="116" t="s">
        <v>112</v>
      </c>
      <c r="BA124" s="123">
        <f>BA125+BA193+BA200+BA202+BA222+BA230</f>
        <v>0</v>
      </c>
    </row>
    <row r="125" spans="1:55" s="12" customFormat="1" ht="23.1" customHeight="1">
      <c r="B125" s="115"/>
      <c r="D125" s="116" t="s">
        <v>56</v>
      </c>
      <c r="E125" s="124" t="s">
        <v>65</v>
      </c>
      <c r="F125" s="124" t="s">
        <v>113</v>
      </c>
      <c r="J125" s="170">
        <f>SUM(J126:J192)</f>
        <v>0</v>
      </c>
      <c r="AH125" s="116" t="s">
        <v>65</v>
      </c>
      <c r="AJ125" s="122" t="s">
        <v>56</v>
      </c>
      <c r="AK125" s="122" t="s">
        <v>65</v>
      </c>
      <c r="AO125" s="116" t="s">
        <v>112</v>
      </c>
      <c r="BA125" s="123">
        <f>SUM(BA126:BA176)</f>
        <v>0</v>
      </c>
    </row>
    <row r="126" spans="1:55" s="2" customFormat="1" ht="24.2" customHeight="1">
      <c r="A126" s="27"/>
      <c r="B126" s="125"/>
      <c r="C126" s="147" t="s">
        <v>65</v>
      </c>
      <c r="D126" s="147" t="s">
        <v>114</v>
      </c>
      <c r="E126" s="148" t="s">
        <v>115</v>
      </c>
      <c r="F126" s="149" t="s">
        <v>116</v>
      </c>
      <c r="G126" s="150" t="s">
        <v>117</v>
      </c>
      <c r="H126" s="151">
        <v>32.32</v>
      </c>
      <c r="I126" s="184"/>
      <c r="J126" s="185">
        <f>ROUND(I126*H126,2)</f>
        <v>0</v>
      </c>
      <c r="K126" s="126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AH126" s="131" t="s">
        <v>118</v>
      </c>
      <c r="AJ126" s="131" t="s">
        <v>114</v>
      </c>
      <c r="AK126" s="131" t="s">
        <v>67</v>
      </c>
      <c r="AO126" s="15" t="s">
        <v>112</v>
      </c>
      <c r="AU126" s="132" t="e">
        <f>IF(#REF!="základná",J126,0)</f>
        <v>#REF!</v>
      </c>
      <c r="AV126" s="132" t="e">
        <f>IF(#REF!="znížená",J126,0)</f>
        <v>#REF!</v>
      </c>
      <c r="AW126" s="132" t="e">
        <f>IF(#REF!="zákl. prenesená",J126,0)</f>
        <v>#REF!</v>
      </c>
      <c r="AX126" s="132" t="e">
        <f>IF(#REF!="zníž. prenesená",J126,0)</f>
        <v>#REF!</v>
      </c>
      <c r="AY126" s="132" t="e">
        <f>IF(#REF!="nulová",J126,0)</f>
        <v>#REF!</v>
      </c>
      <c r="AZ126" s="15" t="s">
        <v>65</v>
      </c>
      <c r="BA126" s="133">
        <f>ROUND(I126*H126,3)</f>
        <v>0</v>
      </c>
      <c r="BB126" s="15" t="s">
        <v>118</v>
      </c>
      <c r="BC126" s="131" t="s">
        <v>119</v>
      </c>
    </row>
    <row r="127" spans="1:55" s="2" customFormat="1" ht="24.2" customHeight="1">
      <c r="A127" s="27"/>
      <c r="B127" s="125"/>
      <c r="C127" s="147">
        <f>C126+1</f>
        <v>2</v>
      </c>
      <c r="D127" s="147" t="s">
        <v>114</v>
      </c>
      <c r="E127" s="148" t="s">
        <v>120</v>
      </c>
      <c r="F127" s="149" t="s">
        <v>121</v>
      </c>
      <c r="G127" s="150" t="s">
        <v>117</v>
      </c>
      <c r="H127" s="151">
        <v>242.14</v>
      </c>
      <c r="I127" s="184"/>
      <c r="J127" s="185">
        <f t="shared" ref="J127:J146" si="0">ROUND(I127*H127,2)</f>
        <v>0</v>
      </c>
      <c r="K127" s="126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AH127" s="131" t="s">
        <v>118</v>
      </c>
      <c r="AJ127" s="131" t="s">
        <v>114</v>
      </c>
      <c r="AK127" s="131" t="s">
        <v>67</v>
      </c>
      <c r="AO127" s="15" t="s">
        <v>112</v>
      </c>
      <c r="AU127" s="132" t="e">
        <f>IF(#REF!="základná",J127,0)</f>
        <v>#REF!</v>
      </c>
      <c r="AV127" s="132" t="e">
        <f>IF(#REF!="znížená",J127,0)</f>
        <v>#REF!</v>
      </c>
      <c r="AW127" s="132" t="e">
        <f>IF(#REF!="zákl. prenesená",J127,0)</f>
        <v>#REF!</v>
      </c>
      <c r="AX127" s="132" t="e">
        <f>IF(#REF!="zníž. prenesená",J127,0)</f>
        <v>#REF!</v>
      </c>
      <c r="AY127" s="132" t="e">
        <f>IF(#REF!="nulová",J127,0)</f>
        <v>#REF!</v>
      </c>
      <c r="AZ127" s="15" t="s">
        <v>65</v>
      </c>
      <c r="BA127" s="133">
        <f>ROUND(I127*H127,3)</f>
        <v>0</v>
      </c>
      <c r="BB127" s="15" t="s">
        <v>118</v>
      </c>
      <c r="BC127" s="131" t="s">
        <v>122</v>
      </c>
    </row>
    <row r="128" spans="1:55" s="2" customFormat="1" ht="40.35" customHeight="1">
      <c r="A128" s="146"/>
      <c r="B128" s="125"/>
      <c r="C128" s="147">
        <f t="shared" ref="C128:C136" si="1">C127+1</f>
        <v>3</v>
      </c>
      <c r="D128" s="147" t="s">
        <v>114</v>
      </c>
      <c r="E128" s="148" t="s">
        <v>1301</v>
      </c>
      <c r="F128" s="149" t="s">
        <v>1302</v>
      </c>
      <c r="G128" s="150" t="s">
        <v>117</v>
      </c>
      <c r="H128" s="151">
        <v>147.27000000000001</v>
      </c>
      <c r="I128" s="184"/>
      <c r="J128" s="185">
        <f t="shared" si="0"/>
        <v>0</v>
      </c>
      <c r="K128" s="12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AH128" s="131"/>
      <c r="AJ128" s="131"/>
      <c r="AK128" s="131"/>
      <c r="AO128" s="15"/>
      <c r="AU128" s="132"/>
      <c r="AV128" s="132"/>
      <c r="AW128" s="132"/>
      <c r="AX128" s="132"/>
      <c r="AY128" s="132"/>
      <c r="AZ128" s="15"/>
      <c r="BA128" s="133"/>
      <c r="BB128" s="15"/>
      <c r="BC128" s="131"/>
    </row>
    <row r="129" spans="1:55" s="2" customFormat="1" ht="38.1" customHeight="1">
      <c r="A129" s="27"/>
      <c r="B129" s="125"/>
      <c r="C129" s="147">
        <f t="shared" si="1"/>
        <v>4</v>
      </c>
      <c r="D129" s="147" t="s">
        <v>114</v>
      </c>
      <c r="E129" s="148" t="s">
        <v>124</v>
      </c>
      <c r="F129" s="149" t="s">
        <v>125</v>
      </c>
      <c r="G129" s="150" t="s">
        <v>117</v>
      </c>
      <c r="H129" s="151">
        <v>568.48</v>
      </c>
      <c r="I129" s="184"/>
      <c r="J129" s="185">
        <f>ROUND(I129*H129,2)</f>
        <v>0</v>
      </c>
      <c r="K129" s="126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AH129" s="131" t="s">
        <v>118</v>
      </c>
      <c r="AJ129" s="131" t="s">
        <v>114</v>
      </c>
      <c r="AK129" s="131" t="s">
        <v>67</v>
      </c>
      <c r="AO129" s="15" t="s">
        <v>112</v>
      </c>
      <c r="AU129" s="132" t="e">
        <f>IF(#REF!="základná",J129,0)</f>
        <v>#REF!</v>
      </c>
      <c r="AV129" s="132" t="e">
        <f>IF(#REF!="znížená",J129,0)</f>
        <v>#REF!</v>
      </c>
      <c r="AW129" s="132" t="e">
        <f>IF(#REF!="zákl. prenesená",J129,0)</f>
        <v>#REF!</v>
      </c>
      <c r="AX129" s="132" t="e">
        <f>IF(#REF!="zníž. prenesená",J129,0)</f>
        <v>#REF!</v>
      </c>
      <c r="AY129" s="132" t="e">
        <f>IF(#REF!="nulová",J129,0)</f>
        <v>#REF!</v>
      </c>
      <c r="AZ129" s="15" t="s">
        <v>65</v>
      </c>
      <c r="BA129" s="133">
        <f t="shared" ref="BA129:BA139" si="2">ROUND(I129*H129,3)</f>
        <v>0</v>
      </c>
      <c r="BB129" s="15" t="s">
        <v>118</v>
      </c>
      <c r="BC129" s="131" t="s">
        <v>126</v>
      </c>
    </row>
    <row r="130" spans="1:55" s="2" customFormat="1" ht="38.1" customHeight="1">
      <c r="A130" s="146"/>
      <c r="B130" s="125"/>
      <c r="C130" s="147">
        <f t="shared" si="1"/>
        <v>5</v>
      </c>
      <c r="D130" s="147" t="s">
        <v>114</v>
      </c>
      <c r="E130" s="148" t="s">
        <v>127</v>
      </c>
      <c r="F130" s="149" t="s">
        <v>128</v>
      </c>
      <c r="G130" s="150" t="s">
        <v>117</v>
      </c>
      <c r="H130" s="151">
        <v>541.40952380952376</v>
      </c>
      <c r="I130" s="184"/>
      <c r="J130" s="185">
        <f t="shared" si="0"/>
        <v>0</v>
      </c>
      <c r="K130" s="126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AH130" s="131" t="s">
        <v>118</v>
      </c>
      <c r="AJ130" s="131" t="s">
        <v>114</v>
      </c>
      <c r="AK130" s="131" t="s">
        <v>67</v>
      </c>
      <c r="AO130" s="15" t="s">
        <v>112</v>
      </c>
      <c r="AU130" s="132" t="e">
        <f>IF(#REF!="základná",J130,0)</f>
        <v>#REF!</v>
      </c>
      <c r="AV130" s="132" t="e">
        <f>IF(#REF!="znížená",J130,0)</f>
        <v>#REF!</v>
      </c>
      <c r="AW130" s="132" t="e">
        <f>IF(#REF!="zákl. prenesená",J130,0)</f>
        <v>#REF!</v>
      </c>
      <c r="AX130" s="132" t="e">
        <f>IF(#REF!="zníž. prenesená",J130,0)</f>
        <v>#REF!</v>
      </c>
      <c r="AY130" s="132" t="e">
        <f>IF(#REF!="nulová",J130,0)</f>
        <v>#REF!</v>
      </c>
      <c r="AZ130" s="15" t="s">
        <v>65</v>
      </c>
      <c r="BA130" s="133">
        <f t="shared" si="2"/>
        <v>0</v>
      </c>
      <c r="BB130" s="15" t="s">
        <v>118</v>
      </c>
      <c r="BC130" s="131" t="s">
        <v>129</v>
      </c>
    </row>
    <row r="131" spans="1:55" s="2" customFormat="1" ht="38.1" customHeight="1">
      <c r="A131" s="27"/>
      <c r="B131" s="125"/>
      <c r="C131" s="147">
        <f t="shared" si="1"/>
        <v>6</v>
      </c>
      <c r="D131" s="147" t="s">
        <v>114</v>
      </c>
      <c r="E131" s="148" t="s">
        <v>131</v>
      </c>
      <c r="F131" s="149" t="s">
        <v>132</v>
      </c>
      <c r="G131" s="150" t="s">
        <v>117</v>
      </c>
      <c r="H131" s="151">
        <v>515.62811791383217</v>
      </c>
      <c r="I131" s="184"/>
      <c r="J131" s="185">
        <f t="shared" si="0"/>
        <v>0</v>
      </c>
      <c r="K131" s="126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AH131" s="131" t="s">
        <v>118</v>
      </c>
      <c r="AJ131" s="131" t="s">
        <v>114</v>
      </c>
      <c r="AK131" s="131" t="s">
        <v>67</v>
      </c>
      <c r="AO131" s="15" t="s">
        <v>112</v>
      </c>
      <c r="AU131" s="132" t="e">
        <f>IF(#REF!="základná",J131,0)</f>
        <v>#REF!</v>
      </c>
      <c r="AV131" s="132" t="e">
        <f>IF(#REF!="znížená",J131,0)</f>
        <v>#REF!</v>
      </c>
      <c r="AW131" s="132" t="e">
        <f>IF(#REF!="zákl. prenesená",J131,0)</f>
        <v>#REF!</v>
      </c>
      <c r="AX131" s="132" t="e">
        <f>IF(#REF!="zníž. prenesená",J131,0)</f>
        <v>#REF!</v>
      </c>
      <c r="AY131" s="132" t="e">
        <f>IF(#REF!="nulová",J131,0)</f>
        <v>#REF!</v>
      </c>
      <c r="AZ131" s="15" t="s">
        <v>65</v>
      </c>
      <c r="BA131" s="133">
        <f t="shared" si="2"/>
        <v>0</v>
      </c>
      <c r="BB131" s="15" t="s">
        <v>118</v>
      </c>
      <c r="BC131" s="131" t="s">
        <v>133</v>
      </c>
    </row>
    <row r="132" spans="1:55" s="2" customFormat="1" ht="24.2" customHeight="1">
      <c r="A132" s="27"/>
      <c r="B132" s="125"/>
      <c r="C132" s="147">
        <f t="shared" si="1"/>
        <v>7</v>
      </c>
      <c r="D132" s="147" t="s">
        <v>114</v>
      </c>
      <c r="E132" s="148" t="s">
        <v>135</v>
      </c>
      <c r="F132" s="149" t="s">
        <v>136</v>
      </c>
      <c r="G132" s="150" t="s">
        <v>137</v>
      </c>
      <c r="H132" s="151">
        <v>171</v>
      </c>
      <c r="I132" s="184"/>
      <c r="J132" s="185">
        <f t="shared" si="0"/>
        <v>0</v>
      </c>
      <c r="K132" s="126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AH132" s="131" t="s">
        <v>118</v>
      </c>
      <c r="AJ132" s="131" t="s">
        <v>114</v>
      </c>
      <c r="AK132" s="131" t="s">
        <v>67</v>
      </c>
      <c r="AO132" s="15" t="s">
        <v>112</v>
      </c>
      <c r="AU132" s="132" t="e">
        <f>IF(#REF!="základná",J132,0)</f>
        <v>#REF!</v>
      </c>
      <c r="AV132" s="132" t="e">
        <f>IF(#REF!="znížená",J132,0)</f>
        <v>#REF!</v>
      </c>
      <c r="AW132" s="132" t="e">
        <f>IF(#REF!="zákl. prenesená",J132,0)</f>
        <v>#REF!</v>
      </c>
      <c r="AX132" s="132" t="e">
        <f>IF(#REF!="zníž. prenesená",J132,0)</f>
        <v>#REF!</v>
      </c>
      <c r="AY132" s="132" t="e">
        <f>IF(#REF!="nulová",J132,0)</f>
        <v>#REF!</v>
      </c>
      <c r="AZ132" s="15" t="s">
        <v>65</v>
      </c>
      <c r="BA132" s="133">
        <f t="shared" si="2"/>
        <v>0</v>
      </c>
      <c r="BB132" s="15" t="s">
        <v>118</v>
      </c>
      <c r="BC132" s="131" t="s">
        <v>138</v>
      </c>
    </row>
    <row r="133" spans="1:55" s="2" customFormat="1" ht="24.2" customHeight="1">
      <c r="A133" s="27"/>
      <c r="B133" s="125"/>
      <c r="C133" s="147">
        <f t="shared" si="1"/>
        <v>8</v>
      </c>
      <c r="D133" s="147" t="s">
        <v>114</v>
      </c>
      <c r="E133" s="148" t="s">
        <v>140</v>
      </c>
      <c r="F133" s="149" t="s">
        <v>141</v>
      </c>
      <c r="G133" s="150" t="s">
        <v>137</v>
      </c>
      <c r="H133" s="151">
        <v>55</v>
      </c>
      <c r="I133" s="184"/>
      <c r="J133" s="185">
        <f t="shared" si="0"/>
        <v>0</v>
      </c>
      <c r="K133" s="126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AH133" s="131" t="s">
        <v>118</v>
      </c>
      <c r="AJ133" s="131" t="s">
        <v>114</v>
      </c>
      <c r="AK133" s="131" t="s">
        <v>67</v>
      </c>
      <c r="AO133" s="15" t="s">
        <v>112</v>
      </c>
      <c r="AU133" s="132" t="e">
        <f>IF(#REF!="základná",J133,0)</f>
        <v>#REF!</v>
      </c>
      <c r="AV133" s="132" t="e">
        <f>IF(#REF!="znížená",J133,0)</f>
        <v>#REF!</v>
      </c>
      <c r="AW133" s="132" t="e">
        <f>IF(#REF!="zákl. prenesená",J133,0)</f>
        <v>#REF!</v>
      </c>
      <c r="AX133" s="132" t="e">
        <f>IF(#REF!="zníž. prenesená",J133,0)</f>
        <v>#REF!</v>
      </c>
      <c r="AY133" s="132" t="e">
        <f>IF(#REF!="nulová",J133,0)</f>
        <v>#REF!</v>
      </c>
      <c r="AZ133" s="15" t="s">
        <v>65</v>
      </c>
      <c r="BA133" s="133">
        <f t="shared" si="2"/>
        <v>0</v>
      </c>
      <c r="BB133" s="15" t="s">
        <v>118</v>
      </c>
      <c r="BC133" s="131" t="s">
        <v>142</v>
      </c>
    </row>
    <row r="134" spans="1:55" s="2" customFormat="1" ht="24.2" customHeight="1">
      <c r="A134" s="27"/>
      <c r="B134" s="125"/>
      <c r="C134" s="147">
        <f t="shared" si="1"/>
        <v>9</v>
      </c>
      <c r="D134" s="147" t="s">
        <v>114</v>
      </c>
      <c r="E134" s="148" t="s">
        <v>144</v>
      </c>
      <c r="F134" s="149" t="s">
        <v>145</v>
      </c>
      <c r="G134" s="150" t="s">
        <v>137</v>
      </c>
      <c r="H134" s="151">
        <v>87</v>
      </c>
      <c r="I134" s="184"/>
      <c r="J134" s="185">
        <f t="shared" si="0"/>
        <v>0</v>
      </c>
      <c r="K134" s="126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AH134" s="131" t="s">
        <v>118</v>
      </c>
      <c r="AJ134" s="131" t="s">
        <v>114</v>
      </c>
      <c r="AK134" s="131" t="s">
        <v>67</v>
      </c>
      <c r="AO134" s="15" t="s">
        <v>112</v>
      </c>
      <c r="AU134" s="132" t="e">
        <f>IF(#REF!="základná",J134,0)</f>
        <v>#REF!</v>
      </c>
      <c r="AV134" s="132" t="e">
        <f>IF(#REF!="znížená",J134,0)</f>
        <v>#REF!</v>
      </c>
      <c r="AW134" s="132" t="e">
        <f>IF(#REF!="zákl. prenesená",J134,0)</f>
        <v>#REF!</v>
      </c>
      <c r="AX134" s="132" t="e">
        <f>IF(#REF!="zníž. prenesená",J134,0)</f>
        <v>#REF!</v>
      </c>
      <c r="AY134" s="132" t="e">
        <f>IF(#REF!="nulová",J134,0)</f>
        <v>#REF!</v>
      </c>
      <c r="AZ134" s="15" t="s">
        <v>65</v>
      </c>
      <c r="BA134" s="133">
        <f t="shared" si="2"/>
        <v>0</v>
      </c>
      <c r="BB134" s="15" t="s">
        <v>118</v>
      </c>
      <c r="BC134" s="131" t="s">
        <v>146</v>
      </c>
    </row>
    <row r="135" spans="1:55" s="2" customFormat="1" ht="24.2" customHeight="1">
      <c r="A135" s="27"/>
      <c r="B135" s="125"/>
      <c r="C135" s="147">
        <f t="shared" si="1"/>
        <v>10</v>
      </c>
      <c r="D135" s="147" t="s">
        <v>114</v>
      </c>
      <c r="E135" s="148" t="s">
        <v>148</v>
      </c>
      <c r="F135" s="149" t="s">
        <v>149</v>
      </c>
      <c r="G135" s="150" t="s">
        <v>117</v>
      </c>
      <c r="H135" s="151">
        <v>242.14</v>
      </c>
      <c r="I135" s="184"/>
      <c r="J135" s="185">
        <f t="shared" si="0"/>
        <v>0</v>
      </c>
      <c r="K135" s="126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AH135" s="131" t="s">
        <v>118</v>
      </c>
      <c r="AJ135" s="131" t="s">
        <v>114</v>
      </c>
      <c r="AK135" s="131" t="s">
        <v>67</v>
      </c>
      <c r="AO135" s="15" t="s">
        <v>112</v>
      </c>
      <c r="AU135" s="132" t="e">
        <f>IF(#REF!="základná",J135,0)</f>
        <v>#REF!</v>
      </c>
      <c r="AV135" s="132" t="e">
        <f>IF(#REF!="znížená",J135,0)</f>
        <v>#REF!</v>
      </c>
      <c r="AW135" s="132" t="e">
        <f>IF(#REF!="zákl. prenesená",J135,0)</f>
        <v>#REF!</v>
      </c>
      <c r="AX135" s="132" t="e">
        <f>IF(#REF!="zníž. prenesená",J135,0)</f>
        <v>#REF!</v>
      </c>
      <c r="AY135" s="132" t="e">
        <f>IF(#REF!="nulová",J135,0)</f>
        <v>#REF!</v>
      </c>
      <c r="AZ135" s="15" t="s">
        <v>65</v>
      </c>
      <c r="BA135" s="133">
        <f t="shared" si="2"/>
        <v>0</v>
      </c>
      <c r="BB135" s="15" t="s">
        <v>118</v>
      </c>
      <c r="BC135" s="131" t="s">
        <v>150</v>
      </c>
    </row>
    <row r="136" spans="1:55" s="2" customFormat="1" ht="38.1" customHeight="1">
      <c r="A136" s="27"/>
      <c r="B136" s="125"/>
      <c r="C136" s="147">
        <f t="shared" si="1"/>
        <v>11</v>
      </c>
      <c r="D136" s="147" t="s">
        <v>114</v>
      </c>
      <c r="E136" s="148" t="s">
        <v>152</v>
      </c>
      <c r="F136" s="149" t="s">
        <v>153</v>
      </c>
      <c r="G136" s="150" t="s">
        <v>117</v>
      </c>
      <c r="H136" s="151">
        <v>555.22900000000004</v>
      </c>
      <c r="I136" s="184"/>
      <c r="J136" s="185">
        <f t="shared" si="0"/>
        <v>0</v>
      </c>
      <c r="K136" s="126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AH136" s="131" t="s">
        <v>118</v>
      </c>
      <c r="AJ136" s="131" t="s">
        <v>114</v>
      </c>
      <c r="AK136" s="131" t="s">
        <v>67</v>
      </c>
      <c r="AO136" s="15" t="s">
        <v>112</v>
      </c>
      <c r="AU136" s="132" t="e">
        <f>IF(#REF!="základná",J136,0)</f>
        <v>#REF!</v>
      </c>
      <c r="AV136" s="132" t="e">
        <f>IF(#REF!="znížená",J136,0)</f>
        <v>#REF!</v>
      </c>
      <c r="AW136" s="132" t="e">
        <f>IF(#REF!="zákl. prenesená",J136,0)</f>
        <v>#REF!</v>
      </c>
      <c r="AX136" s="132" t="e">
        <f>IF(#REF!="zníž. prenesená",J136,0)</f>
        <v>#REF!</v>
      </c>
      <c r="AY136" s="132" t="e">
        <f>IF(#REF!="nulová",J136,0)</f>
        <v>#REF!</v>
      </c>
      <c r="AZ136" s="15" t="s">
        <v>65</v>
      </c>
      <c r="BA136" s="133">
        <f t="shared" si="2"/>
        <v>0</v>
      </c>
      <c r="BB136" s="15" t="s">
        <v>118</v>
      </c>
      <c r="BC136" s="131" t="s">
        <v>154</v>
      </c>
    </row>
    <row r="137" spans="1:55" s="2" customFormat="1" ht="24.2" customHeight="1">
      <c r="A137" s="27"/>
      <c r="B137" s="125"/>
      <c r="C137" s="147">
        <f>C136+1</f>
        <v>12</v>
      </c>
      <c r="D137" s="147" t="s">
        <v>114</v>
      </c>
      <c r="E137" s="148" t="s">
        <v>156</v>
      </c>
      <c r="F137" s="149" t="s">
        <v>157</v>
      </c>
      <c r="G137" s="150" t="s">
        <v>117</v>
      </c>
      <c r="H137" s="151">
        <v>555.22900000000004</v>
      </c>
      <c r="I137" s="184"/>
      <c r="J137" s="185">
        <f t="shared" si="0"/>
        <v>0</v>
      </c>
      <c r="K137" s="126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AH137" s="131" t="s">
        <v>118</v>
      </c>
      <c r="AJ137" s="131" t="s">
        <v>114</v>
      </c>
      <c r="AK137" s="131" t="s">
        <v>67</v>
      </c>
      <c r="AO137" s="15" t="s">
        <v>112</v>
      </c>
      <c r="AU137" s="132" t="e">
        <f>IF(#REF!="základná",J137,0)</f>
        <v>#REF!</v>
      </c>
      <c r="AV137" s="132" t="e">
        <f>IF(#REF!="znížená",J137,0)</f>
        <v>#REF!</v>
      </c>
      <c r="AW137" s="132" t="e">
        <f>IF(#REF!="zákl. prenesená",J137,0)</f>
        <v>#REF!</v>
      </c>
      <c r="AX137" s="132" t="e">
        <f>IF(#REF!="zníž. prenesená",J137,0)</f>
        <v>#REF!</v>
      </c>
      <c r="AY137" s="132" t="e">
        <f>IF(#REF!="nulová",J137,0)</f>
        <v>#REF!</v>
      </c>
      <c r="AZ137" s="15" t="s">
        <v>65</v>
      </c>
      <c r="BA137" s="133">
        <f t="shared" si="2"/>
        <v>0</v>
      </c>
      <c r="BB137" s="15" t="s">
        <v>118</v>
      </c>
      <c r="BC137" s="131" t="s">
        <v>158</v>
      </c>
    </row>
    <row r="138" spans="1:55" s="2" customFormat="1" ht="24.2" customHeight="1">
      <c r="A138" s="27"/>
      <c r="B138" s="125"/>
      <c r="C138" s="147">
        <f>C137+1</f>
        <v>13</v>
      </c>
      <c r="D138" s="147" t="s">
        <v>114</v>
      </c>
      <c r="E138" s="148" t="s">
        <v>162</v>
      </c>
      <c r="F138" s="149" t="s">
        <v>163</v>
      </c>
      <c r="G138" s="150" t="s">
        <v>160</v>
      </c>
      <c r="H138" s="151">
        <v>97.371850000000023</v>
      </c>
      <c r="I138" s="184"/>
      <c r="J138" s="185">
        <f t="shared" si="0"/>
        <v>0</v>
      </c>
      <c r="K138" s="126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AH138" s="131" t="s">
        <v>118</v>
      </c>
      <c r="AJ138" s="131" t="s">
        <v>114</v>
      </c>
      <c r="AK138" s="131" t="s">
        <v>67</v>
      </c>
      <c r="AO138" s="15" t="s">
        <v>112</v>
      </c>
      <c r="AU138" s="132" t="e">
        <f>IF(#REF!="základná",J138,0)</f>
        <v>#REF!</v>
      </c>
      <c r="AV138" s="132" t="e">
        <f>IF(#REF!="znížená",J138,0)</f>
        <v>#REF!</v>
      </c>
      <c r="AW138" s="132" t="e">
        <f>IF(#REF!="zákl. prenesená",J138,0)</f>
        <v>#REF!</v>
      </c>
      <c r="AX138" s="132" t="e">
        <f>IF(#REF!="zníž. prenesená",J138,0)</f>
        <v>#REF!</v>
      </c>
      <c r="AY138" s="132" t="e">
        <f>IF(#REF!="nulová",J138,0)</f>
        <v>#REF!</v>
      </c>
      <c r="AZ138" s="15" t="s">
        <v>65</v>
      </c>
      <c r="BA138" s="133">
        <f t="shared" si="2"/>
        <v>0</v>
      </c>
      <c r="BB138" s="15" t="s">
        <v>118</v>
      </c>
      <c r="BC138" s="131" t="s">
        <v>164</v>
      </c>
    </row>
    <row r="139" spans="1:55" s="2" customFormat="1" ht="24.2" customHeight="1">
      <c r="A139" s="27"/>
      <c r="B139" s="125"/>
      <c r="C139" s="147">
        <f t="shared" ref="C139:C147" si="3">C138+1</f>
        <v>14</v>
      </c>
      <c r="D139" s="147" t="s">
        <v>114</v>
      </c>
      <c r="E139" s="148" t="s">
        <v>166</v>
      </c>
      <c r="F139" s="149" t="s">
        <v>167</v>
      </c>
      <c r="G139" s="150" t="s">
        <v>160</v>
      </c>
      <c r="H139" s="151">
        <v>97.371850000000023</v>
      </c>
      <c r="I139" s="184"/>
      <c r="J139" s="185">
        <f t="shared" si="0"/>
        <v>0</v>
      </c>
      <c r="K139" s="126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AH139" s="131" t="s">
        <v>118</v>
      </c>
      <c r="AJ139" s="131" t="s">
        <v>114</v>
      </c>
      <c r="AK139" s="131" t="s">
        <v>67</v>
      </c>
      <c r="AO139" s="15" t="s">
        <v>112</v>
      </c>
      <c r="AU139" s="132" t="e">
        <f>IF(#REF!="základná",J139,0)</f>
        <v>#REF!</v>
      </c>
      <c r="AV139" s="132" t="e">
        <f>IF(#REF!="znížená",J139,0)</f>
        <v>#REF!</v>
      </c>
      <c r="AW139" s="132" t="e">
        <f>IF(#REF!="zákl. prenesená",J139,0)</f>
        <v>#REF!</v>
      </c>
      <c r="AX139" s="132" t="e">
        <f>IF(#REF!="zníž. prenesená",J139,0)</f>
        <v>#REF!</v>
      </c>
      <c r="AY139" s="132" t="e">
        <f>IF(#REF!="nulová",J139,0)</f>
        <v>#REF!</v>
      </c>
      <c r="AZ139" s="15" t="s">
        <v>65</v>
      </c>
      <c r="BA139" s="133">
        <f t="shared" si="2"/>
        <v>0</v>
      </c>
      <c r="BB139" s="15" t="s">
        <v>118</v>
      </c>
      <c r="BC139" s="131" t="s">
        <v>168</v>
      </c>
    </row>
    <row r="140" spans="1:55" s="2" customFormat="1" ht="24.2" customHeight="1">
      <c r="A140" s="146"/>
      <c r="B140" s="125"/>
      <c r="C140" s="147">
        <f t="shared" si="3"/>
        <v>15</v>
      </c>
      <c r="D140" s="147" t="s">
        <v>114</v>
      </c>
      <c r="E140" s="148" t="s">
        <v>471</v>
      </c>
      <c r="F140" s="149" t="s">
        <v>472</v>
      </c>
      <c r="G140" s="150" t="s">
        <v>160</v>
      </c>
      <c r="H140" s="151">
        <v>15.4884</v>
      </c>
      <c r="I140" s="184"/>
      <c r="J140" s="185">
        <f t="shared" si="0"/>
        <v>0</v>
      </c>
      <c r="K140" s="12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AH140" s="131"/>
      <c r="AJ140" s="131"/>
      <c r="AK140" s="131"/>
      <c r="AO140" s="15"/>
      <c r="AU140" s="132"/>
      <c r="AV140" s="132"/>
      <c r="AW140" s="132"/>
      <c r="AX140" s="132"/>
      <c r="AY140" s="132"/>
      <c r="AZ140" s="15"/>
      <c r="BA140" s="133"/>
      <c r="BB140" s="15"/>
      <c r="BC140" s="131"/>
    </row>
    <row r="141" spans="1:55" s="2" customFormat="1" ht="31.35" customHeight="1">
      <c r="A141" s="146"/>
      <c r="B141" s="125"/>
      <c r="C141" s="147">
        <f t="shared" si="3"/>
        <v>16</v>
      </c>
      <c r="D141" s="147" t="s">
        <v>114</v>
      </c>
      <c r="E141" s="148" t="s">
        <v>474</v>
      </c>
      <c r="F141" s="149" t="s">
        <v>1259</v>
      </c>
      <c r="G141" s="150" t="s">
        <v>160</v>
      </c>
      <c r="H141" s="151">
        <v>15.4884</v>
      </c>
      <c r="I141" s="184"/>
      <c r="J141" s="185">
        <f t="shared" si="0"/>
        <v>0</v>
      </c>
      <c r="K141" s="12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AH141" s="131"/>
      <c r="AJ141" s="131"/>
      <c r="AK141" s="131"/>
      <c r="AO141" s="15"/>
      <c r="AU141" s="132"/>
      <c r="AV141" s="132"/>
      <c r="AW141" s="132"/>
      <c r="AX141" s="132"/>
      <c r="AY141" s="132"/>
      <c r="AZ141" s="15"/>
      <c r="BA141" s="133"/>
      <c r="BB141" s="15"/>
      <c r="BC141" s="131"/>
    </row>
    <row r="142" spans="1:55" s="2" customFormat="1" ht="18" customHeight="1">
      <c r="A142" s="146"/>
      <c r="B142" s="125"/>
      <c r="C142" s="147">
        <f t="shared" si="3"/>
        <v>17</v>
      </c>
      <c r="D142" s="147" t="s">
        <v>114</v>
      </c>
      <c r="E142" s="148" t="s">
        <v>1369</v>
      </c>
      <c r="F142" s="149" t="s">
        <v>1367</v>
      </c>
      <c r="G142" s="150" t="s">
        <v>160</v>
      </c>
      <c r="H142" s="151">
        <v>1.625</v>
      </c>
      <c r="I142" s="184"/>
      <c r="J142" s="185">
        <f>ROUND(I142*H142,2)</f>
        <v>0</v>
      </c>
      <c r="K142" s="12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AH142" s="131"/>
      <c r="AJ142" s="131"/>
      <c r="AK142" s="131"/>
      <c r="AO142" s="15"/>
      <c r="AU142" s="132"/>
      <c r="AV142" s="132"/>
      <c r="AW142" s="132"/>
      <c r="AX142" s="132"/>
      <c r="AY142" s="132"/>
      <c r="AZ142" s="15"/>
      <c r="BA142" s="133"/>
      <c r="BB142" s="15"/>
      <c r="BC142" s="131"/>
    </row>
    <row r="143" spans="1:55" s="2" customFormat="1" ht="18" customHeight="1">
      <c r="A143" s="146"/>
      <c r="B143" s="125"/>
      <c r="C143" s="147">
        <f t="shared" si="3"/>
        <v>18</v>
      </c>
      <c r="D143" s="147" t="s">
        <v>114</v>
      </c>
      <c r="E143" s="148" t="s">
        <v>1370</v>
      </c>
      <c r="F143" s="149" t="s">
        <v>1368</v>
      </c>
      <c r="G143" s="150" t="s">
        <v>160</v>
      </c>
      <c r="H143" s="151">
        <v>1.625</v>
      </c>
      <c r="I143" s="184"/>
      <c r="J143" s="185">
        <f t="shared" si="0"/>
        <v>0</v>
      </c>
      <c r="K143" s="12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AH143" s="131"/>
      <c r="AJ143" s="131"/>
      <c r="AK143" s="131"/>
      <c r="AO143" s="15"/>
      <c r="AU143" s="132"/>
      <c r="AV143" s="132"/>
      <c r="AW143" s="132"/>
      <c r="AX143" s="132"/>
      <c r="AY143" s="132"/>
      <c r="AZ143" s="15"/>
      <c r="BA143" s="133"/>
      <c r="BB143" s="15"/>
      <c r="BC143" s="131"/>
    </row>
    <row r="144" spans="1:55" s="2" customFormat="1" ht="24.2" customHeight="1">
      <c r="A144" s="146"/>
      <c r="B144" s="125"/>
      <c r="C144" s="147">
        <f t="shared" si="3"/>
        <v>19</v>
      </c>
      <c r="D144" s="147" t="s">
        <v>114</v>
      </c>
      <c r="E144" s="148" t="s">
        <v>1260</v>
      </c>
      <c r="F144" s="149" t="s">
        <v>1262</v>
      </c>
      <c r="G144" s="150" t="s">
        <v>160</v>
      </c>
      <c r="H144" s="151">
        <v>86.995250000000027</v>
      </c>
      <c r="I144" s="184"/>
      <c r="J144" s="185">
        <f t="shared" si="0"/>
        <v>0</v>
      </c>
      <c r="K144" s="12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AH144" s="131"/>
      <c r="AJ144" s="131"/>
      <c r="AK144" s="131"/>
      <c r="AO144" s="15"/>
      <c r="AU144" s="132"/>
      <c r="AV144" s="132"/>
      <c r="AW144" s="132"/>
      <c r="AX144" s="132"/>
      <c r="AY144" s="132"/>
      <c r="AZ144" s="15"/>
      <c r="BA144" s="133"/>
      <c r="BB144" s="15"/>
      <c r="BC144" s="131"/>
    </row>
    <row r="145" spans="1:55" s="2" customFormat="1" ht="31.7" customHeight="1">
      <c r="A145" s="146"/>
      <c r="B145" s="125"/>
      <c r="C145" s="147">
        <f t="shared" si="3"/>
        <v>20</v>
      </c>
      <c r="D145" s="147" t="s">
        <v>114</v>
      </c>
      <c r="E145" s="148" t="s">
        <v>1261</v>
      </c>
      <c r="F145" s="149" t="s">
        <v>1266</v>
      </c>
      <c r="G145" s="150" t="s">
        <v>160</v>
      </c>
      <c r="H145" s="151">
        <v>1217.9335000000003</v>
      </c>
      <c r="I145" s="184"/>
      <c r="J145" s="185">
        <f t="shared" si="0"/>
        <v>0</v>
      </c>
      <c r="K145" s="12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AH145" s="131"/>
      <c r="AJ145" s="131"/>
      <c r="AK145" s="131"/>
      <c r="AO145" s="15"/>
      <c r="AU145" s="132"/>
      <c r="AV145" s="132"/>
      <c r="AW145" s="132"/>
      <c r="AX145" s="132"/>
      <c r="AY145" s="132"/>
      <c r="AZ145" s="15"/>
      <c r="BA145" s="133"/>
      <c r="BB145" s="15"/>
      <c r="BC145" s="131"/>
    </row>
    <row r="146" spans="1:55" s="2" customFormat="1" ht="24.2" customHeight="1">
      <c r="A146" s="27"/>
      <c r="B146" s="125"/>
      <c r="C146" s="147">
        <f t="shared" si="3"/>
        <v>21</v>
      </c>
      <c r="D146" s="147" t="s">
        <v>114</v>
      </c>
      <c r="E146" s="148" t="s">
        <v>170</v>
      </c>
      <c r="F146" s="149" t="s">
        <v>171</v>
      </c>
      <c r="G146" s="150" t="s">
        <v>160</v>
      </c>
      <c r="H146" s="151">
        <v>97.371850000000023</v>
      </c>
      <c r="I146" s="184"/>
      <c r="J146" s="185">
        <f t="shared" si="0"/>
        <v>0</v>
      </c>
      <c r="K146" s="126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AH146" s="131" t="s">
        <v>118</v>
      </c>
      <c r="AJ146" s="131" t="s">
        <v>114</v>
      </c>
      <c r="AK146" s="131" t="s">
        <v>67</v>
      </c>
      <c r="AO146" s="15" t="s">
        <v>112</v>
      </c>
      <c r="AU146" s="132" t="e">
        <f>IF(#REF!="základná",J146,0)</f>
        <v>#REF!</v>
      </c>
      <c r="AV146" s="132" t="e">
        <f>IF(#REF!="znížená",J146,0)</f>
        <v>#REF!</v>
      </c>
      <c r="AW146" s="132" t="e">
        <f>IF(#REF!="zákl. prenesená",J146,0)</f>
        <v>#REF!</v>
      </c>
      <c r="AX146" s="132" t="e">
        <f>IF(#REF!="zníž. prenesená",J146,0)</f>
        <v>#REF!</v>
      </c>
      <c r="AY146" s="132" t="e">
        <f>IF(#REF!="nulová",J146,0)</f>
        <v>#REF!</v>
      </c>
      <c r="AZ146" s="15" t="s">
        <v>65</v>
      </c>
      <c r="BA146" s="133">
        <f>ROUND(I146*H146,3)</f>
        <v>0</v>
      </c>
      <c r="BB146" s="15" t="s">
        <v>118</v>
      </c>
      <c r="BC146" s="131" t="s">
        <v>172</v>
      </c>
    </row>
    <row r="147" spans="1:55" s="2" customFormat="1" ht="38.1" customHeight="1">
      <c r="A147" s="27"/>
      <c r="B147" s="125"/>
      <c r="C147" s="147">
        <f t="shared" si="3"/>
        <v>22</v>
      </c>
      <c r="D147" s="147" t="s">
        <v>114</v>
      </c>
      <c r="E147" s="148" t="s">
        <v>174</v>
      </c>
      <c r="F147" s="149" t="s">
        <v>175</v>
      </c>
      <c r="G147" s="150" t="s">
        <v>160</v>
      </c>
      <c r="H147" s="151">
        <v>27.49</v>
      </c>
      <c r="I147" s="184"/>
      <c r="J147" s="185">
        <f>ROUND(I147*H147,2)</f>
        <v>0</v>
      </c>
      <c r="K147" s="126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AH147" s="131" t="s">
        <v>118</v>
      </c>
      <c r="AJ147" s="131" t="s">
        <v>114</v>
      </c>
      <c r="AK147" s="131" t="s">
        <v>67</v>
      </c>
      <c r="AO147" s="15" t="s">
        <v>112</v>
      </c>
      <c r="AU147" s="132" t="e">
        <f>IF(#REF!="základná",J147,0)</f>
        <v>#REF!</v>
      </c>
      <c r="AV147" s="132" t="e">
        <f>IF(#REF!="znížená",J147,0)</f>
        <v>#REF!</v>
      </c>
      <c r="AW147" s="132" t="e">
        <f>IF(#REF!="zákl. prenesená",J147,0)</f>
        <v>#REF!</v>
      </c>
      <c r="AX147" s="132" t="e">
        <f>IF(#REF!="zníž. prenesená",J147,0)</f>
        <v>#REF!</v>
      </c>
      <c r="AY147" s="132" t="e">
        <f>IF(#REF!="nulová",J147,0)</f>
        <v>#REF!</v>
      </c>
      <c r="AZ147" s="15" t="s">
        <v>65</v>
      </c>
      <c r="BA147" s="133">
        <f>ROUND(I147*H147,3)</f>
        <v>0</v>
      </c>
      <c r="BB147" s="15" t="s">
        <v>118</v>
      </c>
      <c r="BC147" s="131" t="s">
        <v>176</v>
      </c>
    </row>
    <row r="148" spans="1:55" s="13" customFormat="1">
      <c r="B148" s="134"/>
      <c r="C148" s="147">
        <f t="shared" ref="C148:C155" si="4">C147+1</f>
        <v>23</v>
      </c>
      <c r="D148" s="147" t="s">
        <v>114</v>
      </c>
      <c r="E148" s="148" t="s">
        <v>1263</v>
      </c>
      <c r="F148" s="149" t="s">
        <v>496</v>
      </c>
      <c r="G148" s="150" t="s">
        <v>160</v>
      </c>
      <c r="H148" s="151">
        <v>86.995250000000027</v>
      </c>
      <c r="I148" s="184"/>
      <c r="J148" s="185">
        <f t="shared" ref="J148" si="5">ROUND(I148*H148,2)</f>
        <v>0</v>
      </c>
      <c r="AJ148" s="135"/>
      <c r="AK148" s="135"/>
      <c r="AO148" s="135"/>
    </row>
    <row r="149" spans="1:55" s="13" customFormat="1">
      <c r="B149" s="134"/>
      <c r="C149" s="147">
        <f t="shared" si="4"/>
        <v>24</v>
      </c>
      <c r="D149" s="147" t="s">
        <v>114</v>
      </c>
      <c r="E149" s="148" t="s">
        <v>1264</v>
      </c>
      <c r="F149" s="149" t="s">
        <v>1265</v>
      </c>
      <c r="G149" s="150" t="s">
        <v>187</v>
      </c>
      <c r="H149" s="151">
        <v>147.89192500000004</v>
      </c>
      <c r="I149" s="184"/>
      <c r="J149" s="185">
        <f>ROUND(I149*H149,2)</f>
        <v>0</v>
      </c>
      <c r="AJ149" s="135"/>
      <c r="AK149" s="135"/>
      <c r="AO149" s="135"/>
    </row>
    <row r="150" spans="1:55" s="2" customFormat="1" ht="24.2" customHeight="1">
      <c r="A150" s="27"/>
      <c r="B150" s="125"/>
      <c r="C150" s="147">
        <f t="shared" si="4"/>
        <v>25</v>
      </c>
      <c r="D150" s="147" t="s">
        <v>114</v>
      </c>
      <c r="E150" s="148" t="s">
        <v>1253</v>
      </c>
      <c r="F150" s="149" t="s">
        <v>1254</v>
      </c>
      <c r="G150" s="150" t="s">
        <v>160</v>
      </c>
      <c r="H150" s="151">
        <v>202.57325</v>
      </c>
      <c r="I150" s="184"/>
      <c r="J150" s="185">
        <f t="shared" ref="J150:J176" si="6">ROUND(I150*H150,2)</f>
        <v>0</v>
      </c>
      <c r="K150" s="126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AH150" s="131" t="s">
        <v>118</v>
      </c>
      <c r="AJ150" s="131" t="s">
        <v>114</v>
      </c>
      <c r="AK150" s="131" t="s">
        <v>67</v>
      </c>
      <c r="AO150" s="15" t="s">
        <v>112</v>
      </c>
      <c r="AU150" s="132" t="e">
        <f>IF(#REF!="základná",J150,0)</f>
        <v>#REF!</v>
      </c>
      <c r="AV150" s="132" t="e">
        <f>IF(#REF!="znížená",J150,0)</f>
        <v>#REF!</v>
      </c>
      <c r="AW150" s="132" t="e">
        <f>IF(#REF!="zákl. prenesená",J150,0)</f>
        <v>#REF!</v>
      </c>
      <c r="AX150" s="132" t="e">
        <f>IF(#REF!="zníž. prenesená",J150,0)</f>
        <v>#REF!</v>
      </c>
      <c r="AY150" s="132" t="e">
        <f>IF(#REF!="nulová",J150,0)</f>
        <v>#REF!</v>
      </c>
      <c r="AZ150" s="15" t="s">
        <v>65</v>
      </c>
      <c r="BA150" s="133">
        <f>ROUND(I150*H150,3)</f>
        <v>0</v>
      </c>
      <c r="BB150" s="15" t="s">
        <v>118</v>
      </c>
      <c r="BC150" s="131" t="s">
        <v>180</v>
      </c>
    </row>
    <row r="151" spans="1:55" s="2" customFormat="1" ht="64.7" customHeight="1">
      <c r="A151" s="146"/>
      <c r="B151" s="125"/>
      <c r="C151" s="152">
        <f t="shared" si="4"/>
        <v>26</v>
      </c>
      <c r="D151" s="152" t="s">
        <v>186</v>
      </c>
      <c r="E151" s="153" t="s">
        <v>1255</v>
      </c>
      <c r="F151" s="154" t="s">
        <v>1256</v>
      </c>
      <c r="G151" s="155" t="s">
        <v>160</v>
      </c>
      <c r="H151" s="156">
        <v>202.57325</v>
      </c>
      <c r="I151" s="184"/>
      <c r="J151" s="186">
        <f>ROUND(I151*H151,2)</f>
        <v>0</v>
      </c>
      <c r="K151" s="12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AH151" s="131"/>
      <c r="AJ151" s="131"/>
      <c r="AK151" s="131"/>
      <c r="AO151" s="15"/>
      <c r="AU151" s="132"/>
      <c r="AV151" s="132"/>
      <c r="AW151" s="132"/>
      <c r="AX151" s="132"/>
      <c r="AY151" s="132"/>
      <c r="AZ151" s="15"/>
      <c r="BA151" s="133"/>
      <c r="BB151" s="15"/>
      <c r="BC151" s="131"/>
    </row>
    <row r="152" spans="1:55" s="2" customFormat="1" ht="24.2" customHeight="1">
      <c r="A152" s="27"/>
      <c r="B152" s="125"/>
      <c r="C152" s="147">
        <f t="shared" si="4"/>
        <v>27</v>
      </c>
      <c r="D152" s="147" t="s">
        <v>114</v>
      </c>
      <c r="E152" s="148" t="s">
        <v>182</v>
      </c>
      <c r="F152" s="149" t="s">
        <v>183</v>
      </c>
      <c r="G152" s="150" t="s">
        <v>160</v>
      </c>
      <c r="H152" s="151">
        <v>27.49</v>
      </c>
      <c r="I152" s="184"/>
      <c r="J152" s="185">
        <f t="shared" si="6"/>
        <v>0</v>
      </c>
      <c r="K152" s="126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AH152" s="131" t="s">
        <v>118</v>
      </c>
      <c r="AJ152" s="131" t="s">
        <v>114</v>
      </c>
      <c r="AK152" s="131" t="s">
        <v>67</v>
      </c>
      <c r="AO152" s="15" t="s">
        <v>112</v>
      </c>
      <c r="AU152" s="132" t="e">
        <f>IF(#REF!="základná",J152,0)</f>
        <v>#REF!</v>
      </c>
      <c r="AV152" s="132" t="e">
        <f>IF(#REF!="znížená",J152,0)</f>
        <v>#REF!</v>
      </c>
      <c r="AW152" s="132" t="e">
        <f>IF(#REF!="zákl. prenesená",J152,0)</f>
        <v>#REF!</v>
      </c>
      <c r="AX152" s="132" t="e">
        <f>IF(#REF!="zníž. prenesená",J152,0)</f>
        <v>#REF!</v>
      </c>
      <c r="AY152" s="132" t="e">
        <f>IF(#REF!="nulová",J152,0)</f>
        <v>#REF!</v>
      </c>
      <c r="AZ152" s="15" t="s">
        <v>65</v>
      </c>
      <c r="BA152" s="133">
        <f>ROUND(I152*H152,3)</f>
        <v>0</v>
      </c>
      <c r="BB152" s="15" t="s">
        <v>118</v>
      </c>
      <c r="BC152" s="131" t="s">
        <v>184</v>
      </c>
    </row>
    <row r="153" spans="1:55" s="2" customFormat="1" ht="24.2" customHeight="1">
      <c r="A153" s="27"/>
      <c r="B153" s="125"/>
      <c r="C153" s="147">
        <f t="shared" si="4"/>
        <v>28</v>
      </c>
      <c r="D153" s="147" t="s">
        <v>114</v>
      </c>
      <c r="E153" s="148" t="s">
        <v>188</v>
      </c>
      <c r="F153" s="149" t="s">
        <v>189</v>
      </c>
      <c r="G153" s="150" t="s">
        <v>160</v>
      </c>
      <c r="H153" s="151">
        <v>20.9</v>
      </c>
      <c r="I153" s="184"/>
      <c r="J153" s="185">
        <f t="shared" si="6"/>
        <v>0</v>
      </c>
      <c r="K153" s="126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AH153" s="131" t="s">
        <v>118</v>
      </c>
      <c r="AJ153" s="131" t="s">
        <v>114</v>
      </c>
      <c r="AK153" s="131" t="s">
        <v>67</v>
      </c>
      <c r="AO153" s="15" t="s">
        <v>112</v>
      </c>
      <c r="AU153" s="132" t="e">
        <f>IF(#REF!="základná",J153,0)</f>
        <v>#REF!</v>
      </c>
      <c r="AV153" s="132" t="e">
        <f>IF(#REF!="znížená",J153,0)</f>
        <v>#REF!</v>
      </c>
      <c r="AW153" s="132" t="e">
        <f>IF(#REF!="zákl. prenesená",J153,0)</f>
        <v>#REF!</v>
      </c>
      <c r="AX153" s="132" t="e">
        <f>IF(#REF!="zníž. prenesená",J153,0)</f>
        <v>#REF!</v>
      </c>
      <c r="AY153" s="132" t="e">
        <f>IF(#REF!="nulová",J153,0)</f>
        <v>#REF!</v>
      </c>
      <c r="AZ153" s="15" t="s">
        <v>65</v>
      </c>
      <c r="BA153" s="133">
        <f>ROUND(I153*H153,3)</f>
        <v>0</v>
      </c>
      <c r="BB153" s="15" t="s">
        <v>118</v>
      </c>
      <c r="BC153" s="131" t="s">
        <v>190</v>
      </c>
    </row>
    <row r="154" spans="1:55" s="2" customFormat="1" ht="14.45" customHeight="1">
      <c r="A154" s="27"/>
      <c r="B154" s="125"/>
      <c r="C154" s="152">
        <f t="shared" si="4"/>
        <v>29</v>
      </c>
      <c r="D154" s="152" t="s">
        <v>186</v>
      </c>
      <c r="E154" s="153" t="s">
        <v>192</v>
      </c>
      <c r="F154" s="154" t="s">
        <v>193</v>
      </c>
      <c r="G154" s="155" t="s">
        <v>187</v>
      </c>
      <c r="H154" s="156">
        <v>35.529999999999994</v>
      </c>
      <c r="I154" s="184"/>
      <c r="J154" s="186">
        <f t="shared" si="6"/>
        <v>0</v>
      </c>
      <c r="K154" s="136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AH154" s="131" t="s">
        <v>143</v>
      </c>
      <c r="AJ154" s="131" t="s">
        <v>186</v>
      </c>
      <c r="AK154" s="131" t="s">
        <v>67</v>
      </c>
      <c r="AO154" s="15" t="s">
        <v>112</v>
      </c>
      <c r="AU154" s="132" t="e">
        <f>IF(#REF!="základná",J154,0)</f>
        <v>#REF!</v>
      </c>
      <c r="AV154" s="132" t="e">
        <f>IF(#REF!="znížená",J154,0)</f>
        <v>#REF!</v>
      </c>
      <c r="AW154" s="132" t="e">
        <f>IF(#REF!="zákl. prenesená",J154,0)</f>
        <v>#REF!</v>
      </c>
      <c r="AX154" s="132" t="e">
        <f>IF(#REF!="zníž. prenesená",J154,0)</f>
        <v>#REF!</v>
      </c>
      <c r="AY154" s="132" t="e">
        <f>IF(#REF!="nulová",J154,0)</f>
        <v>#REF!</v>
      </c>
      <c r="AZ154" s="15" t="s">
        <v>65</v>
      </c>
      <c r="BA154" s="133">
        <f>ROUND(I154*H154,3)</f>
        <v>0</v>
      </c>
      <c r="BB154" s="15" t="s">
        <v>118</v>
      </c>
      <c r="BC154" s="131" t="s">
        <v>194</v>
      </c>
    </row>
    <row r="155" spans="1:55" s="2" customFormat="1" ht="14.45" customHeight="1">
      <c r="A155" s="27"/>
      <c r="B155" s="125"/>
      <c r="C155" s="147">
        <f t="shared" si="4"/>
        <v>30</v>
      </c>
      <c r="D155" s="147" t="s">
        <v>114</v>
      </c>
      <c r="E155" s="148" t="s">
        <v>196</v>
      </c>
      <c r="F155" s="149" t="s">
        <v>197</v>
      </c>
      <c r="G155" s="150" t="s">
        <v>117</v>
      </c>
      <c r="H155" s="151">
        <v>657.54304999999999</v>
      </c>
      <c r="I155" s="184"/>
      <c r="J155" s="185">
        <f t="shared" si="6"/>
        <v>0</v>
      </c>
      <c r="K155" s="126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AH155" s="131" t="s">
        <v>118</v>
      </c>
      <c r="AJ155" s="131" t="s">
        <v>114</v>
      </c>
      <c r="AK155" s="131" t="s">
        <v>67</v>
      </c>
      <c r="AO155" s="15" t="s">
        <v>112</v>
      </c>
      <c r="AU155" s="132" t="e">
        <f>IF(#REF!="základná",J155,0)</f>
        <v>#REF!</v>
      </c>
      <c r="AV155" s="132" t="e">
        <f>IF(#REF!="znížená",J155,0)</f>
        <v>#REF!</v>
      </c>
      <c r="AW155" s="132" t="e">
        <f>IF(#REF!="zákl. prenesená",J155,0)</f>
        <v>#REF!</v>
      </c>
      <c r="AX155" s="132" t="e">
        <f>IF(#REF!="zníž. prenesená",J155,0)</f>
        <v>#REF!</v>
      </c>
      <c r="AY155" s="132" t="e">
        <f>IF(#REF!="nulová",J155,0)</f>
        <v>#REF!</v>
      </c>
      <c r="AZ155" s="15" t="s">
        <v>65</v>
      </c>
      <c r="BA155" s="133">
        <f>ROUND(I155*H155,3)</f>
        <v>0</v>
      </c>
      <c r="BB155" s="15" t="s">
        <v>118</v>
      </c>
      <c r="BC155" s="131" t="s">
        <v>198</v>
      </c>
    </row>
    <row r="156" spans="1:55" s="2" customFormat="1" ht="24.6" customHeight="1">
      <c r="A156" s="146"/>
      <c r="B156" s="125"/>
      <c r="C156" s="147">
        <f t="shared" ref="C156:C162" si="7">C155+1</f>
        <v>31</v>
      </c>
      <c r="D156" s="147" t="s">
        <v>114</v>
      </c>
      <c r="E156" s="148" t="s">
        <v>1303</v>
      </c>
      <c r="F156" s="149" t="s">
        <v>1304</v>
      </c>
      <c r="G156" s="150" t="s">
        <v>117</v>
      </c>
      <c r="H156" s="151">
        <v>309.08500000000004</v>
      </c>
      <c r="I156" s="184"/>
      <c r="J156" s="185">
        <f t="shared" si="6"/>
        <v>0</v>
      </c>
      <c r="K156" s="12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AH156" s="131"/>
      <c r="AJ156" s="131"/>
      <c r="AK156" s="131"/>
      <c r="AO156" s="15"/>
      <c r="AU156" s="132"/>
      <c r="AV156" s="132"/>
      <c r="AW156" s="132"/>
      <c r="AX156" s="132"/>
      <c r="AY156" s="132"/>
      <c r="AZ156" s="15"/>
      <c r="BA156" s="133"/>
      <c r="BB156" s="15"/>
      <c r="BC156" s="131"/>
    </row>
    <row r="157" spans="1:55" s="2" customFormat="1" ht="19.350000000000001" customHeight="1">
      <c r="A157" s="146"/>
      <c r="B157" s="125"/>
      <c r="C157" s="147">
        <f t="shared" si="7"/>
        <v>32</v>
      </c>
      <c r="D157" s="147" t="s">
        <v>114</v>
      </c>
      <c r="E157" s="148" t="s">
        <v>1305</v>
      </c>
      <c r="F157" s="149" t="s">
        <v>1306</v>
      </c>
      <c r="G157" s="150" t="s">
        <v>117</v>
      </c>
      <c r="H157" s="151">
        <v>309.08500000000004</v>
      </c>
      <c r="I157" s="184"/>
      <c r="J157" s="185">
        <f t="shared" si="6"/>
        <v>0</v>
      </c>
      <c r="K157" s="12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AH157" s="131"/>
      <c r="AJ157" s="131"/>
      <c r="AK157" s="131"/>
      <c r="AO157" s="15"/>
      <c r="AU157" s="132"/>
      <c r="AV157" s="132"/>
      <c r="AW157" s="132"/>
      <c r="AX157" s="132"/>
      <c r="AY157" s="132"/>
      <c r="AZ157" s="15"/>
      <c r="BA157" s="133"/>
      <c r="BB157" s="15"/>
      <c r="BC157" s="131"/>
    </row>
    <row r="158" spans="1:55" s="2" customFormat="1" ht="25.35" customHeight="1">
      <c r="A158" s="146"/>
      <c r="B158" s="125"/>
      <c r="C158" s="147">
        <f t="shared" si="7"/>
        <v>33</v>
      </c>
      <c r="D158" s="147" t="s">
        <v>114</v>
      </c>
      <c r="E158" s="148" t="s">
        <v>1307</v>
      </c>
      <c r="F158" s="149" t="s">
        <v>1308</v>
      </c>
      <c r="G158" s="150" t="s">
        <v>117</v>
      </c>
      <c r="H158" s="151">
        <v>309.08500000000004</v>
      </c>
      <c r="I158" s="184"/>
      <c r="J158" s="185">
        <f t="shared" si="6"/>
        <v>0</v>
      </c>
      <c r="K158" s="12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AH158" s="131"/>
      <c r="AJ158" s="131"/>
      <c r="AK158" s="131"/>
      <c r="AO158" s="15"/>
      <c r="AU158" s="132"/>
      <c r="AV158" s="132"/>
      <c r="AW158" s="132"/>
      <c r="AX158" s="132"/>
      <c r="AY158" s="132"/>
      <c r="AZ158" s="15"/>
      <c r="BA158" s="133"/>
      <c r="BB158" s="15"/>
      <c r="BC158" s="131"/>
    </row>
    <row r="159" spans="1:55" s="2" customFormat="1" ht="25.35" customHeight="1">
      <c r="A159" s="146"/>
      <c r="B159" s="125"/>
      <c r="C159" s="147">
        <f t="shared" si="7"/>
        <v>34</v>
      </c>
      <c r="D159" s="147" t="s">
        <v>114</v>
      </c>
      <c r="E159" s="148" t="s">
        <v>1309</v>
      </c>
      <c r="F159" s="149" t="s">
        <v>1310</v>
      </c>
      <c r="G159" s="150" t="s">
        <v>301</v>
      </c>
      <c r="H159" s="151">
        <v>600</v>
      </c>
      <c r="I159" s="184"/>
      <c r="J159" s="185">
        <f t="shared" si="6"/>
        <v>0</v>
      </c>
      <c r="K159" s="12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AH159" s="131"/>
      <c r="AJ159" s="131"/>
      <c r="AK159" s="131"/>
      <c r="AO159" s="15"/>
      <c r="AU159" s="132"/>
      <c r="AV159" s="132"/>
      <c r="AW159" s="132"/>
      <c r="AX159" s="132"/>
      <c r="AY159" s="132"/>
      <c r="AZ159" s="15"/>
      <c r="BA159" s="133"/>
      <c r="BB159" s="15"/>
      <c r="BC159" s="131"/>
    </row>
    <row r="160" spans="1:55" s="2" customFormat="1" ht="25.35" customHeight="1">
      <c r="A160" s="146"/>
      <c r="B160" s="125"/>
      <c r="C160" s="147">
        <f t="shared" si="7"/>
        <v>35</v>
      </c>
      <c r="D160" s="147" t="s">
        <v>114</v>
      </c>
      <c r="E160" s="148" t="s">
        <v>1311</v>
      </c>
      <c r="F160" s="149" t="s">
        <v>1312</v>
      </c>
      <c r="G160" s="150" t="s">
        <v>301</v>
      </c>
      <c r="H160" s="151">
        <v>456</v>
      </c>
      <c r="I160" s="184"/>
      <c r="J160" s="185">
        <f t="shared" si="6"/>
        <v>0</v>
      </c>
      <c r="K160" s="12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AH160" s="131"/>
      <c r="AJ160" s="131"/>
      <c r="AK160" s="131"/>
      <c r="AO160" s="15"/>
      <c r="AU160" s="132"/>
      <c r="AV160" s="132"/>
      <c r="AW160" s="132"/>
      <c r="AX160" s="132"/>
      <c r="AY160" s="132"/>
      <c r="AZ160" s="15"/>
      <c r="BA160" s="133"/>
      <c r="BB160" s="15"/>
      <c r="BC160" s="131"/>
    </row>
    <row r="161" spans="1:55" s="2" customFormat="1" ht="34.35" customHeight="1">
      <c r="A161" s="146"/>
      <c r="B161" s="125"/>
      <c r="C161" s="147">
        <f t="shared" si="7"/>
        <v>36</v>
      </c>
      <c r="D161" s="147" t="s">
        <v>114</v>
      </c>
      <c r="E161" s="148" t="s">
        <v>1313</v>
      </c>
      <c r="F161" s="149" t="s">
        <v>1314</v>
      </c>
      <c r="G161" s="150" t="s">
        <v>301</v>
      </c>
      <c r="H161" s="151">
        <v>20</v>
      </c>
      <c r="I161" s="184"/>
      <c r="J161" s="185">
        <f t="shared" si="6"/>
        <v>0</v>
      </c>
      <c r="K161" s="12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AH161" s="131"/>
      <c r="AJ161" s="131"/>
      <c r="AK161" s="131"/>
      <c r="AO161" s="15"/>
      <c r="AU161" s="132"/>
      <c r="AV161" s="132"/>
      <c r="AW161" s="132"/>
      <c r="AX161" s="132"/>
      <c r="AY161" s="132"/>
      <c r="AZ161" s="15"/>
      <c r="BA161" s="133"/>
      <c r="BB161" s="15"/>
      <c r="BC161" s="131"/>
    </row>
    <row r="162" spans="1:55" s="2" customFormat="1" ht="25.35" customHeight="1">
      <c r="A162" s="146"/>
      <c r="B162" s="125"/>
      <c r="C162" s="147">
        <f t="shared" si="7"/>
        <v>37</v>
      </c>
      <c r="D162" s="147" t="s">
        <v>114</v>
      </c>
      <c r="E162" s="148" t="s">
        <v>1284</v>
      </c>
      <c r="F162" s="149" t="s">
        <v>1271</v>
      </c>
      <c r="G162" s="150" t="s">
        <v>301</v>
      </c>
      <c r="H162" s="151">
        <v>387</v>
      </c>
      <c r="I162" s="184"/>
      <c r="J162" s="185">
        <f t="shared" si="6"/>
        <v>0</v>
      </c>
      <c r="K162" s="12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AH162" s="131"/>
      <c r="AJ162" s="131"/>
      <c r="AK162" s="131"/>
      <c r="AO162" s="15"/>
      <c r="AU162" s="132"/>
      <c r="AV162" s="132"/>
      <c r="AW162" s="132"/>
      <c r="AX162" s="132"/>
      <c r="AY162" s="132"/>
      <c r="AZ162" s="15"/>
      <c r="BA162" s="133"/>
      <c r="BB162" s="15"/>
      <c r="BC162" s="131"/>
    </row>
    <row r="163" spans="1:55" s="2" customFormat="1" ht="25.35" customHeight="1">
      <c r="A163" s="146"/>
      <c r="B163" s="125"/>
      <c r="C163" s="147">
        <f t="shared" ref="C163:C176" si="8">C162+1</f>
        <v>38</v>
      </c>
      <c r="D163" s="147" t="s">
        <v>114</v>
      </c>
      <c r="E163" s="148" t="s">
        <v>1285</v>
      </c>
      <c r="F163" s="149" t="s">
        <v>1272</v>
      </c>
      <c r="G163" s="150" t="s">
        <v>301</v>
      </c>
      <c r="H163" s="151">
        <v>213</v>
      </c>
      <c r="I163" s="184"/>
      <c r="J163" s="185">
        <f t="shared" si="6"/>
        <v>0</v>
      </c>
      <c r="K163" s="12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AH163" s="131"/>
      <c r="AJ163" s="131"/>
      <c r="AK163" s="131"/>
      <c r="AO163" s="15"/>
      <c r="AU163" s="132"/>
      <c r="AV163" s="132"/>
      <c r="AW163" s="132"/>
      <c r="AX163" s="132"/>
      <c r="AY163" s="132"/>
      <c r="AZ163" s="15"/>
      <c r="BA163" s="133"/>
      <c r="BB163" s="15"/>
      <c r="BC163" s="131"/>
    </row>
    <row r="164" spans="1:55" s="2" customFormat="1" ht="25.35" customHeight="1">
      <c r="A164" s="146"/>
      <c r="B164" s="125"/>
      <c r="C164" s="147">
        <f t="shared" si="8"/>
        <v>39</v>
      </c>
      <c r="D164" s="147" t="s">
        <v>114</v>
      </c>
      <c r="E164" s="148" t="s">
        <v>1286</v>
      </c>
      <c r="F164" s="149" t="s">
        <v>1273</v>
      </c>
      <c r="G164" s="150" t="s">
        <v>301</v>
      </c>
      <c r="H164" s="151">
        <v>456</v>
      </c>
      <c r="I164" s="184"/>
      <c r="J164" s="185">
        <f t="shared" si="6"/>
        <v>0</v>
      </c>
      <c r="K164" s="12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AH164" s="131"/>
      <c r="AJ164" s="131"/>
      <c r="AK164" s="131"/>
      <c r="AO164" s="15"/>
      <c r="AU164" s="132"/>
      <c r="AV164" s="132"/>
      <c r="AW164" s="132"/>
      <c r="AX164" s="132"/>
      <c r="AY164" s="132"/>
      <c r="AZ164" s="15"/>
      <c r="BA164" s="133"/>
      <c r="BB164" s="15"/>
      <c r="BC164" s="131"/>
    </row>
    <row r="165" spans="1:55" s="2" customFormat="1" ht="25.35" customHeight="1">
      <c r="A165" s="146"/>
      <c r="B165" s="125"/>
      <c r="C165" s="147">
        <f t="shared" si="8"/>
        <v>40</v>
      </c>
      <c r="D165" s="147" t="s">
        <v>114</v>
      </c>
      <c r="E165" s="148" t="s">
        <v>1287</v>
      </c>
      <c r="F165" s="149" t="s">
        <v>1274</v>
      </c>
      <c r="G165" s="150" t="s">
        <v>301</v>
      </c>
      <c r="H165" s="151">
        <v>20</v>
      </c>
      <c r="I165" s="184"/>
      <c r="J165" s="185">
        <f t="shared" si="6"/>
        <v>0</v>
      </c>
      <c r="K165" s="12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AH165" s="131"/>
      <c r="AJ165" s="131"/>
      <c r="AK165" s="131"/>
      <c r="AO165" s="15"/>
      <c r="AU165" s="132"/>
      <c r="AV165" s="132"/>
      <c r="AW165" s="132"/>
      <c r="AX165" s="132"/>
      <c r="AY165" s="132"/>
      <c r="AZ165" s="15"/>
      <c r="BA165" s="133"/>
      <c r="BB165" s="15"/>
      <c r="BC165" s="131"/>
    </row>
    <row r="166" spans="1:55" s="2" customFormat="1" ht="65.45" customHeight="1">
      <c r="A166" s="146"/>
      <c r="B166" s="125"/>
      <c r="C166" s="147">
        <f t="shared" si="8"/>
        <v>41</v>
      </c>
      <c r="D166" s="147" t="s">
        <v>114</v>
      </c>
      <c r="E166" s="148" t="s">
        <v>1288</v>
      </c>
      <c r="F166" s="149" t="s">
        <v>1299</v>
      </c>
      <c r="G166" s="150" t="s">
        <v>1275</v>
      </c>
      <c r="H166" s="151">
        <v>20</v>
      </c>
      <c r="I166" s="184"/>
      <c r="J166" s="185">
        <f t="shared" si="6"/>
        <v>0</v>
      </c>
      <c r="K166" s="12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AH166" s="131"/>
      <c r="AJ166" s="131"/>
      <c r="AK166" s="131"/>
      <c r="AO166" s="15"/>
      <c r="AU166" s="132"/>
      <c r="AV166" s="132"/>
      <c r="AW166" s="132"/>
      <c r="AX166" s="132"/>
      <c r="AY166" s="132"/>
      <c r="AZ166" s="15"/>
      <c r="BA166" s="133"/>
      <c r="BB166" s="15"/>
      <c r="BC166" s="131"/>
    </row>
    <row r="167" spans="1:55" s="2" customFormat="1" ht="22.7" customHeight="1">
      <c r="A167" s="146"/>
      <c r="B167" s="125"/>
      <c r="C167" s="147">
        <f t="shared" si="8"/>
        <v>42</v>
      </c>
      <c r="D167" s="147" t="s">
        <v>114</v>
      </c>
      <c r="E167" s="148" t="s">
        <v>1289</v>
      </c>
      <c r="F167" s="149" t="s">
        <v>1276</v>
      </c>
      <c r="G167" s="150" t="s">
        <v>117</v>
      </c>
      <c r="H167" s="151">
        <v>309.08500000000004</v>
      </c>
      <c r="I167" s="184"/>
      <c r="J167" s="185">
        <f t="shared" si="6"/>
        <v>0</v>
      </c>
      <c r="K167" s="12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AH167" s="131"/>
      <c r="AJ167" s="131"/>
      <c r="AK167" s="131"/>
      <c r="AO167" s="15"/>
      <c r="AU167" s="132"/>
      <c r="AV167" s="132"/>
      <c r="AW167" s="132"/>
      <c r="AX167" s="132"/>
      <c r="AY167" s="132"/>
      <c r="AZ167" s="15"/>
      <c r="BA167" s="133"/>
      <c r="BB167" s="15"/>
      <c r="BC167" s="131"/>
    </row>
    <row r="168" spans="1:55" s="2" customFormat="1" ht="14.45" customHeight="1">
      <c r="A168" s="146"/>
      <c r="B168" s="125"/>
      <c r="C168" s="147">
        <f t="shared" si="8"/>
        <v>43</v>
      </c>
      <c r="D168" s="147" t="s">
        <v>186</v>
      </c>
      <c r="E168" s="148" t="s">
        <v>1290</v>
      </c>
      <c r="F168" s="149" t="s">
        <v>1277</v>
      </c>
      <c r="G168" s="150" t="s">
        <v>187</v>
      </c>
      <c r="H168" s="151">
        <v>28.590362500000005</v>
      </c>
      <c r="I168" s="184"/>
      <c r="J168" s="185">
        <f t="shared" si="6"/>
        <v>0</v>
      </c>
      <c r="K168" s="12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AH168" s="131"/>
      <c r="AJ168" s="131"/>
      <c r="AK168" s="131"/>
      <c r="AO168" s="15"/>
      <c r="AU168" s="132"/>
      <c r="AV168" s="132"/>
      <c r="AW168" s="132"/>
      <c r="AX168" s="132"/>
      <c r="AY168" s="132"/>
      <c r="AZ168" s="15"/>
      <c r="BA168" s="133"/>
      <c r="BB168" s="15"/>
      <c r="BC168" s="131"/>
    </row>
    <row r="169" spans="1:55" s="2" customFormat="1" ht="25.35" customHeight="1">
      <c r="A169" s="146"/>
      <c r="B169" s="125"/>
      <c r="C169" s="147">
        <f t="shared" si="8"/>
        <v>44</v>
      </c>
      <c r="D169" s="147" t="s">
        <v>114</v>
      </c>
      <c r="E169" s="148" t="s">
        <v>1291</v>
      </c>
      <c r="F169" s="149" t="s">
        <v>1278</v>
      </c>
      <c r="G169" s="150" t="s">
        <v>187</v>
      </c>
      <c r="H169" s="151">
        <v>9.2725500000000009E-3</v>
      </c>
      <c r="I169" s="184"/>
      <c r="J169" s="185">
        <f t="shared" si="6"/>
        <v>0</v>
      </c>
      <c r="K169" s="12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AH169" s="131"/>
      <c r="AJ169" s="131"/>
      <c r="AK169" s="131"/>
      <c r="AO169" s="15"/>
      <c r="AU169" s="132"/>
      <c r="AV169" s="132"/>
      <c r="AW169" s="132"/>
      <c r="AX169" s="132"/>
      <c r="AY169" s="132"/>
      <c r="AZ169" s="15"/>
      <c r="BA169" s="133"/>
      <c r="BB169" s="15"/>
      <c r="BC169" s="131"/>
    </row>
    <row r="170" spans="1:55" s="2" customFormat="1" ht="25.35" customHeight="1">
      <c r="A170" s="146"/>
      <c r="B170" s="125"/>
      <c r="C170" s="147">
        <f t="shared" si="8"/>
        <v>45</v>
      </c>
      <c r="D170" s="147" t="s">
        <v>186</v>
      </c>
      <c r="E170" s="148" t="s">
        <v>1292</v>
      </c>
      <c r="F170" s="149" t="s">
        <v>1279</v>
      </c>
      <c r="G170" s="150" t="s">
        <v>187</v>
      </c>
      <c r="H170" s="151">
        <v>9.2725500000000009E-3</v>
      </c>
      <c r="I170" s="184"/>
      <c r="J170" s="185">
        <f t="shared" si="6"/>
        <v>0</v>
      </c>
      <c r="K170" s="12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AH170" s="131"/>
      <c r="AJ170" s="131"/>
      <c r="AK170" s="131"/>
      <c r="AO170" s="15"/>
      <c r="AU170" s="132"/>
      <c r="AV170" s="132"/>
      <c r="AW170" s="132"/>
      <c r="AX170" s="132"/>
      <c r="AY170" s="132"/>
      <c r="AZ170" s="15"/>
      <c r="BA170" s="133"/>
      <c r="BB170" s="15"/>
      <c r="BC170" s="131"/>
    </row>
    <row r="171" spans="1:55" s="2" customFormat="1" ht="21.6" customHeight="1">
      <c r="A171" s="146"/>
      <c r="B171" s="125"/>
      <c r="C171" s="147">
        <f t="shared" si="8"/>
        <v>46</v>
      </c>
      <c r="D171" s="147" t="s">
        <v>114</v>
      </c>
      <c r="E171" s="148" t="s">
        <v>1293</v>
      </c>
      <c r="F171" s="149" t="s">
        <v>1280</v>
      </c>
      <c r="G171" s="150" t="s">
        <v>187</v>
      </c>
      <c r="H171" s="151">
        <v>1.6000000000000001E-3</v>
      </c>
      <c r="I171" s="184"/>
      <c r="J171" s="185">
        <f t="shared" si="6"/>
        <v>0</v>
      </c>
      <c r="K171" s="12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AH171" s="131"/>
      <c r="AJ171" s="131"/>
      <c r="AK171" s="131"/>
      <c r="AO171" s="15"/>
      <c r="AU171" s="132"/>
      <c r="AV171" s="132"/>
      <c r="AW171" s="132"/>
      <c r="AX171" s="132"/>
      <c r="AY171" s="132"/>
      <c r="AZ171" s="15"/>
      <c r="BA171" s="133"/>
      <c r="BB171" s="15"/>
      <c r="BC171" s="131"/>
    </row>
    <row r="172" spans="1:55" s="2" customFormat="1" ht="14.45" customHeight="1">
      <c r="A172" s="146"/>
      <c r="B172" s="125"/>
      <c r="C172" s="147">
        <f t="shared" si="8"/>
        <v>47</v>
      </c>
      <c r="D172" s="147" t="s">
        <v>186</v>
      </c>
      <c r="E172" s="148" t="s">
        <v>1294</v>
      </c>
      <c r="F172" s="149" t="s">
        <v>1281</v>
      </c>
      <c r="G172" s="150" t="s">
        <v>187</v>
      </c>
      <c r="H172" s="151">
        <v>1.6000000000000001E-3</v>
      </c>
      <c r="I172" s="184"/>
      <c r="J172" s="185">
        <f t="shared" si="6"/>
        <v>0</v>
      </c>
      <c r="K172" s="12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AH172" s="131"/>
      <c r="AJ172" s="131"/>
      <c r="AK172" s="131"/>
      <c r="AO172" s="15"/>
      <c r="AU172" s="132"/>
      <c r="AV172" s="132"/>
      <c r="AW172" s="132"/>
      <c r="AX172" s="132"/>
      <c r="AY172" s="132"/>
      <c r="AZ172" s="15"/>
      <c r="BA172" s="133"/>
      <c r="BB172" s="15"/>
      <c r="BC172" s="131"/>
    </row>
    <row r="173" spans="1:55" s="2" customFormat="1" ht="23.45" customHeight="1">
      <c r="A173" s="146"/>
      <c r="B173" s="125"/>
      <c r="C173" s="147">
        <f t="shared" si="8"/>
        <v>48</v>
      </c>
      <c r="D173" s="147" t="s">
        <v>114</v>
      </c>
      <c r="E173" s="148" t="s">
        <v>1295</v>
      </c>
      <c r="F173" s="149" t="s">
        <v>1300</v>
      </c>
      <c r="G173" s="150" t="s">
        <v>160</v>
      </c>
      <c r="H173" s="151">
        <v>3</v>
      </c>
      <c r="I173" s="184"/>
      <c r="J173" s="185">
        <f t="shared" si="6"/>
        <v>0</v>
      </c>
      <c r="K173" s="12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AH173" s="131"/>
      <c r="AJ173" s="131"/>
      <c r="AK173" s="131"/>
      <c r="AO173" s="15"/>
      <c r="AU173" s="132"/>
      <c r="AV173" s="132"/>
      <c r="AW173" s="132"/>
      <c r="AX173" s="132"/>
      <c r="AY173" s="132"/>
      <c r="AZ173" s="15"/>
      <c r="BA173" s="133"/>
      <c r="BB173" s="15"/>
      <c r="BC173" s="131"/>
    </row>
    <row r="174" spans="1:55" s="2" customFormat="1" ht="23.45" customHeight="1">
      <c r="A174" s="146"/>
      <c r="B174" s="125"/>
      <c r="C174" s="147">
        <f t="shared" si="8"/>
        <v>49</v>
      </c>
      <c r="D174" s="147" t="s">
        <v>114</v>
      </c>
      <c r="E174" s="148" t="s">
        <v>1296</v>
      </c>
      <c r="F174" s="173" t="s">
        <v>1373</v>
      </c>
      <c r="G174" s="174" t="s">
        <v>160</v>
      </c>
      <c r="H174" s="175">
        <v>3.1680000000000001</v>
      </c>
      <c r="I174" s="184"/>
      <c r="J174" s="187">
        <f t="shared" si="6"/>
        <v>0</v>
      </c>
      <c r="K174" s="12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AH174" s="131"/>
      <c r="AJ174" s="131"/>
      <c r="AK174" s="131"/>
      <c r="AO174" s="15"/>
      <c r="AU174" s="132"/>
      <c r="AV174" s="132"/>
      <c r="AW174" s="132"/>
      <c r="AX174" s="132"/>
      <c r="AY174" s="132"/>
      <c r="AZ174" s="15"/>
      <c r="BA174" s="133"/>
      <c r="BB174" s="15"/>
      <c r="BC174" s="131"/>
    </row>
    <row r="175" spans="1:55" s="2" customFormat="1" ht="14.45" customHeight="1">
      <c r="A175" s="146"/>
      <c r="B175" s="125"/>
      <c r="C175" s="147">
        <f t="shared" si="8"/>
        <v>50</v>
      </c>
      <c r="D175" s="147" t="s">
        <v>114</v>
      </c>
      <c r="E175" s="148" t="s">
        <v>1297</v>
      </c>
      <c r="F175" s="149" t="s">
        <v>1282</v>
      </c>
      <c r="G175" s="150" t="s">
        <v>160</v>
      </c>
      <c r="H175" s="151">
        <v>6.1680000000000001</v>
      </c>
      <c r="I175" s="184"/>
      <c r="J175" s="185">
        <f t="shared" si="6"/>
        <v>0</v>
      </c>
      <c r="K175" s="12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AH175" s="131"/>
      <c r="AJ175" s="131"/>
      <c r="AK175" s="131"/>
      <c r="AO175" s="15"/>
      <c r="AU175" s="132"/>
      <c r="AV175" s="132"/>
      <c r="AW175" s="132"/>
      <c r="AX175" s="132"/>
      <c r="AY175" s="132"/>
      <c r="AZ175" s="15"/>
      <c r="BA175" s="133"/>
      <c r="BB175" s="15"/>
      <c r="BC175" s="131"/>
    </row>
    <row r="176" spans="1:55" s="2" customFormat="1" ht="23.45" customHeight="1">
      <c r="A176" s="146"/>
      <c r="B176" s="125"/>
      <c r="C176" s="147">
        <f t="shared" si="8"/>
        <v>51</v>
      </c>
      <c r="D176" s="147" t="s">
        <v>114</v>
      </c>
      <c r="E176" s="148" t="s">
        <v>1298</v>
      </c>
      <c r="F176" s="149" t="s">
        <v>1283</v>
      </c>
      <c r="G176" s="150" t="s">
        <v>301</v>
      </c>
      <c r="H176" s="151">
        <v>20</v>
      </c>
      <c r="I176" s="184"/>
      <c r="J176" s="185">
        <f t="shared" si="6"/>
        <v>0</v>
      </c>
      <c r="K176" s="12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AH176" s="131"/>
      <c r="AJ176" s="131"/>
      <c r="AK176" s="131"/>
      <c r="AO176" s="15"/>
      <c r="AU176" s="132"/>
      <c r="AV176" s="132"/>
      <c r="AW176" s="132"/>
      <c r="AX176" s="132"/>
      <c r="AY176" s="132"/>
      <c r="AZ176" s="15"/>
      <c r="BA176" s="133"/>
      <c r="BB176" s="15"/>
      <c r="BC176" s="131"/>
    </row>
    <row r="177" spans="1:55" s="2" customFormat="1" ht="14.45" customHeight="1">
      <c r="A177" s="146"/>
      <c r="B177" s="125"/>
      <c r="C177" s="176">
        <f>C176+1</f>
        <v>52</v>
      </c>
      <c r="D177" s="176" t="s">
        <v>186</v>
      </c>
      <c r="E177" s="177" t="s">
        <v>1315</v>
      </c>
      <c r="F177" s="178" t="s">
        <v>1316</v>
      </c>
      <c r="G177" s="179" t="s">
        <v>301</v>
      </c>
      <c r="H177" s="180">
        <v>10</v>
      </c>
      <c r="I177" s="184"/>
      <c r="J177" s="188">
        <f>ROUND(I177*H177,2)</f>
        <v>0</v>
      </c>
      <c r="K177" s="171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AH177" s="131"/>
      <c r="AJ177" s="131"/>
      <c r="AK177" s="131"/>
      <c r="AO177" s="15"/>
      <c r="AU177" s="132"/>
      <c r="AV177" s="132"/>
      <c r="AW177" s="132"/>
      <c r="AX177" s="132"/>
      <c r="AY177" s="132"/>
      <c r="AZ177" s="15"/>
      <c r="BA177" s="133"/>
      <c r="BB177" s="15"/>
      <c r="BC177" s="131"/>
    </row>
    <row r="178" spans="1:55" s="2" customFormat="1" ht="14.45" customHeight="1">
      <c r="A178" s="146"/>
      <c r="B178" s="125"/>
      <c r="C178" s="176">
        <f t="shared" ref="C178:C192" si="9">C177+1</f>
        <v>53</v>
      </c>
      <c r="D178" s="176" t="s">
        <v>186</v>
      </c>
      <c r="E178" s="177" t="s">
        <v>1317</v>
      </c>
      <c r="F178" s="178" t="s">
        <v>1318</v>
      </c>
      <c r="G178" s="179" t="s">
        <v>301</v>
      </c>
      <c r="H178" s="180">
        <v>10</v>
      </c>
      <c r="I178" s="184"/>
      <c r="J178" s="188">
        <f t="shared" ref="J178:J183" si="10">ROUND(I178*H178,2)</f>
        <v>0</v>
      </c>
      <c r="K178" s="171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AH178" s="131"/>
      <c r="AJ178" s="131"/>
      <c r="AK178" s="131"/>
      <c r="AO178" s="15"/>
      <c r="AU178" s="132"/>
      <c r="AV178" s="132"/>
      <c r="AW178" s="132"/>
      <c r="AX178" s="132"/>
      <c r="AY178" s="132"/>
      <c r="AZ178" s="15"/>
      <c r="BA178" s="133"/>
      <c r="BB178" s="15"/>
      <c r="BC178" s="131"/>
    </row>
    <row r="179" spans="1:55" s="2" customFormat="1" ht="14.45" customHeight="1">
      <c r="A179" s="146"/>
      <c r="B179" s="125"/>
      <c r="C179" s="176">
        <f t="shared" si="9"/>
        <v>54</v>
      </c>
      <c r="D179" s="176" t="s">
        <v>186</v>
      </c>
      <c r="E179" s="177" t="s">
        <v>1319</v>
      </c>
      <c r="F179" s="178" t="s">
        <v>1320</v>
      </c>
      <c r="G179" s="179" t="s">
        <v>301</v>
      </c>
      <c r="H179" s="180">
        <v>44</v>
      </c>
      <c r="I179" s="184"/>
      <c r="J179" s="188">
        <f t="shared" si="10"/>
        <v>0</v>
      </c>
      <c r="K179" s="171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AH179" s="131"/>
      <c r="AJ179" s="131"/>
      <c r="AK179" s="131"/>
      <c r="AO179" s="15"/>
      <c r="AU179" s="132"/>
      <c r="AV179" s="132"/>
      <c r="AW179" s="132"/>
      <c r="AX179" s="132"/>
      <c r="AY179" s="132"/>
      <c r="AZ179" s="15"/>
      <c r="BA179" s="133"/>
      <c r="BB179" s="15"/>
      <c r="BC179" s="131"/>
    </row>
    <row r="180" spans="1:55" s="2" customFormat="1" ht="14.45" customHeight="1">
      <c r="A180" s="146"/>
      <c r="B180" s="125"/>
      <c r="C180" s="176">
        <f t="shared" si="9"/>
        <v>55</v>
      </c>
      <c r="D180" s="176" t="s">
        <v>186</v>
      </c>
      <c r="E180" s="177" t="s">
        <v>1321</v>
      </c>
      <c r="F180" s="178" t="s">
        <v>1322</v>
      </c>
      <c r="G180" s="179" t="s">
        <v>301</v>
      </c>
      <c r="H180" s="180">
        <v>15</v>
      </c>
      <c r="I180" s="184"/>
      <c r="J180" s="188">
        <f t="shared" si="10"/>
        <v>0</v>
      </c>
      <c r="K180" s="171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AH180" s="131"/>
      <c r="AJ180" s="131"/>
      <c r="AK180" s="131"/>
      <c r="AO180" s="15"/>
      <c r="AU180" s="132"/>
      <c r="AV180" s="132"/>
      <c r="AW180" s="132"/>
      <c r="AX180" s="132"/>
      <c r="AY180" s="132"/>
      <c r="AZ180" s="15"/>
      <c r="BA180" s="133"/>
      <c r="BB180" s="15"/>
      <c r="BC180" s="131"/>
    </row>
    <row r="181" spans="1:55" s="2" customFormat="1" ht="14.45" customHeight="1">
      <c r="A181" s="146"/>
      <c r="B181" s="125"/>
      <c r="C181" s="176">
        <f t="shared" si="9"/>
        <v>56</v>
      </c>
      <c r="D181" s="176" t="s">
        <v>186</v>
      </c>
      <c r="E181" s="177" t="s">
        <v>1345</v>
      </c>
      <c r="F181" s="178" t="s">
        <v>1346</v>
      </c>
      <c r="G181" s="179" t="s">
        <v>301</v>
      </c>
      <c r="H181" s="180">
        <v>51</v>
      </c>
      <c r="I181" s="184"/>
      <c r="J181" s="188">
        <f>ROUND(I181*H181,2)</f>
        <v>0</v>
      </c>
      <c r="K181" s="171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AH181" s="131"/>
      <c r="AJ181" s="131"/>
      <c r="AK181" s="131"/>
      <c r="AO181" s="15"/>
      <c r="AU181" s="132"/>
      <c r="AV181" s="132"/>
      <c r="AW181" s="132"/>
      <c r="AX181" s="132"/>
      <c r="AY181" s="132"/>
      <c r="AZ181" s="15"/>
      <c r="BA181" s="133"/>
      <c r="BB181" s="15"/>
      <c r="BC181" s="131"/>
    </row>
    <row r="182" spans="1:55" s="2" customFormat="1" ht="14.45" customHeight="1">
      <c r="A182" s="146"/>
      <c r="B182" s="125"/>
      <c r="C182" s="176">
        <f t="shared" si="9"/>
        <v>57</v>
      </c>
      <c r="D182" s="176" t="s">
        <v>186</v>
      </c>
      <c r="E182" s="177" t="s">
        <v>1323</v>
      </c>
      <c r="F182" s="178" t="s">
        <v>1324</v>
      </c>
      <c r="G182" s="179" t="s">
        <v>301</v>
      </c>
      <c r="H182" s="180">
        <v>156</v>
      </c>
      <c r="I182" s="184"/>
      <c r="J182" s="188">
        <f t="shared" si="10"/>
        <v>0</v>
      </c>
      <c r="K182" s="171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AH182" s="131"/>
      <c r="AJ182" s="131"/>
      <c r="AK182" s="131"/>
      <c r="AO182" s="15"/>
      <c r="AU182" s="132"/>
      <c r="AV182" s="132"/>
      <c r="AW182" s="132"/>
      <c r="AX182" s="132"/>
      <c r="AY182" s="132"/>
      <c r="AZ182" s="15"/>
      <c r="BA182" s="133"/>
      <c r="BB182" s="15"/>
      <c r="BC182" s="131"/>
    </row>
    <row r="183" spans="1:55" s="2" customFormat="1" ht="14.45" customHeight="1">
      <c r="A183" s="146"/>
      <c r="B183" s="125"/>
      <c r="C183" s="176">
        <f t="shared" si="9"/>
        <v>58</v>
      </c>
      <c r="D183" s="176" t="s">
        <v>186</v>
      </c>
      <c r="E183" s="177" t="s">
        <v>1325</v>
      </c>
      <c r="F183" s="178" t="s">
        <v>1326</v>
      </c>
      <c r="G183" s="179" t="s">
        <v>301</v>
      </c>
      <c r="H183" s="180">
        <v>156</v>
      </c>
      <c r="I183" s="184"/>
      <c r="J183" s="188">
        <f t="shared" si="10"/>
        <v>0</v>
      </c>
      <c r="K183" s="171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AH183" s="131"/>
      <c r="AJ183" s="131"/>
      <c r="AK183" s="131"/>
      <c r="AO183" s="15"/>
      <c r="AU183" s="132"/>
      <c r="AV183" s="132"/>
      <c r="AW183" s="132"/>
      <c r="AX183" s="132"/>
      <c r="AY183" s="132"/>
      <c r="AZ183" s="15"/>
      <c r="BA183" s="133"/>
      <c r="BB183" s="15"/>
      <c r="BC183" s="131"/>
    </row>
    <row r="184" spans="1:55" s="2" customFormat="1" ht="14.45" customHeight="1">
      <c r="A184" s="146"/>
      <c r="B184" s="125"/>
      <c r="C184" s="176">
        <f t="shared" si="9"/>
        <v>59</v>
      </c>
      <c r="D184" s="176" t="s">
        <v>186</v>
      </c>
      <c r="E184" s="177" t="s">
        <v>1343</v>
      </c>
      <c r="F184" s="178" t="s">
        <v>1344</v>
      </c>
      <c r="G184" s="179" t="s">
        <v>301</v>
      </c>
      <c r="H184" s="180">
        <v>34</v>
      </c>
      <c r="I184" s="184"/>
      <c r="J184" s="188">
        <f>ROUND(I184*H184,2)</f>
        <v>0</v>
      </c>
      <c r="K184" s="171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AH184" s="131"/>
      <c r="AJ184" s="131"/>
      <c r="AK184" s="131"/>
      <c r="AO184" s="15"/>
      <c r="AU184" s="132"/>
      <c r="AV184" s="132"/>
      <c r="AW184" s="132"/>
      <c r="AX184" s="132"/>
      <c r="AY184" s="132"/>
      <c r="AZ184" s="15"/>
      <c r="BA184" s="133"/>
      <c r="BB184" s="15"/>
      <c r="BC184" s="131"/>
    </row>
    <row r="185" spans="1:55" s="2" customFormat="1" ht="14.45" customHeight="1">
      <c r="A185" s="146"/>
      <c r="B185" s="125"/>
      <c r="C185" s="176">
        <f t="shared" si="9"/>
        <v>60</v>
      </c>
      <c r="D185" s="176" t="s">
        <v>186</v>
      </c>
      <c r="E185" s="177" t="s">
        <v>1331</v>
      </c>
      <c r="F185" s="178" t="s">
        <v>1332</v>
      </c>
      <c r="G185" s="179" t="s">
        <v>301</v>
      </c>
      <c r="H185" s="180">
        <v>66</v>
      </c>
      <c r="I185" s="184"/>
      <c r="J185" s="188">
        <f>ROUND(I185*H185,2)</f>
        <v>0</v>
      </c>
      <c r="K185" s="171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AH185" s="131"/>
      <c r="AJ185" s="131"/>
      <c r="AK185" s="131"/>
      <c r="AO185" s="15"/>
      <c r="AU185" s="132"/>
      <c r="AV185" s="132"/>
      <c r="AW185" s="132"/>
      <c r="AX185" s="132"/>
      <c r="AY185" s="132"/>
      <c r="AZ185" s="15"/>
      <c r="BA185" s="133"/>
      <c r="BB185" s="15"/>
      <c r="BC185" s="131"/>
    </row>
    <row r="186" spans="1:55" s="2" customFormat="1" ht="14.45" customHeight="1">
      <c r="A186" s="146"/>
      <c r="B186" s="125"/>
      <c r="C186" s="176">
        <f t="shared" si="9"/>
        <v>61</v>
      </c>
      <c r="D186" s="176" t="s">
        <v>186</v>
      </c>
      <c r="E186" s="177" t="s">
        <v>1333</v>
      </c>
      <c r="F186" s="178" t="s">
        <v>1334</v>
      </c>
      <c r="G186" s="179" t="s">
        <v>301</v>
      </c>
      <c r="H186" s="180">
        <v>66</v>
      </c>
      <c r="I186" s="184"/>
      <c r="J186" s="188">
        <f t="shared" ref="J186:J188" si="11">ROUND(I186*H186,2)</f>
        <v>0</v>
      </c>
      <c r="K186" s="171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AH186" s="131"/>
      <c r="AJ186" s="131"/>
      <c r="AK186" s="131"/>
      <c r="AO186" s="15"/>
      <c r="AU186" s="132"/>
      <c r="AV186" s="132"/>
      <c r="AW186" s="132"/>
      <c r="AX186" s="132"/>
      <c r="AY186" s="132"/>
      <c r="AZ186" s="15"/>
      <c r="BA186" s="133"/>
      <c r="BB186" s="15"/>
      <c r="BC186" s="131"/>
    </row>
    <row r="187" spans="1:55" s="2" customFormat="1" ht="14.45" customHeight="1">
      <c r="A187" s="146"/>
      <c r="B187" s="125"/>
      <c r="C187" s="176">
        <f t="shared" si="9"/>
        <v>62</v>
      </c>
      <c r="D187" s="176" t="s">
        <v>186</v>
      </c>
      <c r="E187" s="177" t="s">
        <v>1341</v>
      </c>
      <c r="F187" s="178" t="s">
        <v>1342</v>
      </c>
      <c r="G187" s="179" t="s">
        <v>301</v>
      </c>
      <c r="H187" s="180">
        <v>51</v>
      </c>
      <c r="I187" s="184"/>
      <c r="J187" s="188">
        <f t="shared" si="11"/>
        <v>0</v>
      </c>
      <c r="K187" s="171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AH187" s="131"/>
      <c r="AJ187" s="131"/>
      <c r="AK187" s="131"/>
      <c r="AO187" s="15"/>
      <c r="AU187" s="132"/>
      <c r="AV187" s="132"/>
      <c r="AW187" s="132"/>
      <c r="AX187" s="132"/>
      <c r="AY187" s="132"/>
      <c r="AZ187" s="15"/>
      <c r="BA187" s="133"/>
      <c r="BB187" s="15"/>
      <c r="BC187" s="131"/>
    </row>
    <row r="188" spans="1:55" s="2" customFormat="1" ht="14.45" customHeight="1">
      <c r="A188" s="146"/>
      <c r="B188" s="125"/>
      <c r="C188" s="176">
        <f t="shared" si="9"/>
        <v>63</v>
      </c>
      <c r="D188" s="176" t="s">
        <v>186</v>
      </c>
      <c r="E188" s="177" t="s">
        <v>1335</v>
      </c>
      <c r="F188" s="178" t="s">
        <v>1336</v>
      </c>
      <c r="G188" s="179" t="s">
        <v>301</v>
      </c>
      <c r="H188" s="180">
        <v>102</v>
      </c>
      <c r="I188" s="184"/>
      <c r="J188" s="188">
        <f t="shared" si="11"/>
        <v>0</v>
      </c>
      <c r="K188" s="171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AH188" s="131"/>
      <c r="AJ188" s="131"/>
      <c r="AK188" s="131"/>
      <c r="AO188" s="15"/>
      <c r="AU188" s="132"/>
      <c r="AV188" s="132"/>
      <c r="AW188" s="132"/>
      <c r="AX188" s="132"/>
      <c r="AY188" s="132"/>
      <c r="AZ188" s="15"/>
      <c r="BA188" s="133"/>
      <c r="BB188" s="15"/>
      <c r="BC188" s="131"/>
    </row>
    <row r="189" spans="1:55" s="2" customFormat="1" ht="14.45" customHeight="1">
      <c r="A189" s="146"/>
      <c r="B189" s="125"/>
      <c r="C189" s="176">
        <f t="shared" si="9"/>
        <v>64</v>
      </c>
      <c r="D189" s="176" t="s">
        <v>186</v>
      </c>
      <c r="E189" s="177" t="s">
        <v>1337</v>
      </c>
      <c r="F189" s="178" t="s">
        <v>1338</v>
      </c>
      <c r="G189" s="179" t="s">
        <v>301</v>
      </c>
      <c r="H189" s="180">
        <v>51</v>
      </c>
      <c r="I189" s="184"/>
      <c r="J189" s="188">
        <f>ROUND(I189*H189,2)</f>
        <v>0</v>
      </c>
      <c r="K189" s="171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AH189" s="131"/>
      <c r="AJ189" s="131"/>
      <c r="AK189" s="131"/>
      <c r="AO189" s="15"/>
      <c r="AU189" s="132"/>
      <c r="AV189" s="132"/>
      <c r="AW189" s="132"/>
      <c r="AX189" s="132"/>
      <c r="AY189" s="132"/>
      <c r="AZ189" s="15"/>
      <c r="BA189" s="133"/>
      <c r="BB189" s="15"/>
      <c r="BC189" s="131"/>
    </row>
    <row r="190" spans="1:55" s="2" customFormat="1" ht="14.45" customHeight="1">
      <c r="A190" s="146"/>
      <c r="B190" s="125"/>
      <c r="C190" s="176">
        <f t="shared" si="9"/>
        <v>65</v>
      </c>
      <c r="D190" s="176" t="s">
        <v>186</v>
      </c>
      <c r="E190" s="177" t="s">
        <v>1339</v>
      </c>
      <c r="F190" s="178" t="s">
        <v>1340</v>
      </c>
      <c r="G190" s="179" t="s">
        <v>301</v>
      </c>
      <c r="H190" s="180">
        <v>51</v>
      </c>
      <c r="I190" s="184"/>
      <c r="J190" s="188">
        <f>ROUND(I190*H190,2)</f>
        <v>0</v>
      </c>
      <c r="K190" s="171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AH190" s="131"/>
      <c r="AJ190" s="131"/>
      <c r="AK190" s="131"/>
      <c r="AO190" s="15"/>
      <c r="AU190" s="132"/>
      <c r="AV190" s="132"/>
      <c r="AW190" s="132"/>
      <c r="AX190" s="132"/>
      <c r="AY190" s="132"/>
      <c r="AZ190" s="15"/>
      <c r="BA190" s="133"/>
      <c r="BB190" s="15"/>
      <c r="BC190" s="131"/>
    </row>
    <row r="191" spans="1:55" s="2" customFormat="1" ht="14.45" customHeight="1">
      <c r="A191" s="146"/>
      <c r="B191" s="125"/>
      <c r="C191" s="176">
        <f t="shared" si="9"/>
        <v>66</v>
      </c>
      <c r="D191" s="176" t="s">
        <v>186</v>
      </c>
      <c r="E191" s="177" t="s">
        <v>1327</v>
      </c>
      <c r="F191" s="178" t="s">
        <v>1328</v>
      </c>
      <c r="G191" s="179" t="s">
        <v>301</v>
      </c>
      <c r="H191" s="180">
        <v>198</v>
      </c>
      <c r="I191" s="184"/>
      <c r="J191" s="188">
        <f>ROUND(I191*H191,2)</f>
        <v>0</v>
      </c>
      <c r="K191" s="171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AH191" s="131"/>
      <c r="AJ191" s="131"/>
      <c r="AK191" s="131"/>
      <c r="AO191" s="15"/>
      <c r="AU191" s="132"/>
      <c r="AV191" s="132"/>
      <c r="AW191" s="132"/>
      <c r="AX191" s="132"/>
      <c r="AY191" s="132"/>
      <c r="AZ191" s="15"/>
      <c r="BA191" s="133"/>
      <c r="BB191" s="15"/>
      <c r="BC191" s="131"/>
    </row>
    <row r="192" spans="1:55" s="2" customFormat="1" ht="14.45" customHeight="1">
      <c r="A192" s="146"/>
      <c r="B192" s="125"/>
      <c r="C192" s="176">
        <f t="shared" si="9"/>
        <v>67</v>
      </c>
      <c r="D192" s="176" t="s">
        <v>186</v>
      </c>
      <c r="E192" s="177" t="s">
        <v>1329</v>
      </c>
      <c r="F192" s="178" t="s">
        <v>1330</v>
      </c>
      <c r="G192" s="179" t="s">
        <v>301</v>
      </c>
      <c r="H192" s="180">
        <v>15</v>
      </c>
      <c r="I192" s="184"/>
      <c r="J192" s="188">
        <f>ROUND(I192*H192,2)</f>
        <v>0</v>
      </c>
      <c r="K192" s="171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AH192" s="131"/>
      <c r="AJ192" s="131"/>
      <c r="AK192" s="131"/>
      <c r="AO192" s="15"/>
      <c r="AU192" s="132"/>
      <c r="AV192" s="132"/>
      <c r="AW192" s="132"/>
      <c r="AX192" s="132"/>
      <c r="AY192" s="132"/>
      <c r="AZ192" s="15"/>
      <c r="BA192" s="133"/>
      <c r="BB192" s="15"/>
      <c r="BC192" s="131"/>
    </row>
    <row r="193" spans="1:55" s="12" customFormat="1" ht="23.1" customHeight="1">
      <c r="B193" s="115"/>
      <c r="D193" s="116" t="s">
        <v>56</v>
      </c>
      <c r="E193" s="124" t="s">
        <v>67</v>
      </c>
      <c r="F193" s="124" t="s">
        <v>205</v>
      </c>
      <c r="I193" s="189"/>
      <c r="J193" s="190">
        <f>SUM(J194:J199)</f>
        <v>0</v>
      </c>
      <c r="AH193" s="116" t="s">
        <v>65</v>
      </c>
      <c r="AJ193" s="122" t="s">
        <v>56</v>
      </c>
      <c r="AK193" s="122" t="s">
        <v>65</v>
      </c>
      <c r="AO193" s="116" t="s">
        <v>112</v>
      </c>
      <c r="BA193" s="123">
        <f>SUM(BA194:BA199)</f>
        <v>0</v>
      </c>
    </row>
    <row r="194" spans="1:55" s="2" customFormat="1" ht="14.45" customHeight="1">
      <c r="A194" s="27"/>
      <c r="B194" s="125"/>
      <c r="C194" s="147">
        <f>C192+1</f>
        <v>68</v>
      </c>
      <c r="D194" s="147" t="s">
        <v>114</v>
      </c>
      <c r="E194" s="148" t="s">
        <v>207</v>
      </c>
      <c r="F194" s="149" t="s">
        <v>208</v>
      </c>
      <c r="G194" s="150" t="s">
        <v>137</v>
      </c>
      <c r="H194" s="151">
        <v>127.6</v>
      </c>
      <c r="I194" s="184"/>
      <c r="J194" s="185">
        <f t="shared" ref="J194:J199" si="12">ROUND(I194*H194,2)</f>
        <v>0</v>
      </c>
      <c r="K194" s="126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AH194" s="131" t="s">
        <v>118</v>
      </c>
      <c r="AJ194" s="131" t="s">
        <v>114</v>
      </c>
      <c r="AK194" s="131" t="s">
        <v>67</v>
      </c>
      <c r="AO194" s="15" t="s">
        <v>112</v>
      </c>
      <c r="AU194" s="132" t="e">
        <f>IF(#REF!="základná",J194,0)</f>
        <v>#REF!</v>
      </c>
      <c r="AV194" s="132" t="e">
        <f>IF(#REF!="znížená",J194,0)</f>
        <v>#REF!</v>
      </c>
      <c r="AW194" s="132" t="e">
        <f>IF(#REF!="zákl. prenesená",J194,0)</f>
        <v>#REF!</v>
      </c>
      <c r="AX194" s="132" t="e">
        <f>IF(#REF!="zníž. prenesená",J194,0)</f>
        <v>#REF!</v>
      </c>
      <c r="AY194" s="132" t="e">
        <f>IF(#REF!="nulová",J194,0)</f>
        <v>#REF!</v>
      </c>
      <c r="AZ194" s="15" t="s">
        <v>65</v>
      </c>
      <c r="BA194" s="133">
        <f>ROUND(I194*H194,3)</f>
        <v>0</v>
      </c>
      <c r="BB194" s="15" t="s">
        <v>118</v>
      </c>
      <c r="BC194" s="131" t="s">
        <v>209</v>
      </c>
    </row>
    <row r="195" spans="1:55" s="2" customFormat="1" ht="23.45" customHeight="1">
      <c r="A195" s="146"/>
      <c r="B195" s="125"/>
      <c r="C195" s="147">
        <f t="shared" ref="C195:C199" si="13">C194+1</f>
        <v>69</v>
      </c>
      <c r="D195" s="147" t="s">
        <v>114</v>
      </c>
      <c r="E195" s="148" t="s">
        <v>1267</v>
      </c>
      <c r="F195" s="149" t="s">
        <v>1268</v>
      </c>
      <c r="G195" s="150" t="s">
        <v>117</v>
      </c>
      <c r="H195" s="151">
        <v>20.400000000000002</v>
      </c>
      <c r="I195" s="184"/>
      <c r="J195" s="185">
        <f t="shared" si="12"/>
        <v>0</v>
      </c>
      <c r="K195" s="12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AH195" s="131"/>
      <c r="AJ195" s="131"/>
      <c r="AK195" s="131"/>
      <c r="AO195" s="15"/>
      <c r="AU195" s="132"/>
      <c r="AV195" s="132"/>
      <c r="AW195" s="132"/>
      <c r="AX195" s="132"/>
      <c r="AY195" s="132"/>
      <c r="AZ195" s="15"/>
      <c r="BA195" s="133"/>
      <c r="BB195" s="15"/>
      <c r="BC195" s="131"/>
    </row>
    <row r="196" spans="1:55" s="2" customFormat="1" ht="14.45" customHeight="1">
      <c r="A196" s="146"/>
      <c r="B196" s="125"/>
      <c r="C196" s="147">
        <f t="shared" si="13"/>
        <v>70</v>
      </c>
      <c r="D196" s="147" t="s">
        <v>114</v>
      </c>
      <c r="E196" s="148" t="s">
        <v>1269</v>
      </c>
      <c r="F196" s="149" t="s">
        <v>1270</v>
      </c>
      <c r="G196" s="150" t="s">
        <v>117</v>
      </c>
      <c r="H196" s="151">
        <v>20.400000000000002</v>
      </c>
      <c r="I196" s="184"/>
      <c r="J196" s="185">
        <f t="shared" si="12"/>
        <v>0</v>
      </c>
      <c r="K196" s="12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AH196" s="131"/>
      <c r="AJ196" s="131"/>
      <c r="AK196" s="131"/>
      <c r="AO196" s="15"/>
      <c r="AU196" s="132"/>
      <c r="AV196" s="132"/>
      <c r="AW196" s="132"/>
      <c r="AX196" s="132"/>
      <c r="AY196" s="132"/>
      <c r="AZ196" s="15"/>
      <c r="BA196" s="133"/>
      <c r="BB196" s="15"/>
      <c r="BC196" s="131"/>
    </row>
    <row r="197" spans="1:55" s="2" customFormat="1" ht="32.450000000000003" customHeight="1">
      <c r="A197" s="146"/>
      <c r="B197" s="125"/>
      <c r="C197" s="147">
        <f t="shared" ref="C197:C198" si="14">C196+1</f>
        <v>71</v>
      </c>
      <c r="D197" s="147" t="s">
        <v>114</v>
      </c>
      <c r="E197" s="148" t="s">
        <v>1365</v>
      </c>
      <c r="F197" s="149" t="s">
        <v>1366</v>
      </c>
      <c r="G197" s="150" t="s">
        <v>160</v>
      </c>
      <c r="H197" s="151">
        <v>1.625</v>
      </c>
      <c r="I197" s="184"/>
      <c r="J197" s="185">
        <f>ROUND(I197*H197,2)</f>
        <v>0</v>
      </c>
      <c r="K197" s="12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AH197" s="131"/>
      <c r="AJ197" s="131"/>
      <c r="AK197" s="131"/>
      <c r="AO197" s="15"/>
      <c r="AU197" s="132"/>
      <c r="AV197" s="132"/>
      <c r="AW197" s="132"/>
      <c r="AX197" s="132"/>
      <c r="AY197" s="132"/>
      <c r="AZ197" s="15"/>
      <c r="BA197" s="133"/>
      <c r="BB197" s="15"/>
      <c r="BC197" s="131"/>
    </row>
    <row r="198" spans="1:55" s="2" customFormat="1" ht="24.2" customHeight="1">
      <c r="A198" s="27"/>
      <c r="B198" s="125"/>
      <c r="C198" s="147">
        <f t="shared" si="14"/>
        <v>72</v>
      </c>
      <c r="D198" s="147" t="s">
        <v>114</v>
      </c>
      <c r="E198" s="148" t="s">
        <v>211</v>
      </c>
      <c r="F198" s="149" t="s">
        <v>212</v>
      </c>
      <c r="G198" s="150" t="s">
        <v>117</v>
      </c>
      <c r="H198" s="151">
        <v>578.04999999999995</v>
      </c>
      <c r="I198" s="184"/>
      <c r="J198" s="185">
        <f t="shared" si="12"/>
        <v>0</v>
      </c>
      <c r="K198" s="126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AH198" s="131" t="s">
        <v>118</v>
      </c>
      <c r="AJ198" s="131" t="s">
        <v>114</v>
      </c>
      <c r="AK198" s="131" t="s">
        <v>67</v>
      </c>
      <c r="AO198" s="15" t="s">
        <v>112</v>
      </c>
      <c r="AU198" s="132" t="e">
        <f>IF(#REF!="základná",J198,0)</f>
        <v>#REF!</v>
      </c>
      <c r="AV198" s="132" t="e">
        <f>IF(#REF!="znížená",J198,0)</f>
        <v>#REF!</v>
      </c>
      <c r="AW198" s="132" t="e">
        <f>IF(#REF!="zákl. prenesená",J198,0)</f>
        <v>#REF!</v>
      </c>
      <c r="AX198" s="132" t="e">
        <f>IF(#REF!="zníž. prenesená",J198,0)</f>
        <v>#REF!</v>
      </c>
      <c r="AY198" s="132" t="e">
        <f>IF(#REF!="nulová",J198,0)</f>
        <v>#REF!</v>
      </c>
      <c r="AZ198" s="15" t="s">
        <v>65</v>
      </c>
      <c r="BA198" s="133">
        <f>ROUND(I198*H198,3)</f>
        <v>0</v>
      </c>
      <c r="BB198" s="15" t="s">
        <v>118</v>
      </c>
      <c r="BC198" s="131" t="s">
        <v>213</v>
      </c>
    </row>
    <row r="199" spans="1:55" s="2" customFormat="1" ht="14.45" customHeight="1">
      <c r="A199" s="27"/>
      <c r="B199" s="125"/>
      <c r="C199" s="152">
        <f t="shared" si="13"/>
        <v>73</v>
      </c>
      <c r="D199" s="152" t="s">
        <v>186</v>
      </c>
      <c r="E199" s="153" t="s">
        <v>215</v>
      </c>
      <c r="F199" s="154" t="s">
        <v>216</v>
      </c>
      <c r="G199" s="155" t="s">
        <v>117</v>
      </c>
      <c r="H199" s="156">
        <v>578.04999999999995</v>
      </c>
      <c r="I199" s="184"/>
      <c r="J199" s="186">
        <f t="shared" si="12"/>
        <v>0</v>
      </c>
      <c r="K199" s="136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AH199" s="131" t="s">
        <v>143</v>
      </c>
      <c r="AJ199" s="131" t="s">
        <v>186</v>
      </c>
      <c r="AK199" s="131" t="s">
        <v>67</v>
      </c>
      <c r="AO199" s="15" t="s">
        <v>112</v>
      </c>
      <c r="AU199" s="132" t="e">
        <f>IF(#REF!="základná",J199,0)</f>
        <v>#REF!</v>
      </c>
      <c r="AV199" s="132" t="e">
        <f>IF(#REF!="znížená",J199,0)</f>
        <v>#REF!</v>
      </c>
      <c r="AW199" s="132" t="e">
        <f>IF(#REF!="zákl. prenesená",J199,0)</f>
        <v>#REF!</v>
      </c>
      <c r="AX199" s="132" t="e">
        <f>IF(#REF!="zníž. prenesená",J199,0)</f>
        <v>#REF!</v>
      </c>
      <c r="AY199" s="132" t="e">
        <f>IF(#REF!="nulová",J199,0)</f>
        <v>#REF!</v>
      </c>
      <c r="AZ199" s="15" t="s">
        <v>65</v>
      </c>
      <c r="BA199" s="133">
        <f>ROUND(I199*H199,3)</f>
        <v>0</v>
      </c>
      <c r="BB199" s="15" t="s">
        <v>118</v>
      </c>
      <c r="BC199" s="131" t="s">
        <v>217</v>
      </c>
    </row>
    <row r="200" spans="1:55" s="12" customFormat="1" ht="23.1" customHeight="1">
      <c r="B200" s="115"/>
      <c r="D200" s="116" t="s">
        <v>56</v>
      </c>
      <c r="E200" s="124" t="s">
        <v>118</v>
      </c>
      <c r="F200" s="124" t="s">
        <v>218</v>
      </c>
      <c r="I200" s="189"/>
      <c r="J200" s="190">
        <f>J201</f>
        <v>0</v>
      </c>
      <c r="AH200" s="116" t="s">
        <v>65</v>
      </c>
      <c r="AJ200" s="122" t="s">
        <v>56</v>
      </c>
      <c r="AK200" s="122" t="s">
        <v>65</v>
      </c>
      <c r="AO200" s="116" t="s">
        <v>112</v>
      </c>
      <c r="BA200" s="123">
        <f>BA201</f>
        <v>0</v>
      </c>
    </row>
    <row r="201" spans="1:55" s="2" customFormat="1" ht="24.2" customHeight="1">
      <c r="A201" s="27"/>
      <c r="B201" s="125"/>
      <c r="C201" s="147">
        <f>C199+1</f>
        <v>74</v>
      </c>
      <c r="D201" s="147" t="s">
        <v>114</v>
      </c>
      <c r="E201" s="148" t="s">
        <v>220</v>
      </c>
      <c r="F201" s="149" t="s">
        <v>221</v>
      </c>
      <c r="G201" s="150" t="s">
        <v>160</v>
      </c>
      <c r="H201" s="151">
        <v>6.6</v>
      </c>
      <c r="I201" s="184"/>
      <c r="J201" s="185">
        <f>ROUND(I201*H201,2)</f>
        <v>0</v>
      </c>
      <c r="K201" s="126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AH201" s="131" t="s">
        <v>118</v>
      </c>
      <c r="AJ201" s="131" t="s">
        <v>114</v>
      </c>
      <c r="AK201" s="131" t="s">
        <v>67</v>
      </c>
      <c r="AO201" s="15" t="s">
        <v>112</v>
      </c>
      <c r="AU201" s="132" t="e">
        <f>IF(#REF!="základná",J201,0)</f>
        <v>#REF!</v>
      </c>
      <c r="AV201" s="132" t="e">
        <f>IF(#REF!="znížená",J201,0)</f>
        <v>#REF!</v>
      </c>
      <c r="AW201" s="132" t="e">
        <f>IF(#REF!="zákl. prenesená",J201,0)</f>
        <v>#REF!</v>
      </c>
      <c r="AX201" s="132" t="e">
        <f>IF(#REF!="zníž. prenesená",J201,0)</f>
        <v>#REF!</v>
      </c>
      <c r="AY201" s="132" t="e">
        <f>IF(#REF!="nulová",J201,0)</f>
        <v>#REF!</v>
      </c>
      <c r="AZ201" s="15" t="s">
        <v>65</v>
      </c>
      <c r="BA201" s="133">
        <f>ROUND(I201*H201,3)</f>
        <v>0</v>
      </c>
      <c r="BB201" s="15" t="s">
        <v>118</v>
      </c>
      <c r="BC201" s="131" t="s">
        <v>222</v>
      </c>
    </row>
    <row r="202" spans="1:55" s="12" customFormat="1" ht="23.1" customHeight="1">
      <c r="B202" s="115"/>
      <c r="D202" s="116" t="s">
        <v>56</v>
      </c>
      <c r="E202" s="124" t="s">
        <v>130</v>
      </c>
      <c r="F202" s="124" t="s">
        <v>223</v>
      </c>
      <c r="I202" s="189"/>
      <c r="J202" s="190">
        <f>SUM(J203:J221)</f>
        <v>0</v>
      </c>
      <c r="AH202" s="116" t="s">
        <v>65</v>
      </c>
      <c r="AJ202" s="122" t="s">
        <v>56</v>
      </c>
      <c r="AK202" s="122" t="s">
        <v>65</v>
      </c>
      <c r="AO202" s="116" t="s">
        <v>112</v>
      </c>
      <c r="BA202" s="123">
        <f>SUM(BA203:BA221)</f>
        <v>0</v>
      </c>
    </row>
    <row r="203" spans="1:55" s="2" customFormat="1" ht="24.2" customHeight="1">
      <c r="A203" s="27"/>
      <c r="B203" s="125"/>
      <c r="C203" s="147">
        <f>C201+1</f>
        <v>75</v>
      </c>
      <c r="D203" s="147" t="s">
        <v>114</v>
      </c>
      <c r="E203" s="148" t="s">
        <v>225</v>
      </c>
      <c r="F203" s="149" t="s">
        <v>226</v>
      </c>
      <c r="G203" s="150" t="s">
        <v>117</v>
      </c>
      <c r="H203" s="151">
        <v>400.88724999999999</v>
      </c>
      <c r="I203" s="184"/>
      <c r="J203" s="185">
        <f t="shared" ref="J203:J221" si="15">ROUND(I203*H203,2)</f>
        <v>0</v>
      </c>
      <c r="K203" s="126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AH203" s="131" t="s">
        <v>118</v>
      </c>
      <c r="AJ203" s="131" t="s">
        <v>114</v>
      </c>
      <c r="AK203" s="131" t="s">
        <v>67</v>
      </c>
      <c r="AO203" s="15" t="s">
        <v>112</v>
      </c>
      <c r="AU203" s="132" t="e">
        <f>IF(#REF!="základná",J203,0)</f>
        <v>#REF!</v>
      </c>
      <c r="AV203" s="132" t="e">
        <f>IF(#REF!="znížená",J203,0)</f>
        <v>#REF!</v>
      </c>
      <c r="AW203" s="132" t="e">
        <f>IF(#REF!="zákl. prenesená",J203,0)</f>
        <v>#REF!</v>
      </c>
      <c r="AX203" s="132" t="e">
        <f>IF(#REF!="zníž. prenesená",J203,0)</f>
        <v>#REF!</v>
      </c>
      <c r="AY203" s="132" t="e">
        <f>IF(#REF!="nulová",J203,0)</f>
        <v>#REF!</v>
      </c>
      <c r="AZ203" s="15" t="s">
        <v>65</v>
      </c>
      <c r="BA203" s="133">
        <f t="shared" ref="BA203:BA221" si="16">ROUND(I203*H203,3)</f>
        <v>0</v>
      </c>
      <c r="BB203" s="15" t="s">
        <v>118</v>
      </c>
      <c r="BC203" s="131" t="s">
        <v>227</v>
      </c>
    </row>
    <row r="204" spans="1:55" s="2" customFormat="1" ht="24.2" customHeight="1">
      <c r="A204" s="27">
        <v>0.93404735062006772</v>
      </c>
      <c r="B204" s="125"/>
      <c r="C204" s="147">
        <f>C203+1</f>
        <v>76</v>
      </c>
      <c r="D204" s="147" t="s">
        <v>114</v>
      </c>
      <c r="E204" s="148" t="s">
        <v>229</v>
      </c>
      <c r="F204" s="149" t="s">
        <v>230</v>
      </c>
      <c r="G204" s="150" t="s">
        <v>117</v>
      </c>
      <c r="H204" s="151">
        <v>182.27</v>
      </c>
      <c r="I204" s="184"/>
      <c r="J204" s="185">
        <f t="shared" si="15"/>
        <v>0</v>
      </c>
      <c r="K204" s="126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AH204" s="131" t="s">
        <v>118</v>
      </c>
      <c r="AJ204" s="131" t="s">
        <v>114</v>
      </c>
      <c r="AK204" s="131" t="s">
        <v>67</v>
      </c>
      <c r="AO204" s="15" t="s">
        <v>112</v>
      </c>
      <c r="AU204" s="132" t="e">
        <f>IF(#REF!="základná",J204,0)</f>
        <v>#REF!</v>
      </c>
      <c r="AV204" s="132" t="e">
        <f>IF(#REF!="znížená",J204,0)</f>
        <v>#REF!</v>
      </c>
      <c r="AW204" s="132" t="e">
        <f>IF(#REF!="zákl. prenesená",J204,0)</f>
        <v>#REF!</v>
      </c>
      <c r="AX204" s="132" t="e">
        <f>IF(#REF!="zníž. prenesená",J204,0)</f>
        <v>#REF!</v>
      </c>
      <c r="AY204" s="132" t="e">
        <f>IF(#REF!="nulová",J204,0)</f>
        <v>#REF!</v>
      </c>
      <c r="AZ204" s="15" t="s">
        <v>65</v>
      </c>
      <c r="BA204" s="133">
        <f t="shared" si="16"/>
        <v>0</v>
      </c>
      <c r="BB204" s="15" t="s">
        <v>118</v>
      </c>
      <c r="BC204" s="131" t="s">
        <v>231</v>
      </c>
    </row>
    <row r="205" spans="1:55" s="2" customFormat="1" ht="30" customHeight="1">
      <c r="A205" s="27">
        <f>H205/H213</f>
        <v>0.9</v>
      </c>
      <c r="B205" s="125"/>
      <c r="C205" s="147">
        <f t="shared" ref="C205:C210" si="17">C204+1</f>
        <v>77</v>
      </c>
      <c r="D205" s="147" t="s">
        <v>114</v>
      </c>
      <c r="E205" s="148" t="s">
        <v>233</v>
      </c>
      <c r="F205" s="149" t="s">
        <v>234</v>
      </c>
      <c r="G205" s="150" t="s">
        <v>117</v>
      </c>
      <c r="H205" s="175">
        <v>169.92649800000001</v>
      </c>
      <c r="I205" s="184"/>
      <c r="J205" s="185">
        <f t="shared" si="15"/>
        <v>0</v>
      </c>
      <c r="K205" s="126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AH205" s="131" t="s">
        <v>118</v>
      </c>
      <c r="AJ205" s="131" t="s">
        <v>114</v>
      </c>
      <c r="AK205" s="131" t="s">
        <v>67</v>
      </c>
      <c r="AO205" s="15" t="s">
        <v>112</v>
      </c>
      <c r="AU205" s="132" t="e">
        <f>IF(#REF!="základná",J205,0)</f>
        <v>#REF!</v>
      </c>
      <c r="AV205" s="132" t="e">
        <f>IF(#REF!="znížená",J205,0)</f>
        <v>#REF!</v>
      </c>
      <c r="AW205" s="132" t="e">
        <f>IF(#REF!="zákl. prenesená",J205,0)</f>
        <v>#REF!</v>
      </c>
      <c r="AX205" s="132" t="e">
        <f>IF(#REF!="zníž. prenesená",J205,0)</f>
        <v>#REF!</v>
      </c>
      <c r="AY205" s="132" t="e">
        <f>IF(#REF!="nulová",J205,0)</f>
        <v>#REF!</v>
      </c>
      <c r="AZ205" s="15" t="s">
        <v>65</v>
      </c>
      <c r="BA205" s="133">
        <f t="shared" si="16"/>
        <v>0</v>
      </c>
      <c r="BB205" s="15" t="s">
        <v>118</v>
      </c>
      <c r="BC205" s="131" t="s">
        <v>235</v>
      </c>
    </row>
    <row r="206" spans="1:55" s="2" customFormat="1" ht="24.2" customHeight="1">
      <c r="A206" s="27"/>
      <c r="B206" s="125"/>
      <c r="C206" s="147">
        <f t="shared" si="17"/>
        <v>78</v>
      </c>
      <c r="D206" s="147" t="s">
        <v>114</v>
      </c>
      <c r="E206" s="148" t="s">
        <v>237</v>
      </c>
      <c r="F206" s="149" t="s">
        <v>238</v>
      </c>
      <c r="G206" s="150" t="s">
        <v>117</v>
      </c>
      <c r="H206" s="151">
        <v>182.97825</v>
      </c>
      <c r="I206" s="184"/>
      <c r="J206" s="185">
        <f t="shared" si="15"/>
        <v>0</v>
      </c>
      <c r="K206" s="126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AH206" s="131" t="s">
        <v>118</v>
      </c>
      <c r="AJ206" s="131" t="s">
        <v>114</v>
      </c>
      <c r="AK206" s="131" t="s">
        <v>67</v>
      </c>
      <c r="AO206" s="15" t="s">
        <v>112</v>
      </c>
      <c r="AU206" s="132" t="e">
        <f>IF(#REF!="základná",J206,0)</f>
        <v>#REF!</v>
      </c>
      <c r="AV206" s="132" t="e">
        <f>IF(#REF!="znížená",J206,0)</f>
        <v>#REF!</v>
      </c>
      <c r="AW206" s="132" t="e">
        <f>IF(#REF!="zákl. prenesená",J206,0)</f>
        <v>#REF!</v>
      </c>
      <c r="AX206" s="132" t="e">
        <f>IF(#REF!="zníž. prenesená",J206,0)</f>
        <v>#REF!</v>
      </c>
      <c r="AY206" s="132" t="e">
        <f>IF(#REF!="nulová",J206,0)</f>
        <v>#REF!</v>
      </c>
      <c r="AZ206" s="15" t="s">
        <v>65</v>
      </c>
      <c r="BA206" s="133">
        <f t="shared" si="16"/>
        <v>0</v>
      </c>
      <c r="BB206" s="15" t="s">
        <v>118</v>
      </c>
      <c r="BC206" s="131" t="s">
        <v>239</v>
      </c>
    </row>
    <row r="207" spans="1:55" s="2" customFormat="1" ht="30" customHeight="1">
      <c r="A207" s="27"/>
      <c r="B207" s="125"/>
      <c r="C207" s="147">
        <f t="shared" si="17"/>
        <v>79</v>
      </c>
      <c r="D207" s="147" t="s">
        <v>114</v>
      </c>
      <c r="E207" s="148" t="s">
        <v>241</v>
      </c>
      <c r="F207" s="149" t="s">
        <v>242</v>
      </c>
      <c r="G207" s="150" t="s">
        <v>117</v>
      </c>
      <c r="H207" s="151">
        <v>24</v>
      </c>
      <c r="I207" s="184"/>
      <c r="J207" s="185">
        <f t="shared" si="15"/>
        <v>0</v>
      </c>
      <c r="K207" s="126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AH207" s="131" t="s">
        <v>118</v>
      </c>
      <c r="AJ207" s="131" t="s">
        <v>114</v>
      </c>
      <c r="AK207" s="131" t="s">
        <v>67</v>
      </c>
      <c r="AO207" s="15" t="s">
        <v>112</v>
      </c>
      <c r="AU207" s="132" t="e">
        <f>IF(#REF!="základná",J207,0)</f>
        <v>#REF!</v>
      </c>
      <c r="AV207" s="132" t="e">
        <f>IF(#REF!="znížená",J207,0)</f>
        <v>#REF!</v>
      </c>
      <c r="AW207" s="132" t="e">
        <f>IF(#REF!="zákl. prenesená",J207,0)</f>
        <v>#REF!</v>
      </c>
      <c r="AX207" s="132" t="e">
        <f>IF(#REF!="zníž. prenesená",J207,0)</f>
        <v>#REF!</v>
      </c>
      <c r="AY207" s="132" t="e">
        <f>IF(#REF!="nulová",J207,0)</f>
        <v>#REF!</v>
      </c>
      <c r="AZ207" s="15" t="s">
        <v>65</v>
      </c>
      <c r="BA207" s="133">
        <f t="shared" si="16"/>
        <v>0</v>
      </c>
      <c r="BB207" s="15" t="s">
        <v>118</v>
      </c>
      <c r="BC207" s="131" t="s">
        <v>243</v>
      </c>
    </row>
    <row r="208" spans="1:55" s="2" customFormat="1" ht="27" customHeight="1">
      <c r="A208" s="27"/>
      <c r="B208" s="125"/>
      <c r="C208" s="147">
        <f t="shared" si="17"/>
        <v>80</v>
      </c>
      <c r="D208" s="147" t="s">
        <v>114</v>
      </c>
      <c r="E208" s="148" t="s">
        <v>245</v>
      </c>
      <c r="F208" s="149" t="s">
        <v>246</v>
      </c>
      <c r="G208" s="150" t="s">
        <v>117</v>
      </c>
      <c r="H208" s="151">
        <v>195.14</v>
      </c>
      <c r="I208" s="184"/>
      <c r="J208" s="185">
        <f t="shared" si="15"/>
        <v>0</v>
      </c>
      <c r="K208" s="126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AH208" s="131" t="s">
        <v>118</v>
      </c>
      <c r="AJ208" s="131" t="s">
        <v>114</v>
      </c>
      <c r="AK208" s="131" t="s">
        <v>67</v>
      </c>
      <c r="AO208" s="15" t="s">
        <v>112</v>
      </c>
      <c r="AU208" s="132" t="e">
        <f>IF(#REF!="základná",J208,0)</f>
        <v>#REF!</v>
      </c>
      <c r="AV208" s="132" t="e">
        <f>IF(#REF!="znížená",J208,0)</f>
        <v>#REF!</v>
      </c>
      <c r="AW208" s="132" t="e">
        <f>IF(#REF!="zákl. prenesená",J208,0)</f>
        <v>#REF!</v>
      </c>
      <c r="AX208" s="132" t="e">
        <f>IF(#REF!="zníž. prenesená",J208,0)</f>
        <v>#REF!</v>
      </c>
      <c r="AY208" s="132" t="e">
        <f>IF(#REF!="nulová",J208,0)</f>
        <v>#REF!</v>
      </c>
      <c r="AZ208" s="15" t="s">
        <v>65</v>
      </c>
      <c r="BA208" s="133">
        <f t="shared" si="16"/>
        <v>0</v>
      </c>
      <c r="BB208" s="15" t="s">
        <v>118</v>
      </c>
      <c r="BC208" s="131" t="s">
        <v>247</v>
      </c>
    </row>
    <row r="209" spans="1:55" s="2" customFormat="1" ht="30.6" customHeight="1">
      <c r="A209" s="27"/>
      <c r="B209" s="125"/>
      <c r="C209" s="147">
        <f t="shared" si="17"/>
        <v>81</v>
      </c>
      <c r="D209" s="147" t="s">
        <v>114</v>
      </c>
      <c r="E209" s="148" t="s">
        <v>249</v>
      </c>
      <c r="F209" s="149" t="s">
        <v>250</v>
      </c>
      <c r="G209" s="150" t="s">
        <v>117</v>
      </c>
      <c r="H209" s="151">
        <v>581.57127000000003</v>
      </c>
      <c r="I209" s="184"/>
      <c r="J209" s="185">
        <f t="shared" si="15"/>
        <v>0</v>
      </c>
      <c r="K209" s="126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AH209" s="131" t="s">
        <v>118</v>
      </c>
      <c r="AJ209" s="131" t="s">
        <v>114</v>
      </c>
      <c r="AK209" s="131" t="s">
        <v>67</v>
      </c>
      <c r="AO209" s="15" t="s">
        <v>112</v>
      </c>
      <c r="AU209" s="132" t="e">
        <f>IF(#REF!="základná",J209,0)</f>
        <v>#REF!</v>
      </c>
      <c r="AV209" s="132" t="e">
        <f>IF(#REF!="znížená",J209,0)</f>
        <v>#REF!</v>
      </c>
      <c r="AW209" s="132" t="e">
        <f>IF(#REF!="zákl. prenesená",J209,0)</f>
        <v>#REF!</v>
      </c>
      <c r="AX209" s="132" t="e">
        <f>IF(#REF!="zníž. prenesená",J209,0)</f>
        <v>#REF!</v>
      </c>
      <c r="AY209" s="132" t="e">
        <f>IF(#REF!="nulová",J209,0)</f>
        <v>#REF!</v>
      </c>
      <c r="AZ209" s="15" t="s">
        <v>65</v>
      </c>
      <c r="BA209" s="133">
        <f t="shared" si="16"/>
        <v>0</v>
      </c>
      <c r="BB209" s="15" t="s">
        <v>118</v>
      </c>
      <c r="BC209" s="131" t="s">
        <v>251</v>
      </c>
    </row>
    <row r="210" spans="1:55" s="2" customFormat="1" ht="24.6" customHeight="1">
      <c r="A210" s="27"/>
      <c r="B210" s="125"/>
      <c r="C210" s="147">
        <f t="shared" si="17"/>
        <v>82</v>
      </c>
      <c r="D210" s="147" t="s">
        <v>114</v>
      </c>
      <c r="E210" s="148" t="s">
        <v>253</v>
      </c>
      <c r="F210" s="149" t="s">
        <v>254</v>
      </c>
      <c r="G210" s="150" t="s">
        <v>117</v>
      </c>
      <c r="H210" s="151">
        <v>352.90474800000004</v>
      </c>
      <c r="I210" s="184"/>
      <c r="J210" s="185">
        <f t="shared" si="15"/>
        <v>0</v>
      </c>
      <c r="K210" s="126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AH210" s="131" t="s">
        <v>118</v>
      </c>
      <c r="AJ210" s="131" t="s">
        <v>114</v>
      </c>
      <c r="AK210" s="131" t="s">
        <v>67</v>
      </c>
      <c r="AO210" s="15" t="s">
        <v>112</v>
      </c>
      <c r="AU210" s="132" t="e">
        <f>IF(#REF!="základná",J210,0)</f>
        <v>#REF!</v>
      </c>
      <c r="AV210" s="132" t="e">
        <f>IF(#REF!="znížená",J210,0)</f>
        <v>#REF!</v>
      </c>
      <c r="AW210" s="132" t="e">
        <f>IF(#REF!="zákl. prenesená",J210,0)</f>
        <v>#REF!</v>
      </c>
      <c r="AX210" s="132" t="e">
        <f>IF(#REF!="zníž. prenesená",J210,0)</f>
        <v>#REF!</v>
      </c>
      <c r="AY210" s="132" t="e">
        <f>IF(#REF!="nulová",J210,0)</f>
        <v>#REF!</v>
      </c>
      <c r="AZ210" s="15" t="s">
        <v>65</v>
      </c>
      <c r="BA210" s="133">
        <f t="shared" si="16"/>
        <v>0</v>
      </c>
      <c r="BB210" s="15" t="s">
        <v>118</v>
      </c>
      <c r="BC210" s="131" t="s">
        <v>255</v>
      </c>
    </row>
    <row r="211" spans="1:55" s="2" customFormat="1" ht="23.1" customHeight="1">
      <c r="A211" s="27"/>
      <c r="B211" s="125"/>
      <c r="C211" s="147">
        <f>C210+1</f>
        <v>83</v>
      </c>
      <c r="D211" s="147" t="s">
        <v>114</v>
      </c>
      <c r="E211" s="148" t="s">
        <v>1356</v>
      </c>
      <c r="F211" s="149" t="s">
        <v>1355</v>
      </c>
      <c r="G211" s="150" t="s">
        <v>117</v>
      </c>
      <c r="H211" s="175">
        <v>182.97825</v>
      </c>
      <c r="I211" s="184"/>
      <c r="J211" s="185">
        <f t="shared" si="15"/>
        <v>0</v>
      </c>
      <c r="K211" s="126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AH211" s="131" t="s">
        <v>118</v>
      </c>
      <c r="AJ211" s="131" t="s">
        <v>114</v>
      </c>
      <c r="AK211" s="131" t="s">
        <v>67</v>
      </c>
      <c r="AO211" s="15" t="s">
        <v>112</v>
      </c>
      <c r="AU211" s="132" t="e">
        <f>IF(#REF!="základná",J211,0)</f>
        <v>#REF!</v>
      </c>
      <c r="AV211" s="132" t="e">
        <f>IF(#REF!="znížená",J211,0)</f>
        <v>#REF!</v>
      </c>
      <c r="AW211" s="132" t="e">
        <f>IF(#REF!="zákl. prenesená",J211,0)</f>
        <v>#REF!</v>
      </c>
      <c r="AX211" s="132" t="e">
        <f>IF(#REF!="zníž. prenesená",J211,0)</f>
        <v>#REF!</v>
      </c>
      <c r="AY211" s="132" t="e">
        <f>IF(#REF!="nulová",J211,0)</f>
        <v>#REF!</v>
      </c>
      <c r="AZ211" s="15" t="s">
        <v>65</v>
      </c>
      <c r="BA211" s="133">
        <f t="shared" si="16"/>
        <v>0</v>
      </c>
      <c r="BB211" s="15" t="s">
        <v>118</v>
      </c>
      <c r="BC211" s="131" t="s">
        <v>257</v>
      </c>
    </row>
    <row r="212" spans="1:55" s="2" customFormat="1" ht="24.2" customHeight="1">
      <c r="A212" s="27"/>
      <c r="B212" s="125"/>
      <c r="C212" s="147">
        <f>C211+1</f>
        <v>84</v>
      </c>
      <c r="D212" s="147" t="s">
        <v>114</v>
      </c>
      <c r="E212" s="148" t="s">
        <v>259</v>
      </c>
      <c r="F212" s="149" t="s">
        <v>260</v>
      </c>
      <c r="G212" s="150" t="s">
        <v>117</v>
      </c>
      <c r="H212" s="175">
        <v>209.78579999999999</v>
      </c>
      <c r="I212" s="184"/>
      <c r="J212" s="185">
        <f t="shared" si="15"/>
        <v>0</v>
      </c>
      <c r="K212" s="126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AH212" s="131" t="s">
        <v>118</v>
      </c>
      <c r="AJ212" s="131" t="s">
        <v>114</v>
      </c>
      <c r="AK212" s="131" t="s">
        <v>67</v>
      </c>
      <c r="AO212" s="15" t="s">
        <v>112</v>
      </c>
      <c r="AU212" s="132" t="e">
        <f>IF(#REF!="základná",J212,0)</f>
        <v>#REF!</v>
      </c>
      <c r="AV212" s="132" t="e">
        <f>IF(#REF!="znížená",J212,0)</f>
        <v>#REF!</v>
      </c>
      <c r="AW212" s="132" t="e">
        <f>IF(#REF!="zákl. prenesená",J212,0)</f>
        <v>#REF!</v>
      </c>
      <c r="AX212" s="132" t="e">
        <f>IF(#REF!="zníž. prenesená",J212,0)</f>
        <v>#REF!</v>
      </c>
      <c r="AY212" s="132" t="e">
        <f>IF(#REF!="nulová",J212,0)</f>
        <v>#REF!</v>
      </c>
      <c r="AZ212" s="15" t="s">
        <v>65</v>
      </c>
      <c r="BA212" s="133">
        <f t="shared" si="16"/>
        <v>0</v>
      </c>
      <c r="BB212" s="15" t="s">
        <v>118</v>
      </c>
      <c r="BC212" s="131" t="s">
        <v>261</v>
      </c>
    </row>
    <row r="213" spans="1:55" s="2" customFormat="1" ht="38.1" customHeight="1">
      <c r="A213" s="27"/>
      <c r="B213" s="125"/>
      <c r="C213" s="147">
        <f t="shared" ref="C213:C249" si="18">C212+1</f>
        <v>85</v>
      </c>
      <c r="D213" s="147" t="s">
        <v>114</v>
      </c>
      <c r="E213" s="148" t="s">
        <v>263</v>
      </c>
      <c r="F213" s="149" t="s">
        <v>264</v>
      </c>
      <c r="G213" s="150" t="s">
        <v>117</v>
      </c>
      <c r="H213" s="175">
        <v>188.80722</v>
      </c>
      <c r="I213" s="184"/>
      <c r="J213" s="185">
        <f t="shared" si="15"/>
        <v>0</v>
      </c>
      <c r="K213" s="126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AH213" s="131" t="s">
        <v>118</v>
      </c>
      <c r="AJ213" s="131" t="s">
        <v>114</v>
      </c>
      <c r="AK213" s="131" t="s">
        <v>67</v>
      </c>
      <c r="AO213" s="15" t="s">
        <v>112</v>
      </c>
      <c r="AU213" s="132" t="e">
        <f>IF(#REF!="základná",J213,0)</f>
        <v>#REF!</v>
      </c>
      <c r="AV213" s="132" t="e">
        <f>IF(#REF!="znížená",J213,0)</f>
        <v>#REF!</v>
      </c>
      <c r="AW213" s="132" t="e">
        <f>IF(#REF!="zákl. prenesená",J213,0)</f>
        <v>#REF!</v>
      </c>
      <c r="AX213" s="132" t="e">
        <f>IF(#REF!="zníž. prenesená",J213,0)</f>
        <v>#REF!</v>
      </c>
      <c r="AY213" s="132" t="e">
        <f>IF(#REF!="nulová",J213,0)</f>
        <v>#REF!</v>
      </c>
      <c r="AZ213" s="15" t="s">
        <v>65</v>
      </c>
      <c r="BA213" s="133">
        <f t="shared" si="16"/>
        <v>0</v>
      </c>
      <c r="BB213" s="15" t="s">
        <v>118</v>
      </c>
      <c r="BC213" s="131" t="s">
        <v>265</v>
      </c>
    </row>
    <row r="214" spans="1:55" s="2" customFormat="1" ht="28.7" customHeight="1">
      <c r="A214" s="27"/>
      <c r="B214" s="125"/>
      <c r="C214" s="147">
        <f t="shared" si="18"/>
        <v>86</v>
      </c>
      <c r="D214" s="147" t="s">
        <v>114</v>
      </c>
      <c r="E214" s="148" t="s">
        <v>267</v>
      </c>
      <c r="F214" s="149" t="s">
        <v>268</v>
      </c>
      <c r="G214" s="150" t="s">
        <v>117</v>
      </c>
      <c r="H214" s="151">
        <v>46.870000000000005</v>
      </c>
      <c r="I214" s="184"/>
      <c r="J214" s="185">
        <f t="shared" si="15"/>
        <v>0</v>
      </c>
      <c r="K214" s="126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AH214" s="131" t="s">
        <v>118</v>
      </c>
      <c r="AJ214" s="131" t="s">
        <v>114</v>
      </c>
      <c r="AK214" s="131" t="s">
        <v>67</v>
      </c>
      <c r="AO214" s="15" t="s">
        <v>112</v>
      </c>
      <c r="AU214" s="132" t="e">
        <f>IF(#REF!="základná",J214,0)</f>
        <v>#REF!</v>
      </c>
      <c r="AV214" s="132" t="e">
        <f>IF(#REF!="znížená",J214,0)</f>
        <v>#REF!</v>
      </c>
      <c r="AW214" s="132" t="e">
        <f>IF(#REF!="zákl. prenesená",J214,0)</f>
        <v>#REF!</v>
      </c>
      <c r="AX214" s="132" t="e">
        <f>IF(#REF!="zníž. prenesená",J214,0)</f>
        <v>#REF!</v>
      </c>
      <c r="AY214" s="132" t="e">
        <f>IF(#REF!="nulová",J214,0)</f>
        <v>#REF!</v>
      </c>
      <c r="AZ214" s="15" t="s">
        <v>65</v>
      </c>
      <c r="BA214" s="133">
        <f t="shared" si="16"/>
        <v>0</v>
      </c>
      <c r="BB214" s="15" t="s">
        <v>118</v>
      </c>
      <c r="BC214" s="131" t="s">
        <v>269</v>
      </c>
    </row>
    <row r="215" spans="1:55" s="2" customFormat="1" ht="14.45" customHeight="1">
      <c r="A215" s="27"/>
      <c r="B215" s="125"/>
      <c r="C215" s="152">
        <f t="shared" si="18"/>
        <v>87</v>
      </c>
      <c r="D215" s="152" t="s">
        <v>186</v>
      </c>
      <c r="E215" s="153" t="s">
        <v>271</v>
      </c>
      <c r="F215" s="154" t="s">
        <v>272</v>
      </c>
      <c r="G215" s="155" t="s">
        <v>117</v>
      </c>
      <c r="H215" s="156">
        <v>48.276100000000007</v>
      </c>
      <c r="I215" s="184"/>
      <c r="J215" s="186">
        <f t="shared" si="15"/>
        <v>0</v>
      </c>
      <c r="K215" s="136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AH215" s="131" t="s">
        <v>273</v>
      </c>
      <c r="AJ215" s="131" t="s">
        <v>186</v>
      </c>
      <c r="AK215" s="131" t="s">
        <v>67</v>
      </c>
      <c r="AO215" s="15" t="s">
        <v>112</v>
      </c>
      <c r="AU215" s="132" t="e">
        <f>IF(#REF!="základná",J215,0)</f>
        <v>#REF!</v>
      </c>
      <c r="AV215" s="132" t="e">
        <f>IF(#REF!="znížená",J215,0)</f>
        <v>#REF!</v>
      </c>
      <c r="AW215" s="132" t="e">
        <f>IF(#REF!="zákl. prenesená",J215,0)</f>
        <v>#REF!</v>
      </c>
      <c r="AX215" s="132" t="e">
        <f>IF(#REF!="zníž. prenesená",J215,0)</f>
        <v>#REF!</v>
      </c>
      <c r="AY215" s="132" t="e">
        <f>IF(#REF!="nulová",J215,0)</f>
        <v>#REF!</v>
      </c>
      <c r="AZ215" s="15" t="s">
        <v>65</v>
      </c>
      <c r="BA215" s="133">
        <f t="shared" si="16"/>
        <v>0</v>
      </c>
      <c r="BB215" s="15" t="s">
        <v>273</v>
      </c>
      <c r="BC215" s="131" t="s">
        <v>274</v>
      </c>
    </row>
    <row r="216" spans="1:55" s="2" customFormat="1" ht="38.1" customHeight="1">
      <c r="A216" s="27"/>
      <c r="B216" s="125"/>
      <c r="C216" s="147">
        <f t="shared" si="18"/>
        <v>88</v>
      </c>
      <c r="D216" s="147" t="s">
        <v>114</v>
      </c>
      <c r="E216" s="148" t="s">
        <v>276</v>
      </c>
      <c r="F216" s="149" t="s">
        <v>277</v>
      </c>
      <c r="G216" s="150" t="s">
        <v>117</v>
      </c>
      <c r="H216" s="151">
        <v>193.90899999999999</v>
      </c>
      <c r="I216" s="184"/>
      <c r="J216" s="185">
        <f t="shared" si="15"/>
        <v>0</v>
      </c>
      <c r="K216" s="126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AH216" s="131" t="s">
        <v>118</v>
      </c>
      <c r="AJ216" s="131" t="s">
        <v>114</v>
      </c>
      <c r="AK216" s="131" t="s">
        <v>67</v>
      </c>
      <c r="AO216" s="15" t="s">
        <v>112</v>
      </c>
      <c r="AU216" s="132" t="e">
        <f>IF(#REF!="základná",J216,0)</f>
        <v>#REF!</v>
      </c>
      <c r="AV216" s="132" t="e">
        <f>IF(#REF!="znížená",J216,0)</f>
        <v>#REF!</v>
      </c>
      <c r="AW216" s="132" t="e">
        <f>IF(#REF!="zákl. prenesená",J216,0)</f>
        <v>#REF!</v>
      </c>
      <c r="AX216" s="132" t="e">
        <f>IF(#REF!="zníž. prenesená",J216,0)</f>
        <v>#REF!</v>
      </c>
      <c r="AY216" s="132" t="e">
        <f>IF(#REF!="nulová",J216,0)</f>
        <v>#REF!</v>
      </c>
      <c r="AZ216" s="15" t="s">
        <v>65</v>
      </c>
      <c r="BA216" s="133">
        <f t="shared" si="16"/>
        <v>0</v>
      </c>
      <c r="BB216" s="15" t="s">
        <v>118</v>
      </c>
      <c r="BC216" s="131" t="s">
        <v>278</v>
      </c>
    </row>
    <row r="217" spans="1:55" s="2" customFormat="1" ht="24.2" customHeight="1">
      <c r="A217" s="27"/>
      <c r="B217" s="125"/>
      <c r="C217" s="152">
        <f>C216+1</f>
        <v>89</v>
      </c>
      <c r="D217" s="152" t="s">
        <v>186</v>
      </c>
      <c r="E217" s="153" t="s">
        <v>280</v>
      </c>
      <c r="F217" s="154" t="s">
        <v>281</v>
      </c>
      <c r="G217" s="155" t="s">
        <v>117</v>
      </c>
      <c r="H217" s="156">
        <v>146.99027000000001</v>
      </c>
      <c r="I217" s="184"/>
      <c r="J217" s="186">
        <f t="shared" si="15"/>
        <v>0</v>
      </c>
      <c r="K217" s="136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AH217" s="131" t="s">
        <v>143</v>
      </c>
      <c r="AJ217" s="131" t="s">
        <v>186</v>
      </c>
      <c r="AK217" s="131" t="s">
        <v>67</v>
      </c>
      <c r="AO217" s="15" t="s">
        <v>112</v>
      </c>
      <c r="AU217" s="132" t="e">
        <f>IF(#REF!="základná",J217,0)</f>
        <v>#REF!</v>
      </c>
      <c r="AV217" s="132" t="e">
        <f>IF(#REF!="znížená",J217,0)</f>
        <v>#REF!</v>
      </c>
      <c r="AW217" s="132" t="e">
        <f>IF(#REF!="zákl. prenesená",J217,0)</f>
        <v>#REF!</v>
      </c>
      <c r="AX217" s="132" t="e">
        <f>IF(#REF!="zníž. prenesená",J217,0)</f>
        <v>#REF!</v>
      </c>
      <c r="AY217" s="132" t="e">
        <f>IF(#REF!="nulová",J217,0)</f>
        <v>#REF!</v>
      </c>
      <c r="AZ217" s="15" t="s">
        <v>65</v>
      </c>
      <c r="BA217" s="133">
        <f t="shared" si="16"/>
        <v>0</v>
      </c>
      <c r="BB217" s="15" t="s">
        <v>118</v>
      </c>
      <c r="BC217" s="131" t="s">
        <v>282</v>
      </c>
    </row>
    <row r="218" spans="1:55" s="2" customFormat="1" ht="24.2" customHeight="1">
      <c r="A218" s="27"/>
      <c r="B218" s="125"/>
      <c r="C218" s="152">
        <f t="shared" si="18"/>
        <v>90</v>
      </c>
      <c r="D218" s="152" t="s">
        <v>186</v>
      </c>
      <c r="E218" s="153" t="s">
        <v>284</v>
      </c>
      <c r="F218" s="154" t="s">
        <v>285</v>
      </c>
      <c r="G218" s="155" t="s">
        <v>117</v>
      </c>
      <c r="H218" s="156">
        <v>52.736000000000004</v>
      </c>
      <c r="I218" s="184"/>
      <c r="J218" s="186">
        <f t="shared" si="15"/>
        <v>0</v>
      </c>
      <c r="K218" s="136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AH218" s="131" t="s">
        <v>273</v>
      </c>
      <c r="AJ218" s="131" t="s">
        <v>186</v>
      </c>
      <c r="AK218" s="131" t="s">
        <v>67</v>
      </c>
      <c r="AO218" s="15" t="s">
        <v>112</v>
      </c>
      <c r="AU218" s="132" t="e">
        <f>IF(#REF!="základná",J218,0)</f>
        <v>#REF!</v>
      </c>
      <c r="AV218" s="132" t="e">
        <f>IF(#REF!="znížená",J218,0)</f>
        <v>#REF!</v>
      </c>
      <c r="AW218" s="132" t="e">
        <f>IF(#REF!="zákl. prenesená",J218,0)</f>
        <v>#REF!</v>
      </c>
      <c r="AX218" s="132" t="e">
        <f>IF(#REF!="zníž. prenesená",J218,0)</f>
        <v>#REF!</v>
      </c>
      <c r="AY218" s="132" t="e">
        <f>IF(#REF!="nulová",J218,0)</f>
        <v>#REF!</v>
      </c>
      <c r="AZ218" s="15" t="s">
        <v>65</v>
      </c>
      <c r="BA218" s="133">
        <f t="shared" si="16"/>
        <v>0</v>
      </c>
      <c r="BB218" s="15" t="s">
        <v>273</v>
      </c>
      <c r="BC218" s="131" t="s">
        <v>286</v>
      </c>
    </row>
    <row r="219" spans="1:55" s="2" customFormat="1" ht="38.1" customHeight="1">
      <c r="A219" s="27"/>
      <c r="B219" s="125"/>
      <c r="C219" s="147">
        <f t="shared" si="18"/>
        <v>91</v>
      </c>
      <c r="D219" s="147" t="s">
        <v>114</v>
      </c>
      <c r="E219" s="148" t="s">
        <v>288</v>
      </c>
      <c r="F219" s="149" t="s">
        <v>289</v>
      </c>
      <c r="G219" s="150" t="s">
        <v>117</v>
      </c>
      <c r="H219" s="151">
        <v>24</v>
      </c>
      <c r="I219" s="184"/>
      <c r="J219" s="185">
        <f t="shared" si="15"/>
        <v>0</v>
      </c>
      <c r="K219" s="126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AH219" s="131" t="s">
        <v>118</v>
      </c>
      <c r="AJ219" s="131" t="s">
        <v>114</v>
      </c>
      <c r="AK219" s="131" t="s">
        <v>67</v>
      </c>
      <c r="AO219" s="15" t="s">
        <v>112</v>
      </c>
      <c r="AU219" s="132" t="e">
        <f>IF(#REF!="základná",J219,0)</f>
        <v>#REF!</v>
      </c>
      <c r="AV219" s="132" t="e">
        <f>IF(#REF!="znížená",J219,0)</f>
        <v>#REF!</v>
      </c>
      <c r="AW219" s="132" t="e">
        <f>IF(#REF!="zákl. prenesená",J219,0)</f>
        <v>#REF!</v>
      </c>
      <c r="AX219" s="132" t="e">
        <f>IF(#REF!="zníž. prenesená",J219,0)</f>
        <v>#REF!</v>
      </c>
      <c r="AY219" s="132" t="e">
        <f>IF(#REF!="nulová",J219,0)</f>
        <v>#REF!</v>
      </c>
      <c r="AZ219" s="15" t="s">
        <v>65</v>
      </c>
      <c r="BA219" s="133">
        <f t="shared" si="16"/>
        <v>0</v>
      </c>
      <c r="BB219" s="15" t="s">
        <v>118</v>
      </c>
      <c r="BC219" s="131" t="s">
        <v>290</v>
      </c>
    </row>
    <row r="220" spans="1:55" s="2" customFormat="1" ht="25.7" customHeight="1">
      <c r="A220" s="27"/>
      <c r="B220" s="125"/>
      <c r="C220" s="152">
        <f t="shared" si="18"/>
        <v>92</v>
      </c>
      <c r="D220" s="152" t="s">
        <v>186</v>
      </c>
      <c r="E220" s="153" t="s">
        <v>1358</v>
      </c>
      <c r="F220" s="154" t="s">
        <v>1357</v>
      </c>
      <c r="G220" s="155" t="s">
        <v>117</v>
      </c>
      <c r="H220" s="156">
        <v>24.72</v>
      </c>
      <c r="I220" s="184"/>
      <c r="J220" s="186">
        <f t="shared" si="15"/>
        <v>0</v>
      </c>
      <c r="K220" s="136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AH220" s="131" t="s">
        <v>273</v>
      </c>
      <c r="AJ220" s="131" t="s">
        <v>186</v>
      </c>
      <c r="AK220" s="131" t="s">
        <v>67</v>
      </c>
      <c r="AO220" s="15" t="s">
        <v>112</v>
      </c>
      <c r="AU220" s="132" t="e">
        <f>IF(#REF!="základná",J220,0)</f>
        <v>#REF!</v>
      </c>
      <c r="AV220" s="132" t="e">
        <f>IF(#REF!="znížená",J220,0)</f>
        <v>#REF!</v>
      </c>
      <c r="AW220" s="132" t="e">
        <f>IF(#REF!="zákl. prenesená",J220,0)</f>
        <v>#REF!</v>
      </c>
      <c r="AX220" s="132" t="e">
        <f>IF(#REF!="zníž. prenesená",J220,0)</f>
        <v>#REF!</v>
      </c>
      <c r="AY220" s="132" t="e">
        <f>IF(#REF!="nulová",J220,0)</f>
        <v>#REF!</v>
      </c>
      <c r="AZ220" s="15" t="s">
        <v>65</v>
      </c>
      <c r="BA220" s="133">
        <f t="shared" si="16"/>
        <v>0</v>
      </c>
      <c r="BB220" s="15" t="s">
        <v>273</v>
      </c>
      <c r="BC220" s="131" t="s">
        <v>292</v>
      </c>
    </row>
    <row r="221" spans="1:55" s="2" customFormat="1" ht="14.45" customHeight="1">
      <c r="A221" s="27"/>
      <c r="B221" s="125"/>
      <c r="C221" s="147">
        <f t="shared" si="18"/>
        <v>93</v>
      </c>
      <c r="D221" s="147" t="s">
        <v>114</v>
      </c>
      <c r="E221" s="148" t="s">
        <v>294</v>
      </c>
      <c r="F221" s="149" t="s">
        <v>295</v>
      </c>
      <c r="G221" s="150" t="s">
        <v>117</v>
      </c>
      <c r="H221" s="151">
        <v>28.799999999999997</v>
      </c>
      <c r="I221" s="184"/>
      <c r="J221" s="185">
        <f t="shared" si="15"/>
        <v>0</v>
      </c>
      <c r="K221" s="126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AH221" s="131" t="s">
        <v>118</v>
      </c>
      <c r="AJ221" s="131" t="s">
        <v>114</v>
      </c>
      <c r="AK221" s="131" t="s">
        <v>67</v>
      </c>
      <c r="AO221" s="15" t="s">
        <v>112</v>
      </c>
      <c r="AU221" s="132" t="e">
        <f>IF(#REF!="základná",J221,0)</f>
        <v>#REF!</v>
      </c>
      <c r="AV221" s="132" t="e">
        <f>IF(#REF!="znížená",J221,0)</f>
        <v>#REF!</v>
      </c>
      <c r="AW221" s="132" t="e">
        <f>IF(#REF!="zákl. prenesená",J221,0)</f>
        <v>#REF!</v>
      </c>
      <c r="AX221" s="132" t="e">
        <f>IF(#REF!="zníž. prenesená",J221,0)</f>
        <v>#REF!</v>
      </c>
      <c r="AY221" s="132" t="e">
        <f>IF(#REF!="nulová",J221,0)</f>
        <v>#REF!</v>
      </c>
      <c r="AZ221" s="15" t="s">
        <v>65</v>
      </c>
      <c r="BA221" s="133">
        <f t="shared" si="16"/>
        <v>0</v>
      </c>
      <c r="BB221" s="15" t="s">
        <v>118</v>
      </c>
      <c r="BC221" s="131" t="s">
        <v>296</v>
      </c>
    </row>
    <row r="222" spans="1:55" s="12" customFormat="1" ht="23.1" customHeight="1">
      <c r="B222" s="115"/>
      <c r="D222" s="116" t="s">
        <v>56</v>
      </c>
      <c r="E222" s="124" t="s">
        <v>143</v>
      </c>
      <c r="F222" s="124" t="s">
        <v>297</v>
      </c>
      <c r="I222" s="189"/>
      <c r="J222" s="190">
        <f>SUM(J223:J229)</f>
        <v>0</v>
      </c>
      <c r="AH222" s="116" t="s">
        <v>65</v>
      </c>
      <c r="AJ222" s="122" t="s">
        <v>56</v>
      </c>
      <c r="AK222" s="122" t="s">
        <v>65</v>
      </c>
      <c r="AO222" s="116" t="s">
        <v>112</v>
      </c>
      <c r="BA222" s="123">
        <f>SUM(BA223:BA229)</f>
        <v>0</v>
      </c>
    </row>
    <row r="223" spans="1:55" s="2" customFormat="1" ht="24.2" customHeight="1">
      <c r="A223" s="27"/>
      <c r="B223" s="125"/>
      <c r="C223" s="147">
        <f>C221+1</f>
        <v>94</v>
      </c>
      <c r="D223" s="147" t="s">
        <v>114</v>
      </c>
      <c r="E223" s="148" t="s">
        <v>299</v>
      </c>
      <c r="F223" s="149" t="s">
        <v>300</v>
      </c>
      <c r="G223" s="150" t="s">
        <v>301</v>
      </c>
      <c r="H223" s="151">
        <v>8</v>
      </c>
      <c r="I223" s="184"/>
      <c r="J223" s="185">
        <f t="shared" ref="J223:J229" si="19">ROUND(I223*H223,2)</f>
        <v>0</v>
      </c>
      <c r="K223" s="126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AH223" s="131" t="s">
        <v>118</v>
      </c>
      <c r="AJ223" s="131" t="s">
        <v>114</v>
      </c>
      <c r="AK223" s="131" t="s">
        <v>67</v>
      </c>
      <c r="AO223" s="15" t="s">
        <v>112</v>
      </c>
      <c r="AU223" s="132" t="e">
        <f>IF(#REF!="základná",J223,0)</f>
        <v>#REF!</v>
      </c>
      <c r="AV223" s="132" t="e">
        <f>IF(#REF!="znížená",J223,0)</f>
        <v>#REF!</v>
      </c>
      <c r="AW223" s="132" t="e">
        <f>IF(#REF!="zákl. prenesená",J223,0)</f>
        <v>#REF!</v>
      </c>
      <c r="AX223" s="132" t="e">
        <f>IF(#REF!="zníž. prenesená",J223,0)</f>
        <v>#REF!</v>
      </c>
      <c r="AY223" s="132" t="e">
        <f>IF(#REF!="nulová",J223,0)</f>
        <v>#REF!</v>
      </c>
      <c r="AZ223" s="15" t="s">
        <v>65</v>
      </c>
      <c r="BA223" s="133">
        <f t="shared" ref="BA223:BA229" si="20">ROUND(I223*H223,3)</f>
        <v>0</v>
      </c>
      <c r="BB223" s="15" t="s">
        <v>118</v>
      </c>
      <c r="BC223" s="131" t="s">
        <v>302</v>
      </c>
    </row>
    <row r="224" spans="1:55" s="2" customFormat="1" ht="14.45" customHeight="1">
      <c r="A224" s="27"/>
      <c r="B224" s="125"/>
      <c r="C224" s="152">
        <f t="shared" si="18"/>
        <v>95</v>
      </c>
      <c r="D224" s="152" t="s">
        <v>186</v>
      </c>
      <c r="E224" s="153" t="s">
        <v>304</v>
      </c>
      <c r="F224" s="154" t="s">
        <v>305</v>
      </c>
      <c r="G224" s="155" t="s">
        <v>301</v>
      </c>
      <c r="H224" s="156">
        <v>8</v>
      </c>
      <c r="I224" s="184"/>
      <c r="J224" s="186">
        <f t="shared" si="19"/>
        <v>0</v>
      </c>
      <c r="K224" s="136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AH224" s="131" t="s">
        <v>143</v>
      </c>
      <c r="AJ224" s="131" t="s">
        <v>186</v>
      </c>
      <c r="AK224" s="131" t="s">
        <v>67</v>
      </c>
      <c r="AO224" s="15" t="s">
        <v>112</v>
      </c>
      <c r="AU224" s="132" t="e">
        <f>IF(#REF!="základná",J224,0)</f>
        <v>#REF!</v>
      </c>
      <c r="AV224" s="132" t="e">
        <f>IF(#REF!="znížená",J224,0)</f>
        <v>#REF!</v>
      </c>
      <c r="AW224" s="132" t="e">
        <f>IF(#REF!="zákl. prenesená",J224,0)</f>
        <v>#REF!</v>
      </c>
      <c r="AX224" s="132" t="e">
        <f>IF(#REF!="zníž. prenesená",J224,0)</f>
        <v>#REF!</v>
      </c>
      <c r="AY224" s="132" t="e">
        <f>IF(#REF!="nulová",J224,0)</f>
        <v>#REF!</v>
      </c>
      <c r="AZ224" s="15" t="s">
        <v>67</v>
      </c>
      <c r="BA224" s="133">
        <f t="shared" si="20"/>
        <v>0</v>
      </c>
      <c r="BB224" s="15" t="s">
        <v>118</v>
      </c>
      <c r="BC224" s="131" t="s">
        <v>306</v>
      </c>
    </row>
    <row r="225" spans="1:55" s="2" customFormat="1" ht="14.45" customHeight="1">
      <c r="A225" s="27"/>
      <c r="B225" s="125"/>
      <c r="C225" s="152">
        <f t="shared" si="18"/>
        <v>96</v>
      </c>
      <c r="D225" s="152" t="s">
        <v>186</v>
      </c>
      <c r="E225" s="153" t="s">
        <v>308</v>
      </c>
      <c r="F225" s="154" t="s">
        <v>309</v>
      </c>
      <c r="G225" s="155" t="s">
        <v>301</v>
      </c>
      <c r="H225" s="156">
        <v>8</v>
      </c>
      <c r="I225" s="184"/>
      <c r="J225" s="186">
        <f t="shared" si="19"/>
        <v>0</v>
      </c>
      <c r="K225" s="136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AH225" s="131" t="s">
        <v>143</v>
      </c>
      <c r="AJ225" s="131" t="s">
        <v>186</v>
      </c>
      <c r="AK225" s="131" t="s">
        <v>67</v>
      </c>
      <c r="AO225" s="15" t="s">
        <v>112</v>
      </c>
      <c r="AU225" s="132" t="e">
        <f>IF(#REF!="základná",J225,0)</f>
        <v>#REF!</v>
      </c>
      <c r="AV225" s="132" t="e">
        <f>IF(#REF!="znížená",J225,0)</f>
        <v>#REF!</v>
      </c>
      <c r="AW225" s="132" t="e">
        <f>IF(#REF!="zákl. prenesená",J225,0)</f>
        <v>#REF!</v>
      </c>
      <c r="AX225" s="132" t="e">
        <f>IF(#REF!="zníž. prenesená",J225,0)</f>
        <v>#REF!</v>
      </c>
      <c r="AY225" s="132" t="e">
        <f>IF(#REF!="nulová",J225,0)</f>
        <v>#REF!</v>
      </c>
      <c r="AZ225" s="15" t="s">
        <v>67</v>
      </c>
      <c r="BA225" s="133">
        <f t="shared" si="20"/>
        <v>0</v>
      </c>
      <c r="BB225" s="15" t="s">
        <v>118</v>
      </c>
      <c r="BC225" s="131" t="s">
        <v>310</v>
      </c>
    </row>
    <row r="226" spans="1:55" s="2" customFormat="1" ht="14.45" customHeight="1">
      <c r="A226" s="27"/>
      <c r="B226" s="125"/>
      <c r="C226" s="152">
        <f t="shared" si="18"/>
        <v>97</v>
      </c>
      <c r="D226" s="152" t="s">
        <v>186</v>
      </c>
      <c r="E226" s="153" t="s">
        <v>312</v>
      </c>
      <c r="F226" s="154" t="s">
        <v>313</v>
      </c>
      <c r="G226" s="155" t="s">
        <v>301</v>
      </c>
      <c r="H226" s="156">
        <v>8</v>
      </c>
      <c r="I226" s="184"/>
      <c r="J226" s="186">
        <f t="shared" si="19"/>
        <v>0</v>
      </c>
      <c r="K226" s="136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AH226" s="131" t="s">
        <v>143</v>
      </c>
      <c r="AJ226" s="131" t="s">
        <v>186</v>
      </c>
      <c r="AK226" s="131" t="s">
        <v>67</v>
      </c>
      <c r="AO226" s="15" t="s">
        <v>112</v>
      </c>
      <c r="AU226" s="132" t="e">
        <f>IF(#REF!="základná",J226,0)</f>
        <v>#REF!</v>
      </c>
      <c r="AV226" s="132" t="e">
        <f>IF(#REF!="znížená",J226,0)</f>
        <v>#REF!</v>
      </c>
      <c r="AW226" s="132" t="e">
        <f>IF(#REF!="zákl. prenesená",J226,0)</f>
        <v>#REF!</v>
      </c>
      <c r="AX226" s="132" t="e">
        <f>IF(#REF!="zníž. prenesená",J226,0)</f>
        <v>#REF!</v>
      </c>
      <c r="AY226" s="132" t="e">
        <f>IF(#REF!="nulová",J226,0)</f>
        <v>#REF!</v>
      </c>
      <c r="AZ226" s="15" t="s">
        <v>67</v>
      </c>
      <c r="BA226" s="133">
        <f t="shared" si="20"/>
        <v>0</v>
      </c>
      <c r="BB226" s="15" t="s">
        <v>118</v>
      </c>
      <c r="BC226" s="131" t="s">
        <v>314</v>
      </c>
    </row>
    <row r="227" spans="1:55" s="2" customFormat="1" ht="24.2" customHeight="1">
      <c r="A227" s="27"/>
      <c r="B227" s="125"/>
      <c r="C227" s="152">
        <f t="shared" si="18"/>
        <v>98</v>
      </c>
      <c r="D227" s="152" t="s">
        <v>186</v>
      </c>
      <c r="E227" s="153" t="s">
        <v>316</v>
      </c>
      <c r="F227" s="154" t="s">
        <v>317</v>
      </c>
      <c r="G227" s="155" t="s">
        <v>301</v>
      </c>
      <c r="H227" s="156">
        <v>16</v>
      </c>
      <c r="I227" s="184"/>
      <c r="J227" s="186">
        <f t="shared" si="19"/>
        <v>0</v>
      </c>
      <c r="K227" s="136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AH227" s="131" t="s">
        <v>143</v>
      </c>
      <c r="AJ227" s="131" t="s">
        <v>186</v>
      </c>
      <c r="AK227" s="131" t="s">
        <v>67</v>
      </c>
      <c r="AO227" s="15" t="s">
        <v>112</v>
      </c>
      <c r="AU227" s="132" t="e">
        <f>IF(#REF!="základná",J227,0)</f>
        <v>#REF!</v>
      </c>
      <c r="AV227" s="132" t="e">
        <f>IF(#REF!="znížená",J227,0)</f>
        <v>#REF!</v>
      </c>
      <c r="AW227" s="132" t="e">
        <f>IF(#REF!="zákl. prenesená",J227,0)</f>
        <v>#REF!</v>
      </c>
      <c r="AX227" s="132" t="e">
        <f>IF(#REF!="zníž. prenesená",J227,0)</f>
        <v>#REF!</v>
      </c>
      <c r="AY227" s="132" t="e">
        <f>IF(#REF!="nulová",J227,0)</f>
        <v>#REF!</v>
      </c>
      <c r="AZ227" s="15" t="s">
        <v>67</v>
      </c>
      <c r="BA227" s="133">
        <f t="shared" si="20"/>
        <v>0</v>
      </c>
      <c r="BB227" s="15" t="s">
        <v>118</v>
      </c>
      <c r="BC227" s="131" t="s">
        <v>318</v>
      </c>
    </row>
    <row r="228" spans="1:55" s="2" customFormat="1" ht="14.45" customHeight="1">
      <c r="A228" s="27"/>
      <c r="B228" s="125"/>
      <c r="C228" s="152">
        <f t="shared" si="18"/>
        <v>99</v>
      </c>
      <c r="D228" s="152" t="s">
        <v>186</v>
      </c>
      <c r="E228" s="153" t="s">
        <v>320</v>
      </c>
      <c r="F228" s="154" t="s">
        <v>321</v>
      </c>
      <c r="G228" s="155" t="s">
        <v>301</v>
      </c>
      <c r="H228" s="156">
        <v>8</v>
      </c>
      <c r="I228" s="184"/>
      <c r="J228" s="186">
        <f t="shared" si="19"/>
        <v>0</v>
      </c>
      <c r="K228" s="136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AH228" s="131" t="s">
        <v>143</v>
      </c>
      <c r="AJ228" s="131" t="s">
        <v>186</v>
      </c>
      <c r="AK228" s="131" t="s">
        <v>67</v>
      </c>
      <c r="AO228" s="15" t="s">
        <v>112</v>
      </c>
      <c r="AU228" s="132" t="e">
        <f>IF(#REF!="základná",J228,0)</f>
        <v>#REF!</v>
      </c>
      <c r="AV228" s="132" t="e">
        <f>IF(#REF!="znížená",J228,0)</f>
        <v>#REF!</v>
      </c>
      <c r="AW228" s="132" t="e">
        <f>IF(#REF!="zákl. prenesená",J228,0)</f>
        <v>#REF!</v>
      </c>
      <c r="AX228" s="132" t="e">
        <f>IF(#REF!="zníž. prenesená",J228,0)</f>
        <v>#REF!</v>
      </c>
      <c r="AY228" s="132" t="e">
        <f>IF(#REF!="nulová",J228,0)</f>
        <v>#REF!</v>
      </c>
      <c r="AZ228" s="15" t="s">
        <v>67</v>
      </c>
      <c r="BA228" s="133">
        <f t="shared" si="20"/>
        <v>0</v>
      </c>
      <c r="BB228" s="15" t="s">
        <v>118</v>
      </c>
      <c r="BC228" s="131" t="s">
        <v>322</v>
      </c>
    </row>
    <row r="229" spans="1:55" s="2" customFormat="1" ht="14.45" customHeight="1">
      <c r="A229" s="27"/>
      <c r="B229" s="125"/>
      <c r="C229" s="152">
        <f t="shared" si="18"/>
        <v>100</v>
      </c>
      <c r="D229" s="152" t="s">
        <v>186</v>
      </c>
      <c r="E229" s="153" t="s">
        <v>324</v>
      </c>
      <c r="F229" s="154" t="s">
        <v>325</v>
      </c>
      <c r="G229" s="155" t="s">
        <v>301</v>
      </c>
      <c r="H229" s="156">
        <v>8</v>
      </c>
      <c r="I229" s="184"/>
      <c r="J229" s="186">
        <f t="shared" si="19"/>
        <v>0</v>
      </c>
      <c r="K229" s="136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AH229" s="131" t="s">
        <v>143</v>
      </c>
      <c r="AJ229" s="131" t="s">
        <v>186</v>
      </c>
      <c r="AK229" s="131" t="s">
        <v>67</v>
      </c>
      <c r="AO229" s="15" t="s">
        <v>112</v>
      </c>
      <c r="AU229" s="132" t="e">
        <f>IF(#REF!="základná",J229,0)</f>
        <v>#REF!</v>
      </c>
      <c r="AV229" s="132" t="e">
        <f>IF(#REF!="znížená",J229,0)</f>
        <v>#REF!</v>
      </c>
      <c r="AW229" s="132" t="e">
        <f>IF(#REF!="zákl. prenesená",J229,0)</f>
        <v>#REF!</v>
      </c>
      <c r="AX229" s="132" t="e">
        <f>IF(#REF!="zníž. prenesená",J229,0)</f>
        <v>#REF!</v>
      </c>
      <c r="AY229" s="132" t="e">
        <f>IF(#REF!="nulová",J229,0)</f>
        <v>#REF!</v>
      </c>
      <c r="AZ229" s="15" t="s">
        <v>67</v>
      </c>
      <c r="BA229" s="133">
        <f t="shared" si="20"/>
        <v>0</v>
      </c>
      <c r="BB229" s="15" t="s">
        <v>118</v>
      </c>
      <c r="BC229" s="131" t="s">
        <v>326</v>
      </c>
    </row>
    <row r="230" spans="1:55" s="12" customFormat="1" ht="23.1" customHeight="1">
      <c r="B230" s="115"/>
      <c r="D230" s="116" t="s">
        <v>56</v>
      </c>
      <c r="E230" s="124" t="s">
        <v>147</v>
      </c>
      <c r="F230" s="124" t="s">
        <v>327</v>
      </c>
      <c r="I230" s="189"/>
      <c r="J230" s="190">
        <f>SUM(J231:J273)</f>
        <v>0</v>
      </c>
      <c r="AH230" s="116" t="s">
        <v>65</v>
      </c>
      <c r="AJ230" s="122" t="s">
        <v>56</v>
      </c>
      <c r="AK230" s="122" t="s">
        <v>65</v>
      </c>
      <c r="AO230" s="116" t="s">
        <v>112</v>
      </c>
      <c r="BA230" s="123">
        <f>SUM(BA231:BA273)</f>
        <v>0</v>
      </c>
    </row>
    <row r="231" spans="1:55" s="2" customFormat="1" ht="38.1" customHeight="1">
      <c r="A231" s="27"/>
      <c r="B231" s="125"/>
      <c r="C231" s="147">
        <f>C229+1</f>
        <v>101</v>
      </c>
      <c r="D231" s="147" t="s">
        <v>114</v>
      </c>
      <c r="E231" s="148" t="s">
        <v>329</v>
      </c>
      <c r="F231" s="149" t="s">
        <v>330</v>
      </c>
      <c r="G231" s="150" t="s">
        <v>137</v>
      </c>
      <c r="H231" s="151">
        <v>199.5</v>
      </c>
      <c r="I231" s="184"/>
      <c r="J231" s="185">
        <f t="shared" ref="J231:J249" si="21">ROUND(I231*H231,2)</f>
        <v>0</v>
      </c>
      <c r="K231" s="126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AH231" s="131" t="s">
        <v>273</v>
      </c>
      <c r="AJ231" s="131" t="s">
        <v>114</v>
      </c>
      <c r="AK231" s="131" t="s">
        <v>67</v>
      </c>
      <c r="AO231" s="15" t="s">
        <v>112</v>
      </c>
      <c r="AU231" s="132" t="e">
        <f>IF(#REF!="základná",J231,0)</f>
        <v>#REF!</v>
      </c>
      <c r="AV231" s="132" t="e">
        <f>IF(#REF!="znížená",J231,0)</f>
        <v>#REF!</v>
      </c>
      <c r="AW231" s="132" t="e">
        <f>IF(#REF!="zákl. prenesená",J231,0)</f>
        <v>#REF!</v>
      </c>
      <c r="AX231" s="132" t="e">
        <f>IF(#REF!="zníž. prenesená",J231,0)</f>
        <v>#REF!</v>
      </c>
      <c r="AY231" s="132" t="e">
        <f>IF(#REF!="nulová",J231,0)</f>
        <v>#REF!</v>
      </c>
      <c r="AZ231" s="15" t="s">
        <v>65</v>
      </c>
      <c r="BA231" s="133">
        <f t="shared" ref="BA231:BA236" si="22">ROUND(I231*H231,3)</f>
        <v>0</v>
      </c>
      <c r="BB231" s="15" t="s">
        <v>273</v>
      </c>
      <c r="BC231" s="131" t="s">
        <v>331</v>
      </c>
    </row>
    <row r="232" spans="1:55" s="2" customFormat="1" ht="14.45" customHeight="1">
      <c r="A232" s="27"/>
      <c r="B232" s="125"/>
      <c r="C232" s="147">
        <f t="shared" si="18"/>
        <v>102</v>
      </c>
      <c r="D232" s="147" t="s">
        <v>114</v>
      </c>
      <c r="E232" s="148" t="s">
        <v>333</v>
      </c>
      <c r="F232" s="149" t="s">
        <v>334</v>
      </c>
      <c r="G232" s="150" t="s">
        <v>137</v>
      </c>
      <c r="H232" s="151">
        <v>133.4</v>
      </c>
      <c r="I232" s="184"/>
      <c r="J232" s="185">
        <f t="shared" si="21"/>
        <v>0</v>
      </c>
      <c r="K232" s="126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AH232" s="131" t="s">
        <v>118</v>
      </c>
      <c r="AJ232" s="131" t="s">
        <v>114</v>
      </c>
      <c r="AK232" s="131" t="s">
        <v>67</v>
      </c>
      <c r="AO232" s="15" t="s">
        <v>112</v>
      </c>
      <c r="AU232" s="132" t="e">
        <f>IF(#REF!="základná",J232,0)</f>
        <v>#REF!</v>
      </c>
      <c r="AV232" s="132" t="e">
        <f>IF(#REF!="znížená",J232,0)</f>
        <v>#REF!</v>
      </c>
      <c r="AW232" s="132" t="e">
        <f>IF(#REF!="zákl. prenesená",J232,0)</f>
        <v>#REF!</v>
      </c>
      <c r="AX232" s="132" t="e">
        <f>IF(#REF!="zníž. prenesená",J232,0)</f>
        <v>#REF!</v>
      </c>
      <c r="AY232" s="132" t="e">
        <f>IF(#REF!="nulová",J232,0)</f>
        <v>#REF!</v>
      </c>
      <c r="AZ232" s="15" t="s">
        <v>65</v>
      </c>
      <c r="BA232" s="133">
        <f t="shared" si="22"/>
        <v>0</v>
      </c>
      <c r="BB232" s="15" t="s">
        <v>118</v>
      </c>
      <c r="BC232" s="131" t="s">
        <v>335</v>
      </c>
    </row>
    <row r="233" spans="1:55" s="2" customFormat="1" ht="38.1" customHeight="1">
      <c r="A233" s="27"/>
      <c r="B233" s="125"/>
      <c r="C233" s="147">
        <f t="shared" si="18"/>
        <v>103</v>
      </c>
      <c r="D233" s="147" t="s">
        <v>114</v>
      </c>
      <c r="E233" s="148" t="s">
        <v>337</v>
      </c>
      <c r="F233" s="149" t="s">
        <v>338</v>
      </c>
      <c r="G233" s="150" t="s">
        <v>301</v>
      </c>
      <c r="H233" s="151">
        <v>1</v>
      </c>
      <c r="I233" s="184"/>
      <c r="J233" s="185">
        <f t="shared" si="21"/>
        <v>0</v>
      </c>
      <c r="K233" s="126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AH233" s="131" t="s">
        <v>273</v>
      </c>
      <c r="AJ233" s="131" t="s">
        <v>114</v>
      </c>
      <c r="AK233" s="131" t="s">
        <v>67</v>
      </c>
      <c r="AO233" s="15" t="s">
        <v>112</v>
      </c>
      <c r="AU233" s="132" t="e">
        <f>IF(#REF!="základná",J233,0)</f>
        <v>#REF!</v>
      </c>
      <c r="AV233" s="132" t="e">
        <f>IF(#REF!="znížená",J233,0)</f>
        <v>#REF!</v>
      </c>
      <c r="AW233" s="132" t="e">
        <f>IF(#REF!="zákl. prenesená",J233,0)</f>
        <v>#REF!</v>
      </c>
      <c r="AX233" s="132" t="e">
        <f>IF(#REF!="zníž. prenesená",J233,0)</f>
        <v>#REF!</v>
      </c>
      <c r="AY233" s="132" t="e">
        <f>IF(#REF!="nulová",J233,0)</f>
        <v>#REF!</v>
      </c>
      <c r="AZ233" s="15" t="s">
        <v>65</v>
      </c>
      <c r="BA233" s="133">
        <f t="shared" si="22"/>
        <v>0</v>
      </c>
      <c r="BB233" s="15" t="s">
        <v>273</v>
      </c>
      <c r="BC233" s="131" t="s">
        <v>339</v>
      </c>
    </row>
    <row r="234" spans="1:55" s="2" customFormat="1" ht="24.2" customHeight="1">
      <c r="A234" s="27"/>
      <c r="B234" s="125"/>
      <c r="C234" s="147">
        <f t="shared" si="18"/>
        <v>104</v>
      </c>
      <c r="D234" s="147" t="s">
        <v>114</v>
      </c>
      <c r="E234" s="148" t="s">
        <v>341</v>
      </c>
      <c r="F234" s="149" t="s">
        <v>342</v>
      </c>
      <c r="G234" s="150" t="s">
        <v>301</v>
      </c>
      <c r="H234" s="151">
        <v>17</v>
      </c>
      <c r="I234" s="184"/>
      <c r="J234" s="185">
        <f t="shared" si="21"/>
        <v>0</v>
      </c>
      <c r="K234" s="126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AH234" s="131" t="s">
        <v>118</v>
      </c>
      <c r="AJ234" s="131" t="s">
        <v>114</v>
      </c>
      <c r="AK234" s="131" t="s">
        <v>67</v>
      </c>
      <c r="AO234" s="15" t="s">
        <v>112</v>
      </c>
      <c r="AU234" s="132" t="e">
        <f>IF(#REF!="základná",J234,0)</f>
        <v>#REF!</v>
      </c>
      <c r="AV234" s="132" t="e">
        <f>IF(#REF!="znížená",J234,0)</f>
        <v>#REF!</v>
      </c>
      <c r="AW234" s="132" t="e">
        <f>IF(#REF!="zákl. prenesená",J234,0)</f>
        <v>#REF!</v>
      </c>
      <c r="AX234" s="132" t="e">
        <f>IF(#REF!="zníž. prenesená",J234,0)</f>
        <v>#REF!</v>
      </c>
      <c r="AY234" s="132" t="e">
        <f>IF(#REF!="nulová",J234,0)</f>
        <v>#REF!</v>
      </c>
      <c r="AZ234" s="15" t="s">
        <v>65</v>
      </c>
      <c r="BA234" s="133">
        <f t="shared" si="22"/>
        <v>0</v>
      </c>
      <c r="BB234" s="15" t="s">
        <v>118</v>
      </c>
      <c r="BC234" s="131" t="s">
        <v>343</v>
      </c>
    </row>
    <row r="235" spans="1:55" s="2" customFormat="1" ht="24.2" customHeight="1">
      <c r="A235" s="27"/>
      <c r="B235" s="125"/>
      <c r="C235" s="152">
        <f t="shared" si="18"/>
        <v>105</v>
      </c>
      <c r="D235" s="152" t="s">
        <v>186</v>
      </c>
      <c r="E235" s="153" t="s">
        <v>345</v>
      </c>
      <c r="F235" s="154" t="s">
        <v>346</v>
      </c>
      <c r="G235" s="155" t="s">
        <v>301</v>
      </c>
      <c r="H235" s="156">
        <v>17</v>
      </c>
      <c r="I235" s="184"/>
      <c r="J235" s="186">
        <f t="shared" si="21"/>
        <v>0</v>
      </c>
      <c r="K235" s="136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AH235" s="131" t="s">
        <v>273</v>
      </c>
      <c r="AJ235" s="131" t="s">
        <v>186</v>
      </c>
      <c r="AK235" s="131" t="s">
        <v>67</v>
      </c>
      <c r="AO235" s="15" t="s">
        <v>112</v>
      </c>
      <c r="AU235" s="132" t="e">
        <f>IF(#REF!="základná",J235,0)</f>
        <v>#REF!</v>
      </c>
      <c r="AV235" s="132" t="e">
        <f>IF(#REF!="znížená",J235,0)</f>
        <v>#REF!</v>
      </c>
      <c r="AW235" s="132" t="e">
        <f>IF(#REF!="zákl. prenesená",J235,0)</f>
        <v>#REF!</v>
      </c>
      <c r="AX235" s="132" t="e">
        <f>IF(#REF!="zníž. prenesená",J235,0)</f>
        <v>#REF!</v>
      </c>
      <c r="AY235" s="132" t="e">
        <f>IF(#REF!="nulová",J235,0)</f>
        <v>#REF!</v>
      </c>
      <c r="AZ235" s="15" t="s">
        <v>65</v>
      </c>
      <c r="BA235" s="133">
        <f t="shared" si="22"/>
        <v>0</v>
      </c>
      <c r="BB235" s="15" t="s">
        <v>273</v>
      </c>
      <c r="BC235" s="131" t="s">
        <v>347</v>
      </c>
    </row>
    <row r="236" spans="1:55" s="2" customFormat="1" ht="24.2" customHeight="1">
      <c r="A236" s="146"/>
      <c r="B236" s="125"/>
      <c r="C236" s="152">
        <f t="shared" si="18"/>
        <v>106</v>
      </c>
      <c r="D236" s="152" t="s">
        <v>186</v>
      </c>
      <c r="E236" s="153" t="s">
        <v>1359</v>
      </c>
      <c r="F236" s="154" t="s">
        <v>1360</v>
      </c>
      <c r="G236" s="155" t="s">
        <v>301</v>
      </c>
      <c r="H236" s="156">
        <v>13</v>
      </c>
      <c r="I236" s="184"/>
      <c r="J236" s="186">
        <f t="shared" si="21"/>
        <v>0</v>
      </c>
      <c r="K236" s="13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AH236" s="131"/>
      <c r="AJ236" s="131"/>
      <c r="AK236" s="131"/>
      <c r="AO236" s="15"/>
      <c r="AU236" s="132"/>
      <c r="AV236" s="132"/>
      <c r="AW236" s="132"/>
      <c r="AX236" s="132"/>
      <c r="AY236" s="132"/>
      <c r="AZ236" s="15"/>
      <c r="BA236" s="133">
        <f t="shared" si="22"/>
        <v>0</v>
      </c>
      <c r="BB236" s="15"/>
      <c r="BC236" s="131"/>
    </row>
    <row r="237" spans="1:55" s="2" customFormat="1" ht="24.2" customHeight="1">
      <c r="A237" s="146"/>
      <c r="B237" s="125"/>
      <c r="C237" s="152">
        <f t="shared" si="18"/>
        <v>107</v>
      </c>
      <c r="D237" s="152" t="s">
        <v>186</v>
      </c>
      <c r="E237" s="153" t="s">
        <v>1361</v>
      </c>
      <c r="F237" s="154" t="s">
        <v>1362</v>
      </c>
      <c r="G237" s="155" t="s">
        <v>301</v>
      </c>
      <c r="H237" s="156">
        <v>17</v>
      </c>
      <c r="I237" s="184"/>
      <c r="J237" s="186">
        <f t="shared" si="21"/>
        <v>0</v>
      </c>
      <c r="K237" s="13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AH237" s="131"/>
      <c r="AJ237" s="131"/>
      <c r="AK237" s="131"/>
      <c r="AO237" s="15"/>
      <c r="AU237" s="132"/>
      <c r="AV237" s="132"/>
      <c r="AW237" s="132"/>
      <c r="AX237" s="132"/>
      <c r="AY237" s="132"/>
      <c r="AZ237" s="15"/>
      <c r="BA237" s="133"/>
      <c r="BB237" s="15"/>
      <c r="BC237" s="131"/>
    </row>
    <row r="238" spans="1:55" s="2" customFormat="1" ht="24.2" customHeight="1">
      <c r="A238" s="146"/>
      <c r="B238" s="125"/>
      <c r="C238" s="152">
        <f t="shared" si="18"/>
        <v>108</v>
      </c>
      <c r="D238" s="152" t="s">
        <v>186</v>
      </c>
      <c r="E238" s="153" t="s">
        <v>1363</v>
      </c>
      <c r="F238" s="154" t="s">
        <v>1364</v>
      </c>
      <c r="G238" s="155" t="s">
        <v>301</v>
      </c>
      <c r="H238" s="156">
        <v>13</v>
      </c>
      <c r="I238" s="184"/>
      <c r="J238" s="186">
        <f t="shared" si="21"/>
        <v>0</v>
      </c>
      <c r="K238" s="13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AH238" s="131"/>
      <c r="AJ238" s="131"/>
      <c r="AK238" s="131"/>
      <c r="AO238" s="15"/>
      <c r="AU238" s="132"/>
      <c r="AV238" s="132"/>
      <c r="AW238" s="132"/>
      <c r="AX238" s="132"/>
      <c r="AY238" s="132"/>
      <c r="AZ238" s="15"/>
      <c r="BA238" s="133"/>
      <c r="BB238" s="15"/>
      <c r="BC238" s="131"/>
    </row>
    <row r="239" spans="1:55" s="2" customFormat="1" ht="35.450000000000003" customHeight="1">
      <c r="A239" s="27"/>
      <c r="B239" s="125"/>
      <c r="C239" s="147">
        <f>C238+1</f>
        <v>109</v>
      </c>
      <c r="D239" s="147" t="s">
        <v>114</v>
      </c>
      <c r="E239" s="148" t="s">
        <v>1351</v>
      </c>
      <c r="F239" s="149" t="s">
        <v>1352</v>
      </c>
      <c r="G239" s="150" t="s">
        <v>137</v>
      </c>
      <c r="H239" s="151">
        <v>142</v>
      </c>
      <c r="I239" s="184"/>
      <c r="J239" s="185">
        <f t="shared" si="21"/>
        <v>0</v>
      </c>
      <c r="K239" s="126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AH239" s="131" t="s">
        <v>118</v>
      </c>
      <c r="AJ239" s="131" t="s">
        <v>114</v>
      </c>
      <c r="AK239" s="131" t="s">
        <v>67</v>
      </c>
      <c r="AO239" s="15" t="s">
        <v>112</v>
      </c>
      <c r="AU239" s="132" t="e">
        <f>IF(#REF!="základná",J239,0)</f>
        <v>#REF!</v>
      </c>
      <c r="AV239" s="132" t="e">
        <f>IF(#REF!="znížená",J239,0)</f>
        <v>#REF!</v>
      </c>
      <c r="AW239" s="132" t="e">
        <f>IF(#REF!="zákl. prenesená",J239,0)</f>
        <v>#REF!</v>
      </c>
      <c r="AX239" s="132" t="e">
        <f>IF(#REF!="zníž. prenesená",J239,0)</f>
        <v>#REF!</v>
      </c>
      <c r="AY239" s="132" t="e">
        <f>IF(#REF!="nulová",J239,0)</f>
        <v>#REF!</v>
      </c>
      <c r="AZ239" s="15" t="s">
        <v>65</v>
      </c>
      <c r="BA239" s="133">
        <f t="shared" ref="BA239:BA249" si="23">ROUND(I239*H239,3)</f>
        <v>0</v>
      </c>
      <c r="BB239" s="15" t="s">
        <v>118</v>
      </c>
      <c r="BC239" s="131" t="s">
        <v>349</v>
      </c>
    </row>
    <row r="240" spans="1:55" s="2" customFormat="1" ht="33.6" customHeight="1">
      <c r="A240" s="27"/>
      <c r="B240" s="125"/>
      <c r="C240" s="147">
        <f t="shared" si="18"/>
        <v>110</v>
      </c>
      <c r="D240" s="147" t="s">
        <v>114</v>
      </c>
      <c r="E240" s="148" t="s">
        <v>1354</v>
      </c>
      <c r="F240" s="149" t="s">
        <v>1353</v>
      </c>
      <c r="G240" s="150" t="s">
        <v>137</v>
      </c>
      <c r="H240" s="151">
        <v>188</v>
      </c>
      <c r="I240" s="184"/>
      <c r="J240" s="185">
        <f t="shared" si="21"/>
        <v>0</v>
      </c>
      <c r="K240" s="126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AH240" s="131" t="s">
        <v>118</v>
      </c>
      <c r="AJ240" s="131" t="s">
        <v>114</v>
      </c>
      <c r="AK240" s="131" t="s">
        <v>67</v>
      </c>
      <c r="AO240" s="15" t="s">
        <v>112</v>
      </c>
      <c r="AU240" s="132" t="e">
        <f>IF(#REF!="základná",J240,0)</f>
        <v>#REF!</v>
      </c>
      <c r="AV240" s="132" t="e">
        <f>IF(#REF!="znížená",J240,0)</f>
        <v>#REF!</v>
      </c>
      <c r="AW240" s="132" t="e">
        <f>IF(#REF!="zákl. prenesená",J240,0)</f>
        <v>#REF!</v>
      </c>
      <c r="AX240" s="132" t="e">
        <f>IF(#REF!="zníž. prenesená",J240,0)</f>
        <v>#REF!</v>
      </c>
      <c r="AY240" s="132" t="e">
        <f>IF(#REF!="nulová",J240,0)</f>
        <v>#REF!</v>
      </c>
      <c r="AZ240" s="15" t="s">
        <v>65</v>
      </c>
      <c r="BA240" s="133">
        <f t="shared" si="23"/>
        <v>0</v>
      </c>
      <c r="BB240" s="15" t="s">
        <v>118</v>
      </c>
      <c r="BC240" s="131" t="s">
        <v>351</v>
      </c>
    </row>
    <row r="241" spans="1:55" s="2" customFormat="1" ht="24.2" customHeight="1">
      <c r="A241" s="27"/>
      <c r="B241" s="125"/>
      <c r="C241" s="147">
        <f t="shared" si="18"/>
        <v>111</v>
      </c>
      <c r="D241" s="147" t="s">
        <v>114</v>
      </c>
      <c r="E241" s="148" t="s">
        <v>353</v>
      </c>
      <c r="F241" s="149" t="s">
        <v>354</v>
      </c>
      <c r="G241" s="150" t="s">
        <v>137</v>
      </c>
      <c r="H241" s="151">
        <v>9</v>
      </c>
      <c r="I241" s="184"/>
      <c r="J241" s="185">
        <f t="shared" si="21"/>
        <v>0</v>
      </c>
      <c r="K241" s="126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AH241" s="131" t="s">
        <v>118</v>
      </c>
      <c r="AJ241" s="131" t="s">
        <v>114</v>
      </c>
      <c r="AK241" s="131" t="s">
        <v>67</v>
      </c>
      <c r="AO241" s="15" t="s">
        <v>112</v>
      </c>
      <c r="AU241" s="132" t="e">
        <f>IF(#REF!="základná",J241,0)</f>
        <v>#REF!</v>
      </c>
      <c r="AV241" s="132" t="e">
        <f>IF(#REF!="znížená",J241,0)</f>
        <v>#REF!</v>
      </c>
      <c r="AW241" s="132" t="e">
        <f>IF(#REF!="zákl. prenesená",J241,0)</f>
        <v>#REF!</v>
      </c>
      <c r="AX241" s="132" t="e">
        <f>IF(#REF!="zníž. prenesená",J241,0)</f>
        <v>#REF!</v>
      </c>
      <c r="AY241" s="132" t="e">
        <f>IF(#REF!="nulová",J241,0)</f>
        <v>#REF!</v>
      </c>
      <c r="AZ241" s="15" t="s">
        <v>65</v>
      </c>
      <c r="BA241" s="133">
        <f t="shared" si="23"/>
        <v>0</v>
      </c>
      <c r="BB241" s="15" t="s">
        <v>118</v>
      </c>
      <c r="BC241" s="131" t="s">
        <v>355</v>
      </c>
    </row>
    <row r="242" spans="1:55" s="2" customFormat="1" ht="24.2" customHeight="1">
      <c r="A242" s="27"/>
      <c r="B242" s="125"/>
      <c r="C242" s="147">
        <f t="shared" si="18"/>
        <v>112</v>
      </c>
      <c r="D242" s="147" t="s">
        <v>114</v>
      </c>
      <c r="E242" s="148" t="s">
        <v>357</v>
      </c>
      <c r="F242" s="149" t="s">
        <v>358</v>
      </c>
      <c r="G242" s="150" t="s">
        <v>137</v>
      </c>
      <c r="H242" s="151">
        <v>142</v>
      </c>
      <c r="I242" s="184"/>
      <c r="J242" s="185">
        <f t="shared" si="21"/>
        <v>0</v>
      </c>
      <c r="K242" s="126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AH242" s="131" t="s">
        <v>273</v>
      </c>
      <c r="AJ242" s="131" t="s">
        <v>114</v>
      </c>
      <c r="AK242" s="131" t="s">
        <v>67</v>
      </c>
      <c r="AO242" s="15" t="s">
        <v>112</v>
      </c>
      <c r="AU242" s="132" t="e">
        <f>IF(#REF!="základná",J242,0)</f>
        <v>#REF!</v>
      </c>
      <c r="AV242" s="132" t="e">
        <f>IF(#REF!="znížená",J242,0)</f>
        <v>#REF!</v>
      </c>
      <c r="AW242" s="132" t="e">
        <f>IF(#REF!="zákl. prenesená",J242,0)</f>
        <v>#REF!</v>
      </c>
      <c r="AX242" s="132" t="e">
        <f>IF(#REF!="zníž. prenesená",J242,0)</f>
        <v>#REF!</v>
      </c>
      <c r="AY242" s="132" t="e">
        <f>IF(#REF!="nulová",J242,0)</f>
        <v>#REF!</v>
      </c>
      <c r="AZ242" s="15" t="s">
        <v>65</v>
      </c>
      <c r="BA242" s="133">
        <f t="shared" si="23"/>
        <v>0</v>
      </c>
      <c r="BB242" s="15" t="s">
        <v>273</v>
      </c>
      <c r="BC242" s="131" t="s">
        <v>359</v>
      </c>
    </row>
    <row r="243" spans="1:55" s="2" customFormat="1" ht="24.2" customHeight="1">
      <c r="A243" s="27"/>
      <c r="B243" s="125"/>
      <c r="C243" s="147">
        <f t="shared" si="18"/>
        <v>113</v>
      </c>
      <c r="D243" s="147" t="s">
        <v>114</v>
      </c>
      <c r="E243" s="148" t="s">
        <v>361</v>
      </c>
      <c r="F243" s="149" t="s">
        <v>362</v>
      </c>
      <c r="G243" s="150" t="s">
        <v>137</v>
      </c>
      <c r="H243" s="151">
        <v>188</v>
      </c>
      <c r="I243" s="184"/>
      <c r="J243" s="185">
        <f t="shared" si="21"/>
        <v>0</v>
      </c>
      <c r="K243" s="126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AH243" s="131" t="s">
        <v>273</v>
      </c>
      <c r="AJ243" s="131" t="s">
        <v>114</v>
      </c>
      <c r="AK243" s="131" t="s">
        <v>67</v>
      </c>
      <c r="AO243" s="15" t="s">
        <v>112</v>
      </c>
      <c r="AU243" s="132" t="e">
        <f>IF(#REF!="základná",J243,0)</f>
        <v>#REF!</v>
      </c>
      <c r="AV243" s="132" t="e">
        <f>IF(#REF!="znížená",J243,0)</f>
        <v>#REF!</v>
      </c>
      <c r="AW243" s="132" t="e">
        <f>IF(#REF!="zákl. prenesená",J243,0)</f>
        <v>#REF!</v>
      </c>
      <c r="AX243" s="132" t="e">
        <f>IF(#REF!="zníž. prenesená",J243,0)</f>
        <v>#REF!</v>
      </c>
      <c r="AY243" s="132" t="e">
        <f>IF(#REF!="nulová",J243,0)</f>
        <v>#REF!</v>
      </c>
      <c r="AZ243" s="15" t="s">
        <v>65</v>
      </c>
      <c r="BA243" s="133">
        <f t="shared" si="23"/>
        <v>0</v>
      </c>
      <c r="BB243" s="15" t="s">
        <v>273</v>
      </c>
      <c r="BC243" s="131" t="s">
        <v>363</v>
      </c>
    </row>
    <row r="244" spans="1:55" s="2" customFormat="1" ht="38.1" customHeight="1">
      <c r="A244" s="27"/>
      <c r="B244" s="125"/>
      <c r="C244" s="147">
        <f t="shared" si="18"/>
        <v>114</v>
      </c>
      <c r="D244" s="147" t="s">
        <v>114</v>
      </c>
      <c r="E244" s="148" t="s">
        <v>1348</v>
      </c>
      <c r="F244" s="149" t="s">
        <v>1347</v>
      </c>
      <c r="G244" s="150" t="s">
        <v>117</v>
      </c>
      <c r="H244" s="151">
        <v>60.699999999999996</v>
      </c>
      <c r="I244" s="184"/>
      <c r="J244" s="185">
        <f t="shared" si="21"/>
        <v>0</v>
      </c>
      <c r="K244" s="126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AH244" s="131" t="s">
        <v>118</v>
      </c>
      <c r="AJ244" s="131" t="s">
        <v>114</v>
      </c>
      <c r="AK244" s="131" t="s">
        <v>67</v>
      </c>
      <c r="AO244" s="15" t="s">
        <v>112</v>
      </c>
      <c r="AU244" s="132" t="e">
        <f>IF(#REF!="základná",J244,0)</f>
        <v>#REF!</v>
      </c>
      <c r="AV244" s="132" t="e">
        <f>IF(#REF!="znížená",J244,0)</f>
        <v>#REF!</v>
      </c>
      <c r="AW244" s="132" t="e">
        <f>IF(#REF!="zákl. prenesená",J244,0)</f>
        <v>#REF!</v>
      </c>
      <c r="AX244" s="132" t="e">
        <f>IF(#REF!="zníž. prenesená",J244,0)</f>
        <v>#REF!</v>
      </c>
      <c r="AY244" s="132" t="e">
        <f>IF(#REF!="nulová",J244,0)</f>
        <v>#REF!</v>
      </c>
      <c r="AZ244" s="15" t="s">
        <v>65</v>
      </c>
      <c r="BA244" s="133">
        <f t="shared" si="23"/>
        <v>0</v>
      </c>
      <c r="BB244" s="15" t="s">
        <v>118</v>
      </c>
      <c r="BC244" s="131" t="s">
        <v>365</v>
      </c>
    </row>
    <row r="245" spans="1:55" s="2" customFormat="1" ht="24.2" customHeight="1">
      <c r="A245" s="27"/>
      <c r="B245" s="125"/>
      <c r="C245" s="147">
        <f t="shared" si="18"/>
        <v>115</v>
      </c>
      <c r="D245" s="147" t="s">
        <v>114</v>
      </c>
      <c r="E245" s="148" t="s">
        <v>367</v>
      </c>
      <c r="F245" s="149" t="s">
        <v>368</v>
      </c>
      <c r="G245" s="150" t="s">
        <v>117</v>
      </c>
      <c r="H245" s="151">
        <v>60.699999999999996</v>
      </c>
      <c r="I245" s="184"/>
      <c r="J245" s="185">
        <f t="shared" si="21"/>
        <v>0</v>
      </c>
      <c r="K245" s="126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AH245" s="131" t="s">
        <v>273</v>
      </c>
      <c r="AJ245" s="131" t="s">
        <v>114</v>
      </c>
      <c r="AK245" s="131" t="s">
        <v>67</v>
      </c>
      <c r="AO245" s="15" t="s">
        <v>112</v>
      </c>
      <c r="AU245" s="132" t="e">
        <f>IF(#REF!="základná",J245,0)</f>
        <v>#REF!</v>
      </c>
      <c r="AV245" s="132" t="e">
        <f>IF(#REF!="znížená",J245,0)</f>
        <v>#REF!</v>
      </c>
      <c r="AW245" s="132" t="e">
        <f>IF(#REF!="zákl. prenesená",J245,0)</f>
        <v>#REF!</v>
      </c>
      <c r="AX245" s="132" t="e">
        <f>IF(#REF!="zníž. prenesená",J245,0)</f>
        <v>#REF!</v>
      </c>
      <c r="AY245" s="132" t="e">
        <f>IF(#REF!="nulová",J245,0)</f>
        <v>#REF!</v>
      </c>
      <c r="AZ245" s="15" t="s">
        <v>65</v>
      </c>
      <c r="BA245" s="133">
        <f t="shared" si="23"/>
        <v>0</v>
      </c>
      <c r="BB245" s="15" t="s">
        <v>273</v>
      </c>
      <c r="BC245" s="131" t="s">
        <v>369</v>
      </c>
    </row>
    <row r="246" spans="1:55" s="2" customFormat="1" ht="24.2" customHeight="1">
      <c r="A246" s="27"/>
      <c r="B246" s="125"/>
      <c r="C246" s="147">
        <f t="shared" si="18"/>
        <v>116</v>
      </c>
      <c r="D246" s="147" t="s">
        <v>114</v>
      </c>
      <c r="E246" s="148" t="s">
        <v>371</v>
      </c>
      <c r="F246" s="149" t="s">
        <v>372</v>
      </c>
      <c r="G246" s="150" t="s">
        <v>137</v>
      </c>
      <c r="H246" s="151">
        <v>330</v>
      </c>
      <c r="I246" s="184"/>
      <c r="J246" s="185">
        <f t="shared" si="21"/>
        <v>0</v>
      </c>
      <c r="K246" s="126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AH246" s="131" t="s">
        <v>118</v>
      </c>
      <c r="AJ246" s="131" t="s">
        <v>114</v>
      </c>
      <c r="AK246" s="131" t="s">
        <v>67</v>
      </c>
      <c r="AO246" s="15" t="s">
        <v>112</v>
      </c>
      <c r="AU246" s="132" t="e">
        <f>IF(#REF!="základná",J246,0)</f>
        <v>#REF!</v>
      </c>
      <c r="AV246" s="132" t="e">
        <f>IF(#REF!="znížená",J246,0)</f>
        <v>#REF!</v>
      </c>
      <c r="AW246" s="132" t="e">
        <f>IF(#REF!="zákl. prenesená",J246,0)</f>
        <v>#REF!</v>
      </c>
      <c r="AX246" s="132" t="e">
        <f>IF(#REF!="zníž. prenesená",J246,0)</f>
        <v>#REF!</v>
      </c>
      <c r="AY246" s="132" t="e">
        <f>IF(#REF!="nulová",J246,0)</f>
        <v>#REF!</v>
      </c>
      <c r="AZ246" s="15" t="s">
        <v>65</v>
      </c>
      <c r="BA246" s="133">
        <f t="shared" si="23"/>
        <v>0</v>
      </c>
      <c r="BB246" s="15" t="s">
        <v>118</v>
      </c>
      <c r="BC246" s="131" t="s">
        <v>373</v>
      </c>
    </row>
    <row r="247" spans="1:55" s="2" customFormat="1" ht="24.2" customHeight="1">
      <c r="A247" s="27"/>
      <c r="B247" s="125"/>
      <c r="C247" s="147">
        <f t="shared" si="18"/>
        <v>117</v>
      </c>
      <c r="D247" s="147" t="s">
        <v>114</v>
      </c>
      <c r="E247" s="148" t="s">
        <v>375</v>
      </c>
      <c r="F247" s="149" t="s">
        <v>376</v>
      </c>
      <c r="G247" s="150" t="s">
        <v>117</v>
      </c>
      <c r="H247" s="151">
        <v>60.699999999999996</v>
      </c>
      <c r="I247" s="184"/>
      <c r="J247" s="185">
        <f t="shared" si="21"/>
        <v>0</v>
      </c>
      <c r="K247" s="126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AH247" s="131" t="s">
        <v>118</v>
      </c>
      <c r="AJ247" s="131" t="s">
        <v>114</v>
      </c>
      <c r="AK247" s="131" t="s">
        <v>67</v>
      </c>
      <c r="AO247" s="15" t="s">
        <v>112</v>
      </c>
      <c r="AU247" s="132" t="e">
        <f>IF(#REF!="základná",J247,0)</f>
        <v>#REF!</v>
      </c>
      <c r="AV247" s="132" t="e">
        <f>IF(#REF!="znížená",J247,0)</f>
        <v>#REF!</v>
      </c>
      <c r="AW247" s="132" t="e">
        <f>IF(#REF!="zákl. prenesená",J247,0)</f>
        <v>#REF!</v>
      </c>
      <c r="AX247" s="132" t="e">
        <f>IF(#REF!="zníž. prenesená",J247,0)</f>
        <v>#REF!</v>
      </c>
      <c r="AY247" s="132" t="e">
        <f>IF(#REF!="nulová",J247,0)</f>
        <v>#REF!</v>
      </c>
      <c r="AZ247" s="15" t="s">
        <v>65</v>
      </c>
      <c r="BA247" s="133">
        <f t="shared" si="23"/>
        <v>0</v>
      </c>
      <c r="BB247" s="15" t="s">
        <v>118</v>
      </c>
      <c r="BC247" s="131" t="s">
        <v>377</v>
      </c>
    </row>
    <row r="248" spans="1:55" s="2" customFormat="1" ht="24.2" customHeight="1">
      <c r="A248" s="146"/>
      <c r="B248" s="125"/>
      <c r="C248" s="147">
        <f t="shared" si="18"/>
        <v>118</v>
      </c>
      <c r="D248" s="147" t="s">
        <v>114</v>
      </c>
      <c r="E248" s="148" t="s">
        <v>1350</v>
      </c>
      <c r="F248" s="173" t="s">
        <v>1349</v>
      </c>
      <c r="G248" s="174" t="s">
        <v>117</v>
      </c>
      <c r="H248" s="175">
        <v>129.5</v>
      </c>
      <c r="I248" s="184"/>
      <c r="J248" s="185">
        <f t="shared" si="21"/>
        <v>0</v>
      </c>
      <c r="K248" s="12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AH248" s="131"/>
      <c r="AJ248" s="131"/>
      <c r="AK248" s="131"/>
      <c r="AO248" s="15"/>
      <c r="AU248" s="132"/>
      <c r="AV248" s="132"/>
      <c r="AW248" s="132"/>
      <c r="AX248" s="132"/>
      <c r="AY248" s="132"/>
      <c r="AZ248" s="15"/>
      <c r="BA248" s="133">
        <f t="shared" si="23"/>
        <v>0</v>
      </c>
      <c r="BB248" s="15"/>
      <c r="BC248" s="131"/>
    </row>
    <row r="249" spans="1:55" s="2" customFormat="1" ht="24.2" customHeight="1">
      <c r="A249" s="27"/>
      <c r="B249" s="125"/>
      <c r="C249" s="147">
        <f t="shared" si="18"/>
        <v>119</v>
      </c>
      <c r="D249" s="147" t="s">
        <v>114</v>
      </c>
      <c r="E249" s="148" t="s">
        <v>379</v>
      </c>
      <c r="F249" s="149" t="s">
        <v>380</v>
      </c>
      <c r="G249" s="150" t="s">
        <v>301</v>
      </c>
      <c r="H249" s="151">
        <v>186</v>
      </c>
      <c r="I249" s="184"/>
      <c r="J249" s="185">
        <f t="shared" si="21"/>
        <v>0</v>
      </c>
      <c r="K249" s="126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AH249" s="131" t="s">
        <v>118</v>
      </c>
      <c r="AJ249" s="131" t="s">
        <v>114</v>
      </c>
      <c r="AK249" s="131" t="s">
        <v>67</v>
      </c>
      <c r="AO249" s="15" t="s">
        <v>112</v>
      </c>
      <c r="AU249" s="132" t="e">
        <f>IF(#REF!="základná",J249,0)</f>
        <v>#REF!</v>
      </c>
      <c r="AV249" s="132" t="e">
        <f>IF(#REF!="znížená",J249,0)</f>
        <v>#REF!</v>
      </c>
      <c r="AW249" s="132" t="e">
        <f>IF(#REF!="zákl. prenesená",J249,0)</f>
        <v>#REF!</v>
      </c>
      <c r="AX249" s="132" t="e">
        <f>IF(#REF!="zníž. prenesená",J249,0)</f>
        <v>#REF!</v>
      </c>
      <c r="AY249" s="132" t="e">
        <f>IF(#REF!="nulová",J249,0)</f>
        <v>#REF!</v>
      </c>
      <c r="AZ249" s="15" t="s">
        <v>65</v>
      </c>
      <c r="BA249" s="133">
        <f t="shared" si="23"/>
        <v>0</v>
      </c>
      <c r="BB249" s="15" t="s">
        <v>118</v>
      </c>
      <c r="BC249" s="131" t="s">
        <v>381</v>
      </c>
    </row>
    <row r="250" spans="1:55" s="2" customFormat="1" ht="24.2" customHeight="1">
      <c r="A250" s="27"/>
      <c r="B250" s="125"/>
      <c r="C250" s="152">
        <f>C249+1</f>
        <v>120</v>
      </c>
      <c r="D250" s="152" t="s">
        <v>186</v>
      </c>
      <c r="E250" s="153" t="s">
        <v>383</v>
      </c>
      <c r="F250" s="154" t="s">
        <v>384</v>
      </c>
      <c r="G250" s="155" t="s">
        <v>301</v>
      </c>
      <c r="H250" s="156">
        <v>186</v>
      </c>
      <c r="I250" s="184"/>
      <c r="J250" s="186">
        <f>ROUND(I250*H250,2)</f>
        <v>0</v>
      </c>
      <c r="K250" s="136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AH250" s="131" t="s">
        <v>143</v>
      </c>
      <c r="AJ250" s="131" t="s">
        <v>186</v>
      </c>
      <c r="AK250" s="131" t="s">
        <v>67</v>
      </c>
      <c r="AO250" s="15" t="s">
        <v>112</v>
      </c>
      <c r="AU250" s="132" t="e">
        <f>IF(#REF!="základná",J250,0)</f>
        <v>#REF!</v>
      </c>
      <c r="AV250" s="132" t="e">
        <f>IF(#REF!="znížená",J250,0)</f>
        <v>#REF!</v>
      </c>
      <c r="AW250" s="132" t="e">
        <f>IF(#REF!="zákl. prenesená",J250,0)</f>
        <v>#REF!</v>
      </c>
      <c r="AX250" s="132" t="e">
        <f>IF(#REF!="zníž. prenesená",J250,0)</f>
        <v>#REF!</v>
      </c>
      <c r="AY250" s="132" t="e">
        <f>IF(#REF!="nulová",J250,0)</f>
        <v>#REF!</v>
      </c>
      <c r="AZ250" s="15" t="s">
        <v>65</v>
      </c>
      <c r="BA250" s="133">
        <f>ROUND(I250*H250,3)</f>
        <v>0</v>
      </c>
      <c r="BB250" s="15" t="s">
        <v>118</v>
      </c>
      <c r="BC250" s="131" t="s">
        <v>385</v>
      </c>
    </row>
    <row r="251" spans="1:55" s="2" customFormat="1" ht="24.2" customHeight="1">
      <c r="A251" s="27"/>
      <c r="B251" s="125"/>
      <c r="C251" s="147">
        <f>C250+1</f>
        <v>121</v>
      </c>
      <c r="D251" s="147" t="s">
        <v>114</v>
      </c>
      <c r="E251" s="148" t="s">
        <v>387</v>
      </c>
      <c r="F251" s="149" t="s">
        <v>388</v>
      </c>
      <c r="G251" s="150" t="s">
        <v>301</v>
      </c>
      <c r="H251" s="151">
        <v>186</v>
      </c>
      <c r="I251" s="184"/>
      <c r="J251" s="185">
        <f>ROUND(I251*H251,2)</f>
        <v>0</v>
      </c>
      <c r="K251" s="126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AH251" s="131" t="s">
        <v>118</v>
      </c>
      <c r="AJ251" s="131" t="s">
        <v>114</v>
      </c>
      <c r="AK251" s="131" t="s">
        <v>67</v>
      </c>
      <c r="AO251" s="15" t="s">
        <v>112</v>
      </c>
      <c r="AU251" s="132" t="e">
        <f>IF(#REF!="základná",J251,0)</f>
        <v>#REF!</v>
      </c>
      <c r="AV251" s="132" t="e">
        <f>IF(#REF!="znížená",J251,0)</f>
        <v>#REF!</v>
      </c>
      <c r="AW251" s="132" t="e">
        <f>IF(#REF!="zákl. prenesená",J251,0)</f>
        <v>#REF!</v>
      </c>
      <c r="AX251" s="132" t="e">
        <f>IF(#REF!="zníž. prenesená",J251,0)</f>
        <v>#REF!</v>
      </c>
      <c r="AY251" s="132" t="e">
        <f>IF(#REF!="nulová",J251,0)</f>
        <v>#REF!</v>
      </c>
      <c r="AZ251" s="15" t="s">
        <v>65</v>
      </c>
      <c r="BA251" s="133">
        <f>ROUND(I251*H251,3)</f>
        <v>0</v>
      </c>
      <c r="BB251" s="15" t="s">
        <v>118</v>
      </c>
      <c r="BC251" s="131" t="s">
        <v>389</v>
      </c>
    </row>
    <row r="252" spans="1:55" s="2" customFormat="1" ht="38.1" customHeight="1">
      <c r="A252" s="27"/>
      <c r="B252" s="125"/>
      <c r="C252" s="147">
        <f>C251+1</f>
        <v>122</v>
      </c>
      <c r="D252" s="147" t="s">
        <v>114</v>
      </c>
      <c r="E252" s="148" t="s">
        <v>391</v>
      </c>
      <c r="F252" s="149" t="s">
        <v>1374</v>
      </c>
      <c r="G252" s="150" t="s">
        <v>137</v>
      </c>
      <c r="H252" s="151">
        <v>104.5</v>
      </c>
      <c r="I252" s="184"/>
      <c r="J252" s="185">
        <f t="shared" ref="J252:J268" si="24">ROUND(I252*H252,2)</f>
        <v>0</v>
      </c>
      <c r="K252" s="126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AH252" s="131" t="s">
        <v>118</v>
      </c>
      <c r="AJ252" s="131" t="s">
        <v>114</v>
      </c>
      <c r="AK252" s="131" t="s">
        <v>67</v>
      </c>
      <c r="AO252" s="15" t="s">
        <v>112</v>
      </c>
      <c r="AU252" s="132" t="e">
        <f>IF(#REF!="základná",J252,0)</f>
        <v>#REF!</v>
      </c>
      <c r="AV252" s="132" t="e">
        <f>IF(#REF!="znížená",J252,0)</f>
        <v>#REF!</v>
      </c>
      <c r="AW252" s="132" t="e">
        <f>IF(#REF!="zákl. prenesená",J252,0)</f>
        <v>#REF!</v>
      </c>
      <c r="AX252" s="132" t="e">
        <f>IF(#REF!="zníž. prenesená",J252,0)</f>
        <v>#REF!</v>
      </c>
      <c r="AY252" s="132" t="e">
        <f>IF(#REF!="nulová",J252,0)</f>
        <v>#REF!</v>
      </c>
      <c r="AZ252" s="15" t="s">
        <v>65</v>
      </c>
      <c r="BA252" s="133">
        <f t="shared" ref="BA252:BA268" si="25">ROUND(I252*H252,3)</f>
        <v>0</v>
      </c>
      <c r="BB252" s="15" t="s">
        <v>118</v>
      </c>
      <c r="BC252" s="131" t="s">
        <v>392</v>
      </c>
    </row>
    <row r="253" spans="1:55" s="2" customFormat="1" ht="38.1" customHeight="1">
      <c r="A253" s="27"/>
      <c r="B253" s="125"/>
      <c r="C253" s="147">
        <f>C252+1</f>
        <v>123</v>
      </c>
      <c r="D253" s="147" t="s">
        <v>114</v>
      </c>
      <c r="E253" s="148" t="s">
        <v>394</v>
      </c>
      <c r="F253" s="149" t="s">
        <v>1375</v>
      </c>
      <c r="G253" s="150" t="s">
        <v>117</v>
      </c>
      <c r="H253" s="151">
        <v>3.3</v>
      </c>
      <c r="I253" s="184"/>
      <c r="J253" s="185">
        <f t="shared" si="24"/>
        <v>0</v>
      </c>
      <c r="K253" s="126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AH253" s="131" t="s">
        <v>118</v>
      </c>
      <c r="AJ253" s="131" t="s">
        <v>114</v>
      </c>
      <c r="AK253" s="131" t="s">
        <v>67</v>
      </c>
      <c r="AO253" s="15" t="s">
        <v>112</v>
      </c>
      <c r="AU253" s="132" t="e">
        <f>IF(#REF!="základná",J253,0)</f>
        <v>#REF!</v>
      </c>
      <c r="AV253" s="132" t="e">
        <f>IF(#REF!="znížená",J253,0)</f>
        <v>#REF!</v>
      </c>
      <c r="AW253" s="132" t="e">
        <f>IF(#REF!="zákl. prenesená",J253,0)</f>
        <v>#REF!</v>
      </c>
      <c r="AX253" s="132" t="e">
        <f>IF(#REF!="zníž. prenesená",J253,0)</f>
        <v>#REF!</v>
      </c>
      <c r="AY253" s="132" t="e">
        <f>IF(#REF!="nulová",J253,0)</f>
        <v>#REF!</v>
      </c>
      <c r="AZ253" s="15" t="s">
        <v>65</v>
      </c>
      <c r="BA253" s="133">
        <f t="shared" si="25"/>
        <v>0</v>
      </c>
      <c r="BB253" s="15" t="s">
        <v>118</v>
      </c>
      <c r="BC253" s="131" t="s">
        <v>395</v>
      </c>
    </row>
    <row r="254" spans="1:55" s="2" customFormat="1" ht="24.2" customHeight="1">
      <c r="A254" s="27"/>
      <c r="B254" s="125"/>
      <c r="C254" s="147">
        <f t="shared" ref="C254:C268" si="26">C253+1</f>
        <v>124</v>
      </c>
      <c r="D254" s="147" t="s">
        <v>114</v>
      </c>
      <c r="E254" s="148" t="s">
        <v>397</v>
      </c>
      <c r="F254" s="149" t="s">
        <v>1376</v>
      </c>
      <c r="G254" s="150" t="s">
        <v>137</v>
      </c>
      <c r="H254" s="151">
        <v>104.5</v>
      </c>
      <c r="I254" s="184"/>
      <c r="J254" s="185">
        <f t="shared" si="24"/>
        <v>0</v>
      </c>
      <c r="K254" s="126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AH254" s="131" t="s">
        <v>118</v>
      </c>
      <c r="AJ254" s="131" t="s">
        <v>114</v>
      </c>
      <c r="AK254" s="131" t="s">
        <v>67</v>
      </c>
      <c r="AO254" s="15" t="s">
        <v>112</v>
      </c>
      <c r="AU254" s="132" t="e">
        <f>IF(#REF!="základná",J254,0)</f>
        <v>#REF!</v>
      </c>
      <c r="AV254" s="132" t="e">
        <f>IF(#REF!="znížená",J254,0)</f>
        <v>#REF!</v>
      </c>
      <c r="AW254" s="132" t="e">
        <f>IF(#REF!="zákl. prenesená",J254,0)</f>
        <v>#REF!</v>
      </c>
      <c r="AX254" s="132" t="e">
        <f>IF(#REF!="zníž. prenesená",J254,0)</f>
        <v>#REF!</v>
      </c>
      <c r="AY254" s="132" t="e">
        <f>IF(#REF!="nulová",J254,0)</f>
        <v>#REF!</v>
      </c>
      <c r="AZ254" s="15" t="s">
        <v>65</v>
      </c>
      <c r="BA254" s="133">
        <f t="shared" si="25"/>
        <v>0</v>
      </c>
      <c r="BB254" s="15" t="s">
        <v>118</v>
      </c>
      <c r="BC254" s="131" t="s">
        <v>398</v>
      </c>
    </row>
    <row r="255" spans="1:55" s="2" customFormat="1" ht="24.2" customHeight="1">
      <c r="A255" s="27"/>
      <c r="B255" s="125"/>
      <c r="C255" s="147">
        <f t="shared" si="26"/>
        <v>125</v>
      </c>
      <c r="D255" s="147" t="s">
        <v>114</v>
      </c>
      <c r="E255" s="148" t="s">
        <v>400</v>
      </c>
      <c r="F255" s="149" t="s">
        <v>1377</v>
      </c>
      <c r="G255" s="150" t="s">
        <v>117</v>
      </c>
      <c r="H255" s="151">
        <v>3.3</v>
      </c>
      <c r="I255" s="184"/>
      <c r="J255" s="185">
        <f t="shared" si="24"/>
        <v>0</v>
      </c>
      <c r="K255" s="126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AH255" s="131" t="s">
        <v>118</v>
      </c>
      <c r="AJ255" s="131" t="s">
        <v>114</v>
      </c>
      <c r="AK255" s="131" t="s">
        <v>67</v>
      </c>
      <c r="AO255" s="15" t="s">
        <v>112</v>
      </c>
      <c r="AU255" s="132" t="e">
        <f>IF(#REF!="základná",J255,0)</f>
        <v>#REF!</v>
      </c>
      <c r="AV255" s="132" t="e">
        <f>IF(#REF!="znížená",J255,0)</f>
        <v>#REF!</v>
      </c>
      <c r="AW255" s="132" t="e">
        <f>IF(#REF!="zákl. prenesená",J255,0)</f>
        <v>#REF!</v>
      </c>
      <c r="AX255" s="132" t="e">
        <f>IF(#REF!="zníž. prenesená",J255,0)</f>
        <v>#REF!</v>
      </c>
      <c r="AY255" s="132" t="e">
        <f>IF(#REF!="nulová",J255,0)</f>
        <v>#REF!</v>
      </c>
      <c r="AZ255" s="15" t="s">
        <v>65</v>
      </c>
      <c r="BA255" s="133">
        <f t="shared" si="25"/>
        <v>0</v>
      </c>
      <c r="BB255" s="15" t="s">
        <v>118</v>
      </c>
      <c r="BC255" s="131" t="s">
        <v>401</v>
      </c>
    </row>
    <row r="256" spans="1:55" s="2" customFormat="1" ht="24.2" customHeight="1">
      <c r="A256" s="27"/>
      <c r="B256" s="125"/>
      <c r="C256" s="147">
        <f t="shared" si="26"/>
        <v>126</v>
      </c>
      <c r="D256" s="147" t="s">
        <v>114</v>
      </c>
      <c r="E256" s="148" t="s">
        <v>403</v>
      </c>
      <c r="F256" s="149" t="s">
        <v>404</v>
      </c>
      <c r="G256" s="150" t="s">
        <v>137</v>
      </c>
      <c r="H256" s="151">
        <v>47.5</v>
      </c>
      <c r="I256" s="184"/>
      <c r="J256" s="185">
        <f t="shared" si="24"/>
        <v>0</v>
      </c>
      <c r="K256" s="126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AH256" s="131" t="s">
        <v>118</v>
      </c>
      <c r="AJ256" s="131" t="s">
        <v>114</v>
      </c>
      <c r="AK256" s="131" t="s">
        <v>67</v>
      </c>
      <c r="AO256" s="15" t="s">
        <v>112</v>
      </c>
      <c r="AU256" s="132" t="e">
        <f>IF(#REF!="základná",J256,0)</f>
        <v>#REF!</v>
      </c>
      <c r="AV256" s="132" t="e">
        <f>IF(#REF!="znížená",J256,0)</f>
        <v>#REF!</v>
      </c>
      <c r="AW256" s="132" t="e">
        <f>IF(#REF!="zákl. prenesená",J256,0)</f>
        <v>#REF!</v>
      </c>
      <c r="AX256" s="132" t="e">
        <f>IF(#REF!="zníž. prenesená",J256,0)</f>
        <v>#REF!</v>
      </c>
      <c r="AY256" s="132" t="e">
        <f>IF(#REF!="nulová",J256,0)</f>
        <v>#REF!</v>
      </c>
      <c r="AZ256" s="15" t="s">
        <v>65</v>
      </c>
      <c r="BA256" s="133">
        <f t="shared" si="25"/>
        <v>0</v>
      </c>
      <c r="BB256" s="15" t="s">
        <v>118</v>
      </c>
      <c r="BC256" s="131" t="s">
        <v>405</v>
      </c>
    </row>
    <row r="257" spans="1:55" s="2" customFormat="1" ht="14.45" customHeight="1">
      <c r="A257" s="27"/>
      <c r="B257" s="125"/>
      <c r="C257" s="152">
        <f t="shared" si="26"/>
        <v>127</v>
      </c>
      <c r="D257" s="152" t="s">
        <v>186</v>
      </c>
      <c r="E257" s="153" t="s">
        <v>407</v>
      </c>
      <c r="F257" s="154" t="s">
        <v>408</v>
      </c>
      <c r="G257" s="155" t="s">
        <v>301</v>
      </c>
      <c r="H257" s="156">
        <v>48.925000000000004</v>
      </c>
      <c r="I257" s="184"/>
      <c r="J257" s="186">
        <f t="shared" si="24"/>
        <v>0</v>
      </c>
      <c r="K257" s="136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AH257" s="131" t="s">
        <v>143</v>
      </c>
      <c r="AJ257" s="131" t="s">
        <v>186</v>
      </c>
      <c r="AK257" s="131" t="s">
        <v>67</v>
      </c>
      <c r="AO257" s="15" t="s">
        <v>112</v>
      </c>
      <c r="AU257" s="132" t="e">
        <f>IF(#REF!="základná",J257,0)</f>
        <v>#REF!</v>
      </c>
      <c r="AV257" s="132" t="e">
        <f>IF(#REF!="znížená",J257,0)</f>
        <v>#REF!</v>
      </c>
      <c r="AW257" s="132" t="e">
        <f>IF(#REF!="zákl. prenesená",J257,0)</f>
        <v>#REF!</v>
      </c>
      <c r="AX257" s="132" t="e">
        <f>IF(#REF!="zníž. prenesená",J257,0)</f>
        <v>#REF!</v>
      </c>
      <c r="AY257" s="132" t="e">
        <f>IF(#REF!="nulová",J257,0)</f>
        <v>#REF!</v>
      </c>
      <c r="AZ257" s="15" t="s">
        <v>65</v>
      </c>
      <c r="BA257" s="133">
        <f t="shared" si="25"/>
        <v>0</v>
      </c>
      <c r="BB257" s="15" t="s">
        <v>118</v>
      </c>
      <c r="BC257" s="131" t="s">
        <v>409</v>
      </c>
    </row>
    <row r="258" spans="1:55" s="2" customFormat="1" ht="38.1" customHeight="1">
      <c r="A258" s="27"/>
      <c r="B258" s="125"/>
      <c r="C258" s="147">
        <f t="shared" si="26"/>
        <v>128</v>
      </c>
      <c r="D258" s="147" t="s">
        <v>114</v>
      </c>
      <c r="E258" s="148" t="s">
        <v>411</v>
      </c>
      <c r="F258" s="149" t="s">
        <v>412</v>
      </c>
      <c r="G258" s="150" t="s">
        <v>137</v>
      </c>
      <c r="H258" s="151">
        <v>287.98</v>
      </c>
      <c r="I258" s="184"/>
      <c r="J258" s="185">
        <f t="shared" si="24"/>
        <v>0</v>
      </c>
      <c r="K258" s="126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AH258" s="131" t="s">
        <v>118</v>
      </c>
      <c r="AJ258" s="131" t="s">
        <v>114</v>
      </c>
      <c r="AK258" s="131" t="s">
        <v>67</v>
      </c>
      <c r="AO258" s="15" t="s">
        <v>112</v>
      </c>
      <c r="AU258" s="132" t="e">
        <f>IF(#REF!="základná",J258,0)</f>
        <v>#REF!</v>
      </c>
      <c r="AV258" s="132" t="e">
        <f>IF(#REF!="znížená",J258,0)</f>
        <v>#REF!</v>
      </c>
      <c r="AW258" s="132" t="e">
        <f>IF(#REF!="zákl. prenesená",J258,0)</f>
        <v>#REF!</v>
      </c>
      <c r="AX258" s="132" t="e">
        <f>IF(#REF!="zníž. prenesená",J258,0)</f>
        <v>#REF!</v>
      </c>
      <c r="AY258" s="132" t="e">
        <f>IF(#REF!="nulová",J258,0)</f>
        <v>#REF!</v>
      </c>
      <c r="AZ258" s="15" t="s">
        <v>65</v>
      </c>
      <c r="BA258" s="133">
        <f t="shared" si="25"/>
        <v>0</v>
      </c>
      <c r="BB258" s="15" t="s">
        <v>118</v>
      </c>
      <c r="BC258" s="131" t="s">
        <v>413</v>
      </c>
    </row>
    <row r="259" spans="1:55" s="2" customFormat="1" ht="24.2" customHeight="1">
      <c r="A259" s="27"/>
      <c r="B259" s="125"/>
      <c r="C259" s="152">
        <f t="shared" si="26"/>
        <v>129</v>
      </c>
      <c r="D259" s="152" t="s">
        <v>186</v>
      </c>
      <c r="E259" s="153" t="s">
        <v>1258</v>
      </c>
      <c r="F259" s="154" t="s">
        <v>1257</v>
      </c>
      <c r="G259" s="155" t="s">
        <v>301</v>
      </c>
      <c r="H259" s="156">
        <v>212.69499999999999</v>
      </c>
      <c r="I259" s="184"/>
      <c r="J259" s="186">
        <f t="shared" si="24"/>
        <v>0</v>
      </c>
      <c r="K259" s="136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AH259" s="131" t="s">
        <v>273</v>
      </c>
      <c r="AJ259" s="131" t="s">
        <v>186</v>
      </c>
      <c r="AK259" s="131" t="s">
        <v>67</v>
      </c>
      <c r="AO259" s="15" t="s">
        <v>112</v>
      </c>
      <c r="AU259" s="132" t="e">
        <f>IF(#REF!="základná",J259,0)</f>
        <v>#REF!</v>
      </c>
      <c r="AV259" s="132" t="e">
        <f>IF(#REF!="znížená",J259,0)</f>
        <v>#REF!</v>
      </c>
      <c r="AW259" s="132" t="e">
        <f>IF(#REF!="zákl. prenesená",J259,0)</f>
        <v>#REF!</v>
      </c>
      <c r="AX259" s="132" t="e">
        <f>IF(#REF!="zníž. prenesená",J259,0)</f>
        <v>#REF!</v>
      </c>
      <c r="AY259" s="132" t="e">
        <f>IF(#REF!="nulová",J259,0)</f>
        <v>#REF!</v>
      </c>
      <c r="AZ259" s="15" t="s">
        <v>65</v>
      </c>
      <c r="BA259" s="133">
        <f t="shared" si="25"/>
        <v>0</v>
      </c>
      <c r="BB259" s="15" t="s">
        <v>273</v>
      </c>
      <c r="BC259" s="131" t="s">
        <v>415</v>
      </c>
    </row>
    <row r="260" spans="1:55" s="2" customFormat="1" ht="22.35" customHeight="1">
      <c r="A260" s="146"/>
      <c r="B260" s="125"/>
      <c r="C260" s="152">
        <f t="shared" ref="C260:C261" si="27">C259+1</f>
        <v>130</v>
      </c>
      <c r="D260" s="152" t="s">
        <v>186</v>
      </c>
      <c r="E260" s="153" t="s">
        <v>1371</v>
      </c>
      <c r="F260" s="154" t="s">
        <v>1372</v>
      </c>
      <c r="G260" s="155" t="s">
        <v>301</v>
      </c>
      <c r="H260" s="156">
        <v>66.95</v>
      </c>
      <c r="I260" s="184"/>
      <c r="J260" s="186">
        <f>ROUND(I260*H260,2)</f>
        <v>0</v>
      </c>
      <c r="K260" s="13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AH260" s="131"/>
      <c r="AJ260" s="131"/>
      <c r="AK260" s="131"/>
      <c r="AO260" s="15"/>
      <c r="AU260" s="132"/>
      <c r="AV260" s="132"/>
      <c r="AW260" s="132"/>
      <c r="AX260" s="132"/>
      <c r="AY260" s="132"/>
      <c r="AZ260" s="15"/>
      <c r="BA260" s="133"/>
      <c r="BB260" s="15"/>
      <c r="BC260" s="131"/>
    </row>
    <row r="261" spans="1:55" s="2" customFormat="1" ht="24.2" customHeight="1">
      <c r="A261" s="27"/>
      <c r="B261" s="125"/>
      <c r="C261" s="152">
        <f t="shared" si="27"/>
        <v>131</v>
      </c>
      <c r="D261" s="152" t="s">
        <v>186</v>
      </c>
      <c r="E261" s="153" t="s">
        <v>417</v>
      </c>
      <c r="F261" s="154" t="s">
        <v>418</v>
      </c>
      <c r="G261" s="155" t="s">
        <v>301</v>
      </c>
      <c r="H261" s="156">
        <v>2</v>
      </c>
      <c r="I261" s="184"/>
      <c r="J261" s="186">
        <f t="shared" si="24"/>
        <v>0</v>
      </c>
      <c r="K261" s="136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AH261" s="131" t="s">
        <v>273</v>
      </c>
      <c r="AJ261" s="131" t="s">
        <v>186</v>
      </c>
      <c r="AK261" s="131" t="s">
        <v>67</v>
      </c>
      <c r="AO261" s="15" t="s">
        <v>112</v>
      </c>
      <c r="AU261" s="132" t="e">
        <f>IF(#REF!="základná",J261,0)</f>
        <v>#REF!</v>
      </c>
      <c r="AV261" s="132" t="e">
        <f>IF(#REF!="znížená",J261,0)</f>
        <v>#REF!</v>
      </c>
      <c r="AW261" s="132" t="e">
        <f>IF(#REF!="zákl. prenesená",J261,0)</f>
        <v>#REF!</v>
      </c>
      <c r="AX261" s="132" t="e">
        <f>IF(#REF!="zníž. prenesená",J261,0)</f>
        <v>#REF!</v>
      </c>
      <c r="AY261" s="132" t="e">
        <f>IF(#REF!="nulová",J261,0)</f>
        <v>#REF!</v>
      </c>
      <c r="AZ261" s="15" t="s">
        <v>65</v>
      </c>
      <c r="BA261" s="133">
        <f t="shared" si="25"/>
        <v>0</v>
      </c>
      <c r="BB261" s="15" t="s">
        <v>273</v>
      </c>
      <c r="BC261" s="131" t="s">
        <v>419</v>
      </c>
    </row>
    <row r="262" spans="1:55" s="2" customFormat="1" ht="24.2" customHeight="1">
      <c r="A262" s="27"/>
      <c r="B262" s="125"/>
      <c r="C262" s="152">
        <f t="shared" si="26"/>
        <v>132</v>
      </c>
      <c r="D262" s="152" t="s">
        <v>186</v>
      </c>
      <c r="E262" s="153" t="s">
        <v>421</v>
      </c>
      <c r="F262" s="154" t="s">
        <v>422</v>
      </c>
      <c r="G262" s="155" t="s">
        <v>301</v>
      </c>
      <c r="H262" s="156">
        <v>14</v>
      </c>
      <c r="I262" s="184"/>
      <c r="J262" s="186">
        <f t="shared" si="24"/>
        <v>0</v>
      </c>
      <c r="K262" s="136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AH262" s="131" t="s">
        <v>273</v>
      </c>
      <c r="AJ262" s="131" t="s">
        <v>186</v>
      </c>
      <c r="AK262" s="131" t="s">
        <v>67</v>
      </c>
      <c r="AO262" s="15" t="s">
        <v>112</v>
      </c>
      <c r="AU262" s="132" t="e">
        <f>IF(#REF!="základná",J262,0)</f>
        <v>#REF!</v>
      </c>
      <c r="AV262" s="132" t="e">
        <f>IF(#REF!="znížená",J262,0)</f>
        <v>#REF!</v>
      </c>
      <c r="AW262" s="132" t="e">
        <f>IF(#REF!="zákl. prenesená",J262,0)</f>
        <v>#REF!</v>
      </c>
      <c r="AX262" s="132" t="e">
        <f>IF(#REF!="zníž. prenesená",J262,0)</f>
        <v>#REF!</v>
      </c>
      <c r="AY262" s="132" t="e">
        <f>IF(#REF!="nulová",J262,0)</f>
        <v>#REF!</v>
      </c>
      <c r="AZ262" s="15" t="s">
        <v>65</v>
      </c>
      <c r="BA262" s="133">
        <f t="shared" si="25"/>
        <v>0</v>
      </c>
      <c r="BB262" s="15" t="s">
        <v>273</v>
      </c>
      <c r="BC262" s="131" t="s">
        <v>423</v>
      </c>
    </row>
    <row r="263" spans="1:55" s="2" customFormat="1" ht="14.45" customHeight="1">
      <c r="A263" s="27"/>
      <c r="B263" s="125"/>
      <c r="C263" s="152">
        <f t="shared" si="26"/>
        <v>133</v>
      </c>
      <c r="D263" s="152" t="s">
        <v>186</v>
      </c>
      <c r="E263" s="153" t="s">
        <v>425</v>
      </c>
      <c r="F263" s="154" t="s">
        <v>426</v>
      </c>
      <c r="G263" s="155" t="s">
        <v>301</v>
      </c>
      <c r="H263" s="156">
        <v>4</v>
      </c>
      <c r="I263" s="184"/>
      <c r="J263" s="186">
        <f t="shared" si="24"/>
        <v>0</v>
      </c>
      <c r="K263" s="136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AH263" s="131" t="s">
        <v>273</v>
      </c>
      <c r="AJ263" s="131" t="s">
        <v>186</v>
      </c>
      <c r="AK263" s="131" t="s">
        <v>67</v>
      </c>
      <c r="AO263" s="15" t="s">
        <v>112</v>
      </c>
      <c r="AU263" s="132" t="e">
        <f>IF(#REF!="základná",J263,0)</f>
        <v>#REF!</v>
      </c>
      <c r="AV263" s="132" t="e">
        <f>IF(#REF!="znížená",J263,0)</f>
        <v>#REF!</v>
      </c>
      <c r="AW263" s="132" t="e">
        <f>IF(#REF!="zákl. prenesená",J263,0)</f>
        <v>#REF!</v>
      </c>
      <c r="AX263" s="132" t="e">
        <f>IF(#REF!="zníž. prenesená",J263,0)</f>
        <v>#REF!</v>
      </c>
      <c r="AY263" s="132" t="e">
        <f>IF(#REF!="nulová",J263,0)</f>
        <v>#REF!</v>
      </c>
      <c r="AZ263" s="15" t="s">
        <v>65</v>
      </c>
      <c r="BA263" s="133">
        <f t="shared" si="25"/>
        <v>0</v>
      </c>
      <c r="BB263" s="15" t="s">
        <v>273</v>
      </c>
      <c r="BC263" s="131" t="s">
        <v>427</v>
      </c>
    </row>
    <row r="264" spans="1:55" s="2" customFormat="1" ht="24.2" customHeight="1">
      <c r="A264" s="27"/>
      <c r="B264" s="125"/>
      <c r="C264" s="147">
        <f t="shared" si="26"/>
        <v>134</v>
      </c>
      <c r="D264" s="147" t="s">
        <v>114</v>
      </c>
      <c r="E264" s="148" t="s">
        <v>429</v>
      </c>
      <c r="F264" s="149" t="s">
        <v>430</v>
      </c>
      <c r="G264" s="150" t="s">
        <v>137</v>
      </c>
      <c r="H264" s="151">
        <v>199.5</v>
      </c>
      <c r="I264" s="184"/>
      <c r="J264" s="185">
        <f t="shared" si="24"/>
        <v>0</v>
      </c>
      <c r="K264" s="126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AH264" s="131" t="s">
        <v>118</v>
      </c>
      <c r="AJ264" s="131" t="s">
        <v>114</v>
      </c>
      <c r="AK264" s="131" t="s">
        <v>67</v>
      </c>
      <c r="AO264" s="15" t="s">
        <v>112</v>
      </c>
      <c r="AU264" s="132" t="e">
        <f>IF(#REF!="základná",J264,0)</f>
        <v>#REF!</v>
      </c>
      <c r="AV264" s="132" t="e">
        <f>IF(#REF!="znížená",J264,0)</f>
        <v>#REF!</v>
      </c>
      <c r="AW264" s="132" t="e">
        <f>IF(#REF!="zákl. prenesená",J264,0)</f>
        <v>#REF!</v>
      </c>
      <c r="AX264" s="132" t="e">
        <f>IF(#REF!="zníž. prenesená",J264,0)</f>
        <v>#REF!</v>
      </c>
      <c r="AY264" s="132" t="e">
        <f>IF(#REF!="nulová",J264,0)</f>
        <v>#REF!</v>
      </c>
      <c r="AZ264" s="15" t="s">
        <v>65</v>
      </c>
      <c r="BA264" s="133">
        <f t="shared" si="25"/>
        <v>0</v>
      </c>
      <c r="BB264" s="15" t="s">
        <v>118</v>
      </c>
      <c r="BC264" s="131" t="s">
        <v>431</v>
      </c>
    </row>
    <row r="265" spans="1:55" s="2" customFormat="1" ht="24.2" customHeight="1">
      <c r="A265" s="27"/>
      <c r="B265" s="125"/>
      <c r="C265" s="147">
        <f t="shared" si="26"/>
        <v>135</v>
      </c>
      <c r="D265" s="147" t="s">
        <v>114</v>
      </c>
      <c r="E265" s="148" t="s">
        <v>433</v>
      </c>
      <c r="F265" s="149" t="s">
        <v>434</v>
      </c>
      <c r="G265" s="150" t="s">
        <v>301</v>
      </c>
      <c r="H265" s="151">
        <v>7</v>
      </c>
      <c r="I265" s="184"/>
      <c r="J265" s="185">
        <f t="shared" si="24"/>
        <v>0</v>
      </c>
      <c r="K265" s="126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AH265" s="131" t="s">
        <v>118</v>
      </c>
      <c r="AJ265" s="131" t="s">
        <v>114</v>
      </c>
      <c r="AK265" s="131" t="s">
        <v>67</v>
      </c>
      <c r="AO265" s="15" t="s">
        <v>112</v>
      </c>
      <c r="AU265" s="132" t="e">
        <f>IF(#REF!="základná",J265,0)</f>
        <v>#REF!</v>
      </c>
      <c r="AV265" s="132" t="e">
        <f>IF(#REF!="znížená",J265,0)</f>
        <v>#REF!</v>
      </c>
      <c r="AW265" s="132" t="e">
        <f>IF(#REF!="zákl. prenesená",J265,0)</f>
        <v>#REF!</v>
      </c>
      <c r="AX265" s="132" t="e">
        <f>IF(#REF!="zníž. prenesená",J265,0)</f>
        <v>#REF!</v>
      </c>
      <c r="AY265" s="132" t="e">
        <f>IF(#REF!="nulová",J265,0)</f>
        <v>#REF!</v>
      </c>
      <c r="AZ265" s="15" t="s">
        <v>65</v>
      </c>
      <c r="BA265" s="133">
        <f t="shared" si="25"/>
        <v>0</v>
      </c>
      <c r="BB265" s="15" t="s">
        <v>118</v>
      </c>
      <c r="BC265" s="131" t="s">
        <v>435</v>
      </c>
    </row>
    <row r="266" spans="1:55" s="2" customFormat="1" ht="24.2" customHeight="1">
      <c r="A266" s="27"/>
      <c r="B266" s="125"/>
      <c r="C266" s="147">
        <f t="shared" si="26"/>
        <v>136</v>
      </c>
      <c r="D266" s="147" t="s">
        <v>114</v>
      </c>
      <c r="E266" s="148" t="s">
        <v>437</v>
      </c>
      <c r="F266" s="149" t="s">
        <v>438</v>
      </c>
      <c r="G266" s="150" t="s">
        <v>301</v>
      </c>
      <c r="H266" s="151">
        <v>3</v>
      </c>
      <c r="I266" s="184"/>
      <c r="J266" s="185">
        <f t="shared" si="24"/>
        <v>0</v>
      </c>
      <c r="K266" s="126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AH266" s="131" t="s">
        <v>118</v>
      </c>
      <c r="AJ266" s="131" t="s">
        <v>114</v>
      </c>
      <c r="AK266" s="131" t="s">
        <v>67</v>
      </c>
      <c r="AO266" s="15" t="s">
        <v>112</v>
      </c>
      <c r="AU266" s="132" t="e">
        <f>IF(#REF!="základná",J266,0)</f>
        <v>#REF!</v>
      </c>
      <c r="AV266" s="132" t="e">
        <f>IF(#REF!="znížená",J266,0)</f>
        <v>#REF!</v>
      </c>
      <c r="AW266" s="132" t="e">
        <f>IF(#REF!="zákl. prenesená",J266,0)</f>
        <v>#REF!</v>
      </c>
      <c r="AX266" s="132" t="e">
        <f>IF(#REF!="zníž. prenesená",J266,0)</f>
        <v>#REF!</v>
      </c>
      <c r="AY266" s="132" t="e">
        <f>IF(#REF!="nulová",J266,0)</f>
        <v>#REF!</v>
      </c>
      <c r="AZ266" s="15" t="s">
        <v>65</v>
      </c>
      <c r="BA266" s="133">
        <f t="shared" si="25"/>
        <v>0</v>
      </c>
      <c r="BB266" s="15" t="s">
        <v>118</v>
      </c>
      <c r="BC266" s="131" t="s">
        <v>439</v>
      </c>
    </row>
    <row r="267" spans="1:55" s="2" customFormat="1" ht="24.2" customHeight="1">
      <c r="A267" s="27"/>
      <c r="B267" s="125"/>
      <c r="C267" s="147">
        <f t="shared" si="26"/>
        <v>137</v>
      </c>
      <c r="D267" s="147" t="s">
        <v>114</v>
      </c>
      <c r="E267" s="148" t="s">
        <v>441</v>
      </c>
      <c r="F267" s="149" t="s">
        <v>442</v>
      </c>
      <c r="G267" s="150" t="s">
        <v>117</v>
      </c>
      <c r="H267" s="151">
        <v>55</v>
      </c>
      <c r="I267" s="184"/>
      <c r="J267" s="185">
        <f t="shared" si="24"/>
        <v>0</v>
      </c>
      <c r="K267" s="126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AH267" s="131" t="s">
        <v>118</v>
      </c>
      <c r="AJ267" s="131" t="s">
        <v>114</v>
      </c>
      <c r="AK267" s="131" t="s">
        <v>67</v>
      </c>
      <c r="AO267" s="15" t="s">
        <v>112</v>
      </c>
      <c r="AU267" s="132" t="e">
        <f>IF(#REF!="základná",J267,0)</f>
        <v>#REF!</v>
      </c>
      <c r="AV267" s="132" t="e">
        <f>IF(#REF!="znížená",J267,0)</f>
        <v>#REF!</v>
      </c>
      <c r="AW267" s="132" t="e">
        <f>IF(#REF!="zákl. prenesená",J267,0)</f>
        <v>#REF!</v>
      </c>
      <c r="AX267" s="132" t="e">
        <f>IF(#REF!="zníž. prenesená",J267,0)</f>
        <v>#REF!</v>
      </c>
      <c r="AY267" s="132" t="e">
        <f>IF(#REF!="nulová",J267,0)</f>
        <v>#REF!</v>
      </c>
      <c r="AZ267" s="15" t="s">
        <v>65</v>
      </c>
      <c r="BA267" s="133">
        <f t="shared" si="25"/>
        <v>0</v>
      </c>
      <c r="BB267" s="15" t="s">
        <v>118</v>
      </c>
      <c r="BC267" s="131" t="s">
        <v>443</v>
      </c>
    </row>
    <row r="268" spans="1:55" s="2" customFormat="1" ht="24.2" customHeight="1">
      <c r="A268" s="27"/>
      <c r="B268" s="125"/>
      <c r="C268" s="147">
        <f t="shared" si="26"/>
        <v>138</v>
      </c>
      <c r="D268" s="147" t="s">
        <v>114</v>
      </c>
      <c r="E268" s="148" t="s">
        <v>445</v>
      </c>
      <c r="F268" s="149" t="s">
        <v>446</v>
      </c>
      <c r="G268" s="150" t="s">
        <v>187</v>
      </c>
      <c r="H268" s="151">
        <v>811.83086647392281</v>
      </c>
      <c r="I268" s="184"/>
      <c r="J268" s="185">
        <f t="shared" si="24"/>
        <v>0</v>
      </c>
      <c r="K268" s="126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AH268" s="131" t="s">
        <v>118</v>
      </c>
      <c r="AJ268" s="131" t="s">
        <v>114</v>
      </c>
      <c r="AK268" s="131" t="s">
        <v>67</v>
      </c>
      <c r="AO268" s="15" t="s">
        <v>112</v>
      </c>
      <c r="AU268" s="132" t="e">
        <f>IF(#REF!="základná",J268,0)</f>
        <v>#REF!</v>
      </c>
      <c r="AV268" s="132" t="e">
        <f>IF(#REF!="znížená",J268,0)</f>
        <v>#REF!</v>
      </c>
      <c r="AW268" s="132" t="e">
        <f>IF(#REF!="zákl. prenesená",J268,0)</f>
        <v>#REF!</v>
      </c>
      <c r="AX268" s="132" t="e">
        <f>IF(#REF!="zníž. prenesená",J268,0)</f>
        <v>#REF!</v>
      </c>
      <c r="AY268" s="132" t="e">
        <f>IF(#REF!="nulová",J268,0)</f>
        <v>#REF!</v>
      </c>
      <c r="AZ268" s="15" t="s">
        <v>65</v>
      </c>
      <c r="BA268" s="133">
        <f t="shared" si="25"/>
        <v>0</v>
      </c>
      <c r="BB268" s="15" t="s">
        <v>118</v>
      </c>
      <c r="BC268" s="131" t="s">
        <v>447</v>
      </c>
    </row>
    <row r="269" spans="1:55" s="2" customFormat="1" ht="24.2" customHeight="1">
      <c r="A269" s="27"/>
      <c r="B269" s="125"/>
      <c r="C269" s="147">
        <f>C268+1</f>
        <v>139</v>
      </c>
      <c r="D269" s="147" t="s">
        <v>114</v>
      </c>
      <c r="E269" s="148" t="s">
        <v>449</v>
      </c>
      <c r="F269" s="149" t="s">
        <v>450</v>
      </c>
      <c r="G269" s="150" t="s">
        <v>187</v>
      </c>
      <c r="H269" s="151">
        <v>811.83086647392281</v>
      </c>
      <c r="I269" s="184"/>
      <c r="J269" s="185">
        <f>ROUND(I269*H269,2)</f>
        <v>0</v>
      </c>
      <c r="K269" s="126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AH269" s="131" t="s">
        <v>118</v>
      </c>
      <c r="AJ269" s="131" t="s">
        <v>114</v>
      </c>
      <c r="AK269" s="131" t="s">
        <v>67</v>
      </c>
      <c r="AO269" s="15" t="s">
        <v>112</v>
      </c>
      <c r="AU269" s="132" t="e">
        <f>IF(#REF!="základná",J269,0)</f>
        <v>#REF!</v>
      </c>
      <c r="AV269" s="132" t="e">
        <f>IF(#REF!="znížená",J269,0)</f>
        <v>#REF!</v>
      </c>
      <c r="AW269" s="132" t="e">
        <f>IF(#REF!="zákl. prenesená",J269,0)</f>
        <v>#REF!</v>
      </c>
      <c r="AX269" s="132" t="e">
        <f>IF(#REF!="zníž. prenesená",J269,0)</f>
        <v>#REF!</v>
      </c>
      <c r="AY269" s="132" t="e">
        <f>IF(#REF!="nulová",J269,0)</f>
        <v>#REF!</v>
      </c>
      <c r="AZ269" s="15" t="s">
        <v>65</v>
      </c>
      <c r="BA269" s="133">
        <f>ROUND(I269*H269,3)</f>
        <v>0</v>
      </c>
      <c r="BB269" s="15" t="s">
        <v>118</v>
      </c>
      <c r="BC269" s="131" t="s">
        <v>451</v>
      </c>
    </row>
    <row r="270" spans="1:55" s="2" customFormat="1" ht="14.45" customHeight="1">
      <c r="A270" s="27"/>
      <c r="B270" s="125"/>
      <c r="C270" s="147">
        <f>C269+1</f>
        <v>140</v>
      </c>
      <c r="D270" s="147" t="s">
        <v>114</v>
      </c>
      <c r="E270" s="148" t="s">
        <v>453</v>
      </c>
      <c r="F270" s="149" t="s">
        <v>454</v>
      </c>
      <c r="G270" s="150" t="s">
        <v>187</v>
      </c>
      <c r="H270" s="151">
        <v>11365.63213063492</v>
      </c>
      <c r="I270" s="184"/>
      <c r="J270" s="185">
        <f>ROUND(I270*H270,2)</f>
        <v>0</v>
      </c>
      <c r="K270" s="126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AH270" s="131" t="s">
        <v>118</v>
      </c>
      <c r="AJ270" s="131" t="s">
        <v>114</v>
      </c>
      <c r="AK270" s="131" t="s">
        <v>67</v>
      </c>
      <c r="AO270" s="15" t="s">
        <v>112</v>
      </c>
      <c r="AU270" s="132" t="e">
        <f>IF(#REF!="základná",J270,0)</f>
        <v>#REF!</v>
      </c>
      <c r="AV270" s="132" t="e">
        <f>IF(#REF!="znížená",J270,0)</f>
        <v>#REF!</v>
      </c>
      <c r="AW270" s="132" t="e">
        <f>IF(#REF!="zákl. prenesená",J270,0)</f>
        <v>#REF!</v>
      </c>
      <c r="AX270" s="132" t="e">
        <f>IF(#REF!="zníž. prenesená",J270,0)</f>
        <v>#REF!</v>
      </c>
      <c r="AY270" s="132" t="e">
        <f>IF(#REF!="nulová",J270,0)</f>
        <v>#REF!</v>
      </c>
      <c r="AZ270" s="15" t="s">
        <v>65</v>
      </c>
      <c r="BA270" s="133">
        <f>ROUND(I270*H270,3)</f>
        <v>0</v>
      </c>
      <c r="BB270" s="15" t="s">
        <v>118</v>
      </c>
      <c r="BC270" s="131" t="s">
        <v>455</v>
      </c>
    </row>
    <row r="271" spans="1:55" s="2" customFormat="1" ht="24.2" customHeight="1">
      <c r="A271" s="27"/>
      <c r="B271" s="125"/>
      <c r="C271" s="147">
        <f>C270+1</f>
        <v>141</v>
      </c>
      <c r="D271" s="147" t="s">
        <v>114</v>
      </c>
      <c r="E271" s="148" t="s">
        <v>457</v>
      </c>
      <c r="F271" s="149" t="s">
        <v>458</v>
      </c>
      <c r="G271" s="150" t="s">
        <v>187</v>
      </c>
      <c r="H271" s="151">
        <v>554.11735499999986</v>
      </c>
      <c r="I271" s="184"/>
      <c r="J271" s="185">
        <f>ROUND(I271*H271,2)</f>
        <v>0</v>
      </c>
      <c r="K271" s="126"/>
      <c r="L271" s="132"/>
      <c r="M271" s="27"/>
      <c r="N271" s="27"/>
      <c r="O271" s="27"/>
      <c r="P271" s="27"/>
      <c r="Q271" s="27"/>
      <c r="R271" s="27"/>
      <c r="S271" s="27"/>
      <c r="T271" s="27"/>
      <c r="U271" s="27"/>
      <c r="AH271" s="131" t="s">
        <v>118</v>
      </c>
      <c r="AJ271" s="131" t="s">
        <v>114</v>
      </c>
      <c r="AK271" s="131" t="s">
        <v>67</v>
      </c>
      <c r="AO271" s="15" t="s">
        <v>112</v>
      </c>
      <c r="AU271" s="132" t="e">
        <f>IF(#REF!="základná",J271,0)</f>
        <v>#REF!</v>
      </c>
      <c r="AV271" s="132" t="e">
        <f>IF(#REF!="znížená",J271,0)</f>
        <v>#REF!</v>
      </c>
      <c r="AW271" s="132" t="e">
        <f>IF(#REF!="zákl. prenesená",J271,0)</f>
        <v>#REF!</v>
      </c>
      <c r="AX271" s="132" t="e">
        <f>IF(#REF!="zníž. prenesená",J271,0)</f>
        <v>#REF!</v>
      </c>
      <c r="AY271" s="132" t="e">
        <f>IF(#REF!="nulová",J271,0)</f>
        <v>#REF!</v>
      </c>
      <c r="AZ271" s="15" t="s">
        <v>65</v>
      </c>
      <c r="BA271" s="133">
        <f>ROUND(I271*H271,3)</f>
        <v>0</v>
      </c>
      <c r="BB271" s="15" t="s">
        <v>118</v>
      </c>
      <c r="BC271" s="131" t="s">
        <v>459</v>
      </c>
    </row>
    <row r="272" spans="1:55" s="2" customFormat="1" ht="24.2" customHeight="1">
      <c r="A272" s="27"/>
      <c r="B272" s="125"/>
      <c r="C272" s="147">
        <f>C271+1</f>
        <v>142</v>
      </c>
      <c r="D272" s="147" t="s">
        <v>114</v>
      </c>
      <c r="E272" s="148" t="s">
        <v>461</v>
      </c>
      <c r="F272" s="149" t="s">
        <v>462</v>
      </c>
      <c r="G272" s="150" t="s">
        <v>187</v>
      </c>
      <c r="H272" s="151">
        <v>257.71351147392289</v>
      </c>
      <c r="I272" s="184"/>
      <c r="J272" s="185">
        <f>ROUND(I272*H272,2)</f>
        <v>0</v>
      </c>
      <c r="K272" s="126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AH272" s="131" t="s">
        <v>118</v>
      </c>
      <c r="AJ272" s="131" t="s">
        <v>114</v>
      </c>
      <c r="AK272" s="131" t="s">
        <v>67</v>
      </c>
      <c r="AO272" s="15" t="s">
        <v>112</v>
      </c>
      <c r="AU272" s="132" t="e">
        <f>IF(#REF!="základná",J272,0)</f>
        <v>#REF!</v>
      </c>
      <c r="AV272" s="132" t="e">
        <f>IF(#REF!="znížená",J272,0)</f>
        <v>#REF!</v>
      </c>
      <c r="AW272" s="132" t="e">
        <f>IF(#REF!="zákl. prenesená",J272,0)</f>
        <v>#REF!</v>
      </c>
      <c r="AX272" s="132" t="e">
        <f>IF(#REF!="zníž. prenesená",J272,0)</f>
        <v>#REF!</v>
      </c>
      <c r="AY272" s="132" t="e">
        <f>IF(#REF!="nulová",J272,0)</f>
        <v>#REF!</v>
      </c>
      <c r="AZ272" s="15" t="s">
        <v>65</v>
      </c>
      <c r="BA272" s="133">
        <f>ROUND(I272*H272,3)</f>
        <v>0</v>
      </c>
      <c r="BB272" s="15" t="s">
        <v>118</v>
      </c>
      <c r="BC272" s="131" t="s">
        <v>463</v>
      </c>
    </row>
    <row r="273" spans="1:55" s="2" customFormat="1" ht="24.2" customHeight="1">
      <c r="A273" s="27"/>
      <c r="B273" s="125"/>
      <c r="C273" s="147">
        <f>C272+1</f>
        <v>143</v>
      </c>
      <c r="D273" s="147" t="s">
        <v>114</v>
      </c>
      <c r="E273" s="148" t="s">
        <v>465</v>
      </c>
      <c r="F273" s="149" t="s">
        <v>466</v>
      </c>
      <c r="G273" s="150" t="s">
        <v>187</v>
      </c>
      <c r="H273" s="151">
        <v>1052.9693109177826</v>
      </c>
      <c r="I273" s="184"/>
      <c r="J273" s="185">
        <f>ROUND(I273*H273,2)</f>
        <v>0</v>
      </c>
      <c r="K273" s="126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AH273" s="131" t="s">
        <v>118</v>
      </c>
      <c r="AJ273" s="131" t="s">
        <v>114</v>
      </c>
      <c r="AK273" s="131" t="s">
        <v>67</v>
      </c>
      <c r="AO273" s="15" t="s">
        <v>112</v>
      </c>
      <c r="AU273" s="132" t="e">
        <f>IF(#REF!="základná",J273,0)</f>
        <v>#REF!</v>
      </c>
      <c r="AV273" s="132" t="e">
        <f>IF(#REF!="znížená",J273,0)</f>
        <v>#REF!</v>
      </c>
      <c r="AW273" s="132" t="e">
        <f>IF(#REF!="zákl. prenesená",J273,0)</f>
        <v>#REF!</v>
      </c>
      <c r="AX273" s="132" t="e">
        <f>IF(#REF!="zníž. prenesená",J273,0)</f>
        <v>#REF!</v>
      </c>
      <c r="AY273" s="132" t="e">
        <f>IF(#REF!="nulová",J273,0)</f>
        <v>#REF!</v>
      </c>
      <c r="AZ273" s="15" t="s">
        <v>65</v>
      </c>
      <c r="BA273" s="133">
        <f>ROUND(I273*H273,3)</f>
        <v>0</v>
      </c>
      <c r="BB273" s="15" t="s">
        <v>118</v>
      </c>
      <c r="BC273" s="131" t="s">
        <v>467</v>
      </c>
    </row>
    <row r="274" spans="1:55" s="2" customFormat="1" ht="6.95" customHeight="1">
      <c r="A274" s="27"/>
      <c r="B274" s="42"/>
      <c r="C274" s="43"/>
      <c r="D274" s="43"/>
      <c r="E274" s="43"/>
      <c r="F274" s="43"/>
      <c r="G274" s="43"/>
      <c r="H274" s="43"/>
      <c r="I274" s="43"/>
      <c r="J274" s="43"/>
      <c r="K274" s="43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9" spans="1:55">
      <c r="J279" s="172"/>
    </row>
  </sheetData>
  <autoFilter ref="C122:K273" xr:uid="{00000000-0009-0000-0000-000001000000}"/>
  <mergeCells count="7">
    <mergeCell ref="E113:H113"/>
    <mergeCell ref="E115:H115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8" fitToHeight="100" orientation="portrait" blackAndWhite="1" horizontalDpi="4294967293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64"/>
  <sheetViews>
    <sheetView showGridLines="0" view="pageBreakPreview" zoomScaleNormal="100" zoomScaleSheetLayoutView="100" workbookViewId="0">
      <selection activeCell="X128" sqref="X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77"/>
    </row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5" t="s">
        <v>70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57</v>
      </c>
    </row>
    <row r="4" spans="1:46" s="1" customFormat="1" ht="24.95" customHeight="1">
      <c r="B4" s="18"/>
      <c r="D4" s="19" t="s">
        <v>83</v>
      </c>
      <c r="L4" s="18"/>
      <c r="M4" s="78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25.35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  <c r="L7" s="18"/>
    </row>
    <row r="8" spans="1:4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27" t="s">
        <v>468</v>
      </c>
      <c r="F9" s="241"/>
      <c r="G9" s="241"/>
      <c r="H9" s="241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15</v>
      </c>
      <c r="E12" s="27"/>
      <c r="F12" s="22" t="s">
        <v>469</v>
      </c>
      <c r="G12" s="27"/>
      <c r="H12" s="27"/>
      <c r="I12" s="24" t="s">
        <v>17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">
        <v>1</v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22" t="s">
        <v>23</v>
      </c>
      <c r="F18" s="27"/>
      <c r="G18" s="27"/>
      <c r="H18" s="27"/>
      <c r="I18" s="24" t="s">
        <v>21</v>
      </c>
      <c r="J18" s="22" t="s">
        <v>1</v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63">
        <f>ROUND(J122,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83" t="s">
        <v>34</v>
      </c>
      <c r="E33" s="24" t="s">
        <v>35</v>
      </c>
      <c r="F33" s="84">
        <f>J30</f>
        <v>0</v>
      </c>
      <c r="G33" s="27"/>
      <c r="H33" s="27"/>
      <c r="I33" s="85">
        <v>0.2</v>
      </c>
      <c r="J33" s="196">
        <f>ROUND(F33*0.2,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36</v>
      </c>
      <c r="F34" s="84">
        <v>0</v>
      </c>
      <c r="G34" s="27"/>
      <c r="H34" s="27"/>
      <c r="I34" s="85">
        <v>0.2</v>
      </c>
      <c r="J34" s="196"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37</v>
      </c>
      <c r="F35" s="84">
        <f>ROUND((SUM(BG122:BG163)),  2)</f>
        <v>0</v>
      </c>
      <c r="G35" s="27"/>
      <c r="H35" s="27"/>
      <c r="I35" s="85">
        <v>0.2</v>
      </c>
      <c r="J35" s="84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38</v>
      </c>
      <c r="F36" s="84">
        <f>ROUND((SUM(BH122:BH163)),  2)</f>
        <v>0</v>
      </c>
      <c r="G36" s="27"/>
      <c r="H36" s="27"/>
      <c r="I36" s="85">
        <v>0.2</v>
      </c>
      <c r="J36" s="84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84">
        <f>ROUND((SUM(BI122:BI163)),  2)</f>
        <v>0</v>
      </c>
      <c r="G37" s="27"/>
      <c r="H37" s="27"/>
      <c r="I37" s="85">
        <v>0</v>
      </c>
      <c r="J37" s="84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25.7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27" t="str">
        <f>E9</f>
        <v>D 103 - Dažďová kanalizácia objektu D 101</v>
      </c>
      <c r="F87" s="241"/>
      <c r="G87" s="241"/>
      <c r="H87" s="241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15</v>
      </c>
      <c r="D89" s="27"/>
      <c r="E89" s="27"/>
      <c r="F89" s="22" t="str">
        <f>F12</f>
        <v xml:space="preserve">Malacky </v>
      </c>
      <c r="G89" s="27"/>
      <c r="H89" s="27"/>
      <c r="I89" s="24" t="s">
        <v>17</v>
      </c>
      <c r="J89" s="50" t="str">
        <f>IF(J12="","",J12)</f>
        <v/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J122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1:31" s="10" customFormat="1" ht="20.100000000000001" customHeight="1">
      <c r="B98" s="101"/>
      <c r="D98" s="102" t="s">
        <v>92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1:31" s="10" customFormat="1" ht="20.100000000000001" customHeight="1">
      <c r="B99" s="101"/>
      <c r="D99" s="102" t="s">
        <v>94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1:31" s="10" customFormat="1" ht="20.100000000000001" customHeight="1">
      <c r="B100" s="101"/>
      <c r="D100" s="102" t="s">
        <v>95</v>
      </c>
      <c r="E100" s="103"/>
      <c r="F100" s="103"/>
      <c r="G100" s="103"/>
      <c r="H100" s="103"/>
      <c r="I100" s="103"/>
      <c r="J100" s="104">
        <f>J142</f>
        <v>0</v>
      </c>
      <c r="L100" s="101"/>
    </row>
    <row r="101" spans="1:31" s="10" customFormat="1" ht="20.100000000000001" customHeight="1">
      <c r="B101" s="101"/>
      <c r="D101" s="102" t="s">
        <v>96</v>
      </c>
      <c r="E101" s="103"/>
      <c r="F101" s="103"/>
      <c r="G101" s="103"/>
      <c r="H101" s="103"/>
      <c r="I101" s="103"/>
      <c r="J101" s="104">
        <f>J152</f>
        <v>0</v>
      </c>
      <c r="L101" s="101"/>
    </row>
    <row r="102" spans="1:31" s="10" customFormat="1" ht="20.100000000000001" customHeight="1">
      <c r="B102" s="101"/>
      <c r="D102" s="102" t="s">
        <v>470</v>
      </c>
      <c r="E102" s="103"/>
      <c r="F102" s="103"/>
      <c r="G102" s="103"/>
      <c r="H102" s="103"/>
      <c r="I102" s="103"/>
      <c r="J102" s="104">
        <f>J162</f>
        <v>0</v>
      </c>
      <c r="L102" s="101"/>
    </row>
    <row r="103" spans="1:31" s="2" customFormat="1" ht="21.75" customHeight="1">
      <c r="A103" s="27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3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</row>
    <row r="104" spans="1:31" s="2" customFormat="1" ht="6.95" customHeight="1">
      <c r="A104" s="27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8" spans="1:31" s="2" customFormat="1" ht="6.95" customHeight="1">
      <c r="A108" s="27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24.95" customHeight="1">
      <c r="A109" s="27"/>
      <c r="B109" s="28"/>
      <c r="C109" s="19" t="s">
        <v>98</v>
      </c>
      <c r="D109" s="27"/>
      <c r="E109" s="27"/>
      <c r="F109" s="27"/>
      <c r="G109" s="27"/>
      <c r="H109" s="27"/>
      <c r="I109" s="27"/>
      <c r="J109" s="27"/>
      <c r="K109" s="27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6.95" customHeight="1">
      <c r="A110" s="27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2" customHeight="1">
      <c r="A111" s="27"/>
      <c r="B111" s="28"/>
      <c r="C111" s="24" t="s">
        <v>12</v>
      </c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25.7" customHeight="1">
      <c r="A112" s="27"/>
      <c r="B112" s="28"/>
      <c r="C112" s="27"/>
      <c r="D112" s="27"/>
      <c r="E112" s="239" t="str">
        <f>E7</f>
        <v>Úprava križovatky ciest I/2, II/503 a ul. Radlinského, Malacky - neoprávnené výdavky</v>
      </c>
      <c r="F112" s="240"/>
      <c r="G112" s="240"/>
      <c r="H112" s="240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>
      <c r="A113" s="27"/>
      <c r="B113" s="28"/>
      <c r="C113" s="24" t="s">
        <v>84</v>
      </c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6.5" customHeight="1">
      <c r="A114" s="27"/>
      <c r="B114" s="28"/>
      <c r="C114" s="27"/>
      <c r="D114" s="27"/>
      <c r="E114" s="227" t="str">
        <f>E9</f>
        <v>D 103 - Dažďová kanalizácia objektu D 101</v>
      </c>
      <c r="F114" s="241"/>
      <c r="G114" s="241"/>
      <c r="H114" s="241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6.95" customHeight="1">
      <c r="A115" s="27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2" customHeight="1">
      <c r="A116" s="27"/>
      <c r="B116" s="28"/>
      <c r="C116" s="24" t="s">
        <v>15</v>
      </c>
      <c r="D116" s="27"/>
      <c r="E116" s="27"/>
      <c r="F116" s="22" t="str">
        <f>F12</f>
        <v xml:space="preserve">Malacky </v>
      </c>
      <c r="G116" s="27"/>
      <c r="H116" s="27"/>
      <c r="I116" s="24" t="s">
        <v>17</v>
      </c>
      <c r="J116" s="50" t="str">
        <f>IF(J12="","",J12)</f>
        <v/>
      </c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6.9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15.2" customHeight="1">
      <c r="A118" s="27"/>
      <c r="B118" s="28"/>
      <c r="C118" s="24" t="s">
        <v>18</v>
      </c>
      <c r="D118" s="27"/>
      <c r="E118" s="27"/>
      <c r="F118" s="22" t="str">
        <f>E15</f>
        <v>Mesto Malacky</v>
      </c>
      <c r="G118" s="27"/>
      <c r="H118" s="27"/>
      <c r="I118" s="24" t="s">
        <v>24</v>
      </c>
      <c r="J118" s="25" t="str">
        <f>E21</f>
        <v>FIDOP s.r.o.</v>
      </c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5.2" customHeight="1">
      <c r="A119" s="27"/>
      <c r="B119" s="28"/>
      <c r="C119" s="24" t="s">
        <v>22</v>
      </c>
      <c r="D119" s="27"/>
      <c r="E119" s="27"/>
      <c r="F119" s="22" t="str">
        <f>IF(E18="","",E18)</f>
        <v xml:space="preserve"> </v>
      </c>
      <c r="G119" s="27"/>
      <c r="H119" s="27"/>
      <c r="I119" s="24" t="s">
        <v>28</v>
      </c>
      <c r="J119" s="25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0.35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11" customFormat="1" ht="29.25" customHeight="1">
      <c r="A121" s="105"/>
      <c r="B121" s="106"/>
      <c r="C121" s="107" t="s">
        <v>99</v>
      </c>
      <c r="D121" s="108" t="s">
        <v>54</v>
      </c>
      <c r="E121" s="108" t="s">
        <v>50</v>
      </c>
      <c r="F121" s="108" t="s">
        <v>51</v>
      </c>
      <c r="G121" s="108" t="s">
        <v>100</v>
      </c>
      <c r="H121" s="108" t="s">
        <v>101</v>
      </c>
      <c r="I121" s="108" t="s">
        <v>102</v>
      </c>
      <c r="J121" s="109" t="s">
        <v>88</v>
      </c>
      <c r="K121" s="110" t="s">
        <v>103</v>
      </c>
      <c r="L121" s="111"/>
      <c r="M121" s="55" t="s">
        <v>1</v>
      </c>
      <c r="N121" s="56" t="s">
        <v>34</v>
      </c>
      <c r="O121" s="56" t="s">
        <v>104</v>
      </c>
      <c r="P121" s="56" t="s">
        <v>105</v>
      </c>
      <c r="Q121" s="56" t="s">
        <v>106</v>
      </c>
      <c r="R121" s="56" t="s">
        <v>107</v>
      </c>
      <c r="S121" s="56" t="s">
        <v>108</v>
      </c>
      <c r="T121" s="57" t="s">
        <v>109</v>
      </c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</row>
    <row r="122" spans="1:65" s="2" customFormat="1" ht="23.1" customHeight="1">
      <c r="A122" s="27"/>
      <c r="B122" s="28"/>
      <c r="C122" s="61" t="s">
        <v>89</v>
      </c>
      <c r="D122" s="27"/>
      <c r="E122" s="27"/>
      <c r="F122" s="27"/>
      <c r="G122" s="27"/>
      <c r="H122" s="27"/>
      <c r="I122" s="191"/>
      <c r="J122" s="192">
        <f>J123</f>
        <v>0</v>
      </c>
      <c r="K122" s="27"/>
      <c r="L122" s="28"/>
      <c r="M122" s="58"/>
      <c r="N122" s="51"/>
      <c r="O122" s="59"/>
      <c r="P122" s="112">
        <f>P123</f>
        <v>228.64535700000002</v>
      </c>
      <c r="Q122" s="59"/>
      <c r="R122" s="112">
        <f>R123</f>
        <v>10.074403649999999</v>
      </c>
      <c r="S122" s="59"/>
      <c r="T122" s="113">
        <f>T123</f>
        <v>8.74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T122" s="15" t="s">
        <v>56</v>
      </c>
      <c r="AU122" s="15" t="s">
        <v>90</v>
      </c>
      <c r="BK122" s="114">
        <f>BK123</f>
        <v>0</v>
      </c>
    </row>
    <row r="123" spans="1:65" s="12" customFormat="1" ht="26.1" customHeight="1">
      <c r="B123" s="115"/>
      <c r="D123" s="116" t="s">
        <v>56</v>
      </c>
      <c r="E123" s="117" t="s">
        <v>110</v>
      </c>
      <c r="F123" s="117" t="s">
        <v>111</v>
      </c>
      <c r="I123" s="193"/>
      <c r="J123" s="194">
        <f>J124+J140+J142+J152+J162</f>
        <v>0</v>
      </c>
      <c r="L123" s="115"/>
      <c r="M123" s="118"/>
      <c r="N123" s="119"/>
      <c r="O123" s="119"/>
      <c r="P123" s="120">
        <f>P124+P140+P142+P152+P162</f>
        <v>228.64535700000002</v>
      </c>
      <c r="Q123" s="119"/>
      <c r="R123" s="120">
        <f>R124+R140+R142+R152+R162</f>
        <v>10.074403649999999</v>
      </c>
      <c r="S123" s="119"/>
      <c r="T123" s="121">
        <f>T124+T140+T142+T152+T162</f>
        <v>8.74</v>
      </c>
      <c r="AR123" s="116" t="s">
        <v>65</v>
      </c>
      <c r="AT123" s="122" t="s">
        <v>56</v>
      </c>
      <c r="AU123" s="122" t="s">
        <v>57</v>
      </c>
      <c r="AY123" s="116" t="s">
        <v>112</v>
      </c>
      <c r="BK123" s="123">
        <f>BK124+BK140+BK142+BK152+BK162</f>
        <v>0</v>
      </c>
    </row>
    <row r="124" spans="1:65" s="12" customFormat="1" ht="23.1" customHeight="1">
      <c r="B124" s="115"/>
      <c r="D124" s="116" t="s">
        <v>56</v>
      </c>
      <c r="E124" s="124" t="s">
        <v>65</v>
      </c>
      <c r="F124" s="124" t="s">
        <v>113</v>
      </c>
      <c r="I124" s="193"/>
      <c r="J124" s="190">
        <f>SUM(J125:J139)</f>
        <v>0</v>
      </c>
      <c r="L124" s="115"/>
      <c r="M124" s="118"/>
      <c r="N124" s="119"/>
      <c r="O124" s="119"/>
      <c r="P124" s="120">
        <f>SUM(P125:P139)</f>
        <v>158.35234800000003</v>
      </c>
      <c r="Q124" s="119"/>
      <c r="R124" s="120">
        <f>SUM(R125:R139)</f>
        <v>2.6791936000000001</v>
      </c>
      <c r="S124" s="119"/>
      <c r="T124" s="121">
        <f>SUM(T125:T139)</f>
        <v>0</v>
      </c>
      <c r="AR124" s="116" t="s">
        <v>65</v>
      </c>
      <c r="AT124" s="122" t="s">
        <v>56</v>
      </c>
      <c r="AU124" s="122" t="s">
        <v>65</v>
      </c>
      <c r="AY124" s="116" t="s">
        <v>112</v>
      </c>
      <c r="BK124" s="123">
        <f>SUM(BK125:BK139)</f>
        <v>0</v>
      </c>
    </row>
    <row r="125" spans="1:65" s="2" customFormat="1" ht="24.2" customHeight="1">
      <c r="A125" s="27"/>
      <c r="B125" s="125"/>
      <c r="C125" s="147" t="s">
        <v>65</v>
      </c>
      <c r="D125" s="147" t="s">
        <v>114</v>
      </c>
      <c r="E125" s="148" t="s">
        <v>471</v>
      </c>
      <c r="F125" s="149" t="s">
        <v>472</v>
      </c>
      <c r="G125" s="150" t="s">
        <v>160</v>
      </c>
      <c r="H125" s="151">
        <v>40.96</v>
      </c>
      <c r="I125" s="184"/>
      <c r="J125" s="185">
        <f>ROUND(I125*H125, 2)</f>
        <v>0</v>
      </c>
      <c r="K125" s="126"/>
      <c r="L125" s="28"/>
      <c r="M125" s="127" t="s">
        <v>1</v>
      </c>
      <c r="N125" s="128" t="s">
        <v>36</v>
      </c>
      <c r="O125" s="129">
        <v>0.81100000000000005</v>
      </c>
      <c r="P125" s="129">
        <f t="shared" ref="P125:P139" si="0">O125*H125</f>
        <v>33.218560000000004</v>
      </c>
      <c r="Q125" s="129">
        <v>0</v>
      </c>
      <c r="R125" s="129">
        <f t="shared" ref="R125:R139" si="1">Q125*H125</f>
        <v>0</v>
      </c>
      <c r="S125" s="129">
        <v>0</v>
      </c>
      <c r="T125" s="130">
        <f t="shared" ref="T125:T139" si="2">S125*H125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31" t="s">
        <v>118</v>
      </c>
      <c r="AT125" s="131" t="s">
        <v>114</v>
      </c>
      <c r="AU125" s="131" t="s">
        <v>67</v>
      </c>
      <c r="AY125" s="15" t="s">
        <v>112</v>
      </c>
      <c r="BE125" s="132">
        <f t="shared" ref="BE125:BE139" si="3">IF(N125="základná",J125,0)</f>
        <v>0</v>
      </c>
      <c r="BF125" s="132">
        <f t="shared" ref="BF125:BF139" si="4">IF(N125="znížená",J125,0)</f>
        <v>0</v>
      </c>
      <c r="BG125" s="132">
        <f t="shared" ref="BG125:BG139" si="5">IF(N125="zákl. prenesená",J125,0)</f>
        <v>0</v>
      </c>
      <c r="BH125" s="132">
        <f t="shared" ref="BH125:BH139" si="6">IF(N125="zníž. prenesená",J125,0)</f>
        <v>0</v>
      </c>
      <c r="BI125" s="132">
        <f t="shared" ref="BI125:BI139" si="7">IF(N125="nulová",J125,0)</f>
        <v>0</v>
      </c>
      <c r="BJ125" s="15" t="s">
        <v>67</v>
      </c>
      <c r="BK125" s="133">
        <f t="shared" ref="BK125:BK139" si="8">ROUND(I125*H125,3)</f>
        <v>0</v>
      </c>
      <c r="BL125" s="15" t="s">
        <v>118</v>
      </c>
      <c r="BM125" s="131" t="s">
        <v>473</v>
      </c>
    </row>
    <row r="126" spans="1:65" s="2" customFormat="1" ht="38.1" customHeight="1">
      <c r="A126" s="27"/>
      <c r="B126" s="125"/>
      <c r="C126" s="147" t="s">
        <v>67</v>
      </c>
      <c r="D126" s="147" t="s">
        <v>114</v>
      </c>
      <c r="E126" s="148" t="s">
        <v>474</v>
      </c>
      <c r="F126" s="149" t="s">
        <v>475</v>
      </c>
      <c r="G126" s="150" t="s">
        <v>160</v>
      </c>
      <c r="H126" s="151">
        <v>40.96</v>
      </c>
      <c r="I126" s="184"/>
      <c r="J126" s="185">
        <f t="shared" ref="J126:J139" si="9">ROUND(I126*H126, 2)</f>
        <v>0</v>
      </c>
      <c r="K126" s="126"/>
      <c r="L126" s="28"/>
      <c r="M126" s="127" t="s">
        <v>1</v>
      </c>
      <c r="N126" s="128" t="s">
        <v>36</v>
      </c>
      <c r="O126" s="129">
        <v>0.08</v>
      </c>
      <c r="P126" s="129">
        <f t="shared" si="0"/>
        <v>3.2768000000000002</v>
      </c>
      <c r="Q126" s="129">
        <v>0</v>
      </c>
      <c r="R126" s="129">
        <f t="shared" si="1"/>
        <v>0</v>
      </c>
      <c r="S126" s="129">
        <v>0</v>
      </c>
      <c r="T126" s="130">
        <f t="shared" si="2"/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31" t="s">
        <v>118</v>
      </c>
      <c r="AT126" s="131" t="s">
        <v>114</v>
      </c>
      <c r="AU126" s="131" t="s">
        <v>67</v>
      </c>
      <c r="AY126" s="15" t="s">
        <v>112</v>
      </c>
      <c r="BE126" s="132">
        <f t="shared" si="3"/>
        <v>0</v>
      </c>
      <c r="BF126" s="132">
        <f t="shared" si="4"/>
        <v>0</v>
      </c>
      <c r="BG126" s="132">
        <f t="shared" si="5"/>
        <v>0</v>
      </c>
      <c r="BH126" s="132">
        <f t="shared" si="6"/>
        <v>0</v>
      </c>
      <c r="BI126" s="132">
        <f t="shared" si="7"/>
        <v>0</v>
      </c>
      <c r="BJ126" s="15" t="s">
        <v>67</v>
      </c>
      <c r="BK126" s="133">
        <f t="shared" si="8"/>
        <v>0</v>
      </c>
      <c r="BL126" s="15" t="s">
        <v>118</v>
      </c>
      <c r="BM126" s="131" t="s">
        <v>476</v>
      </c>
    </row>
    <row r="127" spans="1:65" s="2" customFormat="1" ht="24.2" customHeight="1">
      <c r="A127" s="27"/>
      <c r="B127" s="125"/>
      <c r="C127" s="147" t="s">
        <v>123</v>
      </c>
      <c r="D127" s="147" t="s">
        <v>114</v>
      </c>
      <c r="E127" s="148" t="s">
        <v>477</v>
      </c>
      <c r="F127" s="149" t="s">
        <v>478</v>
      </c>
      <c r="G127" s="150" t="s">
        <v>117</v>
      </c>
      <c r="H127" s="151">
        <v>102.4</v>
      </c>
      <c r="I127" s="184"/>
      <c r="J127" s="185">
        <f t="shared" si="9"/>
        <v>0</v>
      </c>
      <c r="K127" s="126"/>
      <c r="L127" s="28"/>
      <c r="M127" s="127" t="s">
        <v>1</v>
      </c>
      <c r="N127" s="128" t="s">
        <v>36</v>
      </c>
      <c r="O127" s="129">
        <v>0.48299999999999998</v>
      </c>
      <c r="P127" s="129">
        <f t="shared" si="0"/>
        <v>49.459200000000003</v>
      </c>
      <c r="Q127" s="129">
        <v>2.6164E-2</v>
      </c>
      <c r="R127" s="129">
        <f t="shared" si="1"/>
        <v>2.6791936000000001</v>
      </c>
      <c r="S127" s="129">
        <v>0</v>
      </c>
      <c r="T127" s="130">
        <f t="shared" si="2"/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31" t="s">
        <v>118</v>
      </c>
      <c r="AT127" s="131" t="s">
        <v>114</v>
      </c>
      <c r="AU127" s="131" t="s">
        <v>67</v>
      </c>
      <c r="AY127" s="15" t="s">
        <v>112</v>
      </c>
      <c r="BE127" s="132">
        <f t="shared" si="3"/>
        <v>0</v>
      </c>
      <c r="BF127" s="132">
        <f t="shared" si="4"/>
        <v>0</v>
      </c>
      <c r="BG127" s="132">
        <f t="shared" si="5"/>
        <v>0</v>
      </c>
      <c r="BH127" s="132">
        <f t="shared" si="6"/>
        <v>0</v>
      </c>
      <c r="BI127" s="132">
        <f t="shared" si="7"/>
        <v>0</v>
      </c>
      <c r="BJ127" s="15" t="s">
        <v>67</v>
      </c>
      <c r="BK127" s="133">
        <f t="shared" si="8"/>
        <v>0</v>
      </c>
      <c r="BL127" s="15" t="s">
        <v>118</v>
      </c>
      <c r="BM127" s="131" t="s">
        <v>479</v>
      </c>
    </row>
    <row r="128" spans="1:65" s="2" customFormat="1" ht="24.2" customHeight="1">
      <c r="A128" s="27"/>
      <c r="B128" s="125"/>
      <c r="C128" s="147" t="s">
        <v>118</v>
      </c>
      <c r="D128" s="147" t="s">
        <v>114</v>
      </c>
      <c r="E128" s="148" t="s">
        <v>480</v>
      </c>
      <c r="F128" s="149" t="s">
        <v>481</v>
      </c>
      <c r="G128" s="150" t="s">
        <v>117</v>
      </c>
      <c r="H128" s="151">
        <v>102.4</v>
      </c>
      <c r="I128" s="184"/>
      <c r="J128" s="185">
        <f t="shared" si="9"/>
        <v>0</v>
      </c>
      <c r="K128" s="126"/>
      <c r="L128" s="28"/>
      <c r="M128" s="127" t="s">
        <v>1</v>
      </c>
      <c r="N128" s="128" t="s">
        <v>36</v>
      </c>
      <c r="O128" s="129">
        <v>0.31</v>
      </c>
      <c r="P128" s="129">
        <f t="shared" si="0"/>
        <v>31.744</v>
      </c>
      <c r="Q128" s="129">
        <v>0</v>
      </c>
      <c r="R128" s="129">
        <f t="shared" si="1"/>
        <v>0</v>
      </c>
      <c r="S128" s="129">
        <v>0</v>
      </c>
      <c r="T128" s="130">
        <f t="shared" si="2"/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31" t="s">
        <v>118</v>
      </c>
      <c r="AT128" s="131" t="s">
        <v>114</v>
      </c>
      <c r="AU128" s="131" t="s">
        <v>67</v>
      </c>
      <c r="AY128" s="15" t="s">
        <v>112</v>
      </c>
      <c r="BE128" s="132">
        <f t="shared" si="3"/>
        <v>0</v>
      </c>
      <c r="BF128" s="132">
        <f t="shared" si="4"/>
        <v>0</v>
      </c>
      <c r="BG128" s="132">
        <f t="shared" si="5"/>
        <v>0</v>
      </c>
      <c r="BH128" s="132">
        <f t="shared" si="6"/>
        <v>0</v>
      </c>
      <c r="BI128" s="132">
        <f t="shared" si="7"/>
        <v>0</v>
      </c>
      <c r="BJ128" s="15" t="s">
        <v>67</v>
      </c>
      <c r="BK128" s="133">
        <f t="shared" si="8"/>
        <v>0</v>
      </c>
      <c r="BL128" s="15" t="s">
        <v>118</v>
      </c>
      <c r="BM128" s="131" t="s">
        <v>482</v>
      </c>
    </row>
    <row r="129" spans="1:65" s="2" customFormat="1" ht="38.1" customHeight="1">
      <c r="A129" s="27"/>
      <c r="B129" s="125"/>
      <c r="C129" s="147" t="s">
        <v>130</v>
      </c>
      <c r="D129" s="147" t="s">
        <v>114</v>
      </c>
      <c r="E129" s="148" t="s">
        <v>483</v>
      </c>
      <c r="F129" s="149" t="s">
        <v>484</v>
      </c>
      <c r="G129" s="150" t="s">
        <v>160</v>
      </c>
      <c r="H129" s="151">
        <v>11.52</v>
      </c>
      <c r="I129" s="184"/>
      <c r="J129" s="185">
        <f t="shared" si="9"/>
        <v>0</v>
      </c>
      <c r="K129" s="126"/>
      <c r="L129" s="28"/>
      <c r="M129" s="127" t="s">
        <v>1</v>
      </c>
      <c r="N129" s="128" t="s">
        <v>36</v>
      </c>
      <c r="O129" s="129">
        <v>5.4399999999999997E-2</v>
      </c>
      <c r="P129" s="129">
        <f t="shared" si="0"/>
        <v>0.62668799999999991</v>
      </c>
      <c r="Q129" s="129">
        <v>0</v>
      </c>
      <c r="R129" s="129">
        <f t="shared" si="1"/>
        <v>0</v>
      </c>
      <c r="S129" s="129">
        <v>0</v>
      </c>
      <c r="T129" s="130">
        <f t="shared" si="2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31" t="s">
        <v>118</v>
      </c>
      <c r="AT129" s="131" t="s">
        <v>114</v>
      </c>
      <c r="AU129" s="131" t="s">
        <v>67</v>
      </c>
      <c r="AY129" s="15" t="s">
        <v>112</v>
      </c>
      <c r="BE129" s="132">
        <f t="shared" si="3"/>
        <v>0</v>
      </c>
      <c r="BF129" s="132">
        <f t="shared" si="4"/>
        <v>0</v>
      </c>
      <c r="BG129" s="132">
        <f t="shared" si="5"/>
        <v>0</v>
      </c>
      <c r="BH129" s="132">
        <f t="shared" si="6"/>
        <v>0</v>
      </c>
      <c r="BI129" s="132">
        <f t="shared" si="7"/>
        <v>0</v>
      </c>
      <c r="BJ129" s="15" t="s">
        <v>67</v>
      </c>
      <c r="BK129" s="133">
        <f t="shared" si="8"/>
        <v>0</v>
      </c>
      <c r="BL129" s="15" t="s">
        <v>118</v>
      </c>
      <c r="BM129" s="131" t="s">
        <v>485</v>
      </c>
    </row>
    <row r="130" spans="1:65" s="2" customFormat="1" ht="38.1" customHeight="1">
      <c r="A130" s="27"/>
      <c r="B130" s="125"/>
      <c r="C130" s="147" t="s">
        <v>134</v>
      </c>
      <c r="D130" s="147" t="s">
        <v>114</v>
      </c>
      <c r="E130" s="148" t="s">
        <v>486</v>
      </c>
      <c r="F130" s="149" t="s">
        <v>487</v>
      </c>
      <c r="G130" s="150" t="s">
        <v>160</v>
      </c>
      <c r="H130" s="151">
        <v>230</v>
      </c>
      <c r="I130" s="184"/>
      <c r="J130" s="185">
        <f t="shared" si="9"/>
        <v>0</v>
      </c>
      <c r="K130" s="126"/>
      <c r="L130" s="28"/>
      <c r="M130" s="127" t="s">
        <v>1</v>
      </c>
      <c r="N130" s="128" t="s">
        <v>36</v>
      </c>
      <c r="O130" s="129">
        <v>5.3899999999999998E-3</v>
      </c>
      <c r="P130" s="129">
        <f t="shared" si="0"/>
        <v>1.2397</v>
      </c>
      <c r="Q130" s="129">
        <v>0</v>
      </c>
      <c r="R130" s="129">
        <f t="shared" si="1"/>
        <v>0</v>
      </c>
      <c r="S130" s="129">
        <v>0</v>
      </c>
      <c r="T130" s="130">
        <f t="shared" si="2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31" t="s">
        <v>118</v>
      </c>
      <c r="AT130" s="131" t="s">
        <v>114</v>
      </c>
      <c r="AU130" s="131" t="s">
        <v>67</v>
      </c>
      <c r="AY130" s="15" t="s">
        <v>112</v>
      </c>
      <c r="BE130" s="132">
        <f t="shared" si="3"/>
        <v>0</v>
      </c>
      <c r="BF130" s="132">
        <f t="shared" si="4"/>
        <v>0</v>
      </c>
      <c r="BG130" s="132">
        <f t="shared" si="5"/>
        <v>0</v>
      </c>
      <c r="BH130" s="132">
        <f t="shared" si="6"/>
        <v>0</v>
      </c>
      <c r="BI130" s="132">
        <f t="shared" si="7"/>
        <v>0</v>
      </c>
      <c r="BJ130" s="15" t="s">
        <v>67</v>
      </c>
      <c r="BK130" s="133">
        <f t="shared" si="8"/>
        <v>0</v>
      </c>
      <c r="BL130" s="15" t="s">
        <v>118</v>
      </c>
      <c r="BM130" s="131" t="s">
        <v>488</v>
      </c>
    </row>
    <row r="131" spans="1:65" s="2" customFormat="1" ht="24.2" customHeight="1">
      <c r="A131" s="27"/>
      <c r="B131" s="125"/>
      <c r="C131" s="147" t="s">
        <v>139</v>
      </c>
      <c r="D131" s="147" t="s">
        <v>114</v>
      </c>
      <c r="E131" s="148" t="s">
        <v>489</v>
      </c>
      <c r="F131" s="149" t="s">
        <v>490</v>
      </c>
      <c r="G131" s="150" t="s">
        <v>160</v>
      </c>
      <c r="H131" s="151">
        <v>11.52</v>
      </c>
      <c r="I131" s="184"/>
      <c r="J131" s="185">
        <f t="shared" si="9"/>
        <v>0</v>
      </c>
      <c r="K131" s="126"/>
      <c r="L131" s="28"/>
      <c r="M131" s="127" t="s">
        <v>1</v>
      </c>
      <c r="N131" s="128" t="s">
        <v>36</v>
      </c>
      <c r="O131" s="129">
        <v>8.6999999999999994E-2</v>
      </c>
      <c r="P131" s="129">
        <f t="shared" si="0"/>
        <v>1.0022399999999998</v>
      </c>
      <c r="Q131" s="129">
        <v>0</v>
      </c>
      <c r="R131" s="129">
        <f t="shared" si="1"/>
        <v>0</v>
      </c>
      <c r="S131" s="129">
        <v>0</v>
      </c>
      <c r="T131" s="130">
        <f t="shared" si="2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31" t="s">
        <v>118</v>
      </c>
      <c r="AT131" s="131" t="s">
        <v>114</v>
      </c>
      <c r="AU131" s="131" t="s">
        <v>67</v>
      </c>
      <c r="AY131" s="15" t="s">
        <v>112</v>
      </c>
      <c r="BE131" s="132">
        <f t="shared" si="3"/>
        <v>0</v>
      </c>
      <c r="BF131" s="132">
        <f t="shared" si="4"/>
        <v>0</v>
      </c>
      <c r="BG131" s="132">
        <f t="shared" si="5"/>
        <v>0</v>
      </c>
      <c r="BH131" s="132">
        <f t="shared" si="6"/>
        <v>0</v>
      </c>
      <c r="BI131" s="132">
        <f t="shared" si="7"/>
        <v>0</v>
      </c>
      <c r="BJ131" s="15" t="s">
        <v>67</v>
      </c>
      <c r="BK131" s="133">
        <f t="shared" si="8"/>
        <v>0</v>
      </c>
      <c r="BL131" s="15" t="s">
        <v>118</v>
      </c>
      <c r="BM131" s="131" t="s">
        <v>491</v>
      </c>
    </row>
    <row r="132" spans="1:65" s="2" customFormat="1" ht="14.45" customHeight="1">
      <c r="A132" s="27"/>
      <c r="B132" s="125"/>
      <c r="C132" s="147" t="s">
        <v>143</v>
      </c>
      <c r="D132" s="147" t="s">
        <v>114</v>
      </c>
      <c r="E132" s="148" t="s">
        <v>492</v>
      </c>
      <c r="F132" s="149" t="s">
        <v>493</v>
      </c>
      <c r="G132" s="150" t="s">
        <v>160</v>
      </c>
      <c r="H132" s="151">
        <v>11.52</v>
      </c>
      <c r="I132" s="184"/>
      <c r="J132" s="185">
        <f t="shared" si="9"/>
        <v>0</v>
      </c>
      <c r="K132" s="126"/>
      <c r="L132" s="28"/>
      <c r="M132" s="127" t="s">
        <v>1</v>
      </c>
      <c r="N132" s="128" t="s">
        <v>36</v>
      </c>
      <c r="O132" s="129">
        <v>0.45800000000000002</v>
      </c>
      <c r="P132" s="129">
        <f t="shared" si="0"/>
        <v>5.27616</v>
      </c>
      <c r="Q132" s="129">
        <v>0</v>
      </c>
      <c r="R132" s="129">
        <f t="shared" si="1"/>
        <v>0</v>
      </c>
      <c r="S132" s="129">
        <v>0</v>
      </c>
      <c r="T132" s="130">
        <f t="shared" si="2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31" t="s">
        <v>118</v>
      </c>
      <c r="AT132" s="131" t="s">
        <v>114</v>
      </c>
      <c r="AU132" s="131" t="s">
        <v>67</v>
      </c>
      <c r="AY132" s="15" t="s">
        <v>112</v>
      </c>
      <c r="BE132" s="132">
        <f t="shared" si="3"/>
        <v>0</v>
      </c>
      <c r="BF132" s="132">
        <f t="shared" si="4"/>
        <v>0</v>
      </c>
      <c r="BG132" s="132">
        <f t="shared" si="5"/>
        <v>0</v>
      </c>
      <c r="BH132" s="132">
        <f t="shared" si="6"/>
        <v>0</v>
      </c>
      <c r="BI132" s="132">
        <f t="shared" si="7"/>
        <v>0</v>
      </c>
      <c r="BJ132" s="15" t="s">
        <v>67</v>
      </c>
      <c r="BK132" s="133">
        <f t="shared" si="8"/>
        <v>0</v>
      </c>
      <c r="BL132" s="15" t="s">
        <v>118</v>
      </c>
      <c r="BM132" s="131" t="s">
        <v>494</v>
      </c>
    </row>
    <row r="133" spans="1:65" s="2" customFormat="1" ht="14.45" customHeight="1">
      <c r="A133" s="27"/>
      <c r="B133" s="125"/>
      <c r="C133" s="147" t="s">
        <v>147</v>
      </c>
      <c r="D133" s="147" t="s">
        <v>114</v>
      </c>
      <c r="E133" s="148" t="s">
        <v>495</v>
      </c>
      <c r="F133" s="149" t="s">
        <v>496</v>
      </c>
      <c r="G133" s="150" t="s">
        <v>160</v>
      </c>
      <c r="H133" s="151">
        <v>11.52</v>
      </c>
      <c r="I133" s="184"/>
      <c r="J133" s="185">
        <f t="shared" si="9"/>
        <v>0</v>
      </c>
      <c r="K133" s="126"/>
      <c r="L133" s="28"/>
      <c r="M133" s="127" t="s">
        <v>1</v>
      </c>
      <c r="N133" s="128" t="s">
        <v>36</v>
      </c>
      <c r="O133" s="129">
        <v>8.0000000000000002E-3</v>
      </c>
      <c r="P133" s="129">
        <f t="shared" si="0"/>
        <v>9.2159999999999992E-2</v>
      </c>
      <c r="Q133" s="129">
        <v>0</v>
      </c>
      <c r="R133" s="129">
        <f t="shared" si="1"/>
        <v>0</v>
      </c>
      <c r="S133" s="129">
        <v>0</v>
      </c>
      <c r="T133" s="130">
        <f t="shared" si="2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31" t="s">
        <v>118</v>
      </c>
      <c r="AT133" s="131" t="s">
        <v>114</v>
      </c>
      <c r="AU133" s="131" t="s">
        <v>67</v>
      </c>
      <c r="AY133" s="15" t="s">
        <v>112</v>
      </c>
      <c r="BE133" s="132">
        <f t="shared" si="3"/>
        <v>0</v>
      </c>
      <c r="BF133" s="132">
        <f t="shared" si="4"/>
        <v>0</v>
      </c>
      <c r="BG133" s="132">
        <f t="shared" si="5"/>
        <v>0</v>
      </c>
      <c r="BH133" s="132">
        <f t="shared" si="6"/>
        <v>0</v>
      </c>
      <c r="BI133" s="132">
        <f t="shared" si="7"/>
        <v>0</v>
      </c>
      <c r="BJ133" s="15" t="s">
        <v>67</v>
      </c>
      <c r="BK133" s="133">
        <f t="shared" si="8"/>
        <v>0</v>
      </c>
      <c r="BL133" s="15" t="s">
        <v>118</v>
      </c>
      <c r="BM133" s="131" t="s">
        <v>497</v>
      </c>
    </row>
    <row r="134" spans="1:65" s="2" customFormat="1" ht="24.2" customHeight="1">
      <c r="A134" s="27"/>
      <c r="B134" s="125"/>
      <c r="C134" s="147" t="s">
        <v>151</v>
      </c>
      <c r="D134" s="147" t="s">
        <v>114</v>
      </c>
      <c r="E134" s="148" t="s">
        <v>498</v>
      </c>
      <c r="F134" s="149" t="s">
        <v>499</v>
      </c>
      <c r="G134" s="150" t="s">
        <v>187</v>
      </c>
      <c r="H134" s="151">
        <v>18.431999999999999</v>
      </c>
      <c r="I134" s="184"/>
      <c r="J134" s="185">
        <f t="shared" si="9"/>
        <v>0</v>
      </c>
      <c r="K134" s="126"/>
      <c r="L134" s="28"/>
      <c r="M134" s="127" t="s">
        <v>1</v>
      </c>
      <c r="N134" s="128" t="s">
        <v>36</v>
      </c>
      <c r="O134" s="129">
        <v>0</v>
      </c>
      <c r="P134" s="129">
        <f t="shared" si="0"/>
        <v>0</v>
      </c>
      <c r="Q134" s="129">
        <v>0</v>
      </c>
      <c r="R134" s="129">
        <f t="shared" si="1"/>
        <v>0</v>
      </c>
      <c r="S134" s="129">
        <v>0</v>
      </c>
      <c r="T134" s="130">
        <f t="shared" si="2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31" t="s">
        <v>118</v>
      </c>
      <c r="AT134" s="131" t="s">
        <v>114</v>
      </c>
      <c r="AU134" s="131" t="s">
        <v>67</v>
      </c>
      <c r="AY134" s="15" t="s">
        <v>112</v>
      </c>
      <c r="BE134" s="132">
        <f t="shared" si="3"/>
        <v>0</v>
      </c>
      <c r="BF134" s="132">
        <f t="shared" si="4"/>
        <v>0</v>
      </c>
      <c r="BG134" s="132">
        <f t="shared" si="5"/>
        <v>0</v>
      </c>
      <c r="BH134" s="132">
        <f t="shared" si="6"/>
        <v>0</v>
      </c>
      <c r="BI134" s="132">
        <f t="shared" si="7"/>
        <v>0</v>
      </c>
      <c r="BJ134" s="15" t="s">
        <v>67</v>
      </c>
      <c r="BK134" s="133">
        <f t="shared" si="8"/>
        <v>0</v>
      </c>
      <c r="BL134" s="15" t="s">
        <v>118</v>
      </c>
      <c r="BM134" s="131" t="s">
        <v>500</v>
      </c>
    </row>
    <row r="135" spans="1:65" s="2" customFormat="1" ht="24.2" customHeight="1">
      <c r="A135" s="27"/>
      <c r="B135" s="125"/>
      <c r="C135" s="147" t="s">
        <v>155</v>
      </c>
      <c r="D135" s="147" t="s">
        <v>114</v>
      </c>
      <c r="E135" s="148" t="s">
        <v>178</v>
      </c>
      <c r="F135" s="149" t="s">
        <v>179</v>
      </c>
      <c r="G135" s="150" t="s">
        <v>160</v>
      </c>
      <c r="H135" s="151">
        <v>29.44</v>
      </c>
      <c r="I135" s="184"/>
      <c r="J135" s="185">
        <f t="shared" si="9"/>
        <v>0</v>
      </c>
      <c r="K135" s="126"/>
      <c r="L135" s="28"/>
      <c r="M135" s="127" t="s">
        <v>1</v>
      </c>
      <c r="N135" s="128" t="s">
        <v>36</v>
      </c>
      <c r="O135" s="129">
        <v>0.22900000000000001</v>
      </c>
      <c r="P135" s="129">
        <f t="shared" si="0"/>
        <v>6.7417600000000002</v>
      </c>
      <c r="Q135" s="129">
        <v>0</v>
      </c>
      <c r="R135" s="129">
        <f t="shared" si="1"/>
        <v>0</v>
      </c>
      <c r="S135" s="129">
        <v>0</v>
      </c>
      <c r="T135" s="130">
        <f t="shared" si="2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31" t="s">
        <v>118</v>
      </c>
      <c r="AT135" s="131" t="s">
        <v>114</v>
      </c>
      <c r="AU135" s="131" t="s">
        <v>67</v>
      </c>
      <c r="AY135" s="15" t="s">
        <v>112</v>
      </c>
      <c r="BE135" s="132">
        <f t="shared" si="3"/>
        <v>0</v>
      </c>
      <c r="BF135" s="132">
        <f t="shared" si="4"/>
        <v>0</v>
      </c>
      <c r="BG135" s="132">
        <f t="shared" si="5"/>
        <v>0</v>
      </c>
      <c r="BH135" s="132">
        <f t="shared" si="6"/>
        <v>0</v>
      </c>
      <c r="BI135" s="132">
        <f t="shared" si="7"/>
        <v>0</v>
      </c>
      <c r="BJ135" s="15" t="s">
        <v>67</v>
      </c>
      <c r="BK135" s="133">
        <f t="shared" si="8"/>
        <v>0</v>
      </c>
      <c r="BL135" s="15" t="s">
        <v>118</v>
      </c>
      <c r="BM135" s="131" t="s">
        <v>501</v>
      </c>
    </row>
    <row r="136" spans="1:65" s="2" customFormat="1" ht="24.2" customHeight="1">
      <c r="A136" s="27"/>
      <c r="B136" s="125"/>
      <c r="C136" s="147" t="s">
        <v>159</v>
      </c>
      <c r="D136" s="147" t="s">
        <v>114</v>
      </c>
      <c r="E136" s="148" t="s">
        <v>188</v>
      </c>
      <c r="F136" s="149" t="s">
        <v>189</v>
      </c>
      <c r="G136" s="150" t="s">
        <v>160</v>
      </c>
      <c r="H136" s="151">
        <v>7.68</v>
      </c>
      <c r="I136" s="184"/>
      <c r="J136" s="185">
        <f t="shared" si="9"/>
        <v>0</v>
      </c>
      <c r="K136" s="126"/>
      <c r="L136" s="28"/>
      <c r="M136" s="127" t="s">
        <v>1</v>
      </c>
      <c r="N136" s="128" t="s">
        <v>36</v>
      </c>
      <c r="O136" s="129">
        <v>1.5009999999999999</v>
      </c>
      <c r="P136" s="129">
        <f t="shared" si="0"/>
        <v>11.527679999999998</v>
      </c>
      <c r="Q136" s="129">
        <v>0</v>
      </c>
      <c r="R136" s="129">
        <f t="shared" si="1"/>
        <v>0</v>
      </c>
      <c r="S136" s="129">
        <v>0</v>
      </c>
      <c r="T136" s="130">
        <f t="shared" si="2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31" t="s">
        <v>118</v>
      </c>
      <c r="AT136" s="131" t="s">
        <v>114</v>
      </c>
      <c r="AU136" s="131" t="s">
        <v>67</v>
      </c>
      <c r="AY136" s="15" t="s">
        <v>112</v>
      </c>
      <c r="BE136" s="132">
        <f t="shared" si="3"/>
        <v>0</v>
      </c>
      <c r="BF136" s="132">
        <f t="shared" si="4"/>
        <v>0</v>
      </c>
      <c r="BG136" s="132">
        <f t="shared" si="5"/>
        <v>0</v>
      </c>
      <c r="BH136" s="132">
        <f t="shared" si="6"/>
        <v>0</v>
      </c>
      <c r="BI136" s="132">
        <f t="shared" si="7"/>
        <v>0</v>
      </c>
      <c r="BJ136" s="15" t="s">
        <v>67</v>
      </c>
      <c r="BK136" s="133">
        <f t="shared" si="8"/>
        <v>0</v>
      </c>
      <c r="BL136" s="15" t="s">
        <v>118</v>
      </c>
      <c r="BM136" s="131" t="s">
        <v>502</v>
      </c>
    </row>
    <row r="137" spans="1:65" s="2" customFormat="1" ht="14.45" customHeight="1">
      <c r="A137" s="27"/>
      <c r="B137" s="125"/>
      <c r="C137" s="152" t="s">
        <v>161</v>
      </c>
      <c r="D137" s="152" t="s">
        <v>186</v>
      </c>
      <c r="E137" s="153" t="s">
        <v>503</v>
      </c>
      <c r="F137" s="154" t="s">
        <v>504</v>
      </c>
      <c r="G137" s="155" t="s">
        <v>187</v>
      </c>
      <c r="H137" s="156">
        <v>12.29</v>
      </c>
      <c r="I137" s="195"/>
      <c r="J137" s="186">
        <f t="shared" si="9"/>
        <v>0</v>
      </c>
      <c r="K137" s="136"/>
      <c r="L137" s="137"/>
      <c r="M137" s="138" t="s">
        <v>1</v>
      </c>
      <c r="N137" s="139" t="s">
        <v>36</v>
      </c>
      <c r="O137" s="129">
        <v>0</v>
      </c>
      <c r="P137" s="129">
        <f t="shared" si="0"/>
        <v>0</v>
      </c>
      <c r="Q137" s="129">
        <v>0</v>
      </c>
      <c r="R137" s="129">
        <f t="shared" si="1"/>
        <v>0</v>
      </c>
      <c r="S137" s="129">
        <v>0</v>
      </c>
      <c r="T137" s="130">
        <f t="shared" si="2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31" t="s">
        <v>143</v>
      </c>
      <c r="AT137" s="131" t="s">
        <v>186</v>
      </c>
      <c r="AU137" s="131" t="s">
        <v>67</v>
      </c>
      <c r="AY137" s="15" t="s">
        <v>112</v>
      </c>
      <c r="BE137" s="132">
        <f t="shared" si="3"/>
        <v>0</v>
      </c>
      <c r="BF137" s="132">
        <f t="shared" si="4"/>
        <v>0</v>
      </c>
      <c r="BG137" s="132">
        <f t="shared" si="5"/>
        <v>0</v>
      </c>
      <c r="BH137" s="132">
        <f t="shared" si="6"/>
        <v>0</v>
      </c>
      <c r="BI137" s="132">
        <f t="shared" si="7"/>
        <v>0</v>
      </c>
      <c r="BJ137" s="15" t="s">
        <v>67</v>
      </c>
      <c r="BK137" s="133">
        <f t="shared" si="8"/>
        <v>0</v>
      </c>
      <c r="BL137" s="15" t="s">
        <v>118</v>
      </c>
      <c r="BM137" s="131" t="s">
        <v>505</v>
      </c>
    </row>
    <row r="138" spans="1:65" s="2" customFormat="1" ht="24.2" customHeight="1">
      <c r="A138" s="27"/>
      <c r="B138" s="125"/>
      <c r="C138" s="147" t="s">
        <v>165</v>
      </c>
      <c r="D138" s="147" t="s">
        <v>114</v>
      </c>
      <c r="E138" s="148" t="s">
        <v>506</v>
      </c>
      <c r="F138" s="149" t="s">
        <v>507</v>
      </c>
      <c r="G138" s="150" t="s">
        <v>117</v>
      </c>
      <c r="H138" s="151">
        <v>43.8</v>
      </c>
      <c r="I138" s="184"/>
      <c r="J138" s="185">
        <f t="shared" si="9"/>
        <v>0</v>
      </c>
      <c r="K138" s="126"/>
      <c r="L138" s="28"/>
      <c r="M138" s="127" t="s">
        <v>1</v>
      </c>
      <c r="N138" s="128" t="s">
        <v>36</v>
      </c>
      <c r="O138" s="129">
        <v>0.32300000000000001</v>
      </c>
      <c r="P138" s="129">
        <f t="shared" si="0"/>
        <v>14.147399999999999</v>
      </c>
      <c r="Q138" s="129">
        <v>0</v>
      </c>
      <c r="R138" s="129">
        <f t="shared" si="1"/>
        <v>0</v>
      </c>
      <c r="S138" s="129">
        <v>0</v>
      </c>
      <c r="T138" s="130">
        <f t="shared" si="2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31" t="s">
        <v>118</v>
      </c>
      <c r="AT138" s="131" t="s">
        <v>114</v>
      </c>
      <c r="AU138" s="131" t="s">
        <v>67</v>
      </c>
      <c r="AY138" s="15" t="s">
        <v>112</v>
      </c>
      <c r="BE138" s="132">
        <f t="shared" si="3"/>
        <v>0</v>
      </c>
      <c r="BF138" s="132">
        <f t="shared" si="4"/>
        <v>0</v>
      </c>
      <c r="BG138" s="132">
        <f t="shared" si="5"/>
        <v>0</v>
      </c>
      <c r="BH138" s="132">
        <f t="shared" si="6"/>
        <v>0</v>
      </c>
      <c r="BI138" s="132">
        <f t="shared" si="7"/>
        <v>0</v>
      </c>
      <c r="BJ138" s="15" t="s">
        <v>67</v>
      </c>
      <c r="BK138" s="133">
        <f t="shared" si="8"/>
        <v>0</v>
      </c>
      <c r="BL138" s="15" t="s">
        <v>118</v>
      </c>
      <c r="BM138" s="131" t="s">
        <v>508</v>
      </c>
    </row>
    <row r="139" spans="1:65" s="2" customFormat="1" ht="24.2" customHeight="1">
      <c r="A139" s="27"/>
      <c r="B139" s="125"/>
      <c r="C139" s="147" t="s">
        <v>169</v>
      </c>
      <c r="D139" s="147" t="s">
        <v>114</v>
      </c>
      <c r="E139" s="148" t="s">
        <v>509</v>
      </c>
      <c r="F139" s="149" t="s">
        <v>510</v>
      </c>
      <c r="G139" s="150" t="s">
        <v>117</v>
      </c>
      <c r="H139" s="151">
        <v>43.8</v>
      </c>
      <c r="I139" s="184"/>
      <c r="J139" s="185">
        <f t="shared" si="9"/>
        <v>0</v>
      </c>
      <c r="K139" s="126"/>
      <c r="L139" s="28"/>
      <c r="M139" s="127" t="s">
        <v>1</v>
      </c>
      <c r="N139" s="128" t="s">
        <v>36</v>
      </c>
      <c r="O139" s="129">
        <v>0</v>
      </c>
      <c r="P139" s="129">
        <f t="shared" si="0"/>
        <v>0</v>
      </c>
      <c r="Q139" s="129">
        <v>0</v>
      </c>
      <c r="R139" s="129">
        <f t="shared" si="1"/>
        <v>0</v>
      </c>
      <c r="S139" s="129">
        <v>0</v>
      </c>
      <c r="T139" s="130">
        <f t="shared" si="2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31" t="s">
        <v>118</v>
      </c>
      <c r="AT139" s="131" t="s">
        <v>114</v>
      </c>
      <c r="AU139" s="131" t="s">
        <v>67</v>
      </c>
      <c r="AY139" s="15" t="s">
        <v>112</v>
      </c>
      <c r="BE139" s="132">
        <f t="shared" si="3"/>
        <v>0</v>
      </c>
      <c r="BF139" s="132">
        <f t="shared" si="4"/>
        <v>0</v>
      </c>
      <c r="BG139" s="132">
        <f t="shared" si="5"/>
        <v>0</v>
      </c>
      <c r="BH139" s="132">
        <f t="shared" si="6"/>
        <v>0</v>
      </c>
      <c r="BI139" s="132">
        <f t="shared" si="7"/>
        <v>0</v>
      </c>
      <c r="BJ139" s="15" t="s">
        <v>67</v>
      </c>
      <c r="BK139" s="133">
        <f t="shared" si="8"/>
        <v>0</v>
      </c>
      <c r="BL139" s="15" t="s">
        <v>118</v>
      </c>
      <c r="BM139" s="131" t="s">
        <v>511</v>
      </c>
    </row>
    <row r="140" spans="1:65" s="12" customFormat="1" ht="23.1" customHeight="1">
      <c r="B140" s="115"/>
      <c r="D140" s="116" t="s">
        <v>56</v>
      </c>
      <c r="E140" s="124" t="s">
        <v>118</v>
      </c>
      <c r="F140" s="124" t="s">
        <v>218</v>
      </c>
      <c r="I140" s="193"/>
      <c r="J140" s="190">
        <f>SUM(J141)</f>
        <v>0</v>
      </c>
      <c r="L140" s="115"/>
      <c r="M140" s="118"/>
      <c r="N140" s="119"/>
      <c r="O140" s="119"/>
      <c r="P140" s="120">
        <f>P141</f>
        <v>4.7846399999999996</v>
      </c>
      <c r="Q140" s="119"/>
      <c r="R140" s="120">
        <f>R141</f>
        <v>7.2605567999999998</v>
      </c>
      <c r="S140" s="119"/>
      <c r="T140" s="121">
        <f>T141</f>
        <v>0</v>
      </c>
      <c r="AR140" s="116" t="s">
        <v>65</v>
      </c>
      <c r="AT140" s="122" t="s">
        <v>56</v>
      </c>
      <c r="AU140" s="122" t="s">
        <v>65</v>
      </c>
      <c r="AY140" s="116" t="s">
        <v>112</v>
      </c>
      <c r="BK140" s="123">
        <f>BK141</f>
        <v>0</v>
      </c>
    </row>
    <row r="141" spans="1:65" s="2" customFormat="1" ht="24.2" customHeight="1">
      <c r="A141" s="27"/>
      <c r="B141" s="125"/>
      <c r="C141" s="147" t="s">
        <v>173</v>
      </c>
      <c r="D141" s="147" t="s">
        <v>114</v>
      </c>
      <c r="E141" s="148" t="s">
        <v>220</v>
      </c>
      <c r="F141" s="149" t="s">
        <v>221</v>
      </c>
      <c r="G141" s="150" t="s">
        <v>160</v>
      </c>
      <c r="H141" s="151">
        <v>3.84</v>
      </c>
      <c r="I141" s="184"/>
      <c r="J141" s="185">
        <f>ROUND(I141*H141, 2)</f>
        <v>0</v>
      </c>
      <c r="K141" s="126"/>
      <c r="L141" s="28"/>
      <c r="M141" s="127" t="s">
        <v>1</v>
      </c>
      <c r="N141" s="128" t="s">
        <v>36</v>
      </c>
      <c r="O141" s="129">
        <v>1.246</v>
      </c>
      <c r="P141" s="129">
        <f>O141*H141</f>
        <v>4.7846399999999996</v>
      </c>
      <c r="Q141" s="129">
        <v>1.8907700000000001</v>
      </c>
      <c r="R141" s="129">
        <f>Q141*H141</f>
        <v>7.2605567999999998</v>
      </c>
      <c r="S141" s="129">
        <v>0</v>
      </c>
      <c r="T141" s="130">
        <f>S141*H141</f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31" t="s">
        <v>118</v>
      </c>
      <c r="AT141" s="131" t="s">
        <v>114</v>
      </c>
      <c r="AU141" s="131" t="s">
        <v>67</v>
      </c>
      <c r="AY141" s="15" t="s">
        <v>112</v>
      </c>
      <c r="BE141" s="132">
        <f>IF(N141="základná",J141,0)</f>
        <v>0</v>
      </c>
      <c r="BF141" s="132">
        <f>IF(N141="znížená",J141,0)</f>
        <v>0</v>
      </c>
      <c r="BG141" s="132">
        <f>IF(N141="zákl. prenesená",J141,0)</f>
        <v>0</v>
      </c>
      <c r="BH141" s="132">
        <f>IF(N141="zníž. prenesená",J141,0)</f>
        <v>0</v>
      </c>
      <c r="BI141" s="132">
        <f>IF(N141="nulová",J141,0)</f>
        <v>0</v>
      </c>
      <c r="BJ141" s="15" t="s">
        <v>67</v>
      </c>
      <c r="BK141" s="133">
        <f>ROUND(I141*H141,3)</f>
        <v>0</v>
      </c>
      <c r="BL141" s="15" t="s">
        <v>118</v>
      </c>
      <c r="BM141" s="131" t="s">
        <v>512</v>
      </c>
    </row>
    <row r="142" spans="1:65" s="12" customFormat="1" ht="23.1" customHeight="1">
      <c r="B142" s="115"/>
      <c r="D142" s="116" t="s">
        <v>56</v>
      </c>
      <c r="E142" s="124" t="s">
        <v>130</v>
      </c>
      <c r="F142" s="124" t="s">
        <v>223</v>
      </c>
      <c r="I142" s="193"/>
      <c r="J142" s="190">
        <f>SUM(J143:J151)</f>
        <v>0</v>
      </c>
      <c r="L142" s="115"/>
      <c r="M142" s="118"/>
      <c r="N142" s="119"/>
      <c r="O142" s="119"/>
      <c r="P142" s="120">
        <f>SUM(P143:P151)</f>
        <v>41.250140000000002</v>
      </c>
      <c r="Q142" s="119"/>
      <c r="R142" s="120">
        <f>SUM(R143:R151)</f>
        <v>3.3250000000000002E-5</v>
      </c>
      <c r="S142" s="119"/>
      <c r="T142" s="121">
        <f>SUM(T143:T151)</f>
        <v>8.74</v>
      </c>
      <c r="AR142" s="116" t="s">
        <v>65</v>
      </c>
      <c r="AT142" s="122" t="s">
        <v>56</v>
      </c>
      <c r="AU142" s="122" t="s">
        <v>65</v>
      </c>
      <c r="AY142" s="116" t="s">
        <v>112</v>
      </c>
      <c r="BK142" s="123">
        <f>SUM(BK143:BK151)</f>
        <v>0</v>
      </c>
    </row>
    <row r="143" spans="1:65" s="2" customFormat="1" ht="24.2" customHeight="1">
      <c r="A143" s="27"/>
      <c r="B143" s="125"/>
      <c r="C143" s="147" t="s">
        <v>177</v>
      </c>
      <c r="D143" s="147" t="s">
        <v>114</v>
      </c>
      <c r="E143" s="148" t="s">
        <v>513</v>
      </c>
      <c r="F143" s="149" t="s">
        <v>514</v>
      </c>
      <c r="G143" s="150" t="s">
        <v>117</v>
      </c>
      <c r="H143" s="151">
        <v>19</v>
      </c>
      <c r="I143" s="184"/>
      <c r="J143" s="185">
        <f t="shared" ref="J143:J151" si="10">ROUND(I143*H143, 2)</f>
        <v>0</v>
      </c>
      <c r="K143" s="126"/>
      <c r="L143" s="28"/>
      <c r="M143" s="127" t="s">
        <v>1</v>
      </c>
      <c r="N143" s="128" t="s">
        <v>36</v>
      </c>
      <c r="O143" s="129">
        <v>0</v>
      </c>
      <c r="P143" s="129">
        <f t="shared" ref="P143:P151" si="11">O143*H143</f>
        <v>0</v>
      </c>
      <c r="Q143" s="129">
        <v>0</v>
      </c>
      <c r="R143" s="129">
        <f t="shared" ref="R143:R151" si="12">Q143*H143</f>
        <v>0</v>
      </c>
      <c r="S143" s="129">
        <v>0</v>
      </c>
      <c r="T143" s="130">
        <f t="shared" ref="T143:T151" si="13">S143*H143</f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31" t="s">
        <v>118</v>
      </c>
      <c r="AT143" s="131" t="s">
        <v>114</v>
      </c>
      <c r="AU143" s="131" t="s">
        <v>67</v>
      </c>
      <c r="AY143" s="15" t="s">
        <v>112</v>
      </c>
      <c r="BE143" s="132">
        <f t="shared" ref="BE143:BE151" si="14">IF(N143="základná",J143,0)</f>
        <v>0</v>
      </c>
      <c r="BF143" s="132">
        <f t="shared" ref="BF143:BF151" si="15">IF(N143="znížená",J143,0)</f>
        <v>0</v>
      </c>
      <c r="BG143" s="132">
        <f t="shared" ref="BG143:BG151" si="16">IF(N143="zákl. prenesená",J143,0)</f>
        <v>0</v>
      </c>
      <c r="BH143" s="132">
        <f t="shared" ref="BH143:BH151" si="17">IF(N143="zníž. prenesená",J143,0)</f>
        <v>0</v>
      </c>
      <c r="BI143" s="132">
        <f t="shared" ref="BI143:BI151" si="18">IF(N143="nulová",J143,0)</f>
        <v>0</v>
      </c>
      <c r="BJ143" s="15" t="s">
        <v>67</v>
      </c>
      <c r="BK143" s="133">
        <f t="shared" ref="BK143:BK151" si="19">ROUND(I143*H143,3)</f>
        <v>0</v>
      </c>
      <c r="BL143" s="15" t="s">
        <v>118</v>
      </c>
      <c r="BM143" s="131" t="s">
        <v>515</v>
      </c>
    </row>
    <row r="144" spans="1:65" s="2" customFormat="1" ht="24.2" customHeight="1">
      <c r="A144" s="27"/>
      <c r="B144" s="125"/>
      <c r="C144" s="147" t="s">
        <v>181</v>
      </c>
      <c r="D144" s="147" t="s">
        <v>114</v>
      </c>
      <c r="E144" s="148" t="s">
        <v>516</v>
      </c>
      <c r="F144" s="149" t="s">
        <v>517</v>
      </c>
      <c r="G144" s="150" t="s">
        <v>117</v>
      </c>
      <c r="H144" s="151">
        <v>19</v>
      </c>
      <c r="I144" s="184"/>
      <c r="J144" s="185">
        <f t="shared" si="10"/>
        <v>0</v>
      </c>
      <c r="K144" s="126"/>
      <c r="L144" s="28"/>
      <c r="M144" s="127" t="s">
        <v>1</v>
      </c>
      <c r="N144" s="128" t="s">
        <v>36</v>
      </c>
      <c r="O144" s="129">
        <v>1.169</v>
      </c>
      <c r="P144" s="129">
        <f t="shared" si="11"/>
        <v>22.211000000000002</v>
      </c>
      <c r="Q144" s="129">
        <v>0</v>
      </c>
      <c r="R144" s="129">
        <f t="shared" si="12"/>
        <v>0</v>
      </c>
      <c r="S144" s="129">
        <v>0.22500000000000001</v>
      </c>
      <c r="T144" s="130">
        <f t="shared" si="13"/>
        <v>4.2750000000000004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31" t="s">
        <v>118</v>
      </c>
      <c r="AT144" s="131" t="s">
        <v>114</v>
      </c>
      <c r="AU144" s="131" t="s">
        <v>67</v>
      </c>
      <c r="AY144" s="15" t="s">
        <v>112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5" t="s">
        <v>67</v>
      </c>
      <c r="BK144" s="133">
        <f t="shared" si="19"/>
        <v>0</v>
      </c>
      <c r="BL144" s="15" t="s">
        <v>118</v>
      </c>
      <c r="BM144" s="131" t="s">
        <v>518</v>
      </c>
    </row>
    <row r="145" spans="1:65" s="2" customFormat="1" ht="24.2" customHeight="1">
      <c r="A145" s="27"/>
      <c r="B145" s="125"/>
      <c r="C145" s="147" t="s">
        <v>185</v>
      </c>
      <c r="D145" s="147" t="s">
        <v>114</v>
      </c>
      <c r="E145" s="148" t="s">
        <v>152</v>
      </c>
      <c r="F145" s="149" t="s">
        <v>519</v>
      </c>
      <c r="G145" s="150" t="s">
        <v>117</v>
      </c>
      <c r="H145" s="151">
        <v>19</v>
      </c>
      <c r="I145" s="184"/>
      <c r="J145" s="185">
        <f t="shared" si="10"/>
        <v>0</v>
      </c>
      <c r="K145" s="126"/>
      <c r="L145" s="28"/>
      <c r="M145" s="127" t="s">
        <v>1</v>
      </c>
      <c r="N145" s="128" t="s">
        <v>36</v>
      </c>
      <c r="O145" s="129">
        <v>0.60299999999999998</v>
      </c>
      <c r="P145" s="129">
        <f t="shared" si="11"/>
        <v>11.456999999999999</v>
      </c>
      <c r="Q145" s="129">
        <v>0</v>
      </c>
      <c r="R145" s="129">
        <f t="shared" si="12"/>
        <v>0</v>
      </c>
      <c r="S145" s="129">
        <v>0.23499999999999999</v>
      </c>
      <c r="T145" s="130">
        <f t="shared" si="13"/>
        <v>4.4649999999999999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31" t="s">
        <v>118</v>
      </c>
      <c r="AT145" s="131" t="s">
        <v>114</v>
      </c>
      <c r="AU145" s="131" t="s">
        <v>67</v>
      </c>
      <c r="AY145" s="15" t="s">
        <v>112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5" t="s">
        <v>67</v>
      </c>
      <c r="BK145" s="133">
        <f t="shared" si="19"/>
        <v>0</v>
      </c>
      <c r="BL145" s="15" t="s">
        <v>118</v>
      </c>
      <c r="BM145" s="131" t="s">
        <v>520</v>
      </c>
    </row>
    <row r="146" spans="1:65" s="2" customFormat="1" ht="24.2" customHeight="1">
      <c r="A146" s="27"/>
      <c r="B146" s="125"/>
      <c r="C146" s="147" t="s">
        <v>7</v>
      </c>
      <c r="D146" s="147" t="s">
        <v>114</v>
      </c>
      <c r="E146" s="148" t="s">
        <v>429</v>
      </c>
      <c r="F146" s="149" t="s">
        <v>430</v>
      </c>
      <c r="G146" s="150" t="s">
        <v>137</v>
      </c>
      <c r="H146" s="151">
        <v>19</v>
      </c>
      <c r="I146" s="184"/>
      <c r="J146" s="185">
        <f t="shared" si="10"/>
        <v>0</v>
      </c>
      <c r="K146" s="126"/>
      <c r="L146" s="28"/>
      <c r="M146" s="127" t="s">
        <v>1</v>
      </c>
      <c r="N146" s="128" t="s">
        <v>36</v>
      </c>
      <c r="O146" s="129">
        <v>0.185</v>
      </c>
      <c r="P146" s="129">
        <f t="shared" si="11"/>
        <v>3.5150000000000001</v>
      </c>
      <c r="Q146" s="129">
        <v>1.75E-6</v>
      </c>
      <c r="R146" s="129">
        <f t="shared" si="12"/>
        <v>3.3250000000000002E-5</v>
      </c>
      <c r="S146" s="129">
        <v>0</v>
      </c>
      <c r="T146" s="130">
        <f t="shared" si="1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31" t="s">
        <v>118</v>
      </c>
      <c r="AT146" s="131" t="s">
        <v>114</v>
      </c>
      <c r="AU146" s="131" t="s">
        <v>67</v>
      </c>
      <c r="AY146" s="15" t="s">
        <v>112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5" t="s">
        <v>67</v>
      </c>
      <c r="BK146" s="133">
        <f t="shared" si="19"/>
        <v>0</v>
      </c>
      <c r="BL146" s="15" t="s">
        <v>118</v>
      </c>
      <c r="BM146" s="131" t="s">
        <v>521</v>
      </c>
    </row>
    <row r="147" spans="1:65" s="2" customFormat="1" ht="24.2" customHeight="1">
      <c r="A147" s="27"/>
      <c r="B147" s="125"/>
      <c r="C147" s="147" t="s">
        <v>191</v>
      </c>
      <c r="D147" s="147" t="s">
        <v>114</v>
      </c>
      <c r="E147" s="148" t="s">
        <v>522</v>
      </c>
      <c r="F147" s="149" t="s">
        <v>450</v>
      </c>
      <c r="G147" s="150" t="s">
        <v>187</v>
      </c>
      <c r="H147" s="151">
        <v>19.46</v>
      </c>
      <c r="I147" s="184"/>
      <c r="J147" s="185">
        <f t="shared" si="10"/>
        <v>0</v>
      </c>
      <c r="K147" s="126"/>
      <c r="L147" s="28"/>
      <c r="M147" s="127" t="s">
        <v>1</v>
      </c>
      <c r="N147" s="128" t="s">
        <v>36</v>
      </c>
      <c r="O147" s="129">
        <v>0</v>
      </c>
      <c r="P147" s="129">
        <f t="shared" si="11"/>
        <v>0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31" t="s">
        <v>118</v>
      </c>
      <c r="AT147" s="131" t="s">
        <v>114</v>
      </c>
      <c r="AU147" s="131" t="s">
        <v>67</v>
      </c>
      <c r="AY147" s="15" t="s">
        <v>112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5" t="s">
        <v>67</v>
      </c>
      <c r="BK147" s="133">
        <f t="shared" si="19"/>
        <v>0</v>
      </c>
      <c r="BL147" s="15" t="s">
        <v>118</v>
      </c>
      <c r="BM147" s="131" t="s">
        <v>523</v>
      </c>
    </row>
    <row r="148" spans="1:65" s="2" customFormat="1" ht="24.2" customHeight="1">
      <c r="A148" s="27"/>
      <c r="B148" s="125"/>
      <c r="C148" s="147" t="s">
        <v>195</v>
      </c>
      <c r="D148" s="147" t="s">
        <v>114</v>
      </c>
      <c r="E148" s="148" t="s">
        <v>524</v>
      </c>
      <c r="F148" s="149" t="s">
        <v>525</v>
      </c>
      <c r="G148" s="150" t="s">
        <v>187</v>
      </c>
      <c r="H148" s="151">
        <v>194.6</v>
      </c>
      <c r="I148" s="184"/>
      <c r="J148" s="185">
        <f t="shared" si="10"/>
        <v>0</v>
      </c>
      <c r="K148" s="126"/>
      <c r="L148" s="28"/>
      <c r="M148" s="127" t="s">
        <v>1</v>
      </c>
      <c r="N148" s="128" t="s">
        <v>36</v>
      </c>
      <c r="O148" s="129">
        <v>6.0000000000000001E-3</v>
      </c>
      <c r="P148" s="129">
        <f t="shared" si="11"/>
        <v>1.1676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31" t="s">
        <v>118</v>
      </c>
      <c r="AT148" s="131" t="s">
        <v>114</v>
      </c>
      <c r="AU148" s="131" t="s">
        <v>67</v>
      </c>
      <c r="AY148" s="15" t="s">
        <v>112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5" t="s">
        <v>67</v>
      </c>
      <c r="BK148" s="133">
        <f t="shared" si="19"/>
        <v>0</v>
      </c>
      <c r="BL148" s="15" t="s">
        <v>118</v>
      </c>
      <c r="BM148" s="131" t="s">
        <v>526</v>
      </c>
    </row>
    <row r="149" spans="1:65" s="2" customFormat="1" ht="24.2" customHeight="1">
      <c r="A149" s="27"/>
      <c r="B149" s="125"/>
      <c r="C149" s="147" t="s">
        <v>199</v>
      </c>
      <c r="D149" s="147" t="s">
        <v>114</v>
      </c>
      <c r="E149" s="148" t="s">
        <v>527</v>
      </c>
      <c r="F149" s="149" t="s">
        <v>528</v>
      </c>
      <c r="G149" s="150" t="s">
        <v>187</v>
      </c>
      <c r="H149" s="151">
        <v>19.46</v>
      </c>
      <c r="I149" s="184"/>
      <c r="J149" s="185">
        <f t="shared" si="10"/>
        <v>0</v>
      </c>
      <c r="K149" s="126"/>
      <c r="L149" s="28"/>
      <c r="M149" s="127" t="s">
        <v>1</v>
      </c>
      <c r="N149" s="128" t="s">
        <v>36</v>
      </c>
      <c r="O149" s="129">
        <v>0.14899999999999999</v>
      </c>
      <c r="P149" s="129">
        <f t="shared" si="11"/>
        <v>2.89954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31" t="s">
        <v>118</v>
      </c>
      <c r="AT149" s="131" t="s">
        <v>114</v>
      </c>
      <c r="AU149" s="131" t="s">
        <v>67</v>
      </c>
      <c r="AY149" s="15" t="s">
        <v>112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5" t="s">
        <v>67</v>
      </c>
      <c r="BK149" s="133">
        <f t="shared" si="19"/>
        <v>0</v>
      </c>
      <c r="BL149" s="15" t="s">
        <v>118</v>
      </c>
      <c r="BM149" s="131" t="s">
        <v>529</v>
      </c>
    </row>
    <row r="150" spans="1:65" s="2" customFormat="1" ht="24.2" customHeight="1">
      <c r="A150" s="27"/>
      <c r="B150" s="125"/>
      <c r="C150" s="147" t="s">
        <v>200</v>
      </c>
      <c r="D150" s="147" t="s">
        <v>114</v>
      </c>
      <c r="E150" s="148" t="s">
        <v>530</v>
      </c>
      <c r="F150" s="149" t="s">
        <v>531</v>
      </c>
      <c r="G150" s="150" t="s">
        <v>187</v>
      </c>
      <c r="H150" s="151">
        <v>19.46</v>
      </c>
      <c r="I150" s="184"/>
      <c r="J150" s="185">
        <f t="shared" si="10"/>
        <v>0</v>
      </c>
      <c r="K150" s="126"/>
      <c r="L150" s="28"/>
      <c r="M150" s="127" t="s">
        <v>1</v>
      </c>
      <c r="N150" s="128" t="s">
        <v>36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31" t="s">
        <v>118</v>
      </c>
      <c r="AT150" s="131" t="s">
        <v>114</v>
      </c>
      <c r="AU150" s="131" t="s">
        <v>67</v>
      </c>
      <c r="AY150" s="15" t="s">
        <v>112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5" t="s">
        <v>67</v>
      </c>
      <c r="BK150" s="133">
        <f t="shared" si="19"/>
        <v>0</v>
      </c>
      <c r="BL150" s="15" t="s">
        <v>118</v>
      </c>
      <c r="BM150" s="131" t="s">
        <v>532</v>
      </c>
    </row>
    <row r="151" spans="1:65" s="2" customFormat="1" ht="14.45" customHeight="1">
      <c r="A151" s="27"/>
      <c r="B151" s="125"/>
      <c r="C151" s="147" t="s">
        <v>201</v>
      </c>
      <c r="D151" s="147" t="s">
        <v>114</v>
      </c>
      <c r="E151" s="148" t="s">
        <v>533</v>
      </c>
      <c r="F151" s="149" t="s">
        <v>534</v>
      </c>
      <c r="G151" s="150" t="s">
        <v>535</v>
      </c>
      <c r="H151" s="151">
        <v>1</v>
      </c>
      <c r="I151" s="184"/>
      <c r="J151" s="185">
        <f t="shared" si="10"/>
        <v>0</v>
      </c>
      <c r="K151" s="126"/>
      <c r="L151" s="28"/>
      <c r="M151" s="127" t="s">
        <v>1</v>
      </c>
      <c r="N151" s="128" t="s">
        <v>36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31" t="s">
        <v>118</v>
      </c>
      <c r="AT151" s="131" t="s">
        <v>114</v>
      </c>
      <c r="AU151" s="131" t="s">
        <v>67</v>
      </c>
      <c r="AY151" s="15" t="s">
        <v>112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5" t="s">
        <v>67</v>
      </c>
      <c r="BK151" s="133">
        <f t="shared" si="19"/>
        <v>0</v>
      </c>
      <c r="BL151" s="15" t="s">
        <v>118</v>
      </c>
      <c r="BM151" s="131" t="s">
        <v>536</v>
      </c>
    </row>
    <row r="152" spans="1:65" s="12" customFormat="1" ht="23.1" customHeight="1">
      <c r="B152" s="115"/>
      <c r="D152" s="116" t="s">
        <v>56</v>
      </c>
      <c r="E152" s="124" t="s">
        <v>143</v>
      </c>
      <c r="F152" s="124" t="s">
        <v>297</v>
      </c>
      <c r="I152" s="193"/>
      <c r="J152" s="190">
        <f>SUM(J153:J161)</f>
        <v>0</v>
      </c>
      <c r="L152" s="115"/>
      <c r="M152" s="118"/>
      <c r="N152" s="119"/>
      <c r="O152" s="119"/>
      <c r="P152" s="120">
        <f>SUM(P153:P161)</f>
        <v>8.1959999999999997</v>
      </c>
      <c r="Q152" s="119"/>
      <c r="R152" s="120">
        <f>SUM(R153:R161)</f>
        <v>0.13461999999999999</v>
      </c>
      <c r="S152" s="119"/>
      <c r="T152" s="121">
        <f>SUM(T153:T161)</f>
        <v>0</v>
      </c>
      <c r="AR152" s="116" t="s">
        <v>65</v>
      </c>
      <c r="AT152" s="122" t="s">
        <v>56</v>
      </c>
      <c r="AU152" s="122" t="s">
        <v>65</v>
      </c>
      <c r="AY152" s="116" t="s">
        <v>112</v>
      </c>
      <c r="BK152" s="123">
        <f>SUM(BK153:BK161)</f>
        <v>0</v>
      </c>
    </row>
    <row r="153" spans="1:65" s="2" customFormat="1" ht="24.2" customHeight="1">
      <c r="A153" s="27"/>
      <c r="B153" s="125"/>
      <c r="C153" s="147" t="s">
        <v>202</v>
      </c>
      <c r="D153" s="147" t="s">
        <v>114</v>
      </c>
      <c r="E153" s="148" t="s">
        <v>537</v>
      </c>
      <c r="F153" s="149" t="s">
        <v>538</v>
      </c>
      <c r="G153" s="150" t="s">
        <v>137</v>
      </c>
      <c r="H153" s="151">
        <v>32</v>
      </c>
      <c r="I153" s="184"/>
      <c r="J153" s="185">
        <f t="shared" ref="J153:J161" si="20">ROUND(I153*H153, 2)</f>
        <v>0</v>
      </c>
      <c r="K153" s="126"/>
      <c r="L153" s="28"/>
      <c r="M153" s="127" t="s">
        <v>1</v>
      </c>
      <c r="N153" s="128" t="s">
        <v>36</v>
      </c>
      <c r="O153" s="129">
        <v>4.5999999999999999E-2</v>
      </c>
      <c r="P153" s="129">
        <f t="shared" ref="P153:P161" si="21">O153*H153</f>
        <v>1.472</v>
      </c>
      <c r="Q153" s="129">
        <v>1.0000000000000001E-5</v>
      </c>
      <c r="R153" s="129">
        <f t="shared" ref="R153:R161" si="22">Q153*H153</f>
        <v>3.2000000000000003E-4</v>
      </c>
      <c r="S153" s="129">
        <v>0</v>
      </c>
      <c r="T153" s="130">
        <f t="shared" ref="T153:T161" si="23"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31" t="s">
        <v>118</v>
      </c>
      <c r="AT153" s="131" t="s">
        <v>114</v>
      </c>
      <c r="AU153" s="131" t="s">
        <v>67</v>
      </c>
      <c r="AY153" s="15" t="s">
        <v>112</v>
      </c>
      <c r="BE153" s="132">
        <f t="shared" ref="BE153:BE161" si="24">IF(N153="základná",J153,0)</f>
        <v>0</v>
      </c>
      <c r="BF153" s="132">
        <f t="shared" ref="BF153:BF161" si="25">IF(N153="znížená",J153,0)</f>
        <v>0</v>
      </c>
      <c r="BG153" s="132">
        <f t="shared" ref="BG153:BG161" si="26">IF(N153="zákl. prenesená",J153,0)</f>
        <v>0</v>
      </c>
      <c r="BH153" s="132">
        <f t="shared" ref="BH153:BH161" si="27">IF(N153="zníž. prenesená",J153,0)</f>
        <v>0</v>
      </c>
      <c r="BI153" s="132">
        <f t="shared" ref="BI153:BI161" si="28">IF(N153="nulová",J153,0)</f>
        <v>0</v>
      </c>
      <c r="BJ153" s="15" t="s">
        <v>67</v>
      </c>
      <c r="BK153" s="133">
        <f t="shared" ref="BK153:BK161" si="29">ROUND(I153*H153,3)</f>
        <v>0</v>
      </c>
      <c r="BL153" s="15" t="s">
        <v>118</v>
      </c>
      <c r="BM153" s="131" t="s">
        <v>539</v>
      </c>
    </row>
    <row r="154" spans="1:65" s="2" customFormat="1" ht="24.2" customHeight="1">
      <c r="A154" s="27"/>
      <c r="B154" s="125"/>
      <c r="C154" s="152" t="s">
        <v>204</v>
      </c>
      <c r="D154" s="152" t="s">
        <v>186</v>
      </c>
      <c r="E154" s="153" t="s">
        <v>540</v>
      </c>
      <c r="F154" s="154" t="s">
        <v>541</v>
      </c>
      <c r="G154" s="155" t="s">
        <v>301</v>
      </c>
      <c r="H154" s="156">
        <v>32</v>
      </c>
      <c r="I154" s="195"/>
      <c r="J154" s="186">
        <f t="shared" si="20"/>
        <v>0</v>
      </c>
      <c r="K154" s="136"/>
      <c r="L154" s="137"/>
      <c r="M154" s="138" t="s">
        <v>1</v>
      </c>
      <c r="N154" s="139" t="s">
        <v>36</v>
      </c>
      <c r="O154" s="129">
        <v>0</v>
      </c>
      <c r="P154" s="129">
        <f t="shared" si="21"/>
        <v>0</v>
      </c>
      <c r="Q154" s="129">
        <v>3.8999999999999998E-3</v>
      </c>
      <c r="R154" s="129">
        <f t="shared" si="22"/>
        <v>0.12479999999999999</v>
      </c>
      <c r="S154" s="129">
        <v>0</v>
      </c>
      <c r="T154" s="130">
        <f t="shared" si="2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31" t="s">
        <v>143</v>
      </c>
      <c r="AT154" s="131" t="s">
        <v>186</v>
      </c>
      <c r="AU154" s="131" t="s">
        <v>67</v>
      </c>
      <c r="AY154" s="15" t="s">
        <v>112</v>
      </c>
      <c r="BE154" s="132">
        <f t="shared" si="24"/>
        <v>0</v>
      </c>
      <c r="BF154" s="132">
        <f t="shared" si="25"/>
        <v>0</v>
      </c>
      <c r="BG154" s="132">
        <f t="shared" si="26"/>
        <v>0</v>
      </c>
      <c r="BH154" s="132">
        <f t="shared" si="27"/>
        <v>0</v>
      </c>
      <c r="BI154" s="132">
        <f t="shared" si="28"/>
        <v>0</v>
      </c>
      <c r="BJ154" s="15" t="s">
        <v>67</v>
      </c>
      <c r="BK154" s="133">
        <f t="shared" si="29"/>
        <v>0</v>
      </c>
      <c r="BL154" s="15" t="s">
        <v>118</v>
      </c>
      <c r="BM154" s="131" t="s">
        <v>542</v>
      </c>
    </row>
    <row r="155" spans="1:65" s="2" customFormat="1" ht="14.45" customHeight="1">
      <c r="A155" s="27"/>
      <c r="B155" s="125"/>
      <c r="C155" s="147" t="s">
        <v>206</v>
      </c>
      <c r="D155" s="147" t="s">
        <v>114</v>
      </c>
      <c r="E155" s="148" t="s">
        <v>543</v>
      </c>
      <c r="F155" s="149" t="s">
        <v>544</v>
      </c>
      <c r="G155" s="150" t="s">
        <v>301</v>
      </c>
      <c r="H155" s="151">
        <v>7</v>
      </c>
      <c r="I155" s="184"/>
      <c r="J155" s="185">
        <f t="shared" si="20"/>
        <v>0</v>
      </c>
      <c r="K155" s="126"/>
      <c r="L155" s="28"/>
      <c r="M155" s="127" t="s">
        <v>1</v>
      </c>
      <c r="N155" s="128" t="s">
        <v>36</v>
      </c>
      <c r="O155" s="129">
        <v>0.23</v>
      </c>
      <c r="P155" s="129">
        <f t="shared" si="21"/>
        <v>1.61</v>
      </c>
      <c r="Q155" s="129">
        <v>5.0000000000000002E-5</v>
      </c>
      <c r="R155" s="129">
        <f t="shared" si="22"/>
        <v>3.5E-4</v>
      </c>
      <c r="S155" s="129">
        <v>0</v>
      </c>
      <c r="T155" s="130">
        <f t="shared" si="2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31" t="s">
        <v>118</v>
      </c>
      <c r="AT155" s="131" t="s">
        <v>114</v>
      </c>
      <c r="AU155" s="131" t="s">
        <v>67</v>
      </c>
      <c r="AY155" s="15" t="s">
        <v>112</v>
      </c>
      <c r="BE155" s="132">
        <f t="shared" si="24"/>
        <v>0</v>
      </c>
      <c r="BF155" s="132">
        <f t="shared" si="25"/>
        <v>0</v>
      </c>
      <c r="BG155" s="132">
        <f t="shared" si="26"/>
        <v>0</v>
      </c>
      <c r="BH155" s="132">
        <f t="shared" si="27"/>
        <v>0</v>
      </c>
      <c r="BI155" s="132">
        <f t="shared" si="28"/>
        <v>0</v>
      </c>
      <c r="BJ155" s="15" t="s">
        <v>67</v>
      </c>
      <c r="BK155" s="133">
        <f t="shared" si="29"/>
        <v>0</v>
      </c>
      <c r="BL155" s="15" t="s">
        <v>118</v>
      </c>
      <c r="BM155" s="131" t="s">
        <v>545</v>
      </c>
    </row>
    <row r="156" spans="1:65" s="2" customFormat="1" ht="24.2" customHeight="1">
      <c r="A156" s="27"/>
      <c r="B156" s="125"/>
      <c r="C156" s="152" t="s">
        <v>210</v>
      </c>
      <c r="D156" s="152" t="s">
        <v>186</v>
      </c>
      <c r="E156" s="153" t="s">
        <v>546</v>
      </c>
      <c r="F156" s="154" t="s">
        <v>547</v>
      </c>
      <c r="G156" s="155" t="s">
        <v>301</v>
      </c>
      <c r="H156" s="156">
        <v>7</v>
      </c>
      <c r="I156" s="195"/>
      <c r="J156" s="186">
        <f t="shared" si="20"/>
        <v>0</v>
      </c>
      <c r="K156" s="136"/>
      <c r="L156" s="137"/>
      <c r="M156" s="138" t="s">
        <v>1</v>
      </c>
      <c r="N156" s="139" t="s">
        <v>36</v>
      </c>
      <c r="O156" s="129">
        <v>0</v>
      </c>
      <c r="P156" s="129">
        <f t="shared" si="21"/>
        <v>0</v>
      </c>
      <c r="Q156" s="129">
        <v>5.9999999999999995E-4</v>
      </c>
      <c r="R156" s="129">
        <f t="shared" si="22"/>
        <v>4.1999999999999997E-3</v>
      </c>
      <c r="S156" s="129">
        <v>0</v>
      </c>
      <c r="T156" s="130">
        <f t="shared" si="2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31" t="s">
        <v>143</v>
      </c>
      <c r="AT156" s="131" t="s">
        <v>186</v>
      </c>
      <c r="AU156" s="131" t="s">
        <v>67</v>
      </c>
      <c r="AY156" s="15" t="s">
        <v>112</v>
      </c>
      <c r="BE156" s="132">
        <f t="shared" si="24"/>
        <v>0</v>
      </c>
      <c r="BF156" s="132">
        <f t="shared" si="25"/>
        <v>0</v>
      </c>
      <c r="BG156" s="132">
        <f t="shared" si="26"/>
        <v>0</v>
      </c>
      <c r="BH156" s="132">
        <f t="shared" si="27"/>
        <v>0</v>
      </c>
      <c r="BI156" s="132">
        <f t="shared" si="28"/>
        <v>0</v>
      </c>
      <c r="BJ156" s="15" t="s">
        <v>67</v>
      </c>
      <c r="BK156" s="133">
        <f t="shared" si="29"/>
        <v>0</v>
      </c>
      <c r="BL156" s="15" t="s">
        <v>118</v>
      </c>
      <c r="BM156" s="131" t="s">
        <v>548</v>
      </c>
    </row>
    <row r="157" spans="1:65" s="2" customFormat="1" ht="14.45" customHeight="1">
      <c r="A157" s="27"/>
      <c r="B157" s="125"/>
      <c r="C157" s="147" t="s">
        <v>214</v>
      </c>
      <c r="D157" s="147" t="s">
        <v>114</v>
      </c>
      <c r="E157" s="148" t="s">
        <v>549</v>
      </c>
      <c r="F157" s="149" t="s">
        <v>550</v>
      </c>
      <c r="G157" s="150" t="s">
        <v>137</v>
      </c>
      <c r="H157" s="151">
        <v>7</v>
      </c>
      <c r="I157" s="184"/>
      <c r="J157" s="185">
        <f t="shared" si="20"/>
        <v>0</v>
      </c>
      <c r="K157" s="126"/>
      <c r="L157" s="28"/>
      <c r="M157" s="127" t="s">
        <v>1</v>
      </c>
      <c r="N157" s="128" t="s">
        <v>36</v>
      </c>
      <c r="O157" s="129">
        <v>0.23</v>
      </c>
      <c r="P157" s="129">
        <f t="shared" si="21"/>
        <v>1.61</v>
      </c>
      <c r="Q157" s="129">
        <v>5.0000000000000002E-5</v>
      </c>
      <c r="R157" s="129">
        <f t="shared" si="22"/>
        <v>3.5E-4</v>
      </c>
      <c r="S157" s="129">
        <v>0</v>
      </c>
      <c r="T157" s="130">
        <f t="shared" si="2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31" t="s">
        <v>118</v>
      </c>
      <c r="AT157" s="131" t="s">
        <v>114</v>
      </c>
      <c r="AU157" s="131" t="s">
        <v>67</v>
      </c>
      <c r="AY157" s="15" t="s">
        <v>112</v>
      </c>
      <c r="BE157" s="132">
        <f t="shared" si="24"/>
        <v>0</v>
      </c>
      <c r="BF157" s="132">
        <f t="shared" si="25"/>
        <v>0</v>
      </c>
      <c r="BG157" s="132">
        <f t="shared" si="26"/>
        <v>0</v>
      </c>
      <c r="BH157" s="132">
        <f t="shared" si="27"/>
        <v>0</v>
      </c>
      <c r="BI157" s="132">
        <f t="shared" si="28"/>
        <v>0</v>
      </c>
      <c r="BJ157" s="15" t="s">
        <v>67</v>
      </c>
      <c r="BK157" s="133">
        <f t="shared" si="29"/>
        <v>0</v>
      </c>
      <c r="BL157" s="15" t="s">
        <v>118</v>
      </c>
      <c r="BM157" s="131" t="s">
        <v>551</v>
      </c>
    </row>
    <row r="158" spans="1:65" s="2" customFormat="1" ht="24.2" customHeight="1">
      <c r="A158" s="27"/>
      <c r="B158" s="125"/>
      <c r="C158" s="152" t="s">
        <v>219</v>
      </c>
      <c r="D158" s="152" t="s">
        <v>186</v>
      </c>
      <c r="E158" s="153" t="s">
        <v>552</v>
      </c>
      <c r="F158" s="154" t="s">
        <v>553</v>
      </c>
      <c r="G158" s="155" t="s">
        <v>301</v>
      </c>
      <c r="H158" s="156">
        <v>7</v>
      </c>
      <c r="I158" s="195"/>
      <c r="J158" s="186">
        <f t="shared" si="20"/>
        <v>0</v>
      </c>
      <c r="K158" s="136"/>
      <c r="L158" s="137"/>
      <c r="M158" s="138" t="s">
        <v>1</v>
      </c>
      <c r="N158" s="139" t="s">
        <v>36</v>
      </c>
      <c r="O158" s="129">
        <v>0</v>
      </c>
      <c r="P158" s="129">
        <f t="shared" si="21"/>
        <v>0</v>
      </c>
      <c r="Q158" s="129">
        <v>2.0000000000000001E-4</v>
      </c>
      <c r="R158" s="129">
        <f t="shared" si="22"/>
        <v>1.4E-3</v>
      </c>
      <c r="S158" s="129">
        <v>0</v>
      </c>
      <c r="T158" s="130">
        <f t="shared" si="23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31" t="s">
        <v>143</v>
      </c>
      <c r="AT158" s="131" t="s">
        <v>186</v>
      </c>
      <c r="AU158" s="131" t="s">
        <v>67</v>
      </c>
      <c r="AY158" s="15" t="s">
        <v>112</v>
      </c>
      <c r="BE158" s="132">
        <f t="shared" si="24"/>
        <v>0</v>
      </c>
      <c r="BF158" s="132">
        <f t="shared" si="25"/>
        <v>0</v>
      </c>
      <c r="BG158" s="132">
        <f t="shared" si="26"/>
        <v>0</v>
      </c>
      <c r="BH158" s="132">
        <f t="shared" si="27"/>
        <v>0</v>
      </c>
      <c r="BI158" s="132">
        <f t="shared" si="28"/>
        <v>0</v>
      </c>
      <c r="BJ158" s="15" t="s">
        <v>67</v>
      </c>
      <c r="BK158" s="133">
        <f t="shared" si="29"/>
        <v>0</v>
      </c>
      <c r="BL158" s="15" t="s">
        <v>118</v>
      </c>
      <c r="BM158" s="131" t="s">
        <v>554</v>
      </c>
    </row>
    <row r="159" spans="1:65" s="2" customFormat="1" ht="14.45" customHeight="1">
      <c r="A159" s="27"/>
      <c r="B159" s="125"/>
      <c r="C159" s="147" t="s">
        <v>224</v>
      </c>
      <c r="D159" s="147" t="s">
        <v>114</v>
      </c>
      <c r="E159" s="148" t="s">
        <v>555</v>
      </c>
      <c r="F159" s="149" t="s">
        <v>556</v>
      </c>
      <c r="G159" s="150" t="s">
        <v>137</v>
      </c>
      <c r="H159" s="151">
        <v>32</v>
      </c>
      <c r="I159" s="184"/>
      <c r="J159" s="185">
        <f t="shared" si="20"/>
        <v>0</v>
      </c>
      <c r="K159" s="126"/>
      <c r="L159" s="28"/>
      <c r="M159" s="127" t="s">
        <v>1</v>
      </c>
      <c r="N159" s="128" t="s">
        <v>36</v>
      </c>
      <c r="O159" s="129">
        <v>5.7000000000000002E-2</v>
      </c>
      <c r="P159" s="129">
        <f t="shared" si="21"/>
        <v>1.8240000000000001</v>
      </c>
      <c r="Q159" s="129">
        <v>0</v>
      </c>
      <c r="R159" s="129">
        <f t="shared" si="22"/>
        <v>0</v>
      </c>
      <c r="S159" s="129">
        <v>0</v>
      </c>
      <c r="T159" s="130">
        <f t="shared" si="23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31" t="s">
        <v>118</v>
      </c>
      <c r="AT159" s="131" t="s">
        <v>114</v>
      </c>
      <c r="AU159" s="131" t="s">
        <v>67</v>
      </c>
      <c r="AY159" s="15" t="s">
        <v>112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5" t="s">
        <v>67</v>
      </c>
      <c r="BK159" s="133">
        <f t="shared" si="29"/>
        <v>0</v>
      </c>
      <c r="BL159" s="15" t="s">
        <v>118</v>
      </c>
      <c r="BM159" s="131" t="s">
        <v>557</v>
      </c>
    </row>
    <row r="160" spans="1:65" s="2" customFormat="1" ht="24.2" customHeight="1">
      <c r="A160" s="27"/>
      <c r="B160" s="125"/>
      <c r="C160" s="147" t="s">
        <v>228</v>
      </c>
      <c r="D160" s="147" t="s">
        <v>114</v>
      </c>
      <c r="E160" s="148" t="s">
        <v>558</v>
      </c>
      <c r="F160" s="149" t="s">
        <v>559</v>
      </c>
      <c r="G160" s="150" t="s">
        <v>137</v>
      </c>
      <c r="H160" s="151">
        <v>32</v>
      </c>
      <c r="I160" s="184"/>
      <c r="J160" s="185">
        <f t="shared" si="20"/>
        <v>0</v>
      </c>
      <c r="K160" s="126"/>
      <c r="L160" s="28"/>
      <c r="M160" s="127" t="s">
        <v>1</v>
      </c>
      <c r="N160" s="128" t="s">
        <v>36</v>
      </c>
      <c r="O160" s="129">
        <v>5.2499999999999998E-2</v>
      </c>
      <c r="P160" s="129">
        <f t="shared" si="21"/>
        <v>1.68</v>
      </c>
      <c r="Q160" s="129">
        <v>1E-4</v>
      </c>
      <c r="R160" s="129">
        <f t="shared" si="22"/>
        <v>3.2000000000000002E-3</v>
      </c>
      <c r="S160" s="129">
        <v>0</v>
      </c>
      <c r="T160" s="130">
        <f t="shared" si="23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31" t="s">
        <v>118</v>
      </c>
      <c r="AT160" s="131" t="s">
        <v>114</v>
      </c>
      <c r="AU160" s="131" t="s">
        <v>67</v>
      </c>
      <c r="AY160" s="15" t="s">
        <v>112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5" t="s">
        <v>67</v>
      </c>
      <c r="BK160" s="133">
        <f t="shared" si="29"/>
        <v>0</v>
      </c>
      <c r="BL160" s="15" t="s">
        <v>118</v>
      </c>
      <c r="BM160" s="131" t="s">
        <v>560</v>
      </c>
    </row>
    <row r="161" spans="1:65" s="2" customFormat="1" ht="14.45" customHeight="1">
      <c r="A161" s="27"/>
      <c r="B161" s="125"/>
      <c r="C161" s="147" t="s">
        <v>232</v>
      </c>
      <c r="D161" s="147" t="s">
        <v>114</v>
      </c>
      <c r="E161" s="148" t="s">
        <v>561</v>
      </c>
      <c r="F161" s="149" t="s">
        <v>562</v>
      </c>
      <c r="G161" s="150" t="s">
        <v>535</v>
      </c>
      <c r="H161" s="151">
        <v>7</v>
      </c>
      <c r="I161" s="184"/>
      <c r="J161" s="185">
        <f t="shared" si="20"/>
        <v>0</v>
      </c>
      <c r="K161" s="126"/>
      <c r="L161" s="28"/>
      <c r="M161" s="127" t="s">
        <v>1</v>
      </c>
      <c r="N161" s="128" t="s">
        <v>36</v>
      </c>
      <c r="O161" s="129">
        <v>0</v>
      </c>
      <c r="P161" s="129">
        <f t="shared" si="21"/>
        <v>0</v>
      </c>
      <c r="Q161" s="129">
        <v>0</v>
      </c>
      <c r="R161" s="129">
        <f t="shared" si="22"/>
        <v>0</v>
      </c>
      <c r="S161" s="129">
        <v>0</v>
      </c>
      <c r="T161" s="130">
        <f t="shared" si="23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31" t="s">
        <v>118</v>
      </c>
      <c r="AT161" s="131" t="s">
        <v>114</v>
      </c>
      <c r="AU161" s="131" t="s">
        <v>67</v>
      </c>
      <c r="AY161" s="15" t="s">
        <v>112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5" t="s">
        <v>67</v>
      </c>
      <c r="BK161" s="133">
        <f t="shared" si="29"/>
        <v>0</v>
      </c>
      <c r="BL161" s="15" t="s">
        <v>118</v>
      </c>
      <c r="BM161" s="131" t="s">
        <v>563</v>
      </c>
    </row>
    <row r="162" spans="1:65" s="12" customFormat="1" ht="23.1" customHeight="1">
      <c r="B162" s="115"/>
      <c r="D162" s="116" t="s">
        <v>56</v>
      </c>
      <c r="E162" s="124" t="s">
        <v>564</v>
      </c>
      <c r="F162" s="124" t="s">
        <v>565</v>
      </c>
      <c r="I162" s="193"/>
      <c r="J162" s="190">
        <f>SUM(J163)</f>
        <v>0</v>
      </c>
      <c r="L162" s="115"/>
      <c r="M162" s="118"/>
      <c r="N162" s="119"/>
      <c r="O162" s="119"/>
      <c r="P162" s="120">
        <f>P163</f>
        <v>16.062228999999999</v>
      </c>
      <c r="Q162" s="119"/>
      <c r="R162" s="120">
        <f>R163</f>
        <v>0</v>
      </c>
      <c r="S162" s="119"/>
      <c r="T162" s="121">
        <f>T163</f>
        <v>0</v>
      </c>
      <c r="AR162" s="116" t="s">
        <v>65</v>
      </c>
      <c r="AT162" s="122" t="s">
        <v>56</v>
      </c>
      <c r="AU162" s="122" t="s">
        <v>65</v>
      </c>
      <c r="AY162" s="116" t="s">
        <v>112</v>
      </c>
      <c r="BK162" s="123">
        <f>BK163</f>
        <v>0</v>
      </c>
    </row>
    <row r="163" spans="1:65" s="2" customFormat="1" ht="24.2" customHeight="1">
      <c r="A163" s="27"/>
      <c r="B163" s="125"/>
      <c r="C163" s="147" t="s">
        <v>236</v>
      </c>
      <c r="D163" s="147" t="s">
        <v>114</v>
      </c>
      <c r="E163" s="148" t="s">
        <v>566</v>
      </c>
      <c r="F163" s="149" t="s">
        <v>567</v>
      </c>
      <c r="G163" s="150" t="s">
        <v>187</v>
      </c>
      <c r="H163" s="151">
        <v>12.461</v>
      </c>
      <c r="I163" s="184"/>
      <c r="J163" s="185">
        <f>ROUND(I163*H163, 2)</f>
        <v>0</v>
      </c>
      <c r="K163" s="126"/>
      <c r="L163" s="28"/>
      <c r="M163" s="140" t="s">
        <v>1</v>
      </c>
      <c r="N163" s="141" t="s">
        <v>36</v>
      </c>
      <c r="O163" s="142">
        <v>1.2889999999999999</v>
      </c>
      <c r="P163" s="142">
        <f>O163*H163</f>
        <v>16.062228999999999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31" t="s">
        <v>118</v>
      </c>
      <c r="AT163" s="131" t="s">
        <v>114</v>
      </c>
      <c r="AU163" s="131" t="s">
        <v>67</v>
      </c>
      <c r="AY163" s="15" t="s">
        <v>112</v>
      </c>
      <c r="BE163" s="132">
        <f>IF(N163="základná",J163,0)</f>
        <v>0</v>
      </c>
      <c r="BF163" s="132">
        <f>IF(N163="znížená",J163,0)</f>
        <v>0</v>
      </c>
      <c r="BG163" s="132">
        <f>IF(N163="zákl. prenesená",J163,0)</f>
        <v>0</v>
      </c>
      <c r="BH163" s="132">
        <f>IF(N163="zníž. prenesená",J163,0)</f>
        <v>0</v>
      </c>
      <c r="BI163" s="132">
        <f>IF(N163="nulová",J163,0)</f>
        <v>0</v>
      </c>
      <c r="BJ163" s="15" t="s">
        <v>67</v>
      </c>
      <c r="BK163" s="133">
        <f>ROUND(I163*H163,3)</f>
        <v>0</v>
      </c>
      <c r="BL163" s="15" t="s">
        <v>118</v>
      </c>
      <c r="BM163" s="131" t="s">
        <v>568</v>
      </c>
    </row>
    <row r="164" spans="1:65" s="2" customFormat="1" ht="6.95" customHeight="1">
      <c r="A164" s="27"/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28"/>
      <c r="M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</row>
  </sheetData>
  <autoFilter ref="C121:K163" xr:uid="{00000000-0009-0000-0000-000002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67"/>
  <sheetViews>
    <sheetView showGridLines="0" view="pageBreakPreview" topLeftCell="A10" zoomScaleNormal="100" zoomScaleSheetLayoutView="100" workbookViewId="0">
      <selection activeCell="F102" sqref="F10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57"/>
    </row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5" t="s">
        <v>73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57</v>
      </c>
    </row>
    <row r="4" spans="1:46" s="1" customFormat="1" ht="24.95" customHeight="1">
      <c r="B4" s="18"/>
      <c r="D4" s="19" t="s">
        <v>83</v>
      </c>
      <c r="L4" s="18"/>
      <c r="M4" s="78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27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  <c r="L7" s="18"/>
    </row>
    <row r="8" spans="1:4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27" t="s">
        <v>569</v>
      </c>
      <c r="F9" s="241"/>
      <c r="G9" s="241"/>
      <c r="H9" s="241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15</v>
      </c>
      <c r="E12" s="27"/>
      <c r="F12" s="22" t="s">
        <v>16</v>
      </c>
      <c r="G12" s="27"/>
      <c r="H12" s="27"/>
      <c r="I12" s="24" t="s">
        <v>17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">
        <v>1</v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22" t="s">
        <v>23</v>
      </c>
      <c r="F18" s="27"/>
      <c r="G18" s="27"/>
      <c r="H18" s="27"/>
      <c r="I18" s="24" t="s">
        <v>21</v>
      </c>
      <c r="J18" s="22" t="s">
        <v>1</v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63">
        <f>ROUND(J122,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83" t="s">
        <v>34</v>
      </c>
      <c r="E33" s="24" t="s">
        <v>35</v>
      </c>
      <c r="F33" s="84">
        <f>J30</f>
        <v>0</v>
      </c>
      <c r="G33" s="183"/>
      <c r="H33" s="183"/>
      <c r="I33" s="85">
        <v>0.2</v>
      </c>
      <c r="J33" s="196">
        <f>ROUND(F33*0.2,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36</v>
      </c>
      <c r="F34" s="84">
        <v>0</v>
      </c>
      <c r="G34" s="27"/>
      <c r="H34" s="27"/>
      <c r="I34" s="85">
        <v>0.2</v>
      </c>
      <c r="J34" s="84">
        <v>0</v>
      </c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37</v>
      </c>
      <c r="F35" s="84">
        <f>ROUND((SUM(BG122:BG166)),  2)</f>
        <v>0</v>
      </c>
      <c r="G35" s="27"/>
      <c r="H35" s="27"/>
      <c r="I35" s="85">
        <v>0.2</v>
      </c>
      <c r="J35" s="84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38</v>
      </c>
      <c r="F36" s="84">
        <f>ROUND((SUM(BH122:BH166)),  2)</f>
        <v>0</v>
      </c>
      <c r="G36" s="27"/>
      <c r="H36" s="27"/>
      <c r="I36" s="85">
        <v>0.2</v>
      </c>
      <c r="J36" s="84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84">
        <f>ROUND((SUM(BI122:BI166)),  2)</f>
        <v>0</v>
      </c>
      <c r="G37" s="27"/>
      <c r="H37" s="27"/>
      <c r="I37" s="85">
        <v>0</v>
      </c>
      <c r="J37" s="84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27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27" t="str">
        <f>E9</f>
        <v>D 104 - Dažďová kanalizácia objektu D 102</v>
      </c>
      <c r="F87" s="241"/>
      <c r="G87" s="241"/>
      <c r="H87" s="241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15</v>
      </c>
      <c r="D89" s="27"/>
      <c r="E89" s="27"/>
      <c r="F89" s="22" t="str">
        <f>F12</f>
        <v>Malacky</v>
      </c>
      <c r="G89" s="27"/>
      <c r="H89" s="27"/>
      <c r="I89" s="24" t="s">
        <v>17</v>
      </c>
      <c r="J89" s="50" t="str">
        <f>IF(J12="","",J12)</f>
        <v/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J122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1:31" s="10" customFormat="1" ht="20.100000000000001" customHeight="1">
      <c r="B98" s="101"/>
      <c r="D98" s="102" t="s">
        <v>92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1:31" s="10" customFormat="1" ht="20.100000000000001" customHeight="1">
      <c r="B99" s="101"/>
      <c r="D99" s="102" t="s">
        <v>94</v>
      </c>
      <c r="E99" s="103"/>
      <c r="F99" s="103"/>
      <c r="G99" s="103"/>
      <c r="H99" s="103"/>
      <c r="I99" s="103"/>
      <c r="J99" s="104">
        <f>J140</f>
        <v>0</v>
      </c>
      <c r="L99" s="101"/>
    </row>
    <row r="100" spans="1:31" s="10" customFormat="1" ht="20.100000000000001" customHeight="1">
      <c r="B100" s="101"/>
      <c r="D100" s="102" t="s">
        <v>95</v>
      </c>
      <c r="E100" s="103"/>
      <c r="F100" s="103"/>
      <c r="G100" s="103"/>
      <c r="H100" s="103"/>
      <c r="I100" s="103"/>
      <c r="J100" s="104">
        <f>J142</f>
        <v>0</v>
      </c>
      <c r="L100" s="101"/>
    </row>
    <row r="101" spans="1:31" s="10" customFormat="1" ht="20.100000000000001" customHeight="1">
      <c r="B101" s="101"/>
      <c r="D101" s="102" t="s">
        <v>96</v>
      </c>
      <c r="E101" s="103"/>
      <c r="F101" s="103"/>
      <c r="G101" s="103"/>
      <c r="H101" s="103"/>
      <c r="I101" s="103"/>
      <c r="J101" s="104">
        <f>J152</f>
        <v>0</v>
      </c>
      <c r="L101" s="101"/>
    </row>
    <row r="102" spans="1:31" s="10" customFormat="1" ht="20.100000000000001" customHeight="1">
      <c r="B102" s="101"/>
      <c r="D102" s="102" t="s">
        <v>470</v>
      </c>
      <c r="E102" s="103"/>
      <c r="F102" s="103"/>
      <c r="G102" s="103"/>
      <c r="H102" s="103"/>
      <c r="I102" s="103"/>
      <c r="J102" s="104">
        <f>J165</f>
        <v>0</v>
      </c>
      <c r="L102" s="101"/>
    </row>
    <row r="103" spans="1:31" s="2" customFormat="1" ht="21.75" customHeight="1">
      <c r="A103" s="27"/>
      <c r="B103" s="28"/>
      <c r="C103" s="27"/>
      <c r="D103" s="27"/>
      <c r="E103" s="27"/>
      <c r="F103" s="27"/>
      <c r="G103" s="27"/>
      <c r="H103" s="27"/>
      <c r="I103" s="27"/>
      <c r="J103" s="27"/>
      <c r="K103" s="27"/>
      <c r="L103" s="3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</row>
    <row r="104" spans="1:31" s="2" customFormat="1" ht="6.95" customHeight="1">
      <c r="A104" s="27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8" spans="1:31" s="2" customFormat="1" ht="6.95" customHeight="1">
      <c r="A108" s="27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 spans="1:31" s="2" customFormat="1" ht="24.95" customHeight="1">
      <c r="A109" s="27"/>
      <c r="B109" s="28"/>
      <c r="C109" s="19" t="s">
        <v>98</v>
      </c>
      <c r="D109" s="27"/>
      <c r="E109" s="27"/>
      <c r="F109" s="27"/>
      <c r="G109" s="27"/>
      <c r="H109" s="27"/>
      <c r="I109" s="27"/>
      <c r="J109" s="27"/>
      <c r="K109" s="27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6.95" customHeight="1">
      <c r="A110" s="27"/>
      <c r="B110" s="28"/>
      <c r="C110" s="27"/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12" customHeight="1">
      <c r="A111" s="27"/>
      <c r="B111" s="28"/>
      <c r="C111" s="24" t="s">
        <v>12</v>
      </c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26.45" customHeight="1">
      <c r="A112" s="27"/>
      <c r="B112" s="28"/>
      <c r="C112" s="27"/>
      <c r="D112" s="27"/>
      <c r="E112" s="239" t="str">
        <f>E7</f>
        <v>Úprava križovatky ciest I/2, II/503 a ul. Radlinského, Malacky - neoprávnené výdavky</v>
      </c>
      <c r="F112" s="240"/>
      <c r="G112" s="240"/>
      <c r="H112" s="240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>
      <c r="A113" s="27"/>
      <c r="B113" s="28"/>
      <c r="C113" s="24" t="s">
        <v>84</v>
      </c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6.5" customHeight="1">
      <c r="A114" s="27"/>
      <c r="B114" s="28"/>
      <c r="C114" s="27"/>
      <c r="D114" s="27"/>
      <c r="E114" s="227" t="str">
        <f>E9</f>
        <v>D 104 - Dažďová kanalizácia objektu D 102</v>
      </c>
      <c r="F114" s="241"/>
      <c r="G114" s="241"/>
      <c r="H114" s="241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6.95" customHeight="1">
      <c r="A115" s="27"/>
      <c r="B115" s="28"/>
      <c r="C115" s="27"/>
      <c r="D115" s="27"/>
      <c r="E115" s="27"/>
      <c r="F115" s="27"/>
      <c r="G115" s="27"/>
      <c r="H115" s="27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2" customHeight="1">
      <c r="A116" s="27"/>
      <c r="B116" s="28"/>
      <c r="C116" s="24" t="s">
        <v>15</v>
      </c>
      <c r="D116" s="27"/>
      <c r="E116" s="27"/>
      <c r="F116" s="22" t="str">
        <f>F12</f>
        <v>Malacky</v>
      </c>
      <c r="G116" s="27"/>
      <c r="H116" s="27"/>
      <c r="I116" s="24" t="s">
        <v>17</v>
      </c>
      <c r="J116" s="50" t="str">
        <f>IF(J12="","",J12)</f>
        <v/>
      </c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6.9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15.2" customHeight="1">
      <c r="A118" s="27"/>
      <c r="B118" s="28"/>
      <c r="C118" s="24" t="s">
        <v>18</v>
      </c>
      <c r="D118" s="27"/>
      <c r="E118" s="27"/>
      <c r="F118" s="22" t="str">
        <f>E15</f>
        <v>Mesto Malacky</v>
      </c>
      <c r="G118" s="27"/>
      <c r="H118" s="27"/>
      <c r="I118" s="24" t="s">
        <v>24</v>
      </c>
      <c r="J118" s="25" t="str">
        <f>E21</f>
        <v>FIDOP s.r.o.</v>
      </c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5.2" customHeight="1">
      <c r="A119" s="27"/>
      <c r="B119" s="28"/>
      <c r="C119" s="24" t="s">
        <v>22</v>
      </c>
      <c r="D119" s="27"/>
      <c r="E119" s="27"/>
      <c r="F119" s="22" t="str">
        <f>IF(E18="","",E18)</f>
        <v xml:space="preserve"> </v>
      </c>
      <c r="G119" s="27"/>
      <c r="H119" s="27"/>
      <c r="I119" s="24" t="s">
        <v>28</v>
      </c>
      <c r="J119" s="25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0.35" customHeight="1">
      <c r="A120" s="27"/>
      <c r="B120" s="28"/>
      <c r="C120" s="27"/>
      <c r="D120" s="27"/>
      <c r="E120" s="27"/>
      <c r="F120" s="27"/>
      <c r="G120" s="27"/>
      <c r="H120" s="27"/>
      <c r="I120" s="27"/>
      <c r="J120" s="27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11" customFormat="1" ht="29.25" customHeight="1">
      <c r="A121" s="105"/>
      <c r="B121" s="106"/>
      <c r="C121" s="107" t="s">
        <v>99</v>
      </c>
      <c r="D121" s="108" t="s">
        <v>54</v>
      </c>
      <c r="E121" s="108" t="s">
        <v>50</v>
      </c>
      <c r="F121" s="108" t="s">
        <v>51</v>
      </c>
      <c r="G121" s="108" t="s">
        <v>100</v>
      </c>
      <c r="H121" s="108" t="s">
        <v>101</v>
      </c>
      <c r="I121" s="108" t="s">
        <v>102</v>
      </c>
      <c r="J121" s="109" t="s">
        <v>88</v>
      </c>
      <c r="K121" s="110" t="s">
        <v>103</v>
      </c>
      <c r="L121" s="111"/>
      <c r="M121" s="55" t="s">
        <v>1</v>
      </c>
      <c r="N121" s="56" t="s">
        <v>34</v>
      </c>
      <c r="O121" s="56" t="s">
        <v>104</v>
      </c>
      <c r="P121" s="56" t="s">
        <v>105</v>
      </c>
      <c r="Q121" s="56" t="s">
        <v>106</v>
      </c>
      <c r="R121" s="56" t="s">
        <v>107</v>
      </c>
      <c r="S121" s="56" t="s">
        <v>108</v>
      </c>
      <c r="T121" s="57" t="s">
        <v>109</v>
      </c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</row>
    <row r="122" spans="1:65" s="2" customFormat="1" ht="23.1" customHeight="1">
      <c r="A122" s="27"/>
      <c r="B122" s="28"/>
      <c r="C122" s="61" t="s">
        <v>89</v>
      </c>
      <c r="D122" s="27"/>
      <c r="E122" s="27"/>
      <c r="F122" s="27"/>
      <c r="G122" s="27"/>
      <c r="H122" s="27"/>
      <c r="I122" s="191"/>
      <c r="J122" s="192">
        <f>J123</f>
        <v>0</v>
      </c>
      <c r="K122" s="27"/>
      <c r="L122" s="28"/>
      <c r="M122" s="58"/>
      <c r="N122" s="51"/>
      <c r="O122" s="59"/>
      <c r="P122" s="112">
        <f>P123</f>
        <v>301.95950400000004</v>
      </c>
      <c r="Q122" s="59"/>
      <c r="R122" s="112">
        <f>R123</f>
        <v>10.39053315</v>
      </c>
      <c r="S122" s="59"/>
      <c r="T122" s="113">
        <f>T123</f>
        <v>25.116</v>
      </c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T122" s="15" t="s">
        <v>56</v>
      </c>
      <c r="AU122" s="15" t="s">
        <v>90</v>
      </c>
      <c r="BK122" s="114">
        <f>BK123</f>
        <v>0</v>
      </c>
    </row>
    <row r="123" spans="1:65" s="12" customFormat="1" ht="26.1" customHeight="1">
      <c r="B123" s="115"/>
      <c r="D123" s="116" t="s">
        <v>56</v>
      </c>
      <c r="E123" s="117" t="s">
        <v>110</v>
      </c>
      <c r="F123" s="117" t="s">
        <v>111</v>
      </c>
      <c r="I123" s="193"/>
      <c r="J123" s="194">
        <f>J124+J140+J142+J152+J165</f>
        <v>0</v>
      </c>
      <c r="L123" s="115"/>
      <c r="M123" s="118"/>
      <c r="N123" s="119"/>
      <c r="O123" s="119"/>
      <c r="P123" s="120">
        <f>P124+P140+P142+P152+P165</f>
        <v>301.95950400000004</v>
      </c>
      <c r="Q123" s="119"/>
      <c r="R123" s="120">
        <f>R124+R140+R142+R152+R165</f>
        <v>10.39053315</v>
      </c>
      <c r="S123" s="119"/>
      <c r="T123" s="121">
        <f>T124+T140+T142+T152+T165</f>
        <v>25.116</v>
      </c>
      <c r="AR123" s="116" t="s">
        <v>65</v>
      </c>
      <c r="AT123" s="122" t="s">
        <v>56</v>
      </c>
      <c r="AU123" s="122" t="s">
        <v>57</v>
      </c>
      <c r="AY123" s="116" t="s">
        <v>112</v>
      </c>
      <c r="BK123" s="123">
        <f>BK124+BK140+BK142+BK152+BK165</f>
        <v>0</v>
      </c>
    </row>
    <row r="124" spans="1:65" s="12" customFormat="1" ht="23.1" customHeight="1">
      <c r="B124" s="115"/>
      <c r="D124" s="116" t="s">
        <v>56</v>
      </c>
      <c r="E124" s="124" t="s">
        <v>65</v>
      </c>
      <c r="F124" s="124" t="s">
        <v>113</v>
      </c>
      <c r="I124" s="193"/>
      <c r="J124" s="190">
        <f>SUM(J125:J139)</f>
        <v>0</v>
      </c>
      <c r="L124" s="115"/>
      <c r="M124" s="118"/>
      <c r="N124" s="119"/>
      <c r="O124" s="119"/>
      <c r="P124" s="120">
        <f>SUM(P125:P139)</f>
        <v>152.25795199999999</v>
      </c>
      <c r="Q124" s="119"/>
      <c r="R124" s="120">
        <f>SUM(R125:R139)</f>
        <v>2.7629183999999998</v>
      </c>
      <c r="S124" s="119"/>
      <c r="T124" s="121">
        <f>SUM(T125:T139)</f>
        <v>0</v>
      </c>
      <c r="AR124" s="116" t="s">
        <v>65</v>
      </c>
      <c r="AT124" s="122" t="s">
        <v>56</v>
      </c>
      <c r="AU124" s="122" t="s">
        <v>65</v>
      </c>
      <c r="AY124" s="116" t="s">
        <v>112</v>
      </c>
      <c r="BK124" s="123">
        <f>SUM(BK125:BK139)</f>
        <v>0</v>
      </c>
    </row>
    <row r="125" spans="1:65" s="2" customFormat="1" ht="24.2" customHeight="1">
      <c r="A125" s="27"/>
      <c r="B125" s="125"/>
      <c r="C125" s="158" t="s">
        <v>65</v>
      </c>
      <c r="D125" s="158" t="s">
        <v>114</v>
      </c>
      <c r="E125" s="159" t="s">
        <v>471</v>
      </c>
      <c r="F125" s="160" t="s">
        <v>472</v>
      </c>
      <c r="G125" s="161" t="s">
        <v>160</v>
      </c>
      <c r="H125" s="162">
        <v>42.24</v>
      </c>
      <c r="I125" s="184"/>
      <c r="J125" s="185">
        <f>ROUND(I125*H125,2)</f>
        <v>0</v>
      </c>
      <c r="K125" s="126"/>
      <c r="L125" s="28"/>
      <c r="M125" s="127" t="s">
        <v>1</v>
      </c>
      <c r="N125" s="128" t="s">
        <v>36</v>
      </c>
      <c r="O125" s="129">
        <v>0.81100000000000005</v>
      </c>
      <c r="P125" s="129">
        <f t="shared" ref="P125:P139" si="0">O125*H125</f>
        <v>34.256640000000004</v>
      </c>
      <c r="Q125" s="129">
        <v>0</v>
      </c>
      <c r="R125" s="129">
        <f t="shared" ref="R125:R139" si="1">Q125*H125</f>
        <v>0</v>
      </c>
      <c r="S125" s="129">
        <v>0</v>
      </c>
      <c r="T125" s="130">
        <f t="shared" ref="T125:T139" si="2">S125*H125</f>
        <v>0</v>
      </c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R125" s="131" t="s">
        <v>118</v>
      </c>
      <c r="AT125" s="131" t="s">
        <v>114</v>
      </c>
      <c r="AU125" s="131" t="s">
        <v>67</v>
      </c>
      <c r="AY125" s="15" t="s">
        <v>112</v>
      </c>
      <c r="BE125" s="132">
        <f t="shared" ref="BE125:BE139" si="3">IF(N125="základná",J125,0)</f>
        <v>0</v>
      </c>
      <c r="BF125" s="132">
        <f t="shared" ref="BF125:BF139" si="4">IF(N125="znížená",J125,0)</f>
        <v>0</v>
      </c>
      <c r="BG125" s="132">
        <f t="shared" ref="BG125:BG139" si="5">IF(N125="zákl. prenesená",J125,0)</f>
        <v>0</v>
      </c>
      <c r="BH125" s="132">
        <f t="shared" ref="BH125:BH139" si="6">IF(N125="zníž. prenesená",J125,0)</f>
        <v>0</v>
      </c>
      <c r="BI125" s="132">
        <f t="shared" ref="BI125:BI139" si="7">IF(N125="nulová",J125,0)</f>
        <v>0</v>
      </c>
      <c r="BJ125" s="15" t="s">
        <v>67</v>
      </c>
      <c r="BK125" s="133">
        <f t="shared" ref="BK125:BK139" si="8">ROUND(I125*H125,3)</f>
        <v>0</v>
      </c>
      <c r="BL125" s="15" t="s">
        <v>118</v>
      </c>
      <c r="BM125" s="131" t="s">
        <v>570</v>
      </c>
    </row>
    <row r="126" spans="1:65" s="2" customFormat="1" ht="38.1" customHeight="1">
      <c r="A126" s="27"/>
      <c r="B126" s="125"/>
      <c r="C126" s="158" t="s">
        <v>67</v>
      </c>
      <c r="D126" s="158" t="s">
        <v>114</v>
      </c>
      <c r="E126" s="159" t="s">
        <v>474</v>
      </c>
      <c r="F126" s="160" t="s">
        <v>475</v>
      </c>
      <c r="G126" s="161" t="s">
        <v>160</v>
      </c>
      <c r="H126" s="162">
        <v>42.24</v>
      </c>
      <c r="I126" s="184"/>
      <c r="J126" s="185">
        <f t="shared" ref="J126:J139" si="9">ROUND(I126*H126,2)</f>
        <v>0</v>
      </c>
      <c r="K126" s="126"/>
      <c r="L126" s="28"/>
      <c r="M126" s="127" t="s">
        <v>1</v>
      </c>
      <c r="N126" s="128" t="s">
        <v>36</v>
      </c>
      <c r="O126" s="129">
        <v>0.08</v>
      </c>
      <c r="P126" s="129">
        <f t="shared" si="0"/>
        <v>3.3792000000000004</v>
      </c>
      <c r="Q126" s="129">
        <v>0</v>
      </c>
      <c r="R126" s="129">
        <f t="shared" si="1"/>
        <v>0</v>
      </c>
      <c r="S126" s="129">
        <v>0</v>
      </c>
      <c r="T126" s="130">
        <f t="shared" si="2"/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31" t="s">
        <v>118</v>
      </c>
      <c r="AT126" s="131" t="s">
        <v>114</v>
      </c>
      <c r="AU126" s="131" t="s">
        <v>67</v>
      </c>
      <c r="AY126" s="15" t="s">
        <v>112</v>
      </c>
      <c r="BE126" s="132">
        <f t="shared" si="3"/>
        <v>0</v>
      </c>
      <c r="BF126" s="132">
        <f t="shared" si="4"/>
        <v>0</v>
      </c>
      <c r="BG126" s="132">
        <f t="shared" si="5"/>
        <v>0</v>
      </c>
      <c r="BH126" s="132">
        <f t="shared" si="6"/>
        <v>0</v>
      </c>
      <c r="BI126" s="132">
        <f t="shared" si="7"/>
        <v>0</v>
      </c>
      <c r="BJ126" s="15" t="s">
        <v>67</v>
      </c>
      <c r="BK126" s="133">
        <f t="shared" si="8"/>
        <v>0</v>
      </c>
      <c r="BL126" s="15" t="s">
        <v>118</v>
      </c>
      <c r="BM126" s="131" t="s">
        <v>571</v>
      </c>
    </row>
    <row r="127" spans="1:65" s="2" customFormat="1" ht="24.2" customHeight="1">
      <c r="A127" s="27"/>
      <c r="B127" s="125"/>
      <c r="C127" s="158" t="s">
        <v>123</v>
      </c>
      <c r="D127" s="158" t="s">
        <v>114</v>
      </c>
      <c r="E127" s="159" t="s">
        <v>477</v>
      </c>
      <c r="F127" s="160" t="s">
        <v>478</v>
      </c>
      <c r="G127" s="161" t="s">
        <v>117</v>
      </c>
      <c r="H127" s="162">
        <v>105.6</v>
      </c>
      <c r="I127" s="184"/>
      <c r="J127" s="185">
        <f t="shared" si="9"/>
        <v>0</v>
      </c>
      <c r="K127" s="126"/>
      <c r="L127" s="28"/>
      <c r="M127" s="127" t="s">
        <v>1</v>
      </c>
      <c r="N127" s="128" t="s">
        <v>36</v>
      </c>
      <c r="O127" s="129">
        <v>0.48299999999999998</v>
      </c>
      <c r="P127" s="129">
        <f t="shared" si="0"/>
        <v>51.004799999999996</v>
      </c>
      <c r="Q127" s="129">
        <v>2.6164E-2</v>
      </c>
      <c r="R127" s="129">
        <f t="shared" si="1"/>
        <v>2.7629183999999998</v>
      </c>
      <c r="S127" s="129">
        <v>0</v>
      </c>
      <c r="T127" s="130">
        <f t="shared" si="2"/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31" t="s">
        <v>118</v>
      </c>
      <c r="AT127" s="131" t="s">
        <v>114</v>
      </c>
      <c r="AU127" s="131" t="s">
        <v>67</v>
      </c>
      <c r="AY127" s="15" t="s">
        <v>112</v>
      </c>
      <c r="BE127" s="132">
        <f t="shared" si="3"/>
        <v>0</v>
      </c>
      <c r="BF127" s="132">
        <f t="shared" si="4"/>
        <v>0</v>
      </c>
      <c r="BG127" s="132">
        <f t="shared" si="5"/>
        <v>0</v>
      </c>
      <c r="BH127" s="132">
        <f t="shared" si="6"/>
        <v>0</v>
      </c>
      <c r="BI127" s="132">
        <f t="shared" si="7"/>
        <v>0</v>
      </c>
      <c r="BJ127" s="15" t="s">
        <v>67</v>
      </c>
      <c r="BK127" s="133">
        <f t="shared" si="8"/>
        <v>0</v>
      </c>
      <c r="BL127" s="15" t="s">
        <v>118</v>
      </c>
      <c r="BM127" s="131" t="s">
        <v>572</v>
      </c>
    </row>
    <row r="128" spans="1:65" s="2" customFormat="1" ht="24.2" customHeight="1">
      <c r="A128" s="27"/>
      <c r="B128" s="125"/>
      <c r="C128" s="158" t="s">
        <v>118</v>
      </c>
      <c r="D128" s="158" t="s">
        <v>114</v>
      </c>
      <c r="E128" s="159" t="s">
        <v>480</v>
      </c>
      <c r="F128" s="160" t="s">
        <v>481</v>
      </c>
      <c r="G128" s="161" t="s">
        <v>117</v>
      </c>
      <c r="H128" s="162">
        <v>105.6</v>
      </c>
      <c r="I128" s="184"/>
      <c r="J128" s="185">
        <f t="shared" si="9"/>
        <v>0</v>
      </c>
      <c r="K128" s="126"/>
      <c r="L128" s="28"/>
      <c r="M128" s="127" t="s">
        <v>1</v>
      </c>
      <c r="N128" s="128" t="s">
        <v>36</v>
      </c>
      <c r="O128" s="129">
        <v>0.31</v>
      </c>
      <c r="P128" s="129">
        <f t="shared" si="0"/>
        <v>32.735999999999997</v>
      </c>
      <c r="Q128" s="129">
        <v>0</v>
      </c>
      <c r="R128" s="129">
        <f t="shared" si="1"/>
        <v>0</v>
      </c>
      <c r="S128" s="129">
        <v>0</v>
      </c>
      <c r="T128" s="130">
        <f t="shared" si="2"/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31" t="s">
        <v>118</v>
      </c>
      <c r="AT128" s="131" t="s">
        <v>114</v>
      </c>
      <c r="AU128" s="131" t="s">
        <v>67</v>
      </c>
      <c r="AY128" s="15" t="s">
        <v>112</v>
      </c>
      <c r="BE128" s="132">
        <f t="shared" si="3"/>
        <v>0</v>
      </c>
      <c r="BF128" s="132">
        <f t="shared" si="4"/>
        <v>0</v>
      </c>
      <c r="BG128" s="132">
        <f t="shared" si="5"/>
        <v>0</v>
      </c>
      <c r="BH128" s="132">
        <f t="shared" si="6"/>
        <v>0</v>
      </c>
      <c r="BI128" s="132">
        <f t="shared" si="7"/>
        <v>0</v>
      </c>
      <c r="BJ128" s="15" t="s">
        <v>67</v>
      </c>
      <c r="BK128" s="133">
        <f t="shared" si="8"/>
        <v>0</v>
      </c>
      <c r="BL128" s="15" t="s">
        <v>118</v>
      </c>
      <c r="BM128" s="131" t="s">
        <v>573</v>
      </c>
    </row>
    <row r="129" spans="1:65" s="2" customFormat="1" ht="38.1" customHeight="1">
      <c r="A129" s="27"/>
      <c r="B129" s="125"/>
      <c r="C129" s="158" t="s">
        <v>130</v>
      </c>
      <c r="D129" s="158" t="s">
        <v>114</v>
      </c>
      <c r="E129" s="159" t="s">
        <v>483</v>
      </c>
      <c r="F129" s="160" t="s">
        <v>484</v>
      </c>
      <c r="G129" s="161" t="s">
        <v>160</v>
      </c>
      <c r="H129" s="162">
        <v>11.88</v>
      </c>
      <c r="I129" s="184"/>
      <c r="J129" s="185">
        <f t="shared" si="9"/>
        <v>0</v>
      </c>
      <c r="K129" s="126"/>
      <c r="L129" s="28"/>
      <c r="M129" s="127" t="s">
        <v>1</v>
      </c>
      <c r="N129" s="128" t="s">
        <v>36</v>
      </c>
      <c r="O129" s="129">
        <v>5.4399999999999997E-2</v>
      </c>
      <c r="P129" s="129">
        <f t="shared" si="0"/>
        <v>0.64627199999999996</v>
      </c>
      <c r="Q129" s="129">
        <v>0</v>
      </c>
      <c r="R129" s="129">
        <f t="shared" si="1"/>
        <v>0</v>
      </c>
      <c r="S129" s="129">
        <v>0</v>
      </c>
      <c r="T129" s="130">
        <f t="shared" si="2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31" t="s">
        <v>118</v>
      </c>
      <c r="AT129" s="131" t="s">
        <v>114</v>
      </c>
      <c r="AU129" s="131" t="s">
        <v>67</v>
      </c>
      <c r="AY129" s="15" t="s">
        <v>112</v>
      </c>
      <c r="BE129" s="132">
        <f t="shared" si="3"/>
        <v>0</v>
      </c>
      <c r="BF129" s="132">
        <f t="shared" si="4"/>
        <v>0</v>
      </c>
      <c r="BG129" s="132">
        <f t="shared" si="5"/>
        <v>0</v>
      </c>
      <c r="BH129" s="132">
        <f t="shared" si="6"/>
        <v>0</v>
      </c>
      <c r="BI129" s="132">
        <f t="shared" si="7"/>
        <v>0</v>
      </c>
      <c r="BJ129" s="15" t="s">
        <v>67</v>
      </c>
      <c r="BK129" s="133">
        <f t="shared" si="8"/>
        <v>0</v>
      </c>
      <c r="BL129" s="15" t="s">
        <v>118</v>
      </c>
      <c r="BM129" s="131" t="s">
        <v>574</v>
      </c>
    </row>
    <row r="130" spans="1:65" s="2" customFormat="1" ht="38.1" customHeight="1">
      <c r="A130" s="27"/>
      <c r="B130" s="125"/>
      <c r="C130" s="158" t="s">
        <v>134</v>
      </c>
      <c r="D130" s="158" t="s">
        <v>114</v>
      </c>
      <c r="E130" s="159" t="s">
        <v>486</v>
      </c>
      <c r="F130" s="160" t="s">
        <v>487</v>
      </c>
      <c r="G130" s="161" t="s">
        <v>160</v>
      </c>
      <c r="H130" s="162">
        <v>236</v>
      </c>
      <c r="I130" s="184"/>
      <c r="J130" s="185">
        <f t="shared" si="9"/>
        <v>0</v>
      </c>
      <c r="K130" s="126"/>
      <c r="L130" s="28"/>
      <c r="M130" s="127" t="s">
        <v>1</v>
      </c>
      <c r="N130" s="128" t="s">
        <v>36</v>
      </c>
      <c r="O130" s="129">
        <v>5.3899999999999998E-3</v>
      </c>
      <c r="P130" s="129">
        <f t="shared" si="0"/>
        <v>1.2720400000000001</v>
      </c>
      <c r="Q130" s="129">
        <v>0</v>
      </c>
      <c r="R130" s="129">
        <f t="shared" si="1"/>
        <v>0</v>
      </c>
      <c r="S130" s="129">
        <v>0</v>
      </c>
      <c r="T130" s="130">
        <f t="shared" si="2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31" t="s">
        <v>118</v>
      </c>
      <c r="AT130" s="131" t="s">
        <v>114</v>
      </c>
      <c r="AU130" s="131" t="s">
        <v>67</v>
      </c>
      <c r="AY130" s="15" t="s">
        <v>112</v>
      </c>
      <c r="BE130" s="132">
        <f t="shared" si="3"/>
        <v>0</v>
      </c>
      <c r="BF130" s="132">
        <f t="shared" si="4"/>
        <v>0</v>
      </c>
      <c r="BG130" s="132">
        <f t="shared" si="5"/>
        <v>0</v>
      </c>
      <c r="BH130" s="132">
        <f t="shared" si="6"/>
        <v>0</v>
      </c>
      <c r="BI130" s="132">
        <f t="shared" si="7"/>
        <v>0</v>
      </c>
      <c r="BJ130" s="15" t="s">
        <v>67</v>
      </c>
      <c r="BK130" s="133">
        <f t="shared" si="8"/>
        <v>0</v>
      </c>
      <c r="BL130" s="15" t="s">
        <v>118</v>
      </c>
      <c r="BM130" s="131" t="s">
        <v>575</v>
      </c>
    </row>
    <row r="131" spans="1:65" s="2" customFormat="1" ht="24.2" customHeight="1">
      <c r="A131" s="27"/>
      <c r="B131" s="125"/>
      <c r="C131" s="158" t="s">
        <v>139</v>
      </c>
      <c r="D131" s="158" t="s">
        <v>114</v>
      </c>
      <c r="E131" s="159" t="s">
        <v>489</v>
      </c>
      <c r="F131" s="160" t="s">
        <v>490</v>
      </c>
      <c r="G131" s="161" t="s">
        <v>160</v>
      </c>
      <c r="H131" s="162">
        <v>11.88</v>
      </c>
      <c r="I131" s="184"/>
      <c r="J131" s="185">
        <f t="shared" si="9"/>
        <v>0</v>
      </c>
      <c r="K131" s="126"/>
      <c r="L131" s="28"/>
      <c r="M131" s="127" t="s">
        <v>1</v>
      </c>
      <c r="N131" s="128" t="s">
        <v>36</v>
      </c>
      <c r="O131" s="129">
        <v>8.6999999999999994E-2</v>
      </c>
      <c r="P131" s="129">
        <f t="shared" si="0"/>
        <v>1.03356</v>
      </c>
      <c r="Q131" s="129">
        <v>0</v>
      </c>
      <c r="R131" s="129">
        <f t="shared" si="1"/>
        <v>0</v>
      </c>
      <c r="S131" s="129">
        <v>0</v>
      </c>
      <c r="T131" s="130">
        <f t="shared" si="2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31" t="s">
        <v>118</v>
      </c>
      <c r="AT131" s="131" t="s">
        <v>114</v>
      </c>
      <c r="AU131" s="131" t="s">
        <v>67</v>
      </c>
      <c r="AY131" s="15" t="s">
        <v>112</v>
      </c>
      <c r="BE131" s="132">
        <f t="shared" si="3"/>
        <v>0</v>
      </c>
      <c r="BF131" s="132">
        <f t="shared" si="4"/>
        <v>0</v>
      </c>
      <c r="BG131" s="132">
        <f t="shared" si="5"/>
        <v>0</v>
      </c>
      <c r="BH131" s="132">
        <f t="shared" si="6"/>
        <v>0</v>
      </c>
      <c r="BI131" s="132">
        <f t="shared" si="7"/>
        <v>0</v>
      </c>
      <c r="BJ131" s="15" t="s">
        <v>67</v>
      </c>
      <c r="BK131" s="133">
        <f t="shared" si="8"/>
        <v>0</v>
      </c>
      <c r="BL131" s="15" t="s">
        <v>118</v>
      </c>
      <c r="BM131" s="131" t="s">
        <v>576</v>
      </c>
    </row>
    <row r="132" spans="1:65" s="2" customFormat="1" ht="14.45" customHeight="1">
      <c r="A132" s="27"/>
      <c r="B132" s="125"/>
      <c r="C132" s="158" t="s">
        <v>143</v>
      </c>
      <c r="D132" s="158" t="s">
        <v>114</v>
      </c>
      <c r="E132" s="159" t="s">
        <v>492</v>
      </c>
      <c r="F132" s="160" t="s">
        <v>493</v>
      </c>
      <c r="G132" s="161" t="s">
        <v>160</v>
      </c>
      <c r="H132" s="162">
        <v>11.88</v>
      </c>
      <c r="I132" s="184"/>
      <c r="J132" s="185">
        <f t="shared" si="9"/>
        <v>0</v>
      </c>
      <c r="K132" s="126"/>
      <c r="L132" s="28"/>
      <c r="M132" s="127" t="s">
        <v>1</v>
      </c>
      <c r="N132" s="128" t="s">
        <v>36</v>
      </c>
      <c r="O132" s="129">
        <v>0.45800000000000002</v>
      </c>
      <c r="P132" s="129">
        <f t="shared" si="0"/>
        <v>5.441040000000001</v>
      </c>
      <c r="Q132" s="129">
        <v>0</v>
      </c>
      <c r="R132" s="129">
        <f t="shared" si="1"/>
        <v>0</v>
      </c>
      <c r="S132" s="129">
        <v>0</v>
      </c>
      <c r="T132" s="130">
        <f t="shared" si="2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31" t="s">
        <v>118</v>
      </c>
      <c r="AT132" s="131" t="s">
        <v>114</v>
      </c>
      <c r="AU132" s="131" t="s">
        <v>67</v>
      </c>
      <c r="AY132" s="15" t="s">
        <v>112</v>
      </c>
      <c r="BE132" s="132">
        <f t="shared" si="3"/>
        <v>0</v>
      </c>
      <c r="BF132" s="132">
        <f t="shared" si="4"/>
        <v>0</v>
      </c>
      <c r="BG132" s="132">
        <f t="shared" si="5"/>
        <v>0</v>
      </c>
      <c r="BH132" s="132">
        <f t="shared" si="6"/>
        <v>0</v>
      </c>
      <c r="BI132" s="132">
        <f t="shared" si="7"/>
        <v>0</v>
      </c>
      <c r="BJ132" s="15" t="s">
        <v>67</v>
      </c>
      <c r="BK132" s="133">
        <f t="shared" si="8"/>
        <v>0</v>
      </c>
      <c r="BL132" s="15" t="s">
        <v>118</v>
      </c>
      <c r="BM132" s="131" t="s">
        <v>577</v>
      </c>
    </row>
    <row r="133" spans="1:65" s="2" customFormat="1" ht="14.45" customHeight="1">
      <c r="A133" s="27"/>
      <c r="B133" s="125"/>
      <c r="C133" s="158" t="s">
        <v>147</v>
      </c>
      <c r="D133" s="158" t="s">
        <v>114</v>
      </c>
      <c r="E133" s="159" t="s">
        <v>495</v>
      </c>
      <c r="F133" s="160" t="s">
        <v>496</v>
      </c>
      <c r="G133" s="161" t="s">
        <v>160</v>
      </c>
      <c r="H133" s="162">
        <v>11.88</v>
      </c>
      <c r="I133" s="184"/>
      <c r="J133" s="185">
        <f t="shared" si="9"/>
        <v>0</v>
      </c>
      <c r="K133" s="126"/>
      <c r="L133" s="28"/>
      <c r="M133" s="127" t="s">
        <v>1</v>
      </c>
      <c r="N133" s="128" t="s">
        <v>36</v>
      </c>
      <c r="O133" s="129">
        <v>8.0000000000000002E-3</v>
      </c>
      <c r="P133" s="129">
        <f t="shared" si="0"/>
        <v>9.5040000000000013E-2</v>
      </c>
      <c r="Q133" s="129">
        <v>0</v>
      </c>
      <c r="R133" s="129">
        <f t="shared" si="1"/>
        <v>0</v>
      </c>
      <c r="S133" s="129">
        <v>0</v>
      </c>
      <c r="T133" s="130">
        <f t="shared" si="2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31" t="s">
        <v>118</v>
      </c>
      <c r="AT133" s="131" t="s">
        <v>114</v>
      </c>
      <c r="AU133" s="131" t="s">
        <v>67</v>
      </c>
      <c r="AY133" s="15" t="s">
        <v>112</v>
      </c>
      <c r="BE133" s="132">
        <f t="shared" si="3"/>
        <v>0</v>
      </c>
      <c r="BF133" s="132">
        <f t="shared" si="4"/>
        <v>0</v>
      </c>
      <c r="BG133" s="132">
        <f t="shared" si="5"/>
        <v>0</v>
      </c>
      <c r="BH133" s="132">
        <f t="shared" si="6"/>
        <v>0</v>
      </c>
      <c r="BI133" s="132">
        <f t="shared" si="7"/>
        <v>0</v>
      </c>
      <c r="BJ133" s="15" t="s">
        <v>67</v>
      </c>
      <c r="BK133" s="133">
        <f t="shared" si="8"/>
        <v>0</v>
      </c>
      <c r="BL133" s="15" t="s">
        <v>118</v>
      </c>
      <c r="BM133" s="131" t="s">
        <v>578</v>
      </c>
    </row>
    <row r="134" spans="1:65" s="2" customFormat="1" ht="24.2" customHeight="1">
      <c r="A134" s="27"/>
      <c r="B134" s="125"/>
      <c r="C134" s="158" t="s">
        <v>151</v>
      </c>
      <c r="D134" s="158" t="s">
        <v>114</v>
      </c>
      <c r="E134" s="159" t="s">
        <v>498</v>
      </c>
      <c r="F134" s="160" t="s">
        <v>499</v>
      </c>
      <c r="G134" s="161" t="s">
        <v>187</v>
      </c>
      <c r="H134" s="162">
        <v>19.007999999999999</v>
      </c>
      <c r="I134" s="184"/>
      <c r="J134" s="185">
        <f t="shared" si="9"/>
        <v>0</v>
      </c>
      <c r="K134" s="126"/>
      <c r="L134" s="28"/>
      <c r="M134" s="127" t="s">
        <v>1</v>
      </c>
      <c r="N134" s="128" t="s">
        <v>36</v>
      </c>
      <c r="O134" s="129">
        <v>0</v>
      </c>
      <c r="P134" s="129">
        <f t="shared" si="0"/>
        <v>0</v>
      </c>
      <c r="Q134" s="129">
        <v>0</v>
      </c>
      <c r="R134" s="129">
        <f t="shared" si="1"/>
        <v>0</v>
      </c>
      <c r="S134" s="129">
        <v>0</v>
      </c>
      <c r="T134" s="130">
        <f t="shared" si="2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31" t="s">
        <v>118</v>
      </c>
      <c r="AT134" s="131" t="s">
        <v>114</v>
      </c>
      <c r="AU134" s="131" t="s">
        <v>67</v>
      </c>
      <c r="AY134" s="15" t="s">
        <v>112</v>
      </c>
      <c r="BE134" s="132">
        <f t="shared" si="3"/>
        <v>0</v>
      </c>
      <c r="BF134" s="132">
        <f t="shared" si="4"/>
        <v>0</v>
      </c>
      <c r="BG134" s="132">
        <f t="shared" si="5"/>
        <v>0</v>
      </c>
      <c r="BH134" s="132">
        <f t="shared" si="6"/>
        <v>0</v>
      </c>
      <c r="BI134" s="132">
        <f t="shared" si="7"/>
        <v>0</v>
      </c>
      <c r="BJ134" s="15" t="s">
        <v>67</v>
      </c>
      <c r="BK134" s="133">
        <f t="shared" si="8"/>
        <v>0</v>
      </c>
      <c r="BL134" s="15" t="s">
        <v>118</v>
      </c>
      <c r="BM134" s="131" t="s">
        <v>579</v>
      </c>
    </row>
    <row r="135" spans="1:65" s="2" customFormat="1" ht="24.2" customHeight="1">
      <c r="A135" s="27"/>
      <c r="B135" s="125"/>
      <c r="C135" s="158" t="s">
        <v>155</v>
      </c>
      <c r="D135" s="158" t="s">
        <v>114</v>
      </c>
      <c r="E135" s="159" t="s">
        <v>178</v>
      </c>
      <c r="F135" s="160" t="s">
        <v>179</v>
      </c>
      <c r="G135" s="161" t="s">
        <v>160</v>
      </c>
      <c r="H135" s="162">
        <v>30.36</v>
      </c>
      <c r="I135" s="184"/>
      <c r="J135" s="185">
        <f t="shared" si="9"/>
        <v>0</v>
      </c>
      <c r="K135" s="126"/>
      <c r="L135" s="28"/>
      <c r="M135" s="127" t="s">
        <v>1</v>
      </c>
      <c r="N135" s="128" t="s">
        <v>36</v>
      </c>
      <c r="O135" s="129">
        <v>0.22900000000000001</v>
      </c>
      <c r="P135" s="129">
        <f t="shared" si="0"/>
        <v>6.9524400000000002</v>
      </c>
      <c r="Q135" s="129">
        <v>0</v>
      </c>
      <c r="R135" s="129">
        <f t="shared" si="1"/>
        <v>0</v>
      </c>
      <c r="S135" s="129">
        <v>0</v>
      </c>
      <c r="T135" s="130">
        <f t="shared" si="2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31" t="s">
        <v>118</v>
      </c>
      <c r="AT135" s="131" t="s">
        <v>114</v>
      </c>
      <c r="AU135" s="131" t="s">
        <v>67</v>
      </c>
      <c r="AY135" s="15" t="s">
        <v>112</v>
      </c>
      <c r="BE135" s="132">
        <f t="shared" si="3"/>
        <v>0</v>
      </c>
      <c r="BF135" s="132">
        <f t="shared" si="4"/>
        <v>0</v>
      </c>
      <c r="BG135" s="132">
        <f t="shared" si="5"/>
        <v>0</v>
      </c>
      <c r="BH135" s="132">
        <f t="shared" si="6"/>
        <v>0</v>
      </c>
      <c r="BI135" s="132">
        <f t="shared" si="7"/>
        <v>0</v>
      </c>
      <c r="BJ135" s="15" t="s">
        <v>67</v>
      </c>
      <c r="BK135" s="133">
        <f t="shared" si="8"/>
        <v>0</v>
      </c>
      <c r="BL135" s="15" t="s">
        <v>118</v>
      </c>
      <c r="BM135" s="131" t="s">
        <v>580</v>
      </c>
    </row>
    <row r="136" spans="1:65" s="2" customFormat="1" ht="24.2" customHeight="1">
      <c r="A136" s="27"/>
      <c r="B136" s="125"/>
      <c r="C136" s="158" t="s">
        <v>159</v>
      </c>
      <c r="D136" s="158" t="s">
        <v>114</v>
      </c>
      <c r="E136" s="159" t="s">
        <v>188</v>
      </c>
      <c r="F136" s="160" t="s">
        <v>189</v>
      </c>
      <c r="G136" s="161" t="s">
        <v>160</v>
      </c>
      <c r="H136" s="162">
        <v>7.92</v>
      </c>
      <c r="I136" s="184"/>
      <c r="J136" s="185">
        <f t="shared" si="9"/>
        <v>0</v>
      </c>
      <c r="K136" s="126"/>
      <c r="L136" s="28"/>
      <c r="M136" s="127" t="s">
        <v>1</v>
      </c>
      <c r="N136" s="128" t="s">
        <v>36</v>
      </c>
      <c r="O136" s="129">
        <v>1.5009999999999999</v>
      </c>
      <c r="P136" s="129">
        <f t="shared" si="0"/>
        <v>11.887919999999999</v>
      </c>
      <c r="Q136" s="129">
        <v>0</v>
      </c>
      <c r="R136" s="129">
        <f t="shared" si="1"/>
        <v>0</v>
      </c>
      <c r="S136" s="129">
        <v>0</v>
      </c>
      <c r="T136" s="130">
        <f t="shared" si="2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31" t="s">
        <v>118</v>
      </c>
      <c r="AT136" s="131" t="s">
        <v>114</v>
      </c>
      <c r="AU136" s="131" t="s">
        <v>67</v>
      </c>
      <c r="AY136" s="15" t="s">
        <v>112</v>
      </c>
      <c r="BE136" s="132">
        <f t="shared" si="3"/>
        <v>0</v>
      </c>
      <c r="BF136" s="132">
        <f t="shared" si="4"/>
        <v>0</v>
      </c>
      <c r="BG136" s="132">
        <f t="shared" si="5"/>
        <v>0</v>
      </c>
      <c r="BH136" s="132">
        <f t="shared" si="6"/>
        <v>0</v>
      </c>
      <c r="BI136" s="132">
        <f t="shared" si="7"/>
        <v>0</v>
      </c>
      <c r="BJ136" s="15" t="s">
        <v>67</v>
      </c>
      <c r="BK136" s="133">
        <f t="shared" si="8"/>
        <v>0</v>
      </c>
      <c r="BL136" s="15" t="s">
        <v>118</v>
      </c>
      <c r="BM136" s="131" t="s">
        <v>581</v>
      </c>
    </row>
    <row r="137" spans="1:65" s="2" customFormat="1" ht="14.45" customHeight="1">
      <c r="A137" s="27"/>
      <c r="B137" s="125"/>
      <c r="C137" s="163" t="s">
        <v>161</v>
      </c>
      <c r="D137" s="163" t="s">
        <v>186</v>
      </c>
      <c r="E137" s="164" t="s">
        <v>503</v>
      </c>
      <c r="F137" s="165" t="s">
        <v>504</v>
      </c>
      <c r="G137" s="166" t="s">
        <v>187</v>
      </c>
      <c r="H137" s="167">
        <v>12.67</v>
      </c>
      <c r="I137" s="195"/>
      <c r="J137" s="186">
        <f t="shared" si="9"/>
        <v>0</v>
      </c>
      <c r="K137" s="136"/>
      <c r="L137" s="137"/>
      <c r="M137" s="138" t="s">
        <v>1</v>
      </c>
      <c r="N137" s="139" t="s">
        <v>36</v>
      </c>
      <c r="O137" s="129">
        <v>0</v>
      </c>
      <c r="P137" s="129">
        <f t="shared" si="0"/>
        <v>0</v>
      </c>
      <c r="Q137" s="129">
        <v>0</v>
      </c>
      <c r="R137" s="129">
        <f t="shared" si="1"/>
        <v>0</v>
      </c>
      <c r="S137" s="129">
        <v>0</v>
      </c>
      <c r="T137" s="130">
        <f t="shared" si="2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31" t="s">
        <v>143</v>
      </c>
      <c r="AT137" s="131" t="s">
        <v>186</v>
      </c>
      <c r="AU137" s="131" t="s">
        <v>67</v>
      </c>
      <c r="AY137" s="15" t="s">
        <v>112</v>
      </c>
      <c r="BE137" s="132">
        <f t="shared" si="3"/>
        <v>0</v>
      </c>
      <c r="BF137" s="132">
        <f t="shared" si="4"/>
        <v>0</v>
      </c>
      <c r="BG137" s="132">
        <f t="shared" si="5"/>
        <v>0</v>
      </c>
      <c r="BH137" s="132">
        <f t="shared" si="6"/>
        <v>0</v>
      </c>
      <c r="BI137" s="132">
        <f t="shared" si="7"/>
        <v>0</v>
      </c>
      <c r="BJ137" s="15" t="s">
        <v>67</v>
      </c>
      <c r="BK137" s="133">
        <f t="shared" si="8"/>
        <v>0</v>
      </c>
      <c r="BL137" s="15" t="s">
        <v>118</v>
      </c>
      <c r="BM137" s="131" t="s">
        <v>582</v>
      </c>
    </row>
    <row r="138" spans="1:65" s="2" customFormat="1" ht="24.2" customHeight="1">
      <c r="A138" s="27"/>
      <c r="B138" s="125"/>
      <c r="C138" s="158" t="s">
        <v>165</v>
      </c>
      <c r="D138" s="158" t="s">
        <v>114</v>
      </c>
      <c r="E138" s="159" t="s">
        <v>506</v>
      </c>
      <c r="F138" s="160" t="s">
        <v>507</v>
      </c>
      <c r="G138" s="161" t="s">
        <v>117</v>
      </c>
      <c r="H138" s="162">
        <v>11</v>
      </c>
      <c r="I138" s="184"/>
      <c r="J138" s="185">
        <f t="shared" si="9"/>
        <v>0</v>
      </c>
      <c r="K138" s="126"/>
      <c r="L138" s="28"/>
      <c r="M138" s="127" t="s">
        <v>1</v>
      </c>
      <c r="N138" s="128" t="s">
        <v>36</v>
      </c>
      <c r="O138" s="129">
        <v>0.32300000000000001</v>
      </c>
      <c r="P138" s="129">
        <f t="shared" si="0"/>
        <v>3.5529999999999999</v>
      </c>
      <c r="Q138" s="129">
        <v>0</v>
      </c>
      <c r="R138" s="129">
        <f t="shared" si="1"/>
        <v>0</v>
      </c>
      <c r="S138" s="129">
        <v>0</v>
      </c>
      <c r="T138" s="130">
        <f t="shared" si="2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31" t="s">
        <v>118</v>
      </c>
      <c r="AT138" s="131" t="s">
        <v>114</v>
      </c>
      <c r="AU138" s="131" t="s">
        <v>67</v>
      </c>
      <c r="AY138" s="15" t="s">
        <v>112</v>
      </c>
      <c r="BE138" s="132">
        <f t="shared" si="3"/>
        <v>0</v>
      </c>
      <c r="BF138" s="132">
        <f t="shared" si="4"/>
        <v>0</v>
      </c>
      <c r="BG138" s="132">
        <f t="shared" si="5"/>
        <v>0</v>
      </c>
      <c r="BH138" s="132">
        <f t="shared" si="6"/>
        <v>0</v>
      </c>
      <c r="BI138" s="132">
        <f t="shared" si="7"/>
        <v>0</v>
      </c>
      <c r="BJ138" s="15" t="s">
        <v>67</v>
      </c>
      <c r="BK138" s="133">
        <f t="shared" si="8"/>
        <v>0</v>
      </c>
      <c r="BL138" s="15" t="s">
        <v>118</v>
      </c>
      <c r="BM138" s="131" t="s">
        <v>583</v>
      </c>
    </row>
    <row r="139" spans="1:65" s="2" customFormat="1" ht="24.2" customHeight="1">
      <c r="A139" s="27"/>
      <c r="B139" s="125"/>
      <c r="C139" s="158" t="s">
        <v>169</v>
      </c>
      <c r="D139" s="158" t="s">
        <v>114</v>
      </c>
      <c r="E139" s="159" t="s">
        <v>509</v>
      </c>
      <c r="F139" s="160" t="s">
        <v>510</v>
      </c>
      <c r="G139" s="161" t="s">
        <v>117</v>
      </c>
      <c r="H139" s="162">
        <v>11</v>
      </c>
      <c r="I139" s="184"/>
      <c r="J139" s="185">
        <f t="shared" si="9"/>
        <v>0</v>
      </c>
      <c r="K139" s="126"/>
      <c r="L139" s="28"/>
      <c r="M139" s="127" t="s">
        <v>1</v>
      </c>
      <c r="N139" s="128" t="s">
        <v>36</v>
      </c>
      <c r="O139" s="129">
        <v>0</v>
      </c>
      <c r="P139" s="129">
        <f t="shared" si="0"/>
        <v>0</v>
      </c>
      <c r="Q139" s="129">
        <v>0</v>
      </c>
      <c r="R139" s="129">
        <f t="shared" si="1"/>
        <v>0</v>
      </c>
      <c r="S139" s="129">
        <v>0</v>
      </c>
      <c r="T139" s="130">
        <f t="shared" si="2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31" t="s">
        <v>118</v>
      </c>
      <c r="AT139" s="131" t="s">
        <v>114</v>
      </c>
      <c r="AU139" s="131" t="s">
        <v>67</v>
      </c>
      <c r="AY139" s="15" t="s">
        <v>112</v>
      </c>
      <c r="BE139" s="132">
        <f t="shared" si="3"/>
        <v>0</v>
      </c>
      <c r="BF139" s="132">
        <f t="shared" si="4"/>
        <v>0</v>
      </c>
      <c r="BG139" s="132">
        <f t="shared" si="5"/>
        <v>0</v>
      </c>
      <c r="BH139" s="132">
        <f t="shared" si="6"/>
        <v>0</v>
      </c>
      <c r="BI139" s="132">
        <f t="shared" si="7"/>
        <v>0</v>
      </c>
      <c r="BJ139" s="15" t="s">
        <v>67</v>
      </c>
      <c r="BK139" s="133">
        <f t="shared" si="8"/>
        <v>0</v>
      </c>
      <c r="BL139" s="15" t="s">
        <v>118</v>
      </c>
      <c r="BM139" s="131" t="s">
        <v>584</v>
      </c>
    </row>
    <row r="140" spans="1:65" s="12" customFormat="1" ht="23.1" customHeight="1">
      <c r="B140" s="115"/>
      <c r="D140" s="116" t="s">
        <v>56</v>
      </c>
      <c r="E140" s="124" t="s">
        <v>118</v>
      </c>
      <c r="F140" s="124" t="s">
        <v>218</v>
      </c>
      <c r="I140" s="193"/>
      <c r="J140" s="190">
        <f>SUM(J141)</f>
        <v>0</v>
      </c>
      <c r="L140" s="115"/>
      <c r="M140" s="118"/>
      <c r="N140" s="119"/>
      <c r="O140" s="119"/>
      <c r="P140" s="120">
        <f>P141</f>
        <v>4.9341600000000003</v>
      </c>
      <c r="Q140" s="119"/>
      <c r="R140" s="120">
        <f>R141</f>
        <v>7.4874492000000004</v>
      </c>
      <c r="S140" s="119"/>
      <c r="T140" s="121">
        <f>T141</f>
        <v>0</v>
      </c>
      <c r="AR140" s="116" t="s">
        <v>65</v>
      </c>
      <c r="AT140" s="122" t="s">
        <v>56</v>
      </c>
      <c r="AU140" s="122" t="s">
        <v>65</v>
      </c>
      <c r="AY140" s="116" t="s">
        <v>112</v>
      </c>
      <c r="BK140" s="123">
        <f>BK141</f>
        <v>0</v>
      </c>
    </row>
    <row r="141" spans="1:65" s="2" customFormat="1" ht="24.2" customHeight="1">
      <c r="A141" s="27"/>
      <c r="B141" s="125"/>
      <c r="C141" s="158" t="s">
        <v>173</v>
      </c>
      <c r="D141" s="158" t="s">
        <v>114</v>
      </c>
      <c r="E141" s="159" t="s">
        <v>220</v>
      </c>
      <c r="F141" s="160" t="s">
        <v>221</v>
      </c>
      <c r="G141" s="161" t="s">
        <v>160</v>
      </c>
      <c r="H141" s="162">
        <v>3.96</v>
      </c>
      <c r="I141" s="184"/>
      <c r="J141" s="185">
        <f>ROUND(I141*H141,2)</f>
        <v>0</v>
      </c>
      <c r="K141" s="126"/>
      <c r="L141" s="28"/>
      <c r="M141" s="127" t="s">
        <v>1</v>
      </c>
      <c r="N141" s="128" t="s">
        <v>36</v>
      </c>
      <c r="O141" s="129">
        <v>1.246</v>
      </c>
      <c r="P141" s="129">
        <f>O141*H141</f>
        <v>4.9341600000000003</v>
      </c>
      <c r="Q141" s="129">
        <v>1.8907700000000001</v>
      </c>
      <c r="R141" s="129">
        <f>Q141*H141</f>
        <v>7.4874492000000004</v>
      </c>
      <c r="S141" s="129">
        <v>0</v>
      </c>
      <c r="T141" s="130">
        <f>S141*H141</f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31" t="s">
        <v>118</v>
      </c>
      <c r="AT141" s="131" t="s">
        <v>114</v>
      </c>
      <c r="AU141" s="131" t="s">
        <v>67</v>
      </c>
      <c r="AY141" s="15" t="s">
        <v>112</v>
      </c>
      <c r="BE141" s="132">
        <f>IF(N141="základná",J141,0)</f>
        <v>0</v>
      </c>
      <c r="BF141" s="132">
        <f>IF(N141="znížená",J141,0)</f>
        <v>0</v>
      </c>
      <c r="BG141" s="132">
        <f>IF(N141="zákl. prenesená",J141,0)</f>
        <v>0</v>
      </c>
      <c r="BH141" s="132">
        <f>IF(N141="zníž. prenesená",J141,0)</f>
        <v>0</v>
      </c>
      <c r="BI141" s="132">
        <f>IF(N141="nulová",J141,0)</f>
        <v>0</v>
      </c>
      <c r="BJ141" s="15" t="s">
        <v>67</v>
      </c>
      <c r="BK141" s="133">
        <f>ROUND(I141*H141,3)</f>
        <v>0</v>
      </c>
      <c r="BL141" s="15" t="s">
        <v>118</v>
      </c>
      <c r="BM141" s="131" t="s">
        <v>585</v>
      </c>
    </row>
    <row r="142" spans="1:65" s="12" customFormat="1" ht="23.1" customHeight="1">
      <c r="B142" s="115"/>
      <c r="D142" s="116" t="s">
        <v>56</v>
      </c>
      <c r="E142" s="124" t="s">
        <v>130</v>
      </c>
      <c r="F142" s="124" t="s">
        <v>223</v>
      </c>
      <c r="I142" s="193"/>
      <c r="J142" s="190">
        <f>SUM(J143:J151)</f>
        <v>0</v>
      </c>
      <c r="L142" s="115"/>
      <c r="M142" s="118"/>
      <c r="N142" s="119"/>
      <c r="O142" s="119"/>
      <c r="P142" s="120">
        <f>SUM(P143:P151)</f>
        <v>118.53679000000001</v>
      </c>
      <c r="Q142" s="119"/>
      <c r="R142" s="120">
        <f>SUM(R143:R151)</f>
        <v>9.5550000000000005E-5</v>
      </c>
      <c r="S142" s="119"/>
      <c r="T142" s="121">
        <f>SUM(T143:T151)</f>
        <v>25.116</v>
      </c>
      <c r="AR142" s="116" t="s">
        <v>65</v>
      </c>
      <c r="AT142" s="122" t="s">
        <v>56</v>
      </c>
      <c r="AU142" s="122" t="s">
        <v>65</v>
      </c>
      <c r="AY142" s="116" t="s">
        <v>112</v>
      </c>
      <c r="BK142" s="123">
        <f>SUM(BK143:BK151)</f>
        <v>0</v>
      </c>
    </row>
    <row r="143" spans="1:65" s="2" customFormat="1" ht="24.2" customHeight="1">
      <c r="A143" s="27"/>
      <c r="B143" s="125"/>
      <c r="C143" s="158" t="s">
        <v>177</v>
      </c>
      <c r="D143" s="158" t="s">
        <v>114</v>
      </c>
      <c r="E143" s="159" t="s">
        <v>513</v>
      </c>
      <c r="F143" s="160" t="s">
        <v>514</v>
      </c>
      <c r="G143" s="161" t="s">
        <v>117</v>
      </c>
      <c r="H143" s="162">
        <v>54.6</v>
      </c>
      <c r="I143" s="184"/>
      <c r="J143" s="185">
        <f t="shared" ref="J143:J151" si="10">ROUND(I143*H143,2)</f>
        <v>0</v>
      </c>
      <c r="K143" s="126"/>
      <c r="L143" s="28"/>
      <c r="M143" s="127" t="s">
        <v>1</v>
      </c>
      <c r="N143" s="128" t="s">
        <v>36</v>
      </c>
      <c r="O143" s="129">
        <v>0</v>
      </c>
      <c r="P143" s="129">
        <f t="shared" ref="P143:P151" si="11">O143*H143</f>
        <v>0</v>
      </c>
      <c r="Q143" s="129">
        <v>0</v>
      </c>
      <c r="R143" s="129">
        <f t="shared" ref="R143:R151" si="12">Q143*H143</f>
        <v>0</v>
      </c>
      <c r="S143" s="129">
        <v>0</v>
      </c>
      <c r="T143" s="130">
        <f t="shared" ref="T143:T151" si="13">S143*H143</f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31" t="s">
        <v>118</v>
      </c>
      <c r="AT143" s="131" t="s">
        <v>114</v>
      </c>
      <c r="AU143" s="131" t="s">
        <v>67</v>
      </c>
      <c r="AY143" s="15" t="s">
        <v>112</v>
      </c>
      <c r="BE143" s="132">
        <f t="shared" ref="BE143:BE151" si="14">IF(N143="základná",J143,0)</f>
        <v>0</v>
      </c>
      <c r="BF143" s="132">
        <f t="shared" ref="BF143:BF151" si="15">IF(N143="znížená",J143,0)</f>
        <v>0</v>
      </c>
      <c r="BG143" s="132">
        <f t="shared" ref="BG143:BG151" si="16">IF(N143="zákl. prenesená",J143,0)</f>
        <v>0</v>
      </c>
      <c r="BH143" s="132">
        <f t="shared" ref="BH143:BH151" si="17">IF(N143="zníž. prenesená",J143,0)</f>
        <v>0</v>
      </c>
      <c r="BI143" s="132">
        <f t="shared" ref="BI143:BI151" si="18">IF(N143="nulová",J143,0)</f>
        <v>0</v>
      </c>
      <c r="BJ143" s="15" t="s">
        <v>67</v>
      </c>
      <c r="BK143" s="133">
        <f t="shared" ref="BK143:BK151" si="19">ROUND(I143*H143,3)</f>
        <v>0</v>
      </c>
      <c r="BL143" s="15" t="s">
        <v>118</v>
      </c>
      <c r="BM143" s="131" t="s">
        <v>586</v>
      </c>
    </row>
    <row r="144" spans="1:65" s="2" customFormat="1" ht="24.2" customHeight="1">
      <c r="A144" s="27"/>
      <c r="B144" s="125"/>
      <c r="C144" s="158" t="s">
        <v>181</v>
      </c>
      <c r="D144" s="158" t="s">
        <v>114</v>
      </c>
      <c r="E144" s="159" t="s">
        <v>516</v>
      </c>
      <c r="F144" s="160" t="s">
        <v>517</v>
      </c>
      <c r="G144" s="161" t="s">
        <v>117</v>
      </c>
      <c r="H144" s="162">
        <v>54.6</v>
      </c>
      <c r="I144" s="184"/>
      <c r="J144" s="185">
        <f t="shared" si="10"/>
        <v>0</v>
      </c>
      <c r="K144" s="126"/>
      <c r="L144" s="28"/>
      <c r="M144" s="127" t="s">
        <v>1</v>
      </c>
      <c r="N144" s="128" t="s">
        <v>36</v>
      </c>
      <c r="O144" s="129">
        <v>1.169</v>
      </c>
      <c r="P144" s="129">
        <f t="shared" si="11"/>
        <v>63.827400000000004</v>
      </c>
      <c r="Q144" s="129">
        <v>0</v>
      </c>
      <c r="R144" s="129">
        <f t="shared" si="12"/>
        <v>0</v>
      </c>
      <c r="S144" s="129">
        <v>0.22500000000000001</v>
      </c>
      <c r="T144" s="130">
        <f t="shared" si="13"/>
        <v>12.285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31" t="s">
        <v>118</v>
      </c>
      <c r="AT144" s="131" t="s">
        <v>114</v>
      </c>
      <c r="AU144" s="131" t="s">
        <v>67</v>
      </c>
      <c r="AY144" s="15" t="s">
        <v>112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5" t="s">
        <v>67</v>
      </c>
      <c r="BK144" s="133">
        <f t="shared" si="19"/>
        <v>0</v>
      </c>
      <c r="BL144" s="15" t="s">
        <v>118</v>
      </c>
      <c r="BM144" s="131" t="s">
        <v>587</v>
      </c>
    </row>
    <row r="145" spans="1:65" s="2" customFormat="1" ht="24.2" customHeight="1">
      <c r="A145" s="27"/>
      <c r="B145" s="125"/>
      <c r="C145" s="158" t="s">
        <v>185</v>
      </c>
      <c r="D145" s="158" t="s">
        <v>114</v>
      </c>
      <c r="E145" s="159" t="s">
        <v>152</v>
      </c>
      <c r="F145" s="160" t="s">
        <v>519</v>
      </c>
      <c r="G145" s="161" t="s">
        <v>117</v>
      </c>
      <c r="H145" s="162">
        <v>54.6</v>
      </c>
      <c r="I145" s="184"/>
      <c r="J145" s="185">
        <f t="shared" si="10"/>
        <v>0</v>
      </c>
      <c r="K145" s="126"/>
      <c r="L145" s="28"/>
      <c r="M145" s="127" t="s">
        <v>1</v>
      </c>
      <c r="N145" s="128" t="s">
        <v>36</v>
      </c>
      <c r="O145" s="129">
        <v>0.60299999999999998</v>
      </c>
      <c r="P145" s="129">
        <f t="shared" si="11"/>
        <v>32.9238</v>
      </c>
      <c r="Q145" s="129">
        <v>0</v>
      </c>
      <c r="R145" s="129">
        <f t="shared" si="12"/>
        <v>0</v>
      </c>
      <c r="S145" s="129">
        <v>0.23499999999999999</v>
      </c>
      <c r="T145" s="130">
        <f t="shared" si="13"/>
        <v>12.831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31" t="s">
        <v>118</v>
      </c>
      <c r="AT145" s="131" t="s">
        <v>114</v>
      </c>
      <c r="AU145" s="131" t="s">
        <v>67</v>
      </c>
      <c r="AY145" s="15" t="s">
        <v>112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5" t="s">
        <v>67</v>
      </c>
      <c r="BK145" s="133">
        <f t="shared" si="19"/>
        <v>0</v>
      </c>
      <c r="BL145" s="15" t="s">
        <v>118</v>
      </c>
      <c r="BM145" s="131" t="s">
        <v>588</v>
      </c>
    </row>
    <row r="146" spans="1:65" s="2" customFormat="1" ht="24.2" customHeight="1">
      <c r="A146" s="27"/>
      <c r="B146" s="125"/>
      <c r="C146" s="158" t="s">
        <v>7</v>
      </c>
      <c r="D146" s="158" t="s">
        <v>114</v>
      </c>
      <c r="E146" s="159" t="s">
        <v>429</v>
      </c>
      <c r="F146" s="160" t="s">
        <v>430</v>
      </c>
      <c r="G146" s="161" t="s">
        <v>137</v>
      </c>
      <c r="H146" s="162">
        <v>54.6</v>
      </c>
      <c r="I146" s="184"/>
      <c r="J146" s="185">
        <f t="shared" si="10"/>
        <v>0</v>
      </c>
      <c r="K146" s="126"/>
      <c r="L146" s="28"/>
      <c r="M146" s="127" t="s">
        <v>1</v>
      </c>
      <c r="N146" s="128" t="s">
        <v>36</v>
      </c>
      <c r="O146" s="129">
        <v>0.185</v>
      </c>
      <c r="P146" s="129">
        <f t="shared" si="11"/>
        <v>10.101000000000001</v>
      </c>
      <c r="Q146" s="129">
        <v>1.75E-6</v>
      </c>
      <c r="R146" s="129">
        <f t="shared" si="12"/>
        <v>9.5550000000000005E-5</v>
      </c>
      <c r="S146" s="129">
        <v>0</v>
      </c>
      <c r="T146" s="130">
        <f t="shared" si="1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31" t="s">
        <v>118</v>
      </c>
      <c r="AT146" s="131" t="s">
        <v>114</v>
      </c>
      <c r="AU146" s="131" t="s">
        <v>67</v>
      </c>
      <c r="AY146" s="15" t="s">
        <v>112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5" t="s">
        <v>67</v>
      </c>
      <c r="BK146" s="133">
        <f t="shared" si="19"/>
        <v>0</v>
      </c>
      <c r="BL146" s="15" t="s">
        <v>118</v>
      </c>
      <c r="BM146" s="131" t="s">
        <v>589</v>
      </c>
    </row>
    <row r="147" spans="1:65" s="2" customFormat="1" ht="24.2" customHeight="1">
      <c r="A147" s="27"/>
      <c r="B147" s="125"/>
      <c r="C147" s="158" t="s">
        <v>191</v>
      </c>
      <c r="D147" s="158" t="s">
        <v>114</v>
      </c>
      <c r="E147" s="159" t="s">
        <v>522</v>
      </c>
      <c r="F147" s="160" t="s">
        <v>450</v>
      </c>
      <c r="G147" s="161" t="s">
        <v>187</v>
      </c>
      <c r="H147" s="162">
        <v>55.91</v>
      </c>
      <c r="I147" s="184"/>
      <c r="J147" s="185">
        <f t="shared" si="10"/>
        <v>0</v>
      </c>
      <c r="K147" s="126"/>
      <c r="L147" s="28"/>
      <c r="M147" s="127" t="s">
        <v>1</v>
      </c>
      <c r="N147" s="128" t="s">
        <v>36</v>
      </c>
      <c r="O147" s="129">
        <v>0</v>
      </c>
      <c r="P147" s="129">
        <f t="shared" si="11"/>
        <v>0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31" t="s">
        <v>118</v>
      </c>
      <c r="AT147" s="131" t="s">
        <v>114</v>
      </c>
      <c r="AU147" s="131" t="s">
        <v>67</v>
      </c>
      <c r="AY147" s="15" t="s">
        <v>112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5" t="s">
        <v>67</v>
      </c>
      <c r="BK147" s="133">
        <f t="shared" si="19"/>
        <v>0</v>
      </c>
      <c r="BL147" s="15" t="s">
        <v>118</v>
      </c>
      <c r="BM147" s="131" t="s">
        <v>590</v>
      </c>
    </row>
    <row r="148" spans="1:65" s="2" customFormat="1" ht="24.2" customHeight="1">
      <c r="A148" s="27"/>
      <c r="B148" s="125"/>
      <c r="C148" s="158" t="s">
        <v>195</v>
      </c>
      <c r="D148" s="158" t="s">
        <v>114</v>
      </c>
      <c r="E148" s="159" t="s">
        <v>524</v>
      </c>
      <c r="F148" s="160" t="s">
        <v>525</v>
      </c>
      <c r="G148" s="161" t="s">
        <v>187</v>
      </c>
      <c r="H148" s="162">
        <v>559</v>
      </c>
      <c r="I148" s="184"/>
      <c r="J148" s="185">
        <f t="shared" si="10"/>
        <v>0</v>
      </c>
      <c r="K148" s="126"/>
      <c r="L148" s="28"/>
      <c r="M148" s="127" t="s">
        <v>1</v>
      </c>
      <c r="N148" s="128" t="s">
        <v>36</v>
      </c>
      <c r="O148" s="129">
        <v>6.0000000000000001E-3</v>
      </c>
      <c r="P148" s="129">
        <f t="shared" si="11"/>
        <v>3.3540000000000001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31" t="s">
        <v>118</v>
      </c>
      <c r="AT148" s="131" t="s">
        <v>114</v>
      </c>
      <c r="AU148" s="131" t="s">
        <v>67</v>
      </c>
      <c r="AY148" s="15" t="s">
        <v>112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5" t="s">
        <v>67</v>
      </c>
      <c r="BK148" s="133">
        <f t="shared" si="19"/>
        <v>0</v>
      </c>
      <c r="BL148" s="15" t="s">
        <v>118</v>
      </c>
      <c r="BM148" s="131" t="s">
        <v>591</v>
      </c>
    </row>
    <row r="149" spans="1:65" s="2" customFormat="1" ht="24.2" customHeight="1">
      <c r="A149" s="27"/>
      <c r="B149" s="125"/>
      <c r="C149" s="158" t="s">
        <v>199</v>
      </c>
      <c r="D149" s="158" t="s">
        <v>114</v>
      </c>
      <c r="E149" s="159" t="s">
        <v>527</v>
      </c>
      <c r="F149" s="160" t="s">
        <v>528</v>
      </c>
      <c r="G149" s="161" t="s">
        <v>187</v>
      </c>
      <c r="H149" s="162">
        <v>55.91</v>
      </c>
      <c r="I149" s="184"/>
      <c r="J149" s="185">
        <f t="shared" si="10"/>
        <v>0</v>
      </c>
      <c r="K149" s="126"/>
      <c r="L149" s="28"/>
      <c r="M149" s="127" t="s">
        <v>1</v>
      </c>
      <c r="N149" s="128" t="s">
        <v>36</v>
      </c>
      <c r="O149" s="129">
        <v>0.14899999999999999</v>
      </c>
      <c r="P149" s="129">
        <f t="shared" si="11"/>
        <v>8.3305899999999991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31" t="s">
        <v>118</v>
      </c>
      <c r="AT149" s="131" t="s">
        <v>114</v>
      </c>
      <c r="AU149" s="131" t="s">
        <v>67</v>
      </c>
      <c r="AY149" s="15" t="s">
        <v>112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5" t="s">
        <v>67</v>
      </c>
      <c r="BK149" s="133">
        <f t="shared" si="19"/>
        <v>0</v>
      </c>
      <c r="BL149" s="15" t="s">
        <v>118</v>
      </c>
      <c r="BM149" s="131" t="s">
        <v>592</v>
      </c>
    </row>
    <row r="150" spans="1:65" s="2" customFormat="1" ht="24.2" customHeight="1">
      <c r="A150" s="27"/>
      <c r="B150" s="125"/>
      <c r="C150" s="158" t="s">
        <v>200</v>
      </c>
      <c r="D150" s="158" t="s">
        <v>114</v>
      </c>
      <c r="E150" s="159" t="s">
        <v>530</v>
      </c>
      <c r="F150" s="160" t="s">
        <v>531</v>
      </c>
      <c r="G150" s="161" t="s">
        <v>187</v>
      </c>
      <c r="H150" s="162">
        <v>55.91</v>
      </c>
      <c r="I150" s="184"/>
      <c r="J150" s="185">
        <f t="shared" si="10"/>
        <v>0</v>
      </c>
      <c r="K150" s="126"/>
      <c r="L150" s="28"/>
      <c r="M150" s="127" t="s">
        <v>1</v>
      </c>
      <c r="N150" s="128" t="s">
        <v>36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31" t="s">
        <v>118</v>
      </c>
      <c r="AT150" s="131" t="s">
        <v>114</v>
      </c>
      <c r="AU150" s="131" t="s">
        <v>67</v>
      </c>
      <c r="AY150" s="15" t="s">
        <v>112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5" t="s">
        <v>67</v>
      </c>
      <c r="BK150" s="133">
        <f t="shared" si="19"/>
        <v>0</v>
      </c>
      <c r="BL150" s="15" t="s">
        <v>118</v>
      </c>
      <c r="BM150" s="131" t="s">
        <v>593</v>
      </c>
    </row>
    <row r="151" spans="1:65" s="2" customFormat="1" ht="14.45" customHeight="1">
      <c r="A151" s="27"/>
      <c r="B151" s="125"/>
      <c r="C151" s="158" t="s">
        <v>201</v>
      </c>
      <c r="D151" s="158" t="s">
        <v>114</v>
      </c>
      <c r="E151" s="159" t="s">
        <v>533</v>
      </c>
      <c r="F151" s="160" t="s">
        <v>534</v>
      </c>
      <c r="G151" s="161" t="s">
        <v>535</v>
      </c>
      <c r="H151" s="162">
        <v>1</v>
      </c>
      <c r="I151" s="184"/>
      <c r="J151" s="185">
        <f t="shared" si="10"/>
        <v>0</v>
      </c>
      <c r="K151" s="126"/>
      <c r="L151" s="28"/>
      <c r="M151" s="127" t="s">
        <v>1</v>
      </c>
      <c r="N151" s="128" t="s">
        <v>36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31" t="s">
        <v>118</v>
      </c>
      <c r="AT151" s="131" t="s">
        <v>114</v>
      </c>
      <c r="AU151" s="131" t="s">
        <v>67</v>
      </c>
      <c r="AY151" s="15" t="s">
        <v>112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5" t="s">
        <v>67</v>
      </c>
      <c r="BK151" s="133">
        <f t="shared" si="19"/>
        <v>0</v>
      </c>
      <c r="BL151" s="15" t="s">
        <v>118</v>
      </c>
      <c r="BM151" s="131" t="s">
        <v>594</v>
      </c>
    </row>
    <row r="152" spans="1:65" s="12" customFormat="1" ht="23.1" customHeight="1">
      <c r="B152" s="115"/>
      <c r="D152" s="116" t="s">
        <v>56</v>
      </c>
      <c r="E152" s="124" t="s">
        <v>143</v>
      </c>
      <c r="F152" s="124" t="s">
        <v>297</v>
      </c>
      <c r="I152" s="193"/>
      <c r="J152" s="190">
        <f>SUM(J153:J164)</f>
        <v>0</v>
      </c>
      <c r="L152" s="115"/>
      <c r="M152" s="118"/>
      <c r="N152" s="119"/>
      <c r="O152" s="119"/>
      <c r="P152" s="120">
        <f>SUM(P153:P164)</f>
        <v>9.3215000000000003</v>
      </c>
      <c r="Q152" s="119"/>
      <c r="R152" s="120">
        <f>SUM(R153:R164)</f>
        <v>0.14006999999999997</v>
      </c>
      <c r="S152" s="119"/>
      <c r="T152" s="121">
        <f>SUM(T153:T164)</f>
        <v>0</v>
      </c>
      <c r="AR152" s="116" t="s">
        <v>65</v>
      </c>
      <c r="AT152" s="122" t="s">
        <v>56</v>
      </c>
      <c r="AU152" s="122" t="s">
        <v>65</v>
      </c>
      <c r="AY152" s="116" t="s">
        <v>112</v>
      </c>
      <c r="BK152" s="123">
        <f>SUM(BK153:BK164)</f>
        <v>0</v>
      </c>
    </row>
    <row r="153" spans="1:65" s="2" customFormat="1" ht="24.2" customHeight="1">
      <c r="A153" s="27"/>
      <c r="B153" s="125"/>
      <c r="C153" s="158" t="s">
        <v>202</v>
      </c>
      <c r="D153" s="158" t="s">
        <v>114</v>
      </c>
      <c r="E153" s="159" t="s">
        <v>537</v>
      </c>
      <c r="F153" s="160" t="s">
        <v>538</v>
      </c>
      <c r="G153" s="161" t="s">
        <v>137</v>
      </c>
      <c r="H153" s="162">
        <v>33</v>
      </c>
      <c r="I153" s="184"/>
      <c r="J153" s="185">
        <f>ROUND(I153*H153,2)</f>
        <v>0</v>
      </c>
      <c r="K153" s="126"/>
      <c r="L153" s="28"/>
      <c r="M153" s="127" t="s">
        <v>1</v>
      </c>
      <c r="N153" s="128" t="s">
        <v>36</v>
      </c>
      <c r="O153" s="129">
        <v>4.5999999999999999E-2</v>
      </c>
      <c r="P153" s="129">
        <f t="shared" ref="P153:P164" si="20">O153*H153</f>
        <v>1.518</v>
      </c>
      <c r="Q153" s="129">
        <v>1.0000000000000001E-5</v>
      </c>
      <c r="R153" s="129">
        <f t="shared" ref="R153:R164" si="21">Q153*H153</f>
        <v>3.3000000000000005E-4</v>
      </c>
      <c r="S153" s="129">
        <v>0</v>
      </c>
      <c r="T153" s="130">
        <f t="shared" ref="T153:T164" si="22">S153*H153</f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31" t="s">
        <v>118</v>
      </c>
      <c r="AT153" s="131" t="s">
        <v>114</v>
      </c>
      <c r="AU153" s="131" t="s">
        <v>67</v>
      </c>
      <c r="AY153" s="15" t="s">
        <v>112</v>
      </c>
      <c r="BE153" s="132">
        <f t="shared" ref="BE153:BE164" si="23">IF(N153="základná",J153,0)</f>
        <v>0</v>
      </c>
      <c r="BF153" s="132">
        <f t="shared" ref="BF153:BF164" si="24">IF(N153="znížená",J153,0)</f>
        <v>0</v>
      </c>
      <c r="BG153" s="132">
        <f t="shared" ref="BG153:BG164" si="25">IF(N153="zákl. prenesená",J153,0)</f>
        <v>0</v>
      </c>
      <c r="BH153" s="132">
        <f t="shared" ref="BH153:BH164" si="26">IF(N153="zníž. prenesená",J153,0)</f>
        <v>0</v>
      </c>
      <c r="BI153" s="132">
        <f t="shared" ref="BI153:BI164" si="27">IF(N153="nulová",J153,0)</f>
        <v>0</v>
      </c>
      <c r="BJ153" s="15" t="s">
        <v>67</v>
      </c>
      <c r="BK153" s="133">
        <f t="shared" ref="BK153:BK164" si="28">ROUND(I153*H153,3)</f>
        <v>0</v>
      </c>
      <c r="BL153" s="15" t="s">
        <v>118</v>
      </c>
      <c r="BM153" s="131" t="s">
        <v>595</v>
      </c>
    </row>
    <row r="154" spans="1:65" s="2" customFormat="1" ht="24.2" customHeight="1">
      <c r="A154" s="27"/>
      <c r="B154" s="125"/>
      <c r="C154" s="163" t="s">
        <v>204</v>
      </c>
      <c r="D154" s="163" t="s">
        <v>186</v>
      </c>
      <c r="E154" s="164" t="s">
        <v>540</v>
      </c>
      <c r="F154" s="165" t="s">
        <v>541</v>
      </c>
      <c r="G154" s="166" t="s">
        <v>301</v>
      </c>
      <c r="H154" s="167">
        <v>33</v>
      </c>
      <c r="I154" s="195"/>
      <c r="J154" s="186">
        <f t="shared" ref="J154:J164" si="29">ROUND(I154*H154,2)</f>
        <v>0</v>
      </c>
      <c r="K154" s="136"/>
      <c r="L154" s="137"/>
      <c r="M154" s="138" t="s">
        <v>1</v>
      </c>
      <c r="N154" s="139" t="s">
        <v>36</v>
      </c>
      <c r="O154" s="129">
        <v>0</v>
      </c>
      <c r="P154" s="129">
        <f t="shared" si="20"/>
        <v>0</v>
      </c>
      <c r="Q154" s="129">
        <v>3.8999999999999998E-3</v>
      </c>
      <c r="R154" s="129">
        <f t="shared" si="21"/>
        <v>0.12869999999999998</v>
      </c>
      <c r="S154" s="129">
        <v>0</v>
      </c>
      <c r="T154" s="130">
        <f t="shared" si="22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31" t="s">
        <v>143</v>
      </c>
      <c r="AT154" s="131" t="s">
        <v>186</v>
      </c>
      <c r="AU154" s="131" t="s">
        <v>67</v>
      </c>
      <c r="AY154" s="15" t="s">
        <v>112</v>
      </c>
      <c r="BE154" s="132">
        <f t="shared" si="23"/>
        <v>0</v>
      </c>
      <c r="BF154" s="132">
        <f t="shared" si="24"/>
        <v>0</v>
      </c>
      <c r="BG154" s="132">
        <f t="shared" si="25"/>
        <v>0</v>
      </c>
      <c r="BH154" s="132">
        <f t="shared" si="26"/>
        <v>0</v>
      </c>
      <c r="BI154" s="132">
        <f t="shared" si="27"/>
        <v>0</v>
      </c>
      <c r="BJ154" s="15" t="s">
        <v>67</v>
      </c>
      <c r="BK154" s="133">
        <f t="shared" si="28"/>
        <v>0</v>
      </c>
      <c r="BL154" s="15" t="s">
        <v>118</v>
      </c>
      <c r="BM154" s="131" t="s">
        <v>596</v>
      </c>
    </row>
    <row r="155" spans="1:65" s="2" customFormat="1" ht="14.45" customHeight="1">
      <c r="A155" s="27"/>
      <c r="B155" s="125"/>
      <c r="C155" s="158" t="s">
        <v>206</v>
      </c>
      <c r="D155" s="158" t="s">
        <v>114</v>
      </c>
      <c r="E155" s="159" t="s">
        <v>597</v>
      </c>
      <c r="F155" s="160" t="s">
        <v>598</v>
      </c>
      <c r="G155" s="161" t="s">
        <v>301</v>
      </c>
      <c r="H155" s="162">
        <v>1</v>
      </c>
      <c r="I155" s="184"/>
      <c r="J155" s="185">
        <f t="shared" si="29"/>
        <v>0</v>
      </c>
      <c r="K155" s="126"/>
      <c r="L155" s="28"/>
      <c r="M155" s="127" t="s">
        <v>1</v>
      </c>
      <c r="N155" s="128" t="s">
        <v>36</v>
      </c>
      <c r="O155" s="129">
        <v>0.23</v>
      </c>
      <c r="P155" s="129">
        <f t="shared" si="20"/>
        <v>0.23</v>
      </c>
      <c r="Q155" s="129">
        <v>5.0000000000000002E-5</v>
      </c>
      <c r="R155" s="129">
        <f t="shared" si="21"/>
        <v>5.0000000000000002E-5</v>
      </c>
      <c r="S155" s="129">
        <v>0</v>
      </c>
      <c r="T155" s="130">
        <f t="shared" si="22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31" t="s">
        <v>118</v>
      </c>
      <c r="AT155" s="131" t="s">
        <v>114</v>
      </c>
      <c r="AU155" s="131" t="s">
        <v>67</v>
      </c>
      <c r="AY155" s="15" t="s">
        <v>112</v>
      </c>
      <c r="BE155" s="132">
        <f t="shared" si="23"/>
        <v>0</v>
      </c>
      <c r="BF155" s="132">
        <f t="shared" si="24"/>
        <v>0</v>
      </c>
      <c r="BG155" s="132">
        <f t="shared" si="25"/>
        <v>0</v>
      </c>
      <c r="BH155" s="132">
        <f t="shared" si="26"/>
        <v>0</v>
      </c>
      <c r="BI155" s="132">
        <f t="shared" si="27"/>
        <v>0</v>
      </c>
      <c r="BJ155" s="15" t="s">
        <v>67</v>
      </c>
      <c r="BK155" s="133">
        <f t="shared" si="28"/>
        <v>0</v>
      </c>
      <c r="BL155" s="15" t="s">
        <v>118</v>
      </c>
      <c r="BM155" s="131" t="s">
        <v>599</v>
      </c>
    </row>
    <row r="156" spans="1:65" s="2" customFormat="1" ht="24.2" customHeight="1">
      <c r="A156" s="27"/>
      <c r="B156" s="125"/>
      <c r="C156" s="163" t="s">
        <v>210</v>
      </c>
      <c r="D156" s="163" t="s">
        <v>186</v>
      </c>
      <c r="E156" s="164" t="s">
        <v>600</v>
      </c>
      <c r="F156" s="165" t="s">
        <v>601</v>
      </c>
      <c r="G156" s="166" t="s">
        <v>301</v>
      </c>
      <c r="H156" s="167">
        <v>1</v>
      </c>
      <c r="I156" s="195"/>
      <c r="J156" s="186">
        <f t="shared" si="29"/>
        <v>0</v>
      </c>
      <c r="K156" s="136"/>
      <c r="L156" s="137"/>
      <c r="M156" s="138" t="s">
        <v>1</v>
      </c>
      <c r="N156" s="139" t="s">
        <v>36</v>
      </c>
      <c r="O156" s="129">
        <v>0</v>
      </c>
      <c r="P156" s="129">
        <f t="shared" si="20"/>
        <v>0</v>
      </c>
      <c r="Q156" s="129">
        <v>1E-3</v>
      </c>
      <c r="R156" s="129">
        <f t="shared" si="21"/>
        <v>1E-3</v>
      </c>
      <c r="S156" s="129">
        <v>0</v>
      </c>
      <c r="T156" s="130">
        <f t="shared" si="22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31" t="s">
        <v>143</v>
      </c>
      <c r="AT156" s="131" t="s">
        <v>186</v>
      </c>
      <c r="AU156" s="131" t="s">
        <v>67</v>
      </c>
      <c r="AY156" s="15" t="s">
        <v>112</v>
      </c>
      <c r="BE156" s="132">
        <f t="shared" si="23"/>
        <v>0</v>
      </c>
      <c r="BF156" s="132">
        <f t="shared" si="24"/>
        <v>0</v>
      </c>
      <c r="BG156" s="132">
        <f t="shared" si="25"/>
        <v>0</v>
      </c>
      <c r="BH156" s="132">
        <f t="shared" si="26"/>
        <v>0</v>
      </c>
      <c r="BI156" s="132">
        <f t="shared" si="27"/>
        <v>0</v>
      </c>
      <c r="BJ156" s="15" t="s">
        <v>67</v>
      </c>
      <c r="BK156" s="133">
        <f t="shared" si="28"/>
        <v>0</v>
      </c>
      <c r="BL156" s="15" t="s">
        <v>118</v>
      </c>
      <c r="BM156" s="131" t="s">
        <v>602</v>
      </c>
    </row>
    <row r="157" spans="1:65" s="2" customFormat="1" ht="14.45" customHeight="1">
      <c r="A157" s="27"/>
      <c r="B157" s="125"/>
      <c r="C157" s="158" t="s">
        <v>214</v>
      </c>
      <c r="D157" s="158" t="s">
        <v>114</v>
      </c>
      <c r="E157" s="159" t="s">
        <v>543</v>
      </c>
      <c r="F157" s="160" t="s">
        <v>544</v>
      </c>
      <c r="G157" s="161" t="s">
        <v>301</v>
      </c>
      <c r="H157" s="162">
        <v>7</v>
      </c>
      <c r="I157" s="184"/>
      <c r="J157" s="185">
        <f t="shared" si="29"/>
        <v>0</v>
      </c>
      <c r="K157" s="126"/>
      <c r="L157" s="28"/>
      <c r="M157" s="127" t="s">
        <v>1</v>
      </c>
      <c r="N157" s="128" t="s">
        <v>36</v>
      </c>
      <c r="O157" s="129">
        <v>0.23</v>
      </c>
      <c r="P157" s="129">
        <f t="shared" si="20"/>
        <v>1.61</v>
      </c>
      <c r="Q157" s="129">
        <v>5.0000000000000002E-5</v>
      </c>
      <c r="R157" s="129">
        <f t="shared" si="21"/>
        <v>3.5E-4</v>
      </c>
      <c r="S157" s="129">
        <v>0</v>
      </c>
      <c r="T157" s="130">
        <f t="shared" si="22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31" t="s">
        <v>118</v>
      </c>
      <c r="AT157" s="131" t="s">
        <v>114</v>
      </c>
      <c r="AU157" s="131" t="s">
        <v>67</v>
      </c>
      <c r="AY157" s="15" t="s">
        <v>112</v>
      </c>
      <c r="BE157" s="132">
        <f t="shared" si="23"/>
        <v>0</v>
      </c>
      <c r="BF157" s="132">
        <f t="shared" si="24"/>
        <v>0</v>
      </c>
      <c r="BG157" s="132">
        <f t="shared" si="25"/>
        <v>0</v>
      </c>
      <c r="BH157" s="132">
        <f t="shared" si="26"/>
        <v>0</v>
      </c>
      <c r="BI157" s="132">
        <f t="shared" si="27"/>
        <v>0</v>
      </c>
      <c r="BJ157" s="15" t="s">
        <v>67</v>
      </c>
      <c r="BK157" s="133">
        <f t="shared" si="28"/>
        <v>0</v>
      </c>
      <c r="BL157" s="15" t="s">
        <v>118</v>
      </c>
      <c r="BM157" s="131" t="s">
        <v>603</v>
      </c>
    </row>
    <row r="158" spans="1:65" s="2" customFormat="1" ht="24.2" customHeight="1">
      <c r="A158" s="27"/>
      <c r="B158" s="125"/>
      <c r="C158" s="163" t="s">
        <v>219</v>
      </c>
      <c r="D158" s="163" t="s">
        <v>186</v>
      </c>
      <c r="E158" s="164" t="s">
        <v>546</v>
      </c>
      <c r="F158" s="165" t="s">
        <v>547</v>
      </c>
      <c r="G158" s="166" t="s">
        <v>301</v>
      </c>
      <c r="H158" s="167">
        <v>7</v>
      </c>
      <c r="I158" s="195"/>
      <c r="J158" s="186">
        <f t="shared" si="29"/>
        <v>0</v>
      </c>
      <c r="K158" s="136"/>
      <c r="L158" s="137"/>
      <c r="M158" s="138" t="s">
        <v>1</v>
      </c>
      <c r="N158" s="139" t="s">
        <v>36</v>
      </c>
      <c r="O158" s="129">
        <v>0</v>
      </c>
      <c r="P158" s="129">
        <f t="shared" si="20"/>
        <v>0</v>
      </c>
      <c r="Q158" s="129">
        <v>5.9999999999999995E-4</v>
      </c>
      <c r="R158" s="129">
        <f t="shared" si="21"/>
        <v>4.1999999999999997E-3</v>
      </c>
      <c r="S158" s="129">
        <v>0</v>
      </c>
      <c r="T158" s="130">
        <f t="shared" si="22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31" t="s">
        <v>143</v>
      </c>
      <c r="AT158" s="131" t="s">
        <v>186</v>
      </c>
      <c r="AU158" s="131" t="s">
        <v>67</v>
      </c>
      <c r="AY158" s="15" t="s">
        <v>112</v>
      </c>
      <c r="BE158" s="132">
        <f t="shared" si="23"/>
        <v>0</v>
      </c>
      <c r="BF158" s="132">
        <f t="shared" si="24"/>
        <v>0</v>
      </c>
      <c r="BG158" s="132">
        <f t="shared" si="25"/>
        <v>0</v>
      </c>
      <c r="BH158" s="132">
        <f t="shared" si="26"/>
        <v>0</v>
      </c>
      <c r="BI158" s="132">
        <f t="shared" si="27"/>
        <v>0</v>
      </c>
      <c r="BJ158" s="15" t="s">
        <v>67</v>
      </c>
      <c r="BK158" s="133">
        <f t="shared" si="28"/>
        <v>0</v>
      </c>
      <c r="BL158" s="15" t="s">
        <v>118</v>
      </c>
      <c r="BM158" s="131" t="s">
        <v>604</v>
      </c>
    </row>
    <row r="159" spans="1:65" s="2" customFormat="1" ht="14.45" customHeight="1">
      <c r="A159" s="27"/>
      <c r="B159" s="125"/>
      <c r="C159" s="158" t="s">
        <v>224</v>
      </c>
      <c r="D159" s="158" t="s">
        <v>114</v>
      </c>
      <c r="E159" s="159" t="s">
        <v>549</v>
      </c>
      <c r="F159" s="160" t="s">
        <v>550</v>
      </c>
      <c r="G159" s="161" t="s">
        <v>137</v>
      </c>
      <c r="H159" s="162">
        <v>8</v>
      </c>
      <c r="I159" s="184"/>
      <c r="J159" s="185">
        <f t="shared" si="29"/>
        <v>0</v>
      </c>
      <c r="K159" s="126"/>
      <c r="L159" s="28"/>
      <c r="M159" s="127" t="s">
        <v>1</v>
      </c>
      <c r="N159" s="128" t="s">
        <v>36</v>
      </c>
      <c r="O159" s="129">
        <v>0.23</v>
      </c>
      <c r="P159" s="129">
        <f t="shared" si="20"/>
        <v>1.84</v>
      </c>
      <c r="Q159" s="129">
        <v>5.0000000000000002E-5</v>
      </c>
      <c r="R159" s="129">
        <f t="shared" si="21"/>
        <v>4.0000000000000002E-4</v>
      </c>
      <c r="S159" s="129">
        <v>0</v>
      </c>
      <c r="T159" s="130">
        <f t="shared" si="22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31" t="s">
        <v>118</v>
      </c>
      <c r="AT159" s="131" t="s">
        <v>114</v>
      </c>
      <c r="AU159" s="131" t="s">
        <v>67</v>
      </c>
      <c r="AY159" s="15" t="s">
        <v>112</v>
      </c>
      <c r="BE159" s="132">
        <f t="shared" si="23"/>
        <v>0</v>
      </c>
      <c r="BF159" s="132">
        <f t="shared" si="24"/>
        <v>0</v>
      </c>
      <c r="BG159" s="132">
        <f t="shared" si="25"/>
        <v>0</v>
      </c>
      <c r="BH159" s="132">
        <f t="shared" si="26"/>
        <v>0</v>
      </c>
      <c r="BI159" s="132">
        <f t="shared" si="27"/>
        <v>0</v>
      </c>
      <c r="BJ159" s="15" t="s">
        <v>67</v>
      </c>
      <c r="BK159" s="133">
        <f t="shared" si="28"/>
        <v>0</v>
      </c>
      <c r="BL159" s="15" t="s">
        <v>118</v>
      </c>
      <c r="BM159" s="131" t="s">
        <v>605</v>
      </c>
    </row>
    <row r="160" spans="1:65" s="2" customFormat="1" ht="24.2" customHeight="1">
      <c r="A160" s="27"/>
      <c r="B160" s="125"/>
      <c r="C160" s="163" t="s">
        <v>228</v>
      </c>
      <c r="D160" s="163" t="s">
        <v>186</v>
      </c>
      <c r="E160" s="164" t="s">
        <v>552</v>
      </c>
      <c r="F160" s="165" t="s">
        <v>553</v>
      </c>
      <c r="G160" s="166" t="s">
        <v>301</v>
      </c>
      <c r="H160" s="167">
        <v>8</v>
      </c>
      <c r="I160" s="195"/>
      <c r="J160" s="186">
        <f t="shared" si="29"/>
        <v>0</v>
      </c>
      <c r="K160" s="136"/>
      <c r="L160" s="137"/>
      <c r="M160" s="138" t="s">
        <v>1</v>
      </c>
      <c r="N160" s="139" t="s">
        <v>36</v>
      </c>
      <c r="O160" s="129">
        <v>0</v>
      </c>
      <c r="P160" s="129">
        <f t="shared" si="20"/>
        <v>0</v>
      </c>
      <c r="Q160" s="129">
        <v>2.0000000000000001E-4</v>
      </c>
      <c r="R160" s="129">
        <f t="shared" si="21"/>
        <v>1.6000000000000001E-3</v>
      </c>
      <c r="S160" s="129">
        <v>0</v>
      </c>
      <c r="T160" s="130">
        <f t="shared" si="22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31" t="s">
        <v>143</v>
      </c>
      <c r="AT160" s="131" t="s">
        <v>186</v>
      </c>
      <c r="AU160" s="131" t="s">
        <v>67</v>
      </c>
      <c r="AY160" s="15" t="s">
        <v>112</v>
      </c>
      <c r="BE160" s="132">
        <f t="shared" si="23"/>
        <v>0</v>
      </c>
      <c r="BF160" s="132">
        <f t="shared" si="24"/>
        <v>0</v>
      </c>
      <c r="BG160" s="132">
        <f t="shared" si="25"/>
        <v>0</v>
      </c>
      <c r="BH160" s="132">
        <f t="shared" si="26"/>
        <v>0</v>
      </c>
      <c r="BI160" s="132">
        <f t="shared" si="27"/>
        <v>0</v>
      </c>
      <c r="BJ160" s="15" t="s">
        <v>67</v>
      </c>
      <c r="BK160" s="133">
        <f t="shared" si="28"/>
        <v>0</v>
      </c>
      <c r="BL160" s="15" t="s">
        <v>118</v>
      </c>
      <c r="BM160" s="131" t="s">
        <v>606</v>
      </c>
    </row>
    <row r="161" spans="1:65" s="2" customFormat="1" ht="14.45" customHeight="1">
      <c r="A161" s="27"/>
      <c r="B161" s="125"/>
      <c r="C161" s="158" t="s">
        <v>232</v>
      </c>
      <c r="D161" s="158" t="s">
        <v>114</v>
      </c>
      <c r="E161" s="159" t="s">
        <v>607</v>
      </c>
      <c r="F161" s="160" t="s">
        <v>608</v>
      </c>
      <c r="G161" s="161" t="s">
        <v>301</v>
      </c>
      <c r="H161" s="162">
        <v>2</v>
      </c>
      <c r="I161" s="184"/>
      <c r="J161" s="185">
        <f t="shared" si="29"/>
        <v>0</v>
      </c>
      <c r="K161" s="126"/>
      <c r="L161" s="28"/>
      <c r="M161" s="127" t="s">
        <v>1</v>
      </c>
      <c r="N161" s="128" t="s">
        <v>36</v>
      </c>
      <c r="O161" s="129">
        <v>0.255</v>
      </c>
      <c r="P161" s="129">
        <f t="shared" si="20"/>
        <v>0.51</v>
      </c>
      <c r="Q161" s="129">
        <v>6.9999999999999994E-5</v>
      </c>
      <c r="R161" s="129">
        <f t="shared" si="21"/>
        <v>1.3999999999999999E-4</v>
      </c>
      <c r="S161" s="129">
        <v>0</v>
      </c>
      <c r="T161" s="130">
        <f t="shared" si="22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31" t="s">
        <v>118</v>
      </c>
      <c r="AT161" s="131" t="s">
        <v>114</v>
      </c>
      <c r="AU161" s="131" t="s">
        <v>67</v>
      </c>
      <c r="AY161" s="15" t="s">
        <v>112</v>
      </c>
      <c r="BE161" s="132">
        <f t="shared" si="23"/>
        <v>0</v>
      </c>
      <c r="BF161" s="132">
        <f t="shared" si="24"/>
        <v>0</v>
      </c>
      <c r="BG161" s="132">
        <f t="shared" si="25"/>
        <v>0</v>
      </c>
      <c r="BH161" s="132">
        <f t="shared" si="26"/>
        <v>0</v>
      </c>
      <c r="BI161" s="132">
        <f t="shared" si="27"/>
        <v>0</v>
      </c>
      <c r="BJ161" s="15" t="s">
        <v>67</v>
      </c>
      <c r="BK161" s="133">
        <f t="shared" si="28"/>
        <v>0</v>
      </c>
      <c r="BL161" s="15" t="s">
        <v>118</v>
      </c>
      <c r="BM161" s="131" t="s">
        <v>609</v>
      </c>
    </row>
    <row r="162" spans="1:65" s="2" customFormat="1" ht="14.45" customHeight="1">
      <c r="A162" s="27"/>
      <c r="B162" s="125"/>
      <c r="C162" s="158" t="s">
        <v>236</v>
      </c>
      <c r="D162" s="158" t="s">
        <v>114</v>
      </c>
      <c r="E162" s="159" t="s">
        <v>555</v>
      </c>
      <c r="F162" s="160" t="s">
        <v>556</v>
      </c>
      <c r="G162" s="161" t="s">
        <v>137</v>
      </c>
      <c r="H162" s="162">
        <v>33</v>
      </c>
      <c r="I162" s="184"/>
      <c r="J162" s="185">
        <f t="shared" si="29"/>
        <v>0</v>
      </c>
      <c r="K162" s="126"/>
      <c r="L162" s="28"/>
      <c r="M162" s="127" t="s">
        <v>1</v>
      </c>
      <c r="N162" s="128" t="s">
        <v>36</v>
      </c>
      <c r="O162" s="129">
        <v>5.7000000000000002E-2</v>
      </c>
      <c r="P162" s="129">
        <f t="shared" si="20"/>
        <v>1.881</v>
      </c>
      <c r="Q162" s="129">
        <v>0</v>
      </c>
      <c r="R162" s="129">
        <f t="shared" si="21"/>
        <v>0</v>
      </c>
      <c r="S162" s="129">
        <v>0</v>
      </c>
      <c r="T162" s="130">
        <f t="shared" si="22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31" t="s">
        <v>118</v>
      </c>
      <c r="AT162" s="131" t="s">
        <v>114</v>
      </c>
      <c r="AU162" s="131" t="s">
        <v>67</v>
      </c>
      <c r="AY162" s="15" t="s">
        <v>112</v>
      </c>
      <c r="BE162" s="132">
        <f t="shared" si="23"/>
        <v>0</v>
      </c>
      <c r="BF162" s="132">
        <f t="shared" si="24"/>
        <v>0</v>
      </c>
      <c r="BG162" s="132">
        <f t="shared" si="25"/>
        <v>0</v>
      </c>
      <c r="BH162" s="132">
        <f t="shared" si="26"/>
        <v>0</v>
      </c>
      <c r="BI162" s="132">
        <f t="shared" si="27"/>
        <v>0</v>
      </c>
      <c r="BJ162" s="15" t="s">
        <v>67</v>
      </c>
      <c r="BK162" s="133">
        <f t="shared" si="28"/>
        <v>0</v>
      </c>
      <c r="BL162" s="15" t="s">
        <v>118</v>
      </c>
      <c r="BM162" s="131" t="s">
        <v>610</v>
      </c>
    </row>
    <row r="163" spans="1:65" s="2" customFormat="1" ht="24.2" customHeight="1">
      <c r="A163" s="27"/>
      <c r="B163" s="125"/>
      <c r="C163" s="158" t="s">
        <v>240</v>
      </c>
      <c r="D163" s="158" t="s">
        <v>114</v>
      </c>
      <c r="E163" s="159" t="s">
        <v>558</v>
      </c>
      <c r="F163" s="160" t="s">
        <v>559</v>
      </c>
      <c r="G163" s="161" t="s">
        <v>137</v>
      </c>
      <c r="H163" s="162">
        <v>33</v>
      </c>
      <c r="I163" s="184"/>
      <c r="J163" s="185">
        <f t="shared" si="29"/>
        <v>0</v>
      </c>
      <c r="K163" s="126"/>
      <c r="L163" s="28"/>
      <c r="M163" s="127" t="s">
        <v>1</v>
      </c>
      <c r="N163" s="128" t="s">
        <v>36</v>
      </c>
      <c r="O163" s="129">
        <v>5.2499999999999998E-2</v>
      </c>
      <c r="P163" s="129">
        <f t="shared" si="20"/>
        <v>1.7324999999999999</v>
      </c>
      <c r="Q163" s="129">
        <v>1E-4</v>
      </c>
      <c r="R163" s="129">
        <f t="shared" si="21"/>
        <v>3.3E-3</v>
      </c>
      <c r="S163" s="129">
        <v>0</v>
      </c>
      <c r="T163" s="130">
        <f t="shared" si="22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31" t="s">
        <v>118</v>
      </c>
      <c r="AT163" s="131" t="s">
        <v>114</v>
      </c>
      <c r="AU163" s="131" t="s">
        <v>67</v>
      </c>
      <c r="AY163" s="15" t="s">
        <v>112</v>
      </c>
      <c r="BE163" s="132">
        <f t="shared" si="23"/>
        <v>0</v>
      </c>
      <c r="BF163" s="132">
        <f t="shared" si="24"/>
        <v>0</v>
      </c>
      <c r="BG163" s="132">
        <f t="shared" si="25"/>
        <v>0</v>
      </c>
      <c r="BH163" s="132">
        <f t="shared" si="26"/>
        <v>0</v>
      </c>
      <c r="BI163" s="132">
        <f t="shared" si="27"/>
        <v>0</v>
      </c>
      <c r="BJ163" s="15" t="s">
        <v>67</v>
      </c>
      <c r="BK163" s="133">
        <f t="shared" si="28"/>
        <v>0</v>
      </c>
      <c r="BL163" s="15" t="s">
        <v>118</v>
      </c>
      <c r="BM163" s="131" t="s">
        <v>611</v>
      </c>
    </row>
    <row r="164" spans="1:65" s="2" customFormat="1" ht="14.45" customHeight="1">
      <c r="A164" s="27"/>
      <c r="B164" s="125"/>
      <c r="C164" s="158" t="s">
        <v>244</v>
      </c>
      <c r="D164" s="158" t="s">
        <v>114</v>
      </c>
      <c r="E164" s="159" t="s">
        <v>561</v>
      </c>
      <c r="F164" s="160" t="s">
        <v>562</v>
      </c>
      <c r="G164" s="161" t="s">
        <v>535</v>
      </c>
      <c r="H164" s="162">
        <v>8</v>
      </c>
      <c r="I164" s="184"/>
      <c r="J164" s="185">
        <f t="shared" si="29"/>
        <v>0</v>
      </c>
      <c r="K164" s="126"/>
      <c r="L164" s="28"/>
      <c r="M164" s="127" t="s">
        <v>1</v>
      </c>
      <c r="N164" s="128" t="s">
        <v>36</v>
      </c>
      <c r="O164" s="129">
        <v>0</v>
      </c>
      <c r="P164" s="129">
        <f t="shared" si="20"/>
        <v>0</v>
      </c>
      <c r="Q164" s="129">
        <v>0</v>
      </c>
      <c r="R164" s="129">
        <f t="shared" si="21"/>
        <v>0</v>
      </c>
      <c r="S164" s="129">
        <v>0</v>
      </c>
      <c r="T164" s="130">
        <f t="shared" si="22"/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31" t="s">
        <v>118</v>
      </c>
      <c r="AT164" s="131" t="s">
        <v>114</v>
      </c>
      <c r="AU164" s="131" t="s">
        <v>67</v>
      </c>
      <c r="AY164" s="15" t="s">
        <v>112</v>
      </c>
      <c r="BE164" s="132">
        <f t="shared" si="23"/>
        <v>0</v>
      </c>
      <c r="BF164" s="132">
        <f t="shared" si="24"/>
        <v>0</v>
      </c>
      <c r="BG164" s="132">
        <f t="shared" si="25"/>
        <v>0</v>
      </c>
      <c r="BH164" s="132">
        <f t="shared" si="26"/>
        <v>0</v>
      </c>
      <c r="BI164" s="132">
        <f t="shared" si="27"/>
        <v>0</v>
      </c>
      <c r="BJ164" s="15" t="s">
        <v>67</v>
      </c>
      <c r="BK164" s="133">
        <f t="shared" si="28"/>
        <v>0</v>
      </c>
      <c r="BL164" s="15" t="s">
        <v>118</v>
      </c>
      <c r="BM164" s="131" t="s">
        <v>612</v>
      </c>
    </row>
    <row r="165" spans="1:65" s="12" customFormat="1" ht="23.1" customHeight="1">
      <c r="B165" s="115"/>
      <c r="D165" s="116" t="s">
        <v>56</v>
      </c>
      <c r="E165" s="124" t="s">
        <v>564</v>
      </c>
      <c r="F165" s="124" t="s">
        <v>565</v>
      </c>
      <c r="I165" s="193"/>
      <c r="J165" s="190">
        <f>SUM(J166)</f>
        <v>0</v>
      </c>
      <c r="L165" s="115"/>
      <c r="M165" s="118"/>
      <c r="N165" s="119"/>
      <c r="O165" s="119"/>
      <c r="P165" s="120">
        <f>P166</f>
        <v>16.909102000000001</v>
      </c>
      <c r="Q165" s="119"/>
      <c r="R165" s="120">
        <f>R166</f>
        <v>0</v>
      </c>
      <c r="S165" s="119"/>
      <c r="T165" s="121">
        <f>T166</f>
        <v>0</v>
      </c>
      <c r="AR165" s="116" t="s">
        <v>65</v>
      </c>
      <c r="AT165" s="122" t="s">
        <v>56</v>
      </c>
      <c r="AU165" s="122" t="s">
        <v>65</v>
      </c>
      <c r="AY165" s="116" t="s">
        <v>112</v>
      </c>
      <c r="BK165" s="123">
        <f>BK166</f>
        <v>0</v>
      </c>
    </row>
    <row r="166" spans="1:65" s="2" customFormat="1" ht="24.2" customHeight="1">
      <c r="A166" s="27"/>
      <c r="B166" s="125"/>
      <c r="C166" s="158" t="s">
        <v>248</v>
      </c>
      <c r="D166" s="158" t="s">
        <v>114</v>
      </c>
      <c r="E166" s="159" t="s">
        <v>566</v>
      </c>
      <c r="F166" s="160" t="s">
        <v>567</v>
      </c>
      <c r="G166" s="161" t="s">
        <v>187</v>
      </c>
      <c r="H166" s="162">
        <v>13.118</v>
      </c>
      <c r="I166" s="184"/>
      <c r="J166" s="185">
        <f>ROUND(I166*H166,2)</f>
        <v>0</v>
      </c>
      <c r="K166" s="126"/>
      <c r="L166" s="28"/>
      <c r="M166" s="140" t="s">
        <v>1</v>
      </c>
      <c r="N166" s="141" t="s">
        <v>36</v>
      </c>
      <c r="O166" s="142">
        <v>1.2889999999999999</v>
      </c>
      <c r="P166" s="142">
        <f>O166*H166</f>
        <v>16.909102000000001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31" t="s">
        <v>118</v>
      </c>
      <c r="AT166" s="131" t="s">
        <v>114</v>
      </c>
      <c r="AU166" s="131" t="s">
        <v>67</v>
      </c>
      <c r="AY166" s="15" t="s">
        <v>112</v>
      </c>
      <c r="BE166" s="132">
        <f>IF(N166="základná",J166,0)</f>
        <v>0</v>
      </c>
      <c r="BF166" s="132">
        <f>IF(N166="znížená",J166,0)</f>
        <v>0</v>
      </c>
      <c r="BG166" s="132">
        <f>IF(N166="zákl. prenesená",J166,0)</f>
        <v>0</v>
      </c>
      <c r="BH166" s="132">
        <f>IF(N166="zníž. prenesená",J166,0)</f>
        <v>0</v>
      </c>
      <c r="BI166" s="132">
        <f>IF(N166="nulová",J166,0)</f>
        <v>0</v>
      </c>
      <c r="BJ166" s="15" t="s">
        <v>67</v>
      </c>
      <c r="BK166" s="133">
        <f>ROUND(I166*H166,3)</f>
        <v>0</v>
      </c>
      <c r="BL166" s="15" t="s">
        <v>118</v>
      </c>
      <c r="BM166" s="131" t="s">
        <v>613</v>
      </c>
    </row>
    <row r="167" spans="1:65" s="2" customFormat="1" ht="6.95" customHeight="1">
      <c r="A167" s="27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28"/>
      <c r="M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</row>
  </sheetData>
  <autoFilter ref="C121:K166" xr:uid="{00000000-0009-0000-0000-000003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56"/>
  <sheetViews>
    <sheetView showGridLines="0" view="pageBreakPreview" zoomScaleNormal="100" zoomScaleSheetLayoutView="100" workbookViewId="0">
      <selection activeCell="Y24" sqref="Y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57"/>
    </row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5" t="s">
        <v>76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57</v>
      </c>
    </row>
    <row r="4" spans="1:46" s="1" customFormat="1" ht="24.95" customHeight="1">
      <c r="B4" s="18"/>
      <c r="D4" s="19" t="s">
        <v>83</v>
      </c>
      <c r="L4" s="18"/>
      <c r="M4" s="78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25.35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  <c r="L7" s="18"/>
    </row>
    <row r="8" spans="1:4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27" t="s">
        <v>614</v>
      </c>
      <c r="F9" s="241"/>
      <c r="G9" s="241"/>
      <c r="H9" s="241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15</v>
      </c>
      <c r="E12" s="27"/>
      <c r="F12" s="22" t="s">
        <v>16</v>
      </c>
      <c r="G12" s="27"/>
      <c r="H12" s="27"/>
      <c r="I12" s="24" t="s">
        <v>17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211" t="str">
        <f>'Rekapitulácia stavby'!E14</f>
        <v xml:space="preserve"> </v>
      </c>
      <c r="F18" s="211"/>
      <c r="G18" s="211"/>
      <c r="H18" s="211"/>
      <c r="I18" s="24" t="s">
        <v>21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63">
        <f>ROUND(J123,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83" t="s">
        <v>34</v>
      </c>
      <c r="E33" s="24" t="s">
        <v>35</v>
      </c>
      <c r="F33" s="84">
        <f>J30</f>
        <v>0</v>
      </c>
      <c r="G33" s="183"/>
      <c r="H33" s="183"/>
      <c r="I33" s="85">
        <v>0.2</v>
      </c>
      <c r="J33" s="196">
        <f>ROUND(F33*0.2,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36</v>
      </c>
      <c r="F34" s="84"/>
      <c r="G34" s="27"/>
      <c r="H34" s="27"/>
      <c r="I34" s="85">
        <v>0.2</v>
      </c>
      <c r="J34" s="84"/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37</v>
      </c>
      <c r="F35" s="84">
        <f>ROUND((SUM(BG123:BG255)),  2)</f>
        <v>0</v>
      </c>
      <c r="G35" s="27"/>
      <c r="H35" s="27"/>
      <c r="I35" s="85">
        <v>0.2</v>
      </c>
      <c r="J35" s="84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38</v>
      </c>
      <c r="F36" s="84">
        <f>ROUND((SUM(BH123:BH255)),  2)</f>
        <v>0</v>
      </c>
      <c r="G36" s="27"/>
      <c r="H36" s="27"/>
      <c r="I36" s="85">
        <v>0.2</v>
      </c>
      <c r="J36" s="84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84">
        <f>ROUND((SUM(BI123:BI255)),  2)</f>
        <v>0</v>
      </c>
      <c r="G37" s="27"/>
      <c r="H37" s="27"/>
      <c r="I37" s="85">
        <v>0</v>
      </c>
      <c r="J37" s="84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28.35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27" t="str">
        <f>E9</f>
        <v>D 105 - Cestná svetelná signalizácia</v>
      </c>
      <c r="F87" s="241"/>
      <c r="G87" s="241"/>
      <c r="H87" s="241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15</v>
      </c>
      <c r="D89" s="27"/>
      <c r="E89" s="27"/>
      <c r="F89" s="22" t="str">
        <f>F12</f>
        <v>Malacky</v>
      </c>
      <c r="G89" s="27"/>
      <c r="H89" s="27"/>
      <c r="I89" s="24" t="s">
        <v>17</v>
      </c>
      <c r="J89" s="50" t="str">
        <f>IF(J12="","",J12)</f>
        <v/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J123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97"/>
      <c r="D97" s="98" t="s">
        <v>615</v>
      </c>
      <c r="E97" s="99"/>
      <c r="F97" s="99"/>
      <c r="G97" s="99"/>
      <c r="H97" s="99"/>
      <c r="I97" s="99"/>
      <c r="J97" s="100">
        <f>J124</f>
        <v>0</v>
      </c>
      <c r="L97" s="97"/>
    </row>
    <row r="98" spans="1:31" s="10" customFormat="1" ht="20.100000000000001" customHeight="1">
      <c r="B98" s="101"/>
      <c r="D98" s="102" t="s">
        <v>616</v>
      </c>
      <c r="E98" s="103"/>
      <c r="F98" s="103"/>
      <c r="G98" s="103"/>
      <c r="H98" s="103"/>
      <c r="I98" s="103"/>
      <c r="J98" s="104">
        <f>J125</f>
        <v>0</v>
      </c>
      <c r="L98" s="101"/>
    </row>
    <row r="99" spans="1:31" s="10" customFormat="1" ht="20.100000000000001" customHeight="1">
      <c r="B99" s="101"/>
      <c r="D99" s="102" t="s">
        <v>617</v>
      </c>
      <c r="E99" s="103"/>
      <c r="F99" s="103"/>
      <c r="G99" s="103"/>
      <c r="H99" s="103"/>
      <c r="I99" s="103"/>
      <c r="J99" s="104">
        <f>J177</f>
        <v>0</v>
      </c>
      <c r="L99" s="101"/>
    </row>
    <row r="100" spans="1:31" s="10" customFormat="1" ht="20.100000000000001" customHeight="1">
      <c r="B100" s="101"/>
      <c r="D100" s="102" t="s">
        <v>618</v>
      </c>
      <c r="E100" s="103"/>
      <c r="F100" s="103"/>
      <c r="G100" s="103"/>
      <c r="H100" s="103"/>
      <c r="I100" s="103"/>
      <c r="J100" s="104">
        <f>J202</f>
        <v>0</v>
      </c>
      <c r="L100" s="101"/>
    </row>
    <row r="101" spans="1:31" s="10" customFormat="1" ht="20.100000000000001" customHeight="1">
      <c r="B101" s="101"/>
      <c r="D101" s="102" t="s">
        <v>619</v>
      </c>
      <c r="E101" s="103"/>
      <c r="F101" s="103"/>
      <c r="G101" s="103"/>
      <c r="H101" s="103"/>
      <c r="I101" s="103"/>
      <c r="J101" s="104">
        <f>J235</f>
        <v>0</v>
      </c>
      <c r="L101" s="101"/>
    </row>
    <row r="102" spans="1:31" s="9" customFormat="1" ht="24.95" customHeight="1">
      <c r="B102" s="97"/>
      <c r="D102" s="98" t="s">
        <v>620</v>
      </c>
      <c r="E102" s="99"/>
      <c r="F102" s="99"/>
      <c r="G102" s="99"/>
      <c r="H102" s="99"/>
      <c r="I102" s="99"/>
      <c r="J102" s="100">
        <f>J250</f>
        <v>0</v>
      </c>
      <c r="L102" s="97"/>
    </row>
    <row r="103" spans="1:31" s="10" customFormat="1" ht="20.100000000000001" customHeight="1">
      <c r="B103" s="101"/>
      <c r="D103" s="102" t="s">
        <v>621</v>
      </c>
      <c r="E103" s="103"/>
      <c r="F103" s="103"/>
      <c r="G103" s="103"/>
      <c r="H103" s="103"/>
      <c r="I103" s="103"/>
      <c r="J103" s="104">
        <f>J251</f>
        <v>0</v>
      </c>
      <c r="L103" s="101"/>
    </row>
    <row r="104" spans="1:31" s="2" customFormat="1" ht="21.75" customHeight="1">
      <c r="A104" s="27"/>
      <c r="B104" s="28"/>
      <c r="C104" s="27"/>
      <c r="D104" s="27"/>
      <c r="E104" s="27"/>
      <c r="F104" s="27"/>
      <c r="G104" s="27"/>
      <c r="H104" s="27"/>
      <c r="I104" s="27"/>
      <c r="J104" s="27"/>
      <c r="K104" s="27"/>
      <c r="L104" s="3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 spans="1:31" s="2" customFormat="1" ht="6.95" customHeight="1">
      <c r="A105" s="27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9" spans="1:31" s="2" customFormat="1" ht="6.95" customHeight="1">
      <c r="A109" s="27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 spans="1:31" s="2" customFormat="1" ht="24.95" customHeight="1">
      <c r="A110" s="27"/>
      <c r="B110" s="28"/>
      <c r="C110" s="19" t="s">
        <v>98</v>
      </c>
      <c r="D110" s="27"/>
      <c r="E110" s="27"/>
      <c r="F110" s="27"/>
      <c r="G110" s="27"/>
      <c r="H110" s="27"/>
      <c r="I110" s="27"/>
      <c r="J110" s="27"/>
      <c r="K110" s="27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6.95" customHeight="1">
      <c r="A111" s="27"/>
      <c r="B111" s="28"/>
      <c r="C111" s="27"/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12" customHeight="1">
      <c r="A112" s="27"/>
      <c r="B112" s="28"/>
      <c r="C112" s="24" t="s">
        <v>12</v>
      </c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24.6" customHeight="1">
      <c r="A113" s="27"/>
      <c r="B113" s="28"/>
      <c r="C113" s="27"/>
      <c r="D113" s="27"/>
      <c r="E113" s="239" t="str">
        <f>E7</f>
        <v>Úprava križovatky ciest I/2, II/503 a ul. Radlinského, Malacky - neoprávnené výdavky</v>
      </c>
      <c r="F113" s="240"/>
      <c r="G113" s="240"/>
      <c r="H113" s="240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2" customHeight="1">
      <c r="A114" s="27"/>
      <c r="B114" s="28"/>
      <c r="C114" s="24" t="s">
        <v>84</v>
      </c>
      <c r="D114" s="27"/>
      <c r="E114" s="27"/>
      <c r="F114" s="27"/>
      <c r="G114" s="27"/>
      <c r="H114" s="27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6.5" customHeight="1">
      <c r="A115" s="27"/>
      <c r="B115" s="28"/>
      <c r="C115" s="27"/>
      <c r="D115" s="27"/>
      <c r="E115" s="227" t="str">
        <f>E9</f>
        <v>D 105 - Cestná svetelná signalizácia</v>
      </c>
      <c r="F115" s="241"/>
      <c r="G115" s="241"/>
      <c r="H115" s="241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6.95" customHeight="1">
      <c r="A116" s="27"/>
      <c r="B116" s="28"/>
      <c r="C116" s="27"/>
      <c r="D116" s="27"/>
      <c r="E116" s="27"/>
      <c r="F116" s="27"/>
      <c r="G116" s="27"/>
      <c r="H116" s="27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12" customHeight="1">
      <c r="A117" s="27"/>
      <c r="B117" s="28"/>
      <c r="C117" s="24" t="s">
        <v>15</v>
      </c>
      <c r="D117" s="27"/>
      <c r="E117" s="27"/>
      <c r="F117" s="22" t="str">
        <f>F12</f>
        <v>Malacky</v>
      </c>
      <c r="G117" s="27"/>
      <c r="H117" s="27"/>
      <c r="I117" s="24" t="s">
        <v>17</v>
      </c>
      <c r="J117" s="50" t="str">
        <f>IF(J12="","",J12)</f>
        <v/>
      </c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6.95" customHeight="1">
      <c r="A118" s="27"/>
      <c r="B118" s="28"/>
      <c r="C118" s="27"/>
      <c r="D118" s="27"/>
      <c r="E118" s="27"/>
      <c r="F118" s="27"/>
      <c r="G118" s="27"/>
      <c r="H118" s="27"/>
      <c r="I118" s="27"/>
      <c r="J118" s="27"/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15.2" customHeight="1">
      <c r="A119" s="27"/>
      <c r="B119" s="28"/>
      <c r="C119" s="24" t="s">
        <v>18</v>
      </c>
      <c r="D119" s="27"/>
      <c r="E119" s="27"/>
      <c r="F119" s="22" t="str">
        <f>E15</f>
        <v>Mesto Malacky</v>
      </c>
      <c r="G119" s="27"/>
      <c r="H119" s="27"/>
      <c r="I119" s="24" t="s">
        <v>24</v>
      </c>
      <c r="J119" s="25" t="str">
        <f>E21</f>
        <v>FIDOP s.r.o.</v>
      </c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5.2" customHeight="1">
      <c r="A120" s="27"/>
      <c r="B120" s="28"/>
      <c r="C120" s="24" t="s">
        <v>22</v>
      </c>
      <c r="D120" s="27"/>
      <c r="E120" s="27"/>
      <c r="F120" s="22" t="str">
        <f>IF(E18="","",E18)</f>
        <v xml:space="preserve"> </v>
      </c>
      <c r="G120" s="27"/>
      <c r="H120" s="27"/>
      <c r="I120" s="24" t="s">
        <v>28</v>
      </c>
      <c r="J120" s="25"/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0.35" customHeight="1">
      <c r="A121" s="27"/>
      <c r="B121" s="28"/>
      <c r="C121" s="27"/>
      <c r="D121" s="27"/>
      <c r="E121" s="27"/>
      <c r="F121" s="27"/>
      <c r="G121" s="27"/>
      <c r="H121" s="27"/>
      <c r="I121" s="27"/>
      <c r="J121" s="27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11" customFormat="1" ht="29.25" customHeight="1">
      <c r="A122" s="105"/>
      <c r="B122" s="106"/>
      <c r="C122" s="107" t="s">
        <v>99</v>
      </c>
      <c r="D122" s="108" t="s">
        <v>54</v>
      </c>
      <c r="E122" s="108" t="s">
        <v>50</v>
      </c>
      <c r="F122" s="108" t="s">
        <v>51</v>
      </c>
      <c r="G122" s="108" t="s">
        <v>100</v>
      </c>
      <c r="H122" s="108" t="s">
        <v>101</v>
      </c>
      <c r="I122" s="108" t="s">
        <v>102</v>
      </c>
      <c r="J122" s="109" t="s">
        <v>88</v>
      </c>
      <c r="K122" s="110" t="s">
        <v>103</v>
      </c>
      <c r="L122" s="111"/>
      <c r="M122" s="55" t="s">
        <v>1</v>
      </c>
      <c r="N122" s="56" t="s">
        <v>34</v>
      </c>
      <c r="O122" s="56" t="s">
        <v>104</v>
      </c>
      <c r="P122" s="56" t="s">
        <v>105</v>
      </c>
      <c r="Q122" s="56" t="s">
        <v>106</v>
      </c>
      <c r="R122" s="56" t="s">
        <v>107</v>
      </c>
      <c r="S122" s="56" t="s">
        <v>108</v>
      </c>
      <c r="T122" s="57" t="s">
        <v>109</v>
      </c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</row>
    <row r="123" spans="1:65" s="2" customFormat="1" ht="23.1" customHeight="1">
      <c r="A123" s="27"/>
      <c r="B123" s="28"/>
      <c r="C123" s="61" t="s">
        <v>89</v>
      </c>
      <c r="D123" s="27"/>
      <c r="E123" s="27"/>
      <c r="F123" s="27"/>
      <c r="G123" s="27"/>
      <c r="H123" s="27"/>
      <c r="I123" s="191"/>
      <c r="J123" s="192">
        <f>J124+J250</f>
        <v>0</v>
      </c>
      <c r="K123" s="27"/>
      <c r="L123" s="28"/>
      <c r="M123" s="58"/>
      <c r="N123" s="51"/>
      <c r="O123" s="59"/>
      <c r="P123" s="112">
        <f>P124+P250</f>
        <v>0</v>
      </c>
      <c r="Q123" s="59"/>
      <c r="R123" s="112">
        <f>R124+R250</f>
        <v>0</v>
      </c>
      <c r="S123" s="59"/>
      <c r="T123" s="113">
        <f>T124+T250</f>
        <v>0</v>
      </c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T123" s="15" t="s">
        <v>56</v>
      </c>
      <c r="AU123" s="15" t="s">
        <v>90</v>
      </c>
      <c r="BK123" s="114">
        <f>BK124+BK250</f>
        <v>0</v>
      </c>
    </row>
    <row r="124" spans="1:65" s="12" customFormat="1" ht="26.1" customHeight="1">
      <c r="B124" s="115"/>
      <c r="D124" s="116" t="s">
        <v>56</v>
      </c>
      <c r="E124" s="117" t="s">
        <v>186</v>
      </c>
      <c r="F124" s="117" t="s">
        <v>622</v>
      </c>
      <c r="I124" s="193"/>
      <c r="J124" s="194">
        <f>J125+J177+J202+J235</f>
        <v>0</v>
      </c>
      <c r="L124" s="115"/>
      <c r="M124" s="118"/>
      <c r="N124" s="119"/>
      <c r="O124" s="119"/>
      <c r="P124" s="120">
        <f>P125+P177+P202+P235</f>
        <v>0</v>
      </c>
      <c r="Q124" s="119"/>
      <c r="R124" s="120">
        <f>R125+R177+R202+R235</f>
        <v>0</v>
      </c>
      <c r="S124" s="119"/>
      <c r="T124" s="121">
        <f>T125+T177+T202+T235</f>
        <v>0</v>
      </c>
      <c r="AR124" s="116" t="s">
        <v>123</v>
      </c>
      <c r="AT124" s="122" t="s">
        <v>56</v>
      </c>
      <c r="AU124" s="122" t="s">
        <v>57</v>
      </c>
      <c r="AY124" s="116" t="s">
        <v>112</v>
      </c>
      <c r="BK124" s="123">
        <f>BK125+BK177+BK202+BK235</f>
        <v>0</v>
      </c>
    </row>
    <row r="125" spans="1:65" s="12" customFormat="1" ht="23.1" customHeight="1">
      <c r="B125" s="115"/>
      <c r="D125" s="116" t="s">
        <v>56</v>
      </c>
      <c r="E125" s="124" t="s">
        <v>623</v>
      </c>
      <c r="F125" s="124" t="s">
        <v>624</v>
      </c>
      <c r="I125" s="193"/>
      <c r="J125" s="190">
        <f>SUM(J126:J176)</f>
        <v>0</v>
      </c>
      <c r="L125" s="115"/>
      <c r="M125" s="118"/>
      <c r="N125" s="119"/>
      <c r="O125" s="119"/>
      <c r="P125" s="120">
        <f>SUM(P126:P176)</f>
        <v>0</v>
      </c>
      <c r="Q125" s="119"/>
      <c r="R125" s="120">
        <f>SUM(R126:R176)</f>
        <v>0</v>
      </c>
      <c r="S125" s="119"/>
      <c r="T125" s="121">
        <f>SUM(T126:T176)</f>
        <v>0</v>
      </c>
      <c r="AR125" s="116" t="s">
        <v>123</v>
      </c>
      <c r="AT125" s="122" t="s">
        <v>56</v>
      </c>
      <c r="AU125" s="122" t="s">
        <v>65</v>
      </c>
      <c r="AY125" s="116" t="s">
        <v>112</v>
      </c>
      <c r="BK125" s="123">
        <f>SUM(BK126:BK176)</f>
        <v>0</v>
      </c>
    </row>
    <row r="126" spans="1:65" s="2" customFormat="1" ht="24.2" customHeight="1">
      <c r="A126" s="27"/>
      <c r="B126" s="125"/>
      <c r="C126" s="158" t="s">
        <v>65</v>
      </c>
      <c r="D126" s="158" t="s">
        <v>114</v>
      </c>
      <c r="E126" s="159" t="s">
        <v>625</v>
      </c>
      <c r="F126" s="160" t="s">
        <v>626</v>
      </c>
      <c r="G126" s="161" t="s">
        <v>301</v>
      </c>
      <c r="H126" s="162">
        <v>54</v>
      </c>
      <c r="I126" s="184"/>
      <c r="J126" s="185">
        <f t="shared" ref="J126:J176" si="0">ROUND(I126*H126,2)</f>
        <v>0</v>
      </c>
      <c r="K126" s="126"/>
      <c r="L126" s="28"/>
      <c r="M126" s="127" t="s">
        <v>1</v>
      </c>
      <c r="N126" s="128" t="s">
        <v>36</v>
      </c>
      <c r="O126" s="129">
        <v>0</v>
      </c>
      <c r="P126" s="129">
        <f t="shared" ref="P126:P157" si="1">O126*H126</f>
        <v>0</v>
      </c>
      <c r="Q126" s="129">
        <v>0</v>
      </c>
      <c r="R126" s="129">
        <f t="shared" ref="R126:R157" si="2">Q126*H126</f>
        <v>0</v>
      </c>
      <c r="S126" s="129">
        <v>0</v>
      </c>
      <c r="T126" s="130">
        <f t="shared" ref="T126:T157" si="3">S126*H126</f>
        <v>0</v>
      </c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R126" s="131" t="s">
        <v>350</v>
      </c>
      <c r="AT126" s="131" t="s">
        <v>114</v>
      </c>
      <c r="AU126" s="131" t="s">
        <v>67</v>
      </c>
      <c r="AY126" s="15" t="s">
        <v>112</v>
      </c>
      <c r="BE126" s="132">
        <f t="shared" ref="BE126:BE157" si="4">IF(N126="základná",J126,0)</f>
        <v>0</v>
      </c>
      <c r="BF126" s="132">
        <f t="shared" ref="BF126:BF157" si="5">IF(N126="znížená",J126,0)</f>
        <v>0</v>
      </c>
      <c r="BG126" s="132">
        <f t="shared" ref="BG126:BG157" si="6">IF(N126="zákl. prenesená",J126,0)</f>
        <v>0</v>
      </c>
      <c r="BH126" s="132">
        <f t="shared" ref="BH126:BH157" si="7">IF(N126="zníž. prenesená",J126,0)</f>
        <v>0</v>
      </c>
      <c r="BI126" s="132">
        <f t="shared" ref="BI126:BI157" si="8">IF(N126="nulová",J126,0)</f>
        <v>0</v>
      </c>
      <c r="BJ126" s="15" t="s">
        <v>67</v>
      </c>
      <c r="BK126" s="133">
        <f t="shared" ref="BK126:BK157" si="9">ROUND(I126*H126,3)</f>
        <v>0</v>
      </c>
      <c r="BL126" s="15" t="s">
        <v>350</v>
      </c>
      <c r="BM126" s="131" t="s">
        <v>67</v>
      </c>
    </row>
    <row r="127" spans="1:65" s="2" customFormat="1" ht="24.2" customHeight="1">
      <c r="A127" s="27"/>
      <c r="B127" s="125"/>
      <c r="C127" s="158" t="s">
        <v>67</v>
      </c>
      <c r="D127" s="158" t="s">
        <v>114</v>
      </c>
      <c r="E127" s="159" t="s">
        <v>627</v>
      </c>
      <c r="F127" s="160" t="s">
        <v>628</v>
      </c>
      <c r="G127" s="161" t="s">
        <v>301</v>
      </c>
      <c r="H127" s="162">
        <v>2</v>
      </c>
      <c r="I127" s="184"/>
      <c r="J127" s="185">
        <f t="shared" si="0"/>
        <v>0</v>
      </c>
      <c r="K127" s="126"/>
      <c r="L127" s="28"/>
      <c r="M127" s="127" t="s">
        <v>1</v>
      </c>
      <c r="N127" s="128" t="s">
        <v>36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31" t="s">
        <v>350</v>
      </c>
      <c r="AT127" s="131" t="s">
        <v>114</v>
      </c>
      <c r="AU127" s="131" t="s">
        <v>67</v>
      </c>
      <c r="AY127" s="15" t="s">
        <v>112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5" t="s">
        <v>67</v>
      </c>
      <c r="BK127" s="133">
        <f t="shared" si="9"/>
        <v>0</v>
      </c>
      <c r="BL127" s="15" t="s">
        <v>350</v>
      </c>
      <c r="BM127" s="131" t="s">
        <v>118</v>
      </c>
    </row>
    <row r="128" spans="1:65" s="2" customFormat="1" ht="24.2" customHeight="1">
      <c r="A128" s="27"/>
      <c r="B128" s="125"/>
      <c r="C128" s="163" t="s">
        <v>123</v>
      </c>
      <c r="D128" s="163" t="s">
        <v>186</v>
      </c>
      <c r="E128" s="164" t="s">
        <v>629</v>
      </c>
      <c r="F128" s="165" t="s">
        <v>630</v>
      </c>
      <c r="G128" s="166" t="s">
        <v>301</v>
      </c>
      <c r="H128" s="167">
        <v>2</v>
      </c>
      <c r="I128" s="195"/>
      <c r="J128" s="186">
        <f t="shared" si="0"/>
        <v>0</v>
      </c>
      <c r="K128" s="136"/>
      <c r="L128" s="137"/>
      <c r="M128" s="138" t="s">
        <v>1</v>
      </c>
      <c r="N128" s="139" t="s">
        <v>36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R128" s="131" t="s">
        <v>631</v>
      </c>
      <c r="AT128" s="131" t="s">
        <v>186</v>
      </c>
      <c r="AU128" s="131" t="s">
        <v>67</v>
      </c>
      <c r="AY128" s="15" t="s">
        <v>112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5" t="s">
        <v>67</v>
      </c>
      <c r="BK128" s="133">
        <f t="shared" si="9"/>
        <v>0</v>
      </c>
      <c r="BL128" s="15" t="s">
        <v>350</v>
      </c>
      <c r="BM128" s="131" t="s">
        <v>134</v>
      </c>
    </row>
    <row r="129" spans="1:65" s="2" customFormat="1" ht="24.2" customHeight="1">
      <c r="A129" s="27"/>
      <c r="B129" s="125"/>
      <c r="C129" s="158" t="s">
        <v>118</v>
      </c>
      <c r="D129" s="158" t="s">
        <v>114</v>
      </c>
      <c r="E129" s="159" t="s">
        <v>632</v>
      </c>
      <c r="F129" s="160" t="s">
        <v>633</v>
      </c>
      <c r="G129" s="161" t="s">
        <v>301</v>
      </c>
      <c r="H129" s="162">
        <v>4</v>
      </c>
      <c r="I129" s="184"/>
      <c r="J129" s="185">
        <f t="shared" si="0"/>
        <v>0</v>
      </c>
      <c r="K129" s="126"/>
      <c r="L129" s="28"/>
      <c r="M129" s="127" t="s">
        <v>1</v>
      </c>
      <c r="N129" s="128" t="s">
        <v>36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31" t="s">
        <v>350</v>
      </c>
      <c r="AT129" s="131" t="s">
        <v>114</v>
      </c>
      <c r="AU129" s="131" t="s">
        <v>67</v>
      </c>
      <c r="AY129" s="15" t="s">
        <v>112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5" t="s">
        <v>67</v>
      </c>
      <c r="BK129" s="133">
        <f t="shared" si="9"/>
        <v>0</v>
      </c>
      <c r="BL129" s="15" t="s">
        <v>350</v>
      </c>
      <c r="BM129" s="131" t="s">
        <v>143</v>
      </c>
    </row>
    <row r="130" spans="1:65" s="2" customFormat="1" ht="14.45" customHeight="1">
      <c r="A130" s="27"/>
      <c r="B130" s="125"/>
      <c r="C130" s="163" t="s">
        <v>130</v>
      </c>
      <c r="D130" s="163" t="s">
        <v>186</v>
      </c>
      <c r="E130" s="164" t="s">
        <v>634</v>
      </c>
      <c r="F130" s="165" t="s">
        <v>635</v>
      </c>
      <c r="G130" s="166" t="s">
        <v>301</v>
      </c>
      <c r="H130" s="167">
        <v>4</v>
      </c>
      <c r="I130" s="195"/>
      <c r="J130" s="186">
        <f t="shared" si="0"/>
        <v>0</v>
      </c>
      <c r="K130" s="136"/>
      <c r="L130" s="137"/>
      <c r="M130" s="138" t="s">
        <v>1</v>
      </c>
      <c r="N130" s="139" t="s">
        <v>36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R130" s="131" t="s">
        <v>631</v>
      </c>
      <c r="AT130" s="131" t="s">
        <v>186</v>
      </c>
      <c r="AU130" s="131" t="s">
        <v>67</v>
      </c>
      <c r="AY130" s="15" t="s">
        <v>112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5" t="s">
        <v>67</v>
      </c>
      <c r="BK130" s="133">
        <f t="shared" si="9"/>
        <v>0</v>
      </c>
      <c r="BL130" s="15" t="s">
        <v>350</v>
      </c>
      <c r="BM130" s="131" t="s">
        <v>151</v>
      </c>
    </row>
    <row r="131" spans="1:65" s="2" customFormat="1" ht="14.45" customHeight="1">
      <c r="A131" s="27"/>
      <c r="B131" s="125"/>
      <c r="C131" s="163" t="s">
        <v>134</v>
      </c>
      <c r="D131" s="163" t="s">
        <v>186</v>
      </c>
      <c r="E131" s="164" t="s">
        <v>636</v>
      </c>
      <c r="F131" s="165" t="s">
        <v>637</v>
      </c>
      <c r="G131" s="166" t="s">
        <v>301</v>
      </c>
      <c r="H131" s="167">
        <v>6</v>
      </c>
      <c r="I131" s="195"/>
      <c r="J131" s="186">
        <f t="shared" si="0"/>
        <v>0</v>
      </c>
      <c r="K131" s="136"/>
      <c r="L131" s="137"/>
      <c r="M131" s="138" t="s">
        <v>1</v>
      </c>
      <c r="N131" s="139" t="s">
        <v>36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31" t="s">
        <v>631</v>
      </c>
      <c r="AT131" s="131" t="s">
        <v>186</v>
      </c>
      <c r="AU131" s="131" t="s">
        <v>67</v>
      </c>
      <c r="AY131" s="15" t="s">
        <v>112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5" t="s">
        <v>67</v>
      </c>
      <c r="BK131" s="133">
        <f t="shared" si="9"/>
        <v>0</v>
      </c>
      <c r="BL131" s="15" t="s">
        <v>350</v>
      </c>
      <c r="BM131" s="131" t="s">
        <v>159</v>
      </c>
    </row>
    <row r="132" spans="1:65" s="2" customFormat="1" ht="38.1" customHeight="1">
      <c r="A132" s="27"/>
      <c r="B132" s="125"/>
      <c r="C132" s="158" t="s">
        <v>139</v>
      </c>
      <c r="D132" s="158" t="s">
        <v>114</v>
      </c>
      <c r="E132" s="159" t="s">
        <v>638</v>
      </c>
      <c r="F132" s="160" t="s">
        <v>639</v>
      </c>
      <c r="G132" s="161" t="s">
        <v>301</v>
      </c>
      <c r="H132" s="162">
        <v>4</v>
      </c>
      <c r="I132" s="184"/>
      <c r="J132" s="185">
        <f t="shared" si="0"/>
        <v>0</v>
      </c>
      <c r="K132" s="126"/>
      <c r="L132" s="28"/>
      <c r="M132" s="127" t="s">
        <v>1</v>
      </c>
      <c r="N132" s="128" t="s">
        <v>36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31" t="s">
        <v>350</v>
      </c>
      <c r="AT132" s="131" t="s">
        <v>114</v>
      </c>
      <c r="AU132" s="131" t="s">
        <v>67</v>
      </c>
      <c r="AY132" s="15" t="s">
        <v>112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5" t="s">
        <v>67</v>
      </c>
      <c r="BK132" s="133">
        <f t="shared" si="9"/>
        <v>0</v>
      </c>
      <c r="BL132" s="15" t="s">
        <v>350</v>
      </c>
      <c r="BM132" s="131" t="s">
        <v>165</v>
      </c>
    </row>
    <row r="133" spans="1:65" s="2" customFormat="1" ht="14.45" customHeight="1">
      <c r="A133" s="27"/>
      <c r="B133" s="125"/>
      <c r="C133" s="163" t="s">
        <v>143</v>
      </c>
      <c r="D133" s="163" t="s">
        <v>186</v>
      </c>
      <c r="E133" s="164" t="s">
        <v>640</v>
      </c>
      <c r="F133" s="165" t="s">
        <v>641</v>
      </c>
      <c r="G133" s="166" t="s">
        <v>301</v>
      </c>
      <c r="H133" s="167">
        <v>1</v>
      </c>
      <c r="I133" s="195"/>
      <c r="J133" s="186">
        <f t="shared" si="0"/>
        <v>0</v>
      </c>
      <c r="K133" s="136"/>
      <c r="L133" s="137"/>
      <c r="M133" s="138" t="s">
        <v>1</v>
      </c>
      <c r="N133" s="139" t="s">
        <v>36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R133" s="131" t="s">
        <v>631</v>
      </c>
      <c r="AT133" s="131" t="s">
        <v>186</v>
      </c>
      <c r="AU133" s="131" t="s">
        <v>67</v>
      </c>
      <c r="AY133" s="15" t="s">
        <v>112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5" t="s">
        <v>67</v>
      </c>
      <c r="BK133" s="133">
        <f t="shared" si="9"/>
        <v>0</v>
      </c>
      <c r="BL133" s="15" t="s">
        <v>350</v>
      </c>
      <c r="BM133" s="131" t="s">
        <v>173</v>
      </c>
    </row>
    <row r="134" spans="1:65" s="2" customFormat="1" ht="14.45" customHeight="1">
      <c r="A134" s="27"/>
      <c r="B134" s="125"/>
      <c r="C134" s="163" t="s">
        <v>147</v>
      </c>
      <c r="D134" s="163" t="s">
        <v>186</v>
      </c>
      <c r="E134" s="164" t="s">
        <v>642</v>
      </c>
      <c r="F134" s="165" t="s">
        <v>643</v>
      </c>
      <c r="G134" s="166" t="s">
        <v>301</v>
      </c>
      <c r="H134" s="167">
        <v>1</v>
      </c>
      <c r="I134" s="195"/>
      <c r="J134" s="186">
        <f t="shared" si="0"/>
        <v>0</v>
      </c>
      <c r="K134" s="136"/>
      <c r="L134" s="137"/>
      <c r="M134" s="138" t="s">
        <v>1</v>
      </c>
      <c r="N134" s="139" t="s">
        <v>36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R134" s="131" t="s">
        <v>631</v>
      </c>
      <c r="AT134" s="131" t="s">
        <v>186</v>
      </c>
      <c r="AU134" s="131" t="s">
        <v>67</v>
      </c>
      <c r="AY134" s="15" t="s">
        <v>112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5" t="s">
        <v>67</v>
      </c>
      <c r="BK134" s="133">
        <f t="shared" si="9"/>
        <v>0</v>
      </c>
      <c r="BL134" s="15" t="s">
        <v>350</v>
      </c>
      <c r="BM134" s="131" t="s">
        <v>181</v>
      </c>
    </row>
    <row r="135" spans="1:65" s="2" customFormat="1" ht="14.45" customHeight="1">
      <c r="A135" s="27"/>
      <c r="B135" s="125"/>
      <c r="C135" s="163" t="s">
        <v>151</v>
      </c>
      <c r="D135" s="163" t="s">
        <v>186</v>
      </c>
      <c r="E135" s="164" t="s">
        <v>644</v>
      </c>
      <c r="F135" s="165" t="s">
        <v>645</v>
      </c>
      <c r="G135" s="166" t="s">
        <v>301</v>
      </c>
      <c r="H135" s="167">
        <v>2</v>
      </c>
      <c r="I135" s="195"/>
      <c r="J135" s="186">
        <f t="shared" si="0"/>
        <v>0</v>
      </c>
      <c r="K135" s="136"/>
      <c r="L135" s="137"/>
      <c r="M135" s="138" t="s">
        <v>1</v>
      </c>
      <c r="N135" s="139" t="s">
        <v>36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31" t="s">
        <v>631</v>
      </c>
      <c r="AT135" s="131" t="s">
        <v>186</v>
      </c>
      <c r="AU135" s="131" t="s">
        <v>67</v>
      </c>
      <c r="AY135" s="15" t="s">
        <v>112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5" t="s">
        <v>67</v>
      </c>
      <c r="BK135" s="133">
        <f t="shared" si="9"/>
        <v>0</v>
      </c>
      <c r="BL135" s="15" t="s">
        <v>350</v>
      </c>
      <c r="BM135" s="131" t="s">
        <v>7</v>
      </c>
    </row>
    <row r="136" spans="1:65" s="2" customFormat="1" ht="14.45" customHeight="1">
      <c r="A136" s="27"/>
      <c r="B136" s="125"/>
      <c r="C136" s="158" t="s">
        <v>155</v>
      </c>
      <c r="D136" s="158" t="s">
        <v>114</v>
      </c>
      <c r="E136" s="159" t="s">
        <v>646</v>
      </c>
      <c r="F136" s="160" t="s">
        <v>647</v>
      </c>
      <c r="G136" s="161" t="s">
        <v>301</v>
      </c>
      <c r="H136" s="162">
        <v>4</v>
      </c>
      <c r="I136" s="184"/>
      <c r="J136" s="185">
        <f t="shared" si="0"/>
        <v>0</v>
      </c>
      <c r="K136" s="126"/>
      <c r="L136" s="28"/>
      <c r="M136" s="127" t="s">
        <v>1</v>
      </c>
      <c r="N136" s="128" t="s">
        <v>36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31" t="s">
        <v>350</v>
      </c>
      <c r="AT136" s="131" t="s">
        <v>114</v>
      </c>
      <c r="AU136" s="131" t="s">
        <v>67</v>
      </c>
      <c r="AY136" s="15" t="s">
        <v>112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5" t="s">
        <v>67</v>
      </c>
      <c r="BK136" s="133">
        <f t="shared" si="9"/>
        <v>0</v>
      </c>
      <c r="BL136" s="15" t="s">
        <v>350</v>
      </c>
      <c r="BM136" s="131" t="s">
        <v>195</v>
      </c>
    </row>
    <row r="137" spans="1:65" s="2" customFormat="1" ht="14.45" customHeight="1">
      <c r="A137" s="27"/>
      <c r="B137" s="125"/>
      <c r="C137" s="158" t="s">
        <v>159</v>
      </c>
      <c r="D137" s="158" t="s">
        <v>114</v>
      </c>
      <c r="E137" s="159" t="s">
        <v>648</v>
      </c>
      <c r="F137" s="160" t="s">
        <v>649</v>
      </c>
      <c r="G137" s="161" t="s">
        <v>301</v>
      </c>
      <c r="H137" s="162">
        <v>6</v>
      </c>
      <c r="I137" s="184"/>
      <c r="J137" s="185">
        <f t="shared" si="0"/>
        <v>0</v>
      </c>
      <c r="K137" s="126"/>
      <c r="L137" s="28"/>
      <c r="M137" s="127" t="s">
        <v>1</v>
      </c>
      <c r="N137" s="128" t="s">
        <v>36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31" t="s">
        <v>350</v>
      </c>
      <c r="AT137" s="131" t="s">
        <v>114</v>
      </c>
      <c r="AU137" s="131" t="s">
        <v>67</v>
      </c>
      <c r="AY137" s="15" t="s">
        <v>112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5" t="s">
        <v>67</v>
      </c>
      <c r="BK137" s="133">
        <f t="shared" si="9"/>
        <v>0</v>
      </c>
      <c r="BL137" s="15" t="s">
        <v>350</v>
      </c>
      <c r="BM137" s="131" t="s">
        <v>200</v>
      </c>
    </row>
    <row r="138" spans="1:65" s="2" customFormat="1" ht="14.45" customHeight="1">
      <c r="A138" s="27"/>
      <c r="B138" s="125"/>
      <c r="C138" s="163" t="s">
        <v>161</v>
      </c>
      <c r="D138" s="163" t="s">
        <v>186</v>
      </c>
      <c r="E138" s="164" t="s">
        <v>650</v>
      </c>
      <c r="F138" s="165" t="s">
        <v>651</v>
      </c>
      <c r="G138" s="166" t="s">
        <v>301</v>
      </c>
      <c r="H138" s="167">
        <v>2</v>
      </c>
      <c r="I138" s="195"/>
      <c r="J138" s="186">
        <f t="shared" si="0"/>
        <v>0</v>
      </c>
      <c r="K138" s="136"/>
      <c r="L138" s="137"/>
      <c r="M138" s="138" t="s">
        <v>1</v>
      </c>
      <c r="N138" s="139" t="s">
        <v>36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31" t="s">
        <v>631</v>
      </c>
      <c r="AT138" s="131" t="s">
        <v>186</v>
      </c>
      <c r="AU138" s="131" t="s">
        <v>67</v>
      </c>
      <c r="AY138" s="15" t="s">
        <v>112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5" t="s">
        <v>67</v>
      </c>
      <c r="BK138" s="133">
        <f t="shared" si="9"/>
        <v>0</v>
      </c>
      <c r="BL138" s="15" t="s">
        <v>350</v>
      </c>
      <c r="BM138" s="131" t="s">
        <v>202</v>
      </c>
    </row>
    <row r="139" spans="1:65" s="2" customFormat="1" ht="24.2" customHeight="1">
      <c r="A139" s="27"/>
      <c r="B139" s="125"/>
      <c r="C139" s="158" t="s">
        <v>165</v>
      </c>
      <c r="D139" s="158" t="s">
        <v>114</v>
      </c>
      <c r="E139" s="159" t="s">
        <v>652</v>
      </c>
      <c r="F139" s="160" t="s">
        <v>653</v>
      </c>
      <c r="G139" s="161" t="s">
        <v>301</v>
      </c>
      <c r="H139" s="162">
        <v>7</v>
      </c>
      <c r="I139" s="184"/>
      <c r="J139" s="185">
        <f t="shared" si="0"/>
        <v>0</v>
      </c>
      <c r="K139" s="126"/>
      <c r="L139" s="28"/>
      <c r="M139" s="127" t="s">
        <v>1</v>
      </c>
      <c r="N139" s="128" t="s">
        <v>36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31" t="s">
        <v>350</v>
      </c>
      <c r="AT139" s="131" t="s">
        <v>114</v>
      </c>
      <c r="AU139" s="131" t="s">
        <v>67</v>
      </c>
      <c r="AY139" s="15" t="s">
        <v>112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5" t="s">
        <v>67</v>
      </c>
      <c r="BK139" s="133">
        <f t="shared" si="9"/>
        <v>0</v>
      </c>
      <c r="BL139" s="15" t="s">
        <v>350</v>
      </c>
      <c r="BM139" s="131" t="s">
        <v>206</v>
      </c>
    </row>
    <row r="140" spans="1:65" s="2" customFormat="1" ht="14.45" customHeight="1">
      <c r="A140" s="27"/>
      <c r="B140" s="125"/>
      <c r="C140" s="158" t="s">
        <v>169</v>
      </c>
      <c r="D140" s="158" t="s">
        <v>114</v>
      </c>
      <c r="E140" s="159" t="s">
        <v>654</v>
      </c>
      <c r="F140" s="160" t="s">
        <v>655</v>
      </c>
      <c r="G140" s="161" t="s">
        <v>301</v>
      </c>
      <c r="H140" s="162">
        <v>6</v>
      </c>
      <c r="I140" s="184"/>
      <c r="J140" s="185">
        <f t="shared" si="0"/>
        <v>0</v>
      </c>
      <c r="K140" s="126"/>
      <c r="L140" s="28"/>
      <c r="M140" s="127" t="s">
        <v>1</v>
      </c>
      <c r="N140" s="128" t="s">
        <v>36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31" t="s">
        <v>350</v>
      </c>
      <c r="AT140" s="131" t="s">
        <v>114</v>
      </c>
      <c r="AU140" s="131" t="s">
        <v>67</v>
      </c>
      <c r="AY140" s="15" t="s">
        <v>112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5" t="s">
        <v>67</v>
      </c>
      <c r="BK140" s="133">
        <f t="shared" si="9"/>
        <v>0</v>
      </c>
      <c r="BL140" s="15" t="s">
        <v>350</v>
      </c>
      <c r="BM140" s="131" t="s">
        <v>214</v>
      </c>
    </row>
    <row r="141" spans="1:65" s="2" customFormat="1" ht="24.2" customHeight="1">
      <c r="A141" s="27"/>
      <c r="B141" s="125"/>
      <c r="C141" s="158" t="s">
        <v>173</v>
      </c>
      <c r="D141" s="158" t="s">
        <v>114</v>
      </c>
      <c r="E141" s="159" t="s">
        <v>656</v>
      </c>
      <c r="F141" s="160" t="s">
        <v>657</v>
      </c>
      <c r="G141" s="161" t="s">
        <v>301</v>
      </c>
      <c r="H141" s="162">
        <v>4</v>
      </c>
      <c r="I141" s="184"/>
      <c r="J141" s="185">
        <f t="shared" si="0"/>
        <v>0</v>
      </c>
      <c r="K141" s="126"/>
      <c r="L141" s="28"/>
      <c r="M141" s="127" t="s">
        <v>1</v>
      </c>
      <c r="N141" s="128" t="s">
        <v>36</v>
      </c>
      <c r="O141" s="129">
        <v>0</v>
      </c>
      <c r="P141" s="129">
        <f t="shared" si="1"/>
        <v>0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31" t="s">
        <v>350</v>
      </c>
      <c r="AT141" s="131" t="s">
        <v>114</v>
      </c>
      <c r="AU141" s="131" t="s">
        <v>67</v>
      </c>
      <c r="AY141" s="15" t="s">
        <v>112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5" t="s">
        <v>67</v>
      </c>
      <c r="BK141" s="133">
        <f t="shared" si="9"/>
        <v>0</v>
      </c>
      <c r="BL141" s="15" t="s">
        <v>350</v>
      </c>
      <c r="BM141" s="131" t="s">
        <v>224</v>
      </c>
    </row>
    <row r="142" spans="1:65" s="2" customFormat="1" ht="14.45" customHeight="1">
      <c r="A142" s="27"/>
      <c r="B142" s="125"/>
      <c r="C142" s="163" t="s">
        <v>177</v>
      </c>
      <c r="D142" s="163" t="s">
        <v>186</v>
      </c>
      <c r="E142" s="164" t="s">
        <v>658</v>
      </c>
      <c r="F142" s="165" t="s">
        <v>659</v>
      </c>
      <c r="G142" s="166" t="s">
        <v>301</v>
      </c>
      <c r="H142" s="167">
        <v>4</v>
      </c>
      <c r="I142" s="195"/>
      <c r="J142" s="186">
        <f t="shared" si="0"/>
        <v>0</v>
      </c>
      <c r="K142" s="136"/>
      <c r="L142" s="137"/>
      <c r="M142" s="138" t="s">
        <v>1</v>
      </c>
      <c r="N142" s="139" t="s">
        <v>36</v>
      </c>
      <c r="O142" s="129">
        <v>0</v>
      </c>
      <c r="P142" s="129">
        <f t="shared" si="1"/>
        <v>0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31" t="s">
        <v>631</v>
      </c>
      <c r="AT142" s="131" t="s">
        <v>186</v>
      </c>
      <c r="AU142" s="131" t="s">
        <v>67</v>
      </c>
      <c r="AY142" s="15" t="s">
        <v>112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5" t="s">
        <v>67</v>
      </c>
      <c r="BK142" s="133">
        <f t="shared" si="9"/>
        <v>0</v>
      </c>
      <c r="BL142" s="15" t="s">
        <v>350</v>
      </c>
      <c r="BM142" s="131" t="s">
        <v>232</v>
      </c>
    </row>
    <row r="143" spans="1:65" s="2" customFormat="1" ht="14.45" customHeight="1">
      <c r="A143" s="27"/>
      <c r="B143" s="125"/>
      <c r="C143" s="158" t="s">
        <v>181</v>
      </c>
      <c r="D143" s="158" t="s">
        <v>114</v>
      </c>
      <c r="E143" s="159" t="s">
        <v>660</v>
      </c>
      <c r="F143" s="160" t="s">
        <v>661</v>
      </c>
      <c r="G143" s="161" t="s">
        <v>301</v>
      </c>
      <c r="H143" s="162">
        <v>8</v>
      </c>
      <c r="I143" s="184"/>
      <c r="J143" s="185">
        <f t="shared" si="0"/>
        <v>0</v>
      </c>
      <c r="K143" s="126"/>
      <c r="L143" s="28"/>
      <c r="M143" s="127" t="s">
        <v>1</v>
      </c>
      <c r="N143" s="128" t="s">
        <v>36</v>
      </c>
      <c r="O143" s="129">
        <v>0</v>
      </c>
      <c r="P143" s="129">
        <f t="shared" si="1"/>
        <v>0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31" t="s">
        <v>350</v>
      </c>
      <c r="AT143" s="131" t="s">
        <v>114</v>
      </c>
      <c r="AU143" s="131" t="s">
        <v>67</v>
      </c>
      <c r="AY143" s="15" t="s">
        <v>112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5" t="s">
        <v>67</v>
      </c>
      <c r="BK143" s="133">
        <f t="shared" si="9"/>
        <v>0</v>
      </c>
      <c r="BL143" s="15" t="s">
        <v>350</v>
      </c>
      <c r="BM143" s="131" t="s">
        <v>240</v>
      </c>
    </row>
    <row r="144" spans="1:65" s="2" customFormat="1" ht="14.45" customHeight="1">
      <c r="A144" s="27"/>
      <c r="B144" s="125"/>
      <c r="C144" s="163" t="s">
        <v>185</v>
      </c>
      <c r="D144" s="163" t="s">
        <v>186</v>
      </c>
      <c r="E144" s="164" t="s">
        <v>662</v>
      </c>
      <c r="F144" s="165" t="s">
        <v>663</v>
      </c>
      <c r="G144" s="166" t="s">
        <v>301</v>
      </c>
      <c r="H144" s="167">
        <v>8</v>
      </c>
      <c r="I144" s="195"/>
      <c r="J144" s="186">
        <f t="shared" si="0"/>
        <v>0</v>
      </c>
      <c r="K144" s="136"/>
      <c r="L144" s="137"/>
      <c r="M144" s="138" t="s">
        <v>1</v>
      </c>
      <c r="N144" s="139" t="s">
        <v>36</v>
      </c>
      <c r="O144" s="129">
        <v>0</v>
      </c>
      <c r="P144" s="129">
        <f t="shared" si="1"/>
        <v>0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31" t="s">
        <v>631</v>
      </c>
      <c r="AT144" s="131" t="s">
        <v>186</v>
      </c>
      <c r="AU144" s="131" t="s">
        <v>67</v>
      </c>
      <c r="AY144" s="15" t="s">
        <v>112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5" t="s">
        <v>67</v>
      </c>
      <c r="BK144" s="133">
        <f t="shared" si="9"/>
        <v>0</v>
      </c>
      <c r="BL144" s="15" t="s">
        <v>350</v>
      </c>
      <c r="BM144" s="131" t="s">
        <v>248</v>
      </c>
    </row>
    <row r="145" spans="1:65" s="2" customFormat="1" ht="24.2" customHeight="1">
      <c r="A145" s="27"/>
      <c r="B145" s="125"/>
      <c r="C145" s="158" t="s">
        <v>7</v>
      </c>
      <c r="D145" s="158" t="s">
        <v>114</v>
      </c>
      <c r="E145" s="159" t="s">
        <v>664</v>
      </c>
      <c r="F145" s="160" t="s">
        <v>665</v>
      </c>
      <c r="G145" s="161" t="s">
        <v>301</v>
      </c>
      <c r="H145" s="162">
        <v>16</v>
      </c>
      <c r="I145" s="184"/>
      <c r="J145" s="185">
        <f t="shared" si="0"/>
        <v>0</v>
      </c>
      <c r="K145" s="126"/>
      <c r="L145" s="28"/>
      <c r="M145" s="127" t="s">
        <v>1</v>
      </c>
      <c r="N145" s="128" t="s">
        <v>36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31" t="s">
        <v>350</v>
      </c>
      <c r="AT145" s="131" t="s">
        <v>114</v>
      </c>
      <c r="AU145" s="131" t="s">
        <v>67</v>
      </c>
      <c r="AY145" s="15" t="s">
        <v>112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5" t="s">
        <v>67</v>
      </c>
      <c r="BK145" s="133">
        <f t="shared" si="9"/>
        <v>0</v>
      </c>
      <c r="BL145" s="15" t="s">
        <v>350</v>
      </c>
      <c r="BM145" s="131" t="s">
        <v>256</v>
      </c>
    </row>
    <row r="146" spans="1:65" s="2" customFormat="1" ht="14.45" customHeight="1">
      <c r="A146" s="27"/>
      <c r="B146" s="125"/>
      <c r="C146" s="163" t="s">
        <v>191</v>
      </c>
      <c r="D146" s="163" t="s">
        <v>186</v>
      </c>
      <c r="E146" s="164" t="s">
        <v>666</v>
      </c>
      <c r="F146" s="165" t="s">
        <v>667</v>
      </c>
      <c r="G146" s="166" t="s">
        <v>301</v>
      </c>
      <c r="H146" s="167">
        <v>16</v>
      </c>
      <c r="I146" s="195"/>
      <c r="J146" s="186">
        <f t="shared" si="0"/>
        <v>0</v>
      </c>
      <c r="K146" s="136"/>
      <c r="L146" s="137"/>
      <c r="M146" s="138" t="s">
        <v>1</v>
      </c>
      <c r="N146" s="139" t="s">
        <v>36</v>
      </c>
      <c r="O146" s="129">
        <v>0</v>
      </c>
      <c r="P146" s="129">
        <f t="shared" si="1"/>
        <v>0</v>
      </c>
      <c r="Q146" s="129">
        <v>0</v>
      </c>
      <c r="R146" s="129">
        <f t="shared" si="2"/>
        <v>0</v>
      </c>
      <c r="S146" s="129">
        <v>0</v>
      </c>
      <c r="T146" s="130">
        <f t="shared" si="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31" t="s">
        <v>631</v>
      </c>
      <c r="AT146" s="131" t="s">
        <v>186</v>
      </c>
      <c r="AU146" s="131" t="s">
        <v>67</v>
      </c>
      <c r="AY146" s="15" t="s">
        <v>112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5" t="s">
        <v>67</v>
      </c>
      <c r="BK146" s="133">
        <f t="shared" si="9"/>
        <v>0</v>
      </c>
      <c r="BL146" s="15" t="s">
        <v>350</v>
      </c>
      <c r="BM146" s="131" t="s">
        <v>262</v>
      </c>
    </row>
    <row r="147" spans="1:65" s="2" customFormat="1" ht="24.2" customHeight="1">
      <c r="A147" s="27"/>
      <c r="B147" s="125"/>
      <c r="C147" s="158" t="s">
        <v>195</v>
      </c>
      <c r="D147" s="158" t="s">
        <v>114</v>
      </c>
      <c r="E147" s="159" t="s">
        <v>668</v>
      </c>
      <c r="F147" s="160" t="s">
        <v>669</v>
      </c>
      <c r="G147" s="161" t="s">
        <v>301</v>
      </c>
      <c r="H147" s="162">
        <v>8</v>
      </c>
      <c r="I147" s="184"/>
      <c r="J147" s="185">
        <f t="shared" si="0"/>
        <v>0</v>
      </c>
      <c r="K147" s="126"/>
      <c r="L147" s="28"/>
      <c r="M147" s="127" t="s">
        <v>1</v>
      </c>
      <c r="N147" s="128" t="s">
        <v>36</v>
      </c>
      <c r="O147" s="129">
        <v>0</v>
      </c>
      <c r="P147" s="129">
        <f t="shared" si="1"/>
        <v>0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31" t="s">
        <v>350</v>
      </c>
      <c r="AT147" s="131" t="s">
        <v>114</v>
      </c>
      <c r="AU147" s="131" t="s">
        <v>67</v>
      </c>
      <c r="AY147" s="15" t="s">
        <v>112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5" t="s">
        <v>67</v>
      </c>
      <c r="BK147" s="133">
        <f t="shared" si="9"/>
        <v>0</v>
      </c>
      <c r="BL147" s="15" t="s">
        <v>350</v>
      </c>
      <c r="BM147" s="131" t="s">
        <v>270</v>
      </c>
    </row>
    <row r="148" spans="1:65" s="2" customFormat="1" ht="14.45" customHeight="1">
      <c r="A148" s="27"/>
      <c r="B148" s="125"/>
      <c r="C148" s="163" t="s">
        <v>199</v>
      </c>
      <c r="D148" s="163" t="s">
        <v>186</v>
      </c>
      <c r="E148" s="164" t="s">
        <v>670</v>
      </c>
      <c r="F148" s="165" t="s">
        <v>671</v>
      </c>
      <c r="G148" s="166" t="s">
        <v>301</v>
      </c>
      <c r="H148" s="167">
        <v>8</v>
      </c>
      <c r="I148" s="195"/>
      <c r="J148" s="186">
        <f t="shared" si="0"/>
        <v>0</v>
      </c>
      <c r="K148" s="136"/>
      <c r="L148" s="137"/>
      <c r="M148" s="138" t="s">
        <v>1</v>
      </c>
      <c r="N148" s="139" t="s">
        <v>36</v>
      </c>
      <c r="O148" s="129">
        <v>0</v>
      </c>
      <c r="P148" s="129">
        <f t="shared" si="1"/>
        <v>0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31" t="s">
        <v>631</v>
      </c>
      <c r="AT148" s="131" t="s">
        <v>186</v>
      </c>
      <c r="AU148" s="131" t="s">
        <v>67</v>
      </c>
      <c r="AY148" s="15" t="s">
        <v>112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5" t="s">
        <v>67</v>
      </c>
      <c r="BK148" s="133">
        <f t="shared" si="9"/>
        <v>0</v>
      </c>
      <c r="BL148" s="15" t="s">
        <v>350</v>
      </c>
      <c r="BM148" s="131" t="s">
        <v>279</v>
      </c>
    </row>
    <row r="149" spans="1:65" s="2" customFormat="1" ht="14.45" customHeight="1">
      <c r="A149" s="27"/>
      <c r="B149" s="125"/>
      <c r="C149" s="163" t="s">
        <v>200</v>
      </c>
      <c r="D149" s="163" t="s">
        <v>186</v>
      </c>
      <c r="E149" s="164" t="s">
        <v>672</v>
      </c>
      <c r="F149" s="165" t="s">
        <v>673</v>
      </c>
      <c r="G149" s="166" t="s">
        <v>674</v>
      </c>
      <c r="H149" s="167">
        <v>36</v>
      </c>
      <c r="I149" s="195"/>
      <c r="J149" s="186">
        <f t="shared" si="0"/>
        <v>0</v>
      </c>
      <c r="K149" s="136"/>
      <c r="L149" s="137"/>
      <c r="M149" s="138" t="s">
        <v>1</v>
      </c>
      <c r="N149" s="139" t="s">
        <v>36</v>
      </c>
      <c r="O149" s="129">
        <v>0</v>
      </c>
      <c r="P149" s="129">
        <f t="shared" si="1"/>
        <v>0</v>
      </c>
      <c r="Q149" s="129">
        <v>0</v>
      </c>
      <c r="R149" s="129">
        <f t="shared" si="2"/>
        <v>0</v>
      </c>
      <c r="S149" s="129">
        <v>0</v>
      </c>
      <c r="T149" s="130">
        <f t="shared" si="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31" t="s">
        <v>631</v>
      </c>
      <c r="AT149" s="131" t="s">
        <v>186</v>
      </c>
      <c r="AU149" s="131" t="s">
        <v>67</v>
      </c>
      <c r="AY149" s="15" t="s">
        <v>112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5" t="s">
        <v>67</v>
      </c>
      <c r="BK149" s="133">
        <f t="shared" si="9"/>
        <v>0</v>
      </c>
      <c r="BL149" s="15" t="s">
        <v>350</v>
      </c>
      <c r="BM149" s="131" t="s">
        <v>287</v>
      </c>
    </row>
    <row r="150" spans="1:65" s="2" customFormat="1" ht="14.45" customHeight="1">
      <c r="A150" s="27"/>
      <c r="B150" s="125"/>
      <c r="C150" s="163" t="s">
        <v>201</v>
      </c>
      <c r="D150" s="163" t="s">
        <v>186</v>
      </c>
      <c r="E150" s="164" t="s">
        <v>675</v>
      </c>
      <c r="F150" s="165" t="s">
        <v>676</v>
      </c>
      <c r="G150" s="166" t="s">
        <v>301</v>
      </c>
      <c r="H150" s="167">
        <v>8</v>
      </c>
      <c r="I150" s="195"/>
      <c r="J150" s="186">
        <f t="shared" si="0"/>
        <v>0</v>
      </c>
      <c r="K150" s="136"/>
      <c r="L150" s="137"/>
      <c r="M150" s="138" t="s">
        <v>1</v>
      </c>
      <c r="N150" s="139" t="s">
        <v>36</v>
      </c>
      <c r="O150" s="129">
        <v>0</v>
      </c>
      <c r="P150" s="129">
        <f t="shared" si="1"/>
        <v>0</v>
      </c>
      <c r="Q150" s="129">
        <v>0</v>
      </c>
      <c r="R150" s="129">
        <f t="shared" si="2"/>
        <v>0</v>
      </c>
      <c r="S150" s="129">
        <v>0</v>
      </c>
      <c r="T150" s="130">
        <f t="shared" si="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31" t="s">
        <v>631</v>
      </c>
      <c r="AT150" s="131" t="s">
        <v>186</v>
      </c>
      <c r="AU150" s="131" t="s">
        <v>67</v>
      </c>
      <c r="AY150" s="15" t="s">
        <v>112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5" t="s">
        <v>67</v>
      </c>
      <c r="BK150" s="133">
        <f t="shared" si="9"/>
        <v>0</v>
      </c>
      <c r="BL150" s="15" t="s">
        <v>350</v>
      </c>
      <c r="BM150" s="131" t="s">
        <v>293</v>
      </c>
    </row>
    <row r="151" spans="1:65" s="2" customFormat="1" ht="38.1" customHeight="1">
      <c r="A151" s="27"/>
      <c r="B151" s="125"/>
      <c r="C151" s="158" t="s">
        <v>202</v>
      </c>
      <c r="D151" s="158" t="s">
        <v>114</v>
      </c>
      <c r="E151" s="159" t="s">
        <v>677</v>
      </c>
      <c r="F151" s="160" t="s">
        <v>678</v>
      </c>
      <c r="G151" s="161" t="s">
        <v>301</v>
      </c>
      <c r="H151" s="162">
        <v>4</v>
      </c>
      <c r="I151" s="184"/>
      <c r="J151" s="185">
        <f t="shared" si="0"/>
        <v>0</v>
      </c>
      <c r="K151" s="126"/>
      <c r="L151" s="28"/>
      <c r="M151" s="127" t="s">
        <v>1</v>
      </c>
      <c r="N151" s="128" t="s">
        <v>36</v>
      </c>
      <c r="O151" s="129">
        <v>0</v>
      </c>
      <c r="P151" s="129">
        <f t="shared" si="1"/>
        <v>0</v>
      </c>
      <c r="Q151" s="129">
        <v>0</v>
      </c>
      <c r="R151" s="129">
        <f t="shared" si="2"/>
        <v>0</v>
      </c>
      <c r="S151" s="129">
        <v>0</v>
      </c>
      <c r="T151" s="130">
        <f t="shared" si="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31" t="s">
        <v>350</v>
      </c>
      <c r="AT151" s="131" t="s">
        <v>114</v>
      </c>
      <c r="AU151" s="131" t="s">
        <v>67</v>
      </c>
      <c r="AY151" s="15" t="s">
        <v>112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5" t="s">
        <v>67</v>
      </c>
      <c r="BK151" s="133">
        <f t="shared" si="9"/>
        <v>0</v>
      </c>
      <c r="BL151" s="15" t="s">
        <v>350</v>
      </c>
      <c r="BM151" s="131" t="s">
        <v>303</v>
      </c>
    </row>
    <row r="152" spans="1:65" s="2" customFormat="1" ht="24.2" customHeight="1">
      <c r="A152" s="27"/>
      <c r="B152" s="125"/>
      <c r="C152" s="158" t="s">
        <v>204</v>
      </c>
      <c r="D152" s="158" t="s">
        <v>114</v>
      </c>
      <c r="E152" s="159" t="s">
        <v>679</v>
      </c>
      <c r="F152" s="160" t="s">
        <v>680</v>
      </c>
      <c r="G152" s="161" t="s">
        <v>301</v>
      </c>
      <c r="H152" s="162">
        <v>15</v>
      </c>
      <c r="I152" s="184"/>
      <c r="J152" s="185">
        <f t="shared" si="0"/>
        <v>0</v>
      </c>
      <c r="K152" s="126"/>
      <c r="L152" s="28"/>
      <c r="M152" s="127" t="s">
        <v>1</v>
      </c>
      <c r="N152" s="128" t="s">
        <v>36</v>
      </c>
      <c r="O152" s="129">
        <v>0</v>
      </c>
      <c r="P152" s="129">
        <f t="shared" si="1"/>
        <v>0</v>
      </c>
      <c r="Q152" s="129">
        <v>0</v>
      </c>
      <c r="R152" s="129">
        <f t="shared" si="2"/>
        <v>0</v>
      </c>
      <c r="S152" s="129">
        <v>0</v>
      </c>
      <c r="T152" s="130">
        <f t="shared" si="3"/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31" t="s">
        <v>350</v>
      </c>
      <c r="AT152" s="131" t="s">
        <v>114</v>
      </c>
      <c r="AU152" s="131" t="s">
        <v>67</v>
      </c>
      <c r="AY152" s="15" t="s">
        <v>112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5" t="s">
        <v>67</v>
      </c>
      <c r="BK152" s="133">
        <f t="shared" si="9"/>
        <v>0</v>
      </c>
      <c r="BL152" s="15" t="s">
        <v>350</v>
      </c>
      <c r="BM152" s="131" t="s">
        <v>311</v>
      </c>
    </row>
    <row r="153" spans="1:65" s="2" customFormat="1" ht="24.2" customHeight="1">
      <c r="A153" s="27"/>
      <c r="B153" s="125"/>
      <c r="C153" s="158" t="s">
        <v>206</v>
      </c>
      <c r="D153" s="158" t="s">
        <v>114</v>
      </c>
      <c r="E153" s="159" t="s">
        <v>681</v>
      </c>
      <c r="F153" s="160" t="s">
        <v>682</v>
      </c>
      <c r="G153" s="161" t="s">
        <v>301</v>
      </c>
      <c r="H153" s="162">
        <v>15</v>
      </c>
      <c r="I153" s="184"/>
      <c r="J153" s="185">
        <f t="shared" si="0"/>
        <v>0</v>
      </c>
      <c r="K153" s="126"/>
      <c r="L153" s="28"/>
      <c r="M153" s="127" t="s">
        <v>1</v>
      </c>
      <c r="N153" s="128" t="s">
        <v>36</v>
      </c>
      <c r="O153" s="129">
        <v>0</v>
      </c>
      <c r="P153" s="129">
        <f t="shared" si="1"/>
        <v>0</v>
      </c>
      <c r="Q153" s="129">
        <v>0</v>
      </c>
      <c r="R153" s="129">
        <f t="shared" si="2"/>
        <v>0</v>
      </c>
      <c r="S153" s="129">
        <v>0</v>
      </c>
      <c r="T153" s="130">
        <f t="shared" si="3"/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31" t="s">
        <v>350</v>
      </c>
      <c r="AT153" s="131" t="s">
        <v>114</v>
      </c>
      <c r="AU153" s="131" t="s">
        <v>67</v>
      </c>
      <c r="AY153" s="15" t="s">
        <v>112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5" t="s">
        <v>67</v>
      </c>
      <c r="BK153" s="133">
        <f t="shared" si="9"/>
        <v>0</v>
      </c>
      <c r="BL153" s="15" t="s">
        <v>350</v>
      </c>
      <c r="BM153" s="131" t="s">
        <v>319</v>
      </c>
    </row>
    <row r="154" spans="1:65" s="2" customFormat="1" ht="14.45" customHeight="1">
      <c r="A154" s="27"/>
      <c r="B154" s="125"/>
      <c r="C154" s="163" t="s">
        <v>210</v>
      </c>
      <c r="D154" s="163" t="s">
        <v>186</v>
      </c>
      <c r="E154" s="164" t="s">
        <v>683</v>
      </c>
      <c r="F154" s="165" t="s">
        <v>684</v>
      </c>
      <c r="G154" s="166" t="s">
        <v>301</v>
      </c>
      <c r="H154" s="167">
        <v>15</v>
      </c>
      <c r="I154" s="195"/>
      <c r="J154" s="186">
        <f t="shared" si="0"/>
        <v>0</v>
      </c>
      <c r="K154" s="136"/>
      <c r="L154" s="137"/>
      <c r="M154" s="138" t="s">
        <v>1</v>
      </c>
      <c r="N154" s="139" t="s">
        <v>36</v>
      </c>
      <c r="O154" s="129">
        <v>0</v>
      </c>
      <c r="P154" s="129">
        <f t="shared" si="1"/>
        <v>0</v>
      </c>
      <c r="Q154" s="129">
        <v>0</v>
      </c>
      <c r="R154" s="129">
        <f t="shared" si="2"/>
        <v>0</v>
      </c>
      <c r="S154" s="129">
        <v>0</v>
      </c>
      <c r="T154" s="130">
        <f t="shared" si="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31" t="s">
        <v>631</v>
      </c>
      <c r="AT154" s="131" t="s">
        <v>186</v>
      </c>
      <c r="AU154" s="131" t="s">
        <v>67</v>
      </c>
      <c r="AY154" s="15" t="s">
        <v>112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5" t="s">
        <v>67</v>
      </c>
      <c r="BK154" s="133">
        <f t="shared" si="9"/>
        <v>0</v>
      </c>
      <c r="BL154" s="15" t="s">
        <v>350</v>
      </c>
      <c r="BM154" s="131" t="s">
        <v>328</v>
      </c>
    </row>
    <row r="155" spans="1:65" s="2" customFormat="1" ht="14.45" customHeight="1">
      <c r="A155" s="27"/>
      <c r="B155" s="125"/>
      <c r="C155" s="158" t="s">
        <v>214</v>
      </c>
      <c r="D155" s="158" t="s">
        <v>114</v>
      </c>
      <c r="E155" s="159" t="s">
        <v>685</v>
      </c>
      <c r="F155" s="160" t="s">
        <v>686</v>
      </c>
      <c r="G155" s="161" t="s">
        <v>301</v>
      </c>
      <c r="H155" s="162">
        <v>5</v>
      </c>
      <c r="I155" s="184"/>
      <c r="J155" s="185">
        <f t="shared" si="0"/>
        <v>0</v>
      </c>
      <c r="K155" s="126"/>
      <c r="L155" s="28"/>
      <c r="M155" s="127" t="s">
        <v>1</v>
      </c>
      <c r="N155" s="128" t="s">
        <v>36</v>
      </c>
      <c r="O155" s="129">
        <v>0</v>
      </c>
      <c r="P155" s="129">
        <f t="shared" si="1"/>
        <v>0</v>
      </c>
      <c r="Q155" s="129">
        <v>0</v>
      </c>
      <c r="R155" s="129">
        <f t="shared" si="2"/>
        <v>0</v>
      </c>
      <c r="S155" s="129">
        <v>0</v>
      </c>
      <c r="T155" s="130">
        <f t="shared" si="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31" t="s">
        <v>350</v>
      </c>
      <c r="AT155" s="131" t="s">
        <v>114</v>
      </c>
      <c r="AU155" s="131" t="s">
        <v>67</v>
      </c>
      <c r="AY155" s="15" t="s">
        <v>112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5" t="s">
        <v>67</v>
      </c>
      <c r="BK155" s="133">
        <f t="shared" si="9"/>
        <v>0</v>
      </c>
      <c r="BL155" s="15" t="s">
        <v>350</v>
      </c>
      <c r="BM155" s="131" t="s">
        <v>336</v>
      </c>
    </row>
    <row r="156" spans="1:65" s="2" customFormat="1" ht="14.45" customHeight="1">
      <c r="A156" s="27"/>
      <c r="B156" s="125"/>
      <c r="C156" s="158" t="s">
        <v>219</v>
      </c>
      <c r="D156" s="158" t="s">
        <v>114</v>
      </c>
      <c r="E156" s="159" t="s">
        <v>687</v>
      </c>
      <c r="F156" s="160" t="s">
        <v>688</v>
      </c>
      <c r="G156" s="161" t="s">
        <v>301</v>
      </c>
      <c r="H156" s="162">
        <v>7</v>
      </c>
      <c r="I156" s="184"/>
      <c r="J156" s="185">
        <f t="shared" si="0"/>
        <v>0</v>
      </c>
      <c r="K156" s="126"/>
      <c r="L156" s="28"/>
      <c r="M156" s="127" t="s">
        <v>1</v>
      </c>
      <c r="N156" s="128" t="s">
        <v>36</v>
      </c>
      <c r="O156" s="129">
        <v>0</v>
      </c>
      <c r="P156" s="129">
        <f t="shared" si="1"/>
        <v>0</v>
      </c>
      <c r="Q156" s="129">
        <v>0</v>
      </c>
      <c r="R156" s="129">
        <f t="shared" si="2"/>
        <v>0</v>
      </c>
      <c r="S156" s="129">
        <v>0</v>
      </c>
      <c r="T156" s="130">
        <f t="shared" si="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31" t="s">
        <v>350</v>
      </c>
      <c r="AT156" s="131" t="s">
        <v>114</v>
      </c>
      <c r="AU156" s="131" t="s">
        <v>67</v>
      </c>
      <c r="AY156" s="15" t="s">
        <v>112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5" t="s">
        <v>67</v>
      </c>
      <c r="BK156" s="133">
        <f t="shared" si="9"/>
        <v>0</v>
      </c>
      <c r="BL156" s="15" t="s">
        <v>350</v>
      </c>
      <c r="BM156" s="131" t="s">
        <v>344</v>
      </c>
    </row>
    <row r="157" spans="1:65" s="2" customFormat="1" ht="14.45" customHeight="1">
      <c r="A157" s="27"/>
      <c r="B157" s="125"/>
      <c r="C157" s="158" t="s">
        <v>224</v>
      </c>
      <c r="D157" s="158" t="s">
        <v>114</v>
      </c>
      <c r="E157" s="159" t="s">
        <v>689</v>
      </c>
      <c r="F157" s="160" t="s">
        <v>690</v>
      </c>
      <c r="G157" s="161" t="s">
        <v>301</v>
      </c>
      <c r="H157" s="162">
        <v>7</v>
      </c>
      <c r="I157" s="184"/>
      <c r="J157" s="185">
        <f t="shared" si="0"/>
        <v>0</v>
      </c>
      <c r="K157" s="126"/>
      <c r="L157" s="28"/>
      <c r="M157" s="127" t="s">
        <v>1</v>
      </c>
      <c r="N157" s="128" t="s">
        <v>36</v>
      </c>
      <c r="O157" s="129">
        <v>0</v>
      </c>
      <c r="P157" s="129">
        <f t="shared" si="1"/>
        <v>0</v>
      </c>
      <c r="Q157" s="129">
        <v>0</v>
      </c>
      <c r="R157" s="129">
        <f t="shared" si="2"/>
        <v>0</v>
      </c>
      <c r="S157" s="129">
        <v>0</v>
      </c>
      <c r="T157" s="130">
        <f t="shared" si="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31" t="s">
        <v>350</v>
      </c>
      <c r="AT157" s="131" t="s">
        <v>114</v>
      </c>
      <c r="AU157" s="131" t="s">
        <v>67</v>
      </c>
      <c r="AY157" s="15" t="s">
        <v>112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5" t="s">
        <v>67</v>
      </c>
      <c r="BK157" s="133">
        <f t="shared" si="9"/>
        <v>0</v>
      </c>
      <c r="BL157" s="15" t="s">
        <v>350</v>
      </c>
      <c r="BM157" s="131" t="s">
        <v>350</v>
      </c>
    </row>
    <row r="158" spans="1:65" s="2" customFormat="1" ht="14.45" customHeight="1">
      <c r="A158" s="27"/>
      <c r="B158" s="125"/>
      <c r="C158" s="163" t="s">
        <v>228</v>
      </c>
      <c r="D158" s="163" t="s">
        <v>186</v>
      </c>
      <c r="E158" s="164" t="s">
        <v>691</v>
      </c>
      <c r="F158" s="165" t="s">
        <v>692</v>
      </c>
      <c r="G158" s="166" t="s">
        <v>301</v>
      </c>
      <c r="H158" s="167">
        <v>2</v>
      </c>
      <c r="I158" s="195"/>
      <c r="J158" s="186">
        <f t="shared" si="0"/>
        <v>0</v>
      </c>
      <c r="K158" s="136"/>
      <c r="L158" s="137"/>
      <c r="M158" s="138" t="s">
        <v>1</v>
      </c>
      <c r="N158" s="139" t="s">
        <v>36</v>
      </c>
      <c r="O158" s="129">
        <v>0</v>
      </c>
      <c r="P158" s="129">
        <f t="shared" ref="P158:P176" si="10">O158*H158</f>
        <v>0</v>
      </c>
      <c r="Q158" s="129">
        <v>0</v>
      </c>
      <c r="R158" s="129">
        <f t="shared" ref="R158:R176" si="11">Q158*H158</f>
        <v>0</v>
      </c>
      <c r="S158" s="129">
        <v>0</v>
      </c>
      <c r="T158" s="130">
        <f t="shared" ref="T158:T176" si="12">S158*H158</f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31" t="s">
        <v>631</v>
      </c>
      <c r="AT158" s="131" t="s">
        <v>186</v>
      </c>
      <c r="AU158" s="131" t="s">
        <v>67</v>
      </c>
      <c r="AY158" s="15" t="s">
        <v>112</v>
      </c>
      <c r="BE158" s="132">
        <f t="shared" ref="BE158:BE176" si="13">IF(N158="základná",J158,0)</f>
        <v>0</v>
      </c>
      <c r="BF158" s="132">
        <f t="shared" ref="BF158:BF176" si="14">IF(N158="znížená",J158,0)</f>
        <v>0</v>
      </c>
      <c r="BG158" s="132">
        <f t="shared" ref="BG158:BG176" si="15">IF(N158="zákl. prenesená",J158,0)</f>
        <v>0</v>
      </c>
      <c r="BH158" s="132">
        <f t="shared" ref="BH158:BH176" si="16">IF(N158="zníž. prenesená",J158,0)</f>
        <v>0</v>
      </c>
      <c r="BI158" s="132">
        <f t="shared" ref="BI158:BI176" si="17">IF(N158="nulová",J158,0)</f>
        <v>0</v>
      </c>
      <c r="BJ158" s="15" t="s">
        <v>67</v>
      </c>
      <c r="BK158" s="133">
        <f t="shared" ref="BK158:BK176" si="18">ROUND(I158*H158,3)</f>
        <v>0</v>
      </c>
      <c r="BL158" s="15" t="s">
        <v>350</v>
      </c>
      <c r="BM158" s="131" t="s">
        <v>356</v>
      </c>
    </row>
    <row r="159" spans="1:65" s="2" customFormat="1" ht="14.45" customHeight="1">
      <c r="A159" s="27"/>
      <c r="B159" s="125"/>
      <c r="C159" s="163" t="s">
        <v>232</v>
      </c>
      <c r="D159" s="163" t="s">
        <v>186</v>
      </c>
      <c r="E159" s="164" t="s">
        <v>693</v>
      </c>
      <c r="F159" s="165" t="s">
        <v>694</v>
      </c>
      <c r="G159" s="166" t="s">
        <v>301</v>
      </c>
      <c r="H159" s="167">
        <v>3</v>
      </c>
      <c r="I159" s="195"/>
      <c r="J159" s="186">
        <f t="shared" si="0"/>
        <v>0</v>
      </c>
      <c r="K159" s="136"/>
      <c r="L159" s="137"/>
      <c r="M159" s="138" t="s">
        <v>1</v>
      </c>
      <c r="N159" s="139" t="s">
        <v>36</v>
      </c>
      <c r="O159" s="129">
        <v>0</v>
      </c>
      <c r="P159" s="129">
        <f t="shared" si="10"/>
        <v>0</v>
      </c>
      <c r="Q159" s="129">
        <v>0</v>
      </c>
      <c r="R159" s="129">
        <f t="shared" si="11"/>
        <v>0</v>
      </c>
      <c r="S159" s="129">
        <v>0</v>
      </c>
      <c r="T159" s="130">
        <f t="shared" si="12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31" t="s">
        <v>631</v>
      </c>
      <c r="AT159" s="131" t="s">
        <v>186</v>
      </c>
      <c r="AU159" s="131" t="s">
        <v>67</v>
      </c>
      <c r="AY159" s="15" t="s">
        <v>112</v>
      </c>
      <c r="BE159" s="132">
        <f t="shared" si="13"/>
        <v>0</v>
      </c>
      <c r="BF159" s="132">
        <f t="shared" si="14"/>
        <v>0</v>
      </c>
      <c r="BG159" s="132">
        <f t="shared" si="15"/>
        <v>0</v>
      </c>
      <c r="BH159" s="132">
        <f t="shared" si="16"/>
        <v>0</v>
      </c>
      <c r="BI159" s="132">
        <f t="shared" si="17"/>
        <v>0</v>
      </c>
      <c r="BJ159" s="15" t="s">
        <v>67</v>
      </c>
      <c r="BK159" s="133">
        <f t="shared" si="18"/>
        <v>0</v>
      </c>
      <c r="BL159" s="15" t="s">
        <v>350</v>
      </c>
      <c r="BM159" s="131" t="s">
        <v>364</v>
      </c>
    </row>
    <row r="160" spans="1:65" s="2" customFormat="1" ht="14.45" customHeight="1">
      <c r="A160" s="27"/>
      <c r="B160" s="125"/>
      <c r="C160" s="163" t="s">
        <v>236</v>
      </c>
      <c r="D160" s="163" t="s">
        <v>186</v>
      </c>
      <c r="E160" s="164" t="s">
        <v>695</v>
      </c>
      <c r="F160" s="165" t="s">
        <v>696</v>
      </c>
      <c r="G160" s="166" t="s">
        <v>301</v>
      </c>
      <c r="H160" s="167">
        <v>1</v>
      </c>
      <c r="I160" s="195"/>
      <c r="J160" s="186">
        <f t="shared" si="0"/>
        <v>0</v>
      </c>
      <c r="K160" s="136"/>
      <c r="L160" s="137"/>
      <c r="M160" s="138" t="s">
        <v>1</v>
      </c>
      <c r="N160" s="139" t="s">
        <v>36</v>
      </c>
      <c r="O160" s="129">
        <v>0</v>
      </c>
      <c r="P160" s="129">
        <f t="shared" si="10"/>
        <v>0</v>
      </c>
      <c r="Q160" s="129">
        <v>0</v>
      </c>
      <c r="R160" s="129">
        <f t="shared" si="11"/>
        <v>0</v>
      </c>
      <c r="S160" s="129">
        <v>0</v>
      </c>
      <c r="T160" s="130">
        <f t="shared" si="12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31" t="s">
        <v>631</v>
      </c>
      <c r="AT160" s="131" t="s">
        <v>186</v>
      </c>
      <c r="AU160" s="131" t="s">
        <v>67</v>
      </c>
      <c r="AY160" s="15" t="s">
        <v>112</v>
      </c>
      <c r="BE160" s="132">
        <f t="shared" si="13"/>
        <v>0</v>
      </c>
      <c r="BF160" s="132">
        <f t="shared" si="14"/>
        <v>0</v>
      </c>
      <c r="BG160" s="132">
        <f t="shared" si="15"/>
        <v>0</v>
      </c>
      <c r="BH160" s="132">
        <f t="shared" si="16"/>
        <v>0</v>
      </c>
      <c r="BI160" s="132">
        <f t="shared" si="17"/>
        <v>0</v>
      </c>
      <c r="BJ160" s="15" t="s">
        <v>67</v>
      </c>
      <c r="BK160" s="133">
        <f t="shared" si="18"/>
        <v>0</v>
      </c>
      <c r="BL160" s="15" t="s">
        <v>350</v>
      </c>
      <c r="BM160" s="131" t="s">
        <v>370</v>
      </c>
    </row>
    <row r="161" spans="1:65" s="2" customFormat="1" ht="14.45" customHeight="1">
      <c r="A161" s="27"/>
      <c r="B161" s="125"/>
      <c r="C161" s="163" t="s">
        <v>240</v>
      </c>
      <c r="D161" s="163" t="s">
        <v>186</v>
      </c>
      <c r="E161" s="164" t="s">
        <v>697</v>
      </c>
      <c r="F161" s="165" t="s">
        <v>698</v>
      </c>
      <c r="G161" s="166" t="s">
        <v>301</v>
      </c>
      <c r="H161" s="167">
        <v>1</v>
      </c>
      <c r="I161" s="195"/>
      <c r="J161" s="186">
        <f t="shared" si="0"/>
        <v>0</v>
      </c>
      <c r="K161" s="136"/>
      <c r="L161" s="137"/>
      <c r="M161" s="138" t="s">
        <v>1</v>
      </c>
      <c r="N161" s="139" t="s">
        <v>36</v>
      </c>
      <c r="O161" s="129">
        <v>0</v>
      </c>
      <c r="P161" s="129">
        <f t="shared" si="10"/>
        <v>0</v>
      </c>
      <c r="Q161" s="129">
        <v>0</v>
      </c>
      <c r="R161" s="129">
        <f t="shared" si="11"/>
        <v>0</v>
      </c>
      <c r="S161" s="129">
        <v>0</v>
      </c>
      <c r="T161" s="130">
        <f t="shared" si="12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31" t="s">
        <v>631</v>
      </c>
      <c r="AT161" s="131" t="s">
        <v>186</v>
      </c>
      <c r="AU161" s="131" t="s">
        <v>67</v>
      </c>
      <c r="AY161" s="15" t="s">
        <v>112</v>
      </c>
      <c r="BE161" s="132">
        <f t="shared" si="13"/>
        <v>0</v>
      </c>
      <c r="BF161" s="132">
        <f t="shared" si="14"/>
        <v>0</v>
      </c>
      <c r="BG161" s="132">
        <f t="shared" si="15"/>
        <v>0</v>
      </c>
      <c r="BH161" s="132">
        <f t="shared" si="16"/>
        <v>0</v>
      </c>
      <c r="BI161" s="132">
        <f t="shared" si="17"/>
        <v>0</v>
      </c>
      <c r="BJ161" s="15" t="s">
        <v>67</v>
      </c>
      <c r="BK161" s="133">
        <f t="shared" si="18"/>
        <v>0</v>
      </c>
      <c r="BL161" s="15" t="s">
        <v>350</v>
      </c>
      <c r="BM161" s="131" t="s">
        <v>378</v>
      </c>
    </row>
    <row r="162" spans="1:65" s="2" customFormat="1" ht="24.2" customHeight="1">
      <c r="A162" s="27"/>
      <c r="B162" s="125"/>
      <c r="C162" s="158" t="s">
        <v>244</v>
      </c>
      <c r="D162" s="158" t="s">
        <v>114</v>
      </c>
      <c r="E162" s="159" t="s">
        <v>699</v>
      </c>
      <c r="F162" s="160" t="s">
        <v>700</v>
      </c>
      <c r="G162" s="161" t="s">
        <v>301</v>
      </c>
      <c r="H162" s="162">
        <v>1</v>
      </c>
      <c r="I162" s="184"/>
      <c r="J162" s="185">
        <f t="shared" si="0"/>
        <v>0</v>
      </c>
      <c r="K162" s="126"/>
      <c r="L162" s="28"/>
      <c r="M162" s="127" t="s">
        <v>1</v>
      </c>
      <c r="N162" s="128" t="s">
        <v>36</v>
      </c>
      <c r="O162" s="129">
        <v>0</v>
      </c>
      <c r="P162" s="129">
        <f t="shared" si="10"/>
        <v>0</v>
      </c>
      <c r="Q162" s="129">
        <v>0</v>
      </c>
      <c r="R162" s="129">
        <f t="shared" si="11"/>
        <v>0</v>
      </c>
      <c r="S162" s="129">
        <v>0</v>
      </c>
      <c r="T162" s="130">
        <f t="shared" si="12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31" t="s">
        <v>350</v>
      </c>
      <c r="AT162" s="131" t="s">
        <v>114</v>
      </c>
      <c r="AU162" s="131" t="s">
        <v>67</v>
      </c>
      <c r="AY162" s="15" t="s">
        <v>112</v>
      </c>
      <c r="BE162" s="132">
        <f t="shared" si="13"/>
        <v>0</v>
      </c>
      <c r="BF162" s="132">
        <f t="shared" si="14"/>
        <v>0</v>
      </c>
      <c r="BG162" s="132">
        <f t="shared" si="15"/>
        <v>0</v>
      </c>
      <c r="BH162" s="132">
        <f t="shared" si="16"/>
        <v>0</v>
      </c>
      <c r="BI162" s="132">
        <f t="shared" si="17"/>
        <v>0</v>
      </c>
      <c r="BJ162" s="15" t="s">
        <v>67</v>
      </c>
      <c r="BK162" s="133">
        <f t="shared" si="18"/>
        <v>0</v>
      </c>
      <c r="BL162" s="15" t="s">
        <v>350</v>
      </c>
      <c r="BM162" s="131" t="s">
        <v>386</v>
      </c>
    </row>
    <row r="163" spans="1:65" s="2" customFormat="1" ht="14.45" customHeight="1">
      <c r="A163" s="27"/>
      <c r="B163" s="125"/>
      <c r="C163" s="163" t="s">
        <v>248</v>
      </c>
      <c r="D163" s="163" t="s">
        <v>186</v>
      </c>
      <c r="E163" s="164" t="s">
        <v>701</v>
      </c>
      <c r="F163" s="165" t="s">
        <v>702</v>
      </c>
      <c r="G163" s="166" t="s">
        <v>301</v>
      </c>
      <c r="H163" s="167">
        <v>1</v>
      </c>
      <c r="I163" s="195"/>
      <c r="J163" s="186">
        <f t="shared" si="0"/>
        <v>0</v>
      </c>
      <c r="K163" s="136"/>
      <c r="L163" s="137"/>
      <c r="M163" s="138" t="s">
        <v>1</v>
      </c>
      <c r="N163" s="139" t="s">
        <v>36</v>
      </c>
      <c r="O163" s="129">
        <v>0</v>
      </c>
      <c r="P163" s="129">
        <f t="shared" si="10"/>
        <v>0</v>
      </c>
      <c r="Q163" s="129">
        <v>0</v>
      </c>
      <c r="R163" s="129">
        <f t="shared" si="11"/>
        <v>0</v>
      </c>
      <c r="S163" s="129">
        <v>0</v>
      </c>
      <c r="T163" s="130">
        <f t="shared" si="12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31" t="s">
        <v>631</v>
      </c>
      <c r="AT163" s="131" t="s">
        <v>186</v>
      </c>
      <c r="AU163" s="131" t="s">
        <v>67</v>
      </c>
      <c r="AY163" s="15" t="s">
        <v>112</v>
      </c>
      <c r="BE163" s="132">
        <f t="shared" si="13"/>
        <v>0</v>
      </c>
      <c r="BF163" s="132">
        <f t="shared" si="14"/>
        <v>0</v>
      </c>
      <c r="BG163" s="132">
        <f t="shared" si="15"/>
        <v>0</v>
      </c>
      <c r="BH163" s="132">
        <f t="shared" si="16"/>
        <v>0</v>
      </c>
      <c r="BI163" s="132">
        <f t="shared" si="17"/>
        <v>0</v>
      </c>
      <c r="BJ163" s="15" t="s">
        <v>67</v>
      </c>
      <c r="BK163" s="133">
        <f t="shared" si="18"/>
        <v>0</v>
      </c>
      <c r="BL163" s="15" t="s">
        <v>350</v>
      </c>
      <c r="BM163" s="131" t="s">
        <v>393</v>
      </c>
    </row>
    <row r="164" spans="1:65" s="2" customFormat="1" ht="24.2" customHeight="1">
      <c r="A164" s="27"/>
      <c r="B164" s="125"/>
      <c r="C164" s="158" t="s">
        <v>252</v>
      </c>
      <c r="D164" s="158" t="s">
        <v>114</v>
      </c>
      <c r="E164" s="159" t="s">
        <v>703</v>
      </c>
      <c r="F164" s="160" t="s">
        <v>704</v>
      </c>
      <c r="G164" s="161" t="s">
        <v>301</v>
      </c>
      <c r="H164" s="162">
        <v>1</v>
      </c>
      <c r="I164" s="184"/>
      <c r="J164" s="185">
        <f t="shared" si="0"/>
        <v>0</v>
      </c>
      <c r="K164" s="126"/>
      <c r="L164" s="28"/>
      <c r="M164" s="127" t="s">
        <v>1</v>
      </c>
      <c r="N164" s="128" t="s">
        <v>36</v>
      </c>
      <c r="O164" s="129">
        <v>0</v>
      </c>
      <c r="P164" s="129">
        <f t="shared" si="10"/>
        <v>0</v>
      </c>
      <c r="Q164" s="129">
        <v>0</v>
      </c>
      <c r="R164" s="129">
        <f t="shared" si="11"/>
        <v>0</v>
      </c>
      <c r="S164" s="129">
        <v>0</v>
      </c>
      <c r="T164" s="130">
        <f t="shared" si="12"/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31" t="s">
        <v>350</v>
      </c>
      <c r="AT164" s="131" t="s">
        <v>114</v>
      </c>
      <c r="AU164" s="131" t="s">
        <v>67</v>
      </c>
      <c r="AY164" s="15" t="s">
        <v>112</v>
      </c>
      <c r="BE164" s="132">
        <f t="shared" si="13"/>
        <v>0</v>
      </c>
      <c r="BF164" s="132">
        <f t="shared" si="14"/>
        <v>0</v>
      </c>
      <c r="BG164" s="132">
        <f t="shared" si="15"/>
        <v>0</v>
      </c>
      <c r="BH164" s="132">
        <f t="shared" si="16"/>
        <v>0</v>
      </c>
      <c r="BI164" s="132">
        <f t="shared" si="17"/>
        <v>0</v>
      </c>
      <c r="BJ164" s="15" t="s">
        <v>67</v>
      </c>
      <c r="BK164" s="133">
        <f t="shared" si="18"/>
        <v>0</v>
      </c>
      <c r="BL164" s="15" t="s">
        <v>350</v>
      </c>
      <c r="BM164" s="131" t="s">
        <v>399</v>
      </c>
    </row>
    <row r="165" spans="1:65" s="2" customFormat="1" ht="24.2" customHeight="1">
      <c r="A165" s="27"/>
      <c r="B165" s="125"/>
      <c r="C165" s="158" t="s">
        <v>256</v>
      </c>
      <c r="D165" s="158" t="s">
        <v>114</v>
      </c>
      <c r="E165" s="159" t="s">
        <v>705</v>
      </c>
      <c r="F165" s="160" t="s">
        <v>706</v>
      </c>
      <c r="G165" s="161" t="s">
        <v>301</v>
      </c>
      <c r="H165" s="162">
        <v>9</v>
      </c>
      <c r="I165" s="184"/>
      <c r="J165" s="185">
        <f t="shared" si="0"/>
        <v>0</v>
      </c>
      <c r="K165" s="126"/>
      <c r="L165" s="28"/>
      <c r="M165" s="127" t="s">
        <v>1</v>
      </c>
      <c r="N165" s="128" t="s">
        <v>36</v>
      </c>
      <c r="O165" s="129">
        <v>0</v>
      </c>
      <c r="P165" s="129">
        <f t="shared" si="10"/>
        <v>0</v>
      </c>
      <c r="Q165" s="129">
        <v>0</v>
      </c>
      <c r="R165" s="129">
        <f t="shared" si="11"/>
        <v>0</v>
      </c>
      <c r="S165" s="129">
        <v>0</v>
      </c>
      <c r="T165" s="130">
        <f t="shared" si="12"/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31" t="s">
        <v>350</v>
      </c>
      <c r="AT165" s="131" t="s">
        <v>114</v>
      </c>
      <c r="AU165" s="131" t="s">
        <v>67</v>
      </c>
      <c r="AY165" s="15" t="s">
        <v>112</v>
      </c>
      <c r="BE165" s="132">
        <f t="shared" si="13"/>
        <v>0</v>
      </c>
      <c r="BF165" s="132">
        <f t="shared" si="14"/>
        <v>0</v>
      </c>
      <c r="BG165" s="132">
        <f t="shared" si="15"/>
        <v>0</v>
      </c>
      <c r="BH165" s="132">
        <f t="shared" si="16"/>
        <v>0</v>
      </c>
      <c r="BI165" s="132">
        <f t="shared" si="17"/>
        <v>0</v>
      </c>
      <c r="BJ165" s="15" t="s">
        <v>67</v>
      </c>
      <c r="BK165" s="133">
        <f t="shared" si="18"/>
        <v>0</v>
      </c>
      <c r="BL165" s="15" t="s">
        <v>350</v>
      </c>
      <c r="BM165" s="131" t="s">
        <v>406</v>
      </c>
    </row>
    <row r="166" spans="1:65" s="2" customFormat="1" ht="24.2" customHeight="1">
      <c r="A166" s="27"/>
      <c r="B166" s="125"/>
      <c r="C166" s="158" t="s">
        <v>258</v>
      </c>
      <c r="D166" s="158" t="s">
        <v>114</v>
      </c>
      <c r="E166" s="159" t="s">
        <v>707</v>
      </c>
      <c r="F166" s="160" t="s">
        <v>708</v>
      </c>
      <c r="G166" s="161" t="s">
        <v>301</v>
      </c>
      <c r="H166" s="162">
        <v>30</v>
      </c>
      <c r="I166" s="184"/>
      <c r="J166" s="185">
        <f t="shared" si="0"/>
        <v>0</v>
      </c>
      <c r="K166" s="126"/>
      <c r="L166" s="28"/>
      <c r="M166" s="127" t="s">
        <v>1</v>
      </c>
      <c r="N166" s="128" t="s">
        <v>36</v>
      </c>
      <c r="O166" s="129">
        <v>0</v>
      </c>
      <c r="P166" s="129">
        <f t="shared" si="10"/>
        <v>0</v>
      </c>
      <c r="Q166" s="129">
        <v>0</v>
      </c>
      <c r="R166" s="129">
        <f t="shared" si="11"/>
        <v>0</v>
      </c>
      <c r="S166" s="129">
        <v>0</v>
      </c>
      <c r="T166" s="130">
        <f t="shared" si="12"/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31" t="s">
        <v>350</v>
      </c>
      <c r="AT166" s="131" t="s">
        <v>114</v>
      </c>
      <c r="AU166" s="131" t="s">
        <v>67</v>
      </c>
      <c r="AY166" s="15" t="s">
        <v>112</v>
      </c>
      <c r="BE166" s="132">
        <f t="shared" si="13"/>
        <v>0</v>
      </c>
      <c r="BF166" s="132">
        <f t="shared" si="14"/>
        <v>0</v>
      </c>
      <c r="BG166" s="132">
        <f t="shared" si="15"/>
        <v>0</v>
      </c>
      <c r="BH166" s="132">
        <f t="shared" si="16"/>
        <v>0</v>
      </c>
      <c r="BI166" s="132">
        <f t="shared" si="17"/>
        <v>0</v>
      </c>
      <c r="BJ166" s="15" t="s">
        <v>67</v>
      </c>
      <c r="BK166" s="133">
        <f t="shared" si="18"/>
        <v>0</v>
      </c>
      <c r="BL166" s="15" t="s">
        <v>350</v>
      </c>
      <c r="BM166" s="131" t="s">
        <v>414</v>
      </c>
    </row>
    <row r="167" spans="1:65" s="2" customFormat="1" ht="24.2" customHeight="1">
      <c r="A167" s="27"/>
      <c r="B167" s="125"/>
      <c r="C167" s="158" t="s">
        <v>262</v>
      </c>
      <c r="D167" s="158" t="s">
        <v>114</v>
      </c>
      <c r="E167" s="159" t="s">
        <v>709</v>
      </c>
      <c r="F167" s="160" t="s">
        <v>710</v>
      </c>
      <c r="G167" s="161" t="s">
        <v>301</v>
      </c>
      <c r="H167" s="162">
        <v>1</v>
      </c>
      <c r="I167" s="184"/>
      <c r="J167" s="185">
        <f t="shared" si="0"/>
        <v>0</v>
      </c>
      <c r="K167" s="126"/>
      <c r="L167" s="28"/>
      <c r="M167" s="127" t="s">
        <v>1</v>
      </c>
      <c r="N167" s="128" t="s">
        <v>36</v>
      </c>
      <c r="O167" s="129">
        <v>0</v>
      </c>
      <c r="P167" s="129">
        <f t="shared" si="10"/>
        <v>0</v>
      </c>
      <c r="Q167" s="129">
        <v>0</v>
      </c>
      <c r="R167" s="129">
        <f t="shared" si="11"/>
        <v>0</v>
      </c>
      <c r="S167" s="129">
        <v>0</v>
      </c>
      <c r="T167" s="130">
        <f t="shared" si="12"/>
        <v>0</v>
      </c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R167" s="131" t="s">
        <v>350</v>
      </c>
      <c r="AT167" s="131" t="s">
        <v>114</v>
      </c>
      <c r="AU167" s="131" t="s">
        <v>67</v>
      </c>
      <c r="AY167" s="15" t="s">
        <v>112</v>
      </c>
      <c r="BE167" s="132">
        <f t="shared" si="13"/>
        <v>0</v>
      </c>
      <c r="BF167" s="132">
        <f t="shared" si="14"/>
        <v>0</v>
      </c>
      <c r="BG167" s="132">
        <f t="shared" si="15"/>
        <v>0</v>
      </c>
      <c r="BH167" s="132">
        <f t="shared" si="16"/>
        <v>0</v>
      </c>
      <c r="BI167" s="132">
        <f t="shared" si="17"/>
        <v>0</v>
      </c>
      <c r="BJ167" s="15" t="s">
        <v>67</v>
      </c>
      <c r="BK167" s="133">
        <f t="shared" si="18"/>
        <v>0</v>
      </c>
      <c r="BL167" s="15" t="s">
        <v>350</v>
      </c>
      <c r="BM167" s="131" t="s">
        <v>420</v>
      </c>
    </row>
    <row r="168" spans="1:65" s="2" customFormat="1" ht="24.2" customHeight="1">
      <c r="A168" s="27"/>
      <c r="B168" s="125"/>
      <c r="C168" s="158" t="s">
        <v>266</v>
      </c>
      <c r="D168" s="158" t="s">
        <v>114</v>
      </c>
      <c r="E168" s="159" t="s">
        <v>711</v>
      </c>
      <c r="F168" s="160" t="s">
        <v>712</v>
      </c>
      <c r="G168" s="161" t="s">
        <v>301</v>
      </c>
      <c r="H168" s="162">
        <v>5</v>
      </c>
      <c r="I168" s="184"/>
      <c r="J168" s="185">
        <f t="shared" si="0"/>
        <v>0</v>
      </c>
      <c r="K168" s="126"/>
      <c r="L168" s="28"/>
      <c r="M168" s="127" t="s">
        <v>1</v>
      </c>
      <c r="N168" s="128" t="s">
        <v>36</v>
      </c>
      <c r="O168" s="129">
        <v>0</v>
      </c>
      <c r="P168" s="129">
        <f t="shared" si="10"/>
        <v>0</v>
      </c>
      <c r="Q168" s="129">
        <v>0</v>
      </c>
      <c r="R168" s="129">
        <f t="shared" si="11"/>
        <v>0</v>
      </c>
      <c r="S168" s="129">
        <v>0</v>
      </c>
      <c r="T168" s="130">
        <f t="shared" si="12"/>
        <v>0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31" t="s">
        <v>350</v>
      </c>
      <c r="AT168" s="131" t="s">
        <v>114</v>
      </c>
      <c r="AU168" s="131" t="s">
        <v>67</v>
      </c>
      <c r="AY168" s="15" t="s">
        <v>112</v>
      </c>
      <c r="BE168" s="132">
        <f t="shared" si="13"/>
        <v>0</v>
      </c>
      <c r="BF168" s="132">
        <f t="shared" si="14"/>
        <v>0</v>
      </c>
      <c r="BG168" s="132">
        <f t="shared" si="15"/>
        <v>0</v>
      </c>
      <c r="BH168" s="132">
        <f t="shared" si="16"/>
        <v>0</v>
      </c>
      <c r="BI168" s="132">
        <f t="shared" si="17"/>
        <v>0</v>
      </c>
      <c r="BJ168" s="15" t="s">
        <v>67</v>
      </c>
      <c r="BK168" s="133">
        <f t="shared" si="18"/>
        <v>0</v>
      </c>
      <c r="BL168" s="15" t="s">
        <v>350</v>
      </c>
      <c r="BM168" s="131" t="s">
        <v>428</v>
      </c>
    </row>
    <row r="169" spans="1:65" s="2" customFormat="1" ht="14.45" customHeight="1">
      <c r="A169" s="27"/>
      <c r="B169" s="125"/>
      <c r="C169" s="158" t="s">
        <v>270</v>
      </c>
      <c r="D169" s="158" t="s">
        <v>114</v>
      </c>
      <c r="E169" s="159" t="s">
        <v>713</v>
      </c>
      <c r="F169" s="160" t="s">
        <v>714</v>
      </c>
      <c r="G169" s="161" t="s">
        <v>301</v>
      </c>
      <c r="H169" s="162">
        <v>1</v>
      </c>
      <c r="I169" s="184"/>
      <c r="J169" s="185">
        <f t="shared" si="0"/>
        <v>0</v>
      </c>
      <c r="K169" s="126"/>
      <c r="L169" s="28"/>
      <c r="M169" s="127" t="s">
        <v>1</v>
      </c>
      <c r="N169" s="128" t="s">
        <v>36</v>
      </c>
      <c r="O169" s="129">
        <v>0</v>
      </c>
      <c r="P169" s="129">
        <f t="shared" si="10"/>
        <v>0</v>
      </c>
      <c r="Q169" s="129">
        <v>0</v>
      </c>
      <c r="R169" s="129">
        <f t="shared" si="11"/>
        <v>0</v>
      </c>
      <c r="S169" s="129">
        <v>0</v>
      </c>
      <c r="T169" s="130">
        <f t="shared" si="12"/>
        <v>0</v>
      </c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R169" s="131" t="s">
        <v>350</v>
      </c>
      <c r="AT169" s="131" t="s">
        <v>114</v>
      </c>
      <c r="AU169" s="131" t="s">
        <v>67</v>
      </c>
      <c r="AY169" s="15" t="s">
        <v>112</v>
      </c>
      <c r="BE169" s="132">
        <f t="shared" si="13"/>
        <v>0</v>
      </c>
      <c r="BF169" s="132">
        <f t="shared" si="14"/>
        <v>0</v>
      </c>
      <c r="BG169" s="132">
        <f t="shared" si="15"/>
        <v>0</v>
      </c>
      <c r="BH169" s="132">
        <f t="shared" si="16"/>
        <v>0</v>
      </c>
      <c r="BI169" s="132">
        <f t="shared" si="17"/>
        <v>0</v>
      </c>
      <c r="BJ169" s="15" t="s">
        <v>67</v>
      </c>
      <c r="BK169" s="133">
        <f t="shared" si="18"/>
        <v>0</v>
      </c>
      <c r="BL169" s="15" t="s">
        <v>350</v>
      </c>
      <c r="BM169" s="131" t="s">
        <v>436</v>
      </c>
    </row>
    <row r="170" spans="1:65" s="2" customFormat="1" ht="24.2" customHeight="1">
      <c r="A170" s="27"/>
      <c r="B170" s="125"/>
      <c r="C170" s="158" t="s">
        <v>275</v>
      </c>
      <c r="D170" s="158" t="s">
        <v>114</v>
      </c>
      <c r="E170" s="159" t="s">
        <v>715</v>
      </c>
      <c r="F170" s="160" t="s">
        <v>716</v>
      </c>
      <c r="G170" s="161" t="s">
        <v>301</v>
      </c>
      <c r="H170" s="162">
        <v>5</v>
      </c>
      <c r="I170" s="184"/>
      <c r="J170" s="185">
        <f t="shared" si="0"/>
        <v>0</v>
      </c>
      <c r="K170" s="126"/>
      <c r="L170" s="28"/>
      <c r="M170" s="127" t="s">
        <v>1</v>
      </c>
      <c r="N170" s="128" t="s">
        <v>36</v>
      </c>
      <c r="O170" s="129">
        <v>0</v>
      </c>
      <c r="P170" s="129">
        <f t="shared" si="10"/>
        <v>0</v>
      </c>
      <c r="Q170" s="129">
        <v>0</v>
      </c>
      <c r="R170" s="129">
        <f t="shared" si="11"/>
        <v>0</v>
      </c>
      <c r="S170" s="129">
        <v>0</v>
      </c>
      <c r="T170" s="130">
        <f t="shared" si="12"/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31" t="s">
        <v>350</v>
      </c>
      <c r="AT170" s="131" t="s">
        <v>114</v>
      </c>
      <c r="AU170" s="131" t="s">
        <v>67</v>
      </c>
      <c r="AY170" s="15" t="s">
        <v>112</v>
      </c>
      <c r="BE170" s="132">
        <f t="shared" si="13"/>
        <v>0</v>
      </c>
      <c r="BF170" s="132">
        <f t="shared" si="14"/>
        <v>0</v>
      </c>
      <c r="BG170" s="132">
        <f t="shared" si="15"/>
        <v>0</v>
      </c>
      <c r="BH170" s="132">
        <f t="shared" si="16"/>
        <v>0</v>
      </c>
      <c r="BI170" s="132">
        <f t="shared" si="17"/>
        <v>0</v>
      </c>
      <c r="BJ170" s="15" t="s">
        <v>67</v>
      </c>
      <c r="BK170" s="133">
        <f t="shared" si="18"/>
        <v>0</v>
      </c>
      <c r="BL170" s="15" t="s">
        <v>350</v>
      </c>
      <c r="BM170" s="131" t="s">
        <v>444</v>
      </c>
    </row>
    <row r="171" spans="1:65" s="2" customFormat="1" ht="14.45" customHeight="1">
      <c r="A171" s="27"/>
      <c r="B171" s="125"/>
      <c r="C171" s="158" t="s">
        <v>279</v>
      </c>
      <c r="D171" s="158" t="s">
        <v>114</v>
      </c>
      <c r="E171" s="159" t="s">
        <v>717</v>
      </c>
      <c r="F171" s="160" t="s">
        <v>718</v>
      </c>
      <c r="G171" s="161" t="s">
        <v>301</v>
      </c>
      <c r="H171" s="162">
        <v>1</v>
      </c>
      <c r="I171" s="184"/>
      <c r="J171" s="185">
        <f t="shared" si="0"/>
        <v>0</v>
      </c>
      <c r="K171" s="126"/>
      <c r="L171" s="28"/>
      <c r="M171" s="127" t="s">
        <v>1</v>
      </c>
      <c r="N171" s="128" t="s">
        <v>36</v>
      </c>
      <c r="O171" s="129">
        <v>0</v>
      </c>
      <c r="P171" s="129">
        <f t="shared" si="10"/>
        <v>0</v>
      </c>
      <c r="Q171" s="129">
        <v>0</v>
      </c>
      <c r="R171" s="129">
        <f t="shared" si="11"/>
        <v>0</v>
      </c>
      <c r="S171" s="129">
        <v>0</v>
      </c>
      <c r="T171" s="130">
        <f t="shared" si="12"/>
        <v>0</v>
      </c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R171" s="131" t="s">
        <v>350</v>
      </c>
      <c r="AT171" s="131" t="s">
        <v>114</v>
      </c>
      <c r="AU171" s="131" t="s">
        <v>67</v>
      </c>
      <c r="AY171" s="15" t="s">
        <v>112</v>
      </c>
      <c r="BE171" s="132">
        <f t="shared" si="13"/>
        <v>0</v>
      </c>
      <c r="BF171" s="132">
        <f t="shared" si="14"/>
        <v>0</v>
      </c>
      <c r="BG171" s="132">
        <f t="shared" si="15"/>
        <v>0</v>
      </c>
      <c r="BH171" s="132">
        <f t="shared" si="16"/>
        <v>0</v>
      </c>
      <c r="BI171" s="132">
        <f t="shared" si="17"/>
        <v>0</v>
      </c>
      <c r="BJ171" s="15" t="s">
        <v>67</v>
      </c>
      <c r="BK171" s="133">
        <f t="shared" si="18"/>
        <v>0</v>
      </c>
      <c r="BL171" s="15" t="s">
        <v>350</v>
      </c>
      <c r="BM171" s="131" t="s">
        <v>452</v>
      </c>
    </row>
    <row r="172" spans="1:65" s="2" customFormat="1" ht="24.2" customHeight="1">
      <c r="A172" s="27"/>
      <c r="B172" s="125"/>
      <c r="C172" s="158" t="s">
        <v>283</v>
      </c>
      <c r="D172" s="158" t="s">
        <v>114</v>
      </c>
      <c r="E172" s="159" t="s">
        <v>719</v>
      </c>
      <c r="F172" s="160" t="s">
        <v>720</v>
      </c>
      <c r="G172" s="161" t="s">
        <v>535</v>
      </c>
      <c r="H172" s="162">
        <v>1</v>
      </c>
      <c r="I172" s="184"/>
      <c r="J172" s="185">
        <f t="shared" si="0"/>
        <v>0</v>
      </c>
      <c r="K172" s="126"/>
      <c r="L172" s="28"/>
      <c r="M172" s="127" t="s">
        <v>1</v>
      </c>
      <c r="N172" s="128" t="s">
        <v>36</v>
      </c>
      <c r="O172" s="129">
        <v>0</v>
      </c>
      <c r="P172" s="129">
        <f t="shared" si="10"/>
        <v>0</v>
      </c>
      <c r="Q172" s="129">
        <v>0</v>
      </c>
      <c r="R172" s="129">
        <f t="shared" si="11"/>
        <v>0</v>
      </c>
      <c r="S172" s="129">
        <v>0</v>
      </c>
      <c r="T172" s="130">
        <f t="shared" si="12"/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31" t="s">
        <v>350</v>
      </c>
      <c r="AT172" s="131" t="s">
        <v>114</v>
      </c>
      <c r="AU172" s="131" t="s">
        <v>67</v>
      </c>
      <c r="AY172" s="15" t="s">
        <v>112</v>
      </c>
      <c r="BE172" s="132">
        <f t="shared" si="13"/>
        <v>0</v>
      </c>
      <c r="BF172" s="132">
        <f t="shared" si="14"/>
        <v>0</v>
      </c>
      <c r="BG172" s="132">
        <f t="shared" si="15"/>
        <v>0</v>
      </c>
      <c r="BH172" s="132">
        <f t="shared" si="16"/>
        <v>0</v>
      </c>
      <c r="BI172" s="132">
        <f t="shared" si="17"/>
        <v>0</v>
      </c>
      <c r="BJ172" s="15" t="s">
        <v>67</v>
      </c>
      <c r="BK172" s="133">
        <f t="shared" si="18"/>
        <v>0</v>
      </c>
      <c r="BL172" s="15" t="s">
        <v>350</v>
      </c>
      <c r="BM172" s="131" t="s">
        <v>460</v>
      </c>
    </row>
    <row r="173" spans="1:65" s="2" customFormat="1" ht="24.2" customHeight="1">
      <c r="A173" s="27"/>
      <c r="B173" s="125"/>
      <c r="C173" s="158" t="s">
        <v>287</v>
      </c>
      <c r="D173" s="158" t="s">
        <v>114</v>
      </c>
      <c r="E173" s="159" t="s">
        <v>721</v>
      </c>
      <c r="F173" s="160" t="s">
        <v>722</v>
      </c>
      <c r="G173" s="161" t="s">
        <v>301</v>
      </c>
      <c r="H173" s="162">
        <v>1</v>
      </c>
      <c r="I173" s="184"/>
      <c r="J173" s="185">
        <f t="shared" si="0"/>
        <v>0</v>
      </c>
      <c r="K173" s="126"/>
      <c r="L173" s="28"/>
      <c r="M173" s="127" t="s">
        <v>1</v>
      </c>
      <c r="N173" s="128" t="s">
        <v>36</v>
      </c>
      <c r="O173" s="129">
        <v>0</v>
      </c>
      <c r="P173" s="129">
        <f t="shared" si="10"/>
        <v>0</v>
      </c>
      <c r="Q173" s="129">
        <v>0</v>
      </c>
      <c r="R173" s="129">
        <f t="shared" si="11"/>
        <v>0</v>
      </c>
      <c r="S173" s="129">
        <v>0</v>
      </c>
      <c r="T173" s="130">
        <f t="shared" si="12"/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31" t="s">
        <v>350</v>
      </c>
      <c r="AT173" s="131" t="s">
        <v>114</v>
      </c>
      <c r="AU173" s="131" t="s">
        <v>67</v>
      </c>
      <c r="AY173" s="15" t="s">
        <v>112</v>
      </c>
      <c r="BE173" s="132">
        <f t="shared" si="13"/>
        <v>0</v>
      </c>
      <c r="BF173" s="132">
        <f t="shared" si="14"/>
        <v>0</v>
      </c>
      <c r="BG173" s="132">
        <f t="shared" si="15"/>
        <v>0</v>
      </c>
      <c r="BH173" s="132">
        <f t="shared" si="16"/>
        <v>0</v>
      </c>
      <c r="BI173" s="132">
        <f t="shared" si="17"/>
        <v>0</v>
      </c>
      <c r="BJ173" s="15" t="s">
        <v>67</v>
      </c>
      <c r="BK173" s="133">
        <f t="shared" si="18"/>
        <v>0</v>
      </c>
      <c r="BL173" s="15" t="s">
        <v>350</v>
      </c>
      <c r="BM173" s="131" t="s">
        <v>723</v>
      </c>
    </row>
    <row r="174" spans="1:65" s="2" customFormat="1" ht="14.45" customHeight="1">
      <c r="A174" s="27"/>
      <c r="B174" s="125"/>
      <c r="C174" s="158" t="s">
        <v>291</v>
      </c>
      <c r="D174" s="158" t="s">
        <v>114</v>
      </c>
      <c r="E174" s="159" t="s">
        <v>724</v>
      </c>
      <c r="F174" s="160" t="s">
        <v>725</v>
      </c>
      <c r="G174" s="161" t="s">
        <v>301</v>
      </c>
      <c r="H174" s="162">
        <v>88</v>
      </c>
      <c r="I174" s="184"/>
      <c r="J174" s="185">
        <f t="shared" si="0"/>
        <v>0</v>
      </c>
      <c r="K174" s="126"/>
      <c r="L174" s="28"/>
      <c r="M174" s="127" t="s">
        <v>1</v>
      </c>
      <c r="N174" s="128" t="s">
        <v>36</v>
      </c>
      <c r="O174" s="129">
        <v>0</v>
      </c>
      <c r="P174" s="129">
        <f t="shared" si="10"/>
        <v>0</v>
      </c>
      <c r="Q174" s="129">
        <v>0</v>
      </c>
      <c r="R174" s="129">
        <f t="shared" si="11"/>
        <v>0</v>
      </c>
      <c r="S174" s="129">
        <v>0</v>
      </c>
      <c r="T174" s="130">
        <f t="shared" si="12"/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31" t="s">
        <v>350</v>
      </c>
      <c r="AT174" s="131" t="s">
        <v>114</v>
      </c>
      <c r="AU174" s="131" t="s">
        <v>67</v>
      </c>
      <c r="AY174" s="15" t="s">
        <v>112</v>
      </c>
      <c r="BE174" s="132">
        <f t="shared" si="13"/>
        <v>0</v>
      </c>
      <c r="BF174" s="132">
        <f t="shared" si="14"/>
        <v>0</v>
      </c>
      <c r="BG174" s="132">
        <f t="shared" si="15"/>
        <v>0</v>
      </c>
      <c r="BH174" s="132">
        <f t="shared" si="16"/>
        <v>0</v>
      </c>
      <c r="BI174" s="132">
        <f t="shared" si="17"/>
        <v>0</v>
      </c>
      <c r="BJ174" s="15" t="s">
        <v>67</v>
      </c>
      <c r="BK174" s="133">
        <f t="shared" si="18"/>
        <v>0</v>
      </c>
      <c r="BL174" s="15" t="s">
        <v>350</v>
      </c>
      <c r="BM174" s="131" t="s">
        <v>726</v>
      </c>
    </row>
    <row r="175" spans="1:65" s="2" customFormat="1" ht="14.45" customHeight="1">
      <c r="A175" s="27"/>
      <c r="B175" s="125"/>
      <c r="C175" s="163" t="s">
        <v>293</v>
      </c>
      <c r="D175" s="163" t="s">
        <v>186</v>
      </c>
      <c r="E175" s="164" t="s">
        <v>727</v>
      </c>
      <c r="F175" s="165" t="s">
        <v>728</v>
      </c>
      <c r="G175" s="166" t="s">
        <v>301</v>
      </c>
      <c r="H175" s="167">
        <v>64</v>
      </c>
      <c r="I175" s="195"/>
      <c r="J175" s="186">
        <f t="shared" si="0"/>
        <v>0</v>
      </c>
      <c r="K175" s="136"/>
      <c r="L175" s="137"/>
      <c r="M175" s="138" t="s">
        <v>1</v>
      </c>
      <c r="N175" s="139" t="s">
        <v>36</v>
      </c>
      <c r="O175" s="129">
        <v>0</v>
      </c>
      <c r="P175" s="129">
        <f t="shared" si="10"/>
        <v>0</v>
      </c>
      <c r="Q175" s="129">
        <v>0</v>
      </c>
      <c r="R175" s="129">
        <f t="shared" si="11"/>
        <v>0</v>
      </c>
      <c r="S175" s="129">
        <v>0</v>
      </c>
      <c r="T175" s="130">
        <f t="shared" si="12"/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31" t="s">
        <v>631</v>
      </c>
      <c r="AT175" s="131" t="s">
        <v>186</v>
      </c>
      <c r="AU175" s="131" t="s">
        <v>67</v>
      </c>
      <c r="AY175" s="15" t="s">
        <v>112</v>
      </c>
      <c r="BE175" s="132">
        <f t="shared" si="13"/>
        <v>0</v>
      </c>
      <c r="BF175" s="132">
        <f t="shared" si="14"/>
        <v>0</v>
      </c>
      <c r="BG175" s="132">
        <f t="shared" si="15"/>
        <v>0</v>
      </c>
      <c r="BH175" s="132">
        <f t="shared" si="16"/>
        <v>0</v>
      </c>
      <c r="BI175" s="132">
        <f t="shared" si="17"/>
        <v>0</v>
      </c>
      <c r="BJ175" s="15" t="s">
        <v>67</v>
      </c>
      <c r="BK175" s="133">
        <f t="shared" si="18"/>
        <v>0</v>
      </c>
      <c r="BL175" s="15" t="s">
        <v>350</v>
      </c>
      <c r="BM175" s="131" t="s">
        <v>729</v>
      </c>
    </row>
    <row r="176" spans="1:65" s="2" customFormat="1" ht="14.45" customHeight="1">
      <c r="A176" s="27"/>
      <c r="B176" s="125"/>
      <c r="C176" s="163" t="s">
        <v>298</v>
      </c>
      <c r="D176" s="163" t="s">
        <v>186</v>
      </c>
      <c r="E176" s="164" t="s">
        <v>730</v>
      </c>
      <c r="F176" s="165" t="s">
        <v>731</v>
      </c>
      <c r="G176" s="166" t="s">
        <v>301</v>
      </c>
      <c r="H176" s="167">
        <v>24</v>
      </c>
      <c r="I176" s="195"/>
      <c r="J176" s="186">
        <f t="shared" si="0"/>
        <v>0</v>
      </c>
      <c r="K176" s="136"/>
      <c r="L176" s="137"/>
      <c r="M176" s="138" t="s">
        <v>1</v>
      </c>
      <c r="N176" s="139" t="s">
        <v>36</v>
      </c>
      <c r="O176" s="129">
        <v>0</v>
      </c>
      <c r="P176" s="129">
        <f t="shared" si="10"/>
        <v>0</v>
      </c>
      <c r="Q176" s="129">
        <v>0</v>
      </c>
      <c r="R176" s="129">
        <f t="shared" si="11"/>
        <v>0</v>
      </c>
      <c r="S176" s="129">
        <v>0</v>
      </c>
      <c r="T176" s="130">
        <f t="shared" si="12"/>
        <v>0</v>
      </c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R176" s="131" t="s">
        <v>631</v>
      </c>
      <c r="AT176" s="131" t="s">
        <v>186</v>
      </c>
      <c r="AU176" s="131" t="s">
        <v>67</v>
      </c>
      <c r="AY176" s="15" t="s">
        <v>112</v>
      </c>
      <c r="BE176" s="132">
        <f t="shared" si="13"/>
        <v>0</v>
      </c>
      <c r="BF176" s="132">
        <f t="shared" si="14"/>
        <v>0</v>
      </c>
      <c r="BG176" s="132">
        <f t="shared" si="15"/>
        <v>0</v>
      </c>
      <c r="BH176" s="132">
        <f t="shared" si="16"/>
        <v>0</v>
      </c>
      <c r="BI176" s="132">
        <f t="shared" si="17"/>
        <v>0</v>
      </c>
      <c r="BJ176" s="15" t="s">
        <v>67</v>
      </c>
      <c r="BK176" s="133">
        <f t="shared" si="18"/>
        <v>0</v>
      </c>
      <c r="BL176" s="15" t="s">
        <v>350</v>
      </c>
      <c r="BM176" s="131" t="s">
        <v>732</v>
      </c>
    </row>
    <row r="177" spans="1:65" s="12" customFormat="1" ht="23.1" customHeight="1">
      <c r="B177" s="115"/>
      <c r="D177" s="116" t="s">
        <v>56</v>
      </c>
      <c r="E177" s="124" t="s">
        <v>733</v>
      </c>
      <c r="F177" s="124" t="s">
        <v>734</v>
      </c>
      <c r="I177" s="193"/>
      <c r="J177" s="190">
        <f>SUM(J178:J201)</f>
        <v>0</v>
      </c>
      <c r="L177" s="115"/>
      <c r="M177" s="118"/>
      <c r="N177" s="119"/>
      <c r="O177" s="119"/>
      <c r="P177" s="120">
        <f>SUM(P178:P201)</f>
        <v>0</v>
      </c>
      <c r="Q177" s="119"/>
      <c r="R177" s="120">
        <f>SUM(R178:R201)</f>
        <v>0</v>
      </c>
      <c r="S177" s="119"/>
      <c r="T177" s="121">
        <f>SUM(T178:T201)</f>
        <v>0</v>
      </c>
      <c r="AR177" s="116" t="s">
        <v>123</v>
      </c>
      <c r="AT177" s="122" t="s">
        <v>56</v>
      </c>
      <c r="AU177" s="122" t="s">
        <v>65</v>
      </c>
      <c r="AY177" s="116" t="s">
        <v>112</v>
      </c>
      <c r="BK177" s="123">
        <f>SUM(BK178:BK201)</f>
        <v>0</v>
      </c>
    </row>
    <row r="178" spans="1:65" s="2" customFormat="1" ht="14.45" customHeight="1">
      <c r="A178" s="27"/>
      <c r="B178" s="125"/>
      <c r="C178" s="158" t="s">
        <v>303</v>
      </c>
      <c r="D178" s="158" t="s">
        <v>114</v>
      </c>
      <c r="E178" s="159" t="s">
        <v>735</v>
      </c>
      <c r="F178" s="160" t="s">
        <v>736</v>
      </c>
      <c r="G178" s="161" t="s">
        <v>137</v>
      </c>
      <c r="H178" s="162">
        <v>160</v>
      </c>
      <c r="I178" s="184"/>
      <c r="J178" s="185">
        <f t="shared" ref="J178:J201" si="19">ROUND(I178*H178,2)</f>
        <v>0</v>
      </c>
      <c r="K178" s="126"/>
      <c r="L178" s="28"/>
      <c r="M178" s="127" t="s">
        <v>1</v>
      </c>
      <c r="N178" s="128" t="s">
        <v>36</v>
      </c>
      <c r="O178" s="129">
        <v>0</v>
      </c>
      <c r="P178" s="129">
        <f t="shared" ref="P178:P201" si="20">O178*H178</f>
        <v>0</v>
      </c>
      <c r="Q178" s="129">
        <v>0</v>
      </c>
      <c r="R178" s="129">
        <f t="shared" ref="R178:R201" si="21">Q178*H178</f>
        <v>0</v>
      </c>
      <c r="S178" s="129">
        <v>0</v>
      </c>
      <c r="T178" s="130">
        <f t="shared" ref="T178:T201" si="22">S178*H178</f>
        <v>0</v>
      </c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R178" s="131" t="s">
        <v>350</v>
      </c>
      <c r="AT178" s="131" t="s">
        <v>114</v>
      </c>
      <c r="AU178" s="131" t="s">
        <v>67</v>
      </c>
      <c r="AY178" s="15" t="s">
        <v>112</v>
      </c>
      <c r="BE178" s="132">
        <f t="shared" ref="BE178:BE201" si="23">IF(N178="základná",J178,0)</f>
        <v>0</v>
      </c>
      <c r="BF178" s="132">
        <f t="shared" ref="BF178:BF201" si="24">IF(N178="znížená",J178,0)</f>
        <v>0</v>
      </c>
      <c r="BG178" s="132">
        <f t="shared" ref="BG178:BG201" si="25">IF(N178="zákl. prenesená",J178,0)</f>
        <v>0</v>
      </c>
      <c r="BH178" s="132">
        <f t="shared" ref="BH178:BH201" si="26">IF(N178="zníž. prenesená",J178,0)</f>
        <v>0</v>
      </c>
      <c r="BI178" s="132">
        <f t="shared" ref="BI178:BI201" si="27">IF(N178="nulová",J178,0)</f>
        <v>0</v>
      </c>
      <c r="BJ178" s="15" t="s">
        <v>67</v>
      </c>
      <c r="BK178" s="133">
        <f t="shared" ref="BK178:BK201" si="28">ROUND(I178*H178,3)</f>
        <v>0</v>
      </c>
      <c r="BL178" s="15" t="s">
        <v>350</v>
      </c>
      <c r="BM178" s="131" t="s">
        <v>737</v>
      </c>
    </row>
    <row r="179" spans="1:65" s="2" customFormat="1" ht="24.2" customHeight="1">
      <c r="A179" s="27"/>
      <c r="B179" s="125"/>
      <c r="C179" s="163" t="s">
        <v>307</v>
      </c>
      <c r="D179" s="163" t="s">
        <v>186</v>
      </c>
      <c r="E179" s="164" t="s">
        <v>738</v>
      </c>
      <c r="F179" s="165" t="s">
        <v>739</v>
      </c>
      <c r="G179" s="166" t="s">
        <v>137</v>
      </c>
      <c r="H179" s="167">
        <v>160</v>
      </c>
      <c r="I179" s="195"/>
      <c r="J179" s="186">
        <f t="shared" si="19"/>
        <v>0</v>
      </c>
      <c r="K179" s="136"/>
      <c r="L179" s="137"/>
      <c r="M179" s="138" t="s">
        <v>1</v>
      </c>
      <c r="N179" s="139" t="s">
        <v>36</v>
      </c>
      <c r="O179" s="129">
        <v>0</v>
      </c>
      <c r="P179" s="129">
        <f t="shared" si="20"/>
        <v>0</v>
      </c>
      <c r="Q179" s="129">
        <v>0</v>
      </c>
      <c r="R179" s="129">
        <f t="shared" si="21"/>
        <v>0</v>
      </c>
      <c r="S179" s="129">
        <v>0</v>
      </c>
      <c r="T179" s="130">
        <f t="shared" si="22"/>
        <v>0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R179" s="131" t="s">
        <v>631</v>
      </c>
      <c r="AT179" s="131" t="s">
        <v>186</v>
      </c>
      <c r="AU179" s="131" t="s">
        <v>67</v>
      </c>
      <c r="AY179" s="15" t="s">
        <v>112</v>
      </c>
      <c r="BE179" s="132">
        <f t="shared" si="23"/>
        <v>0</v>
      </c>
      <c r="BF179" s="132">
        <f t="shared" si="24"/>
        <v>0</v>
      </c>
      <c r="BG179" s="132">
        <f t="shared" si="25"/>
        <v>0</v>
      </c>
      <c r="BH179" s="132">
        <f t="shared" si="26"/>
        <v>0</v>
      </c>
      <c r="BI179" s="132">
        <f t="shared" si="27"/>
        <v>0</v>
      </c>
      <c r="BJ179" s="15" t="s">
        <v>67</v>
      </c>
      <c r="BK179" s="133">
        <f t="shared" si="28"/>
        <v>0</v>
      </c>
      <c r="BL179" s="15" t="s">
        <v>350</v>
      </c>
      <c r="BM179" s="131" t="s">
        <v>740</v>
      </c>
    </row>
    <row r="180" spans="1:65" s="2" customFormat="1" ht="14.45" customHeight="1">
      <c r="A180" s="27"/>
      <c r="B180" s="125"/>
      <c r="C180" s="158" t="s">
        <v>311</v>
      </c>
      <c r="D180" s="158" t="s">
        <v>114</v>
      </c>
      <c r="E180" s="159" t="s">
        <v>143</v>
      </c>
      <c r="F180" s="160" t="s">
        <v>741</v>
      </c>
      <c r="G180" s="161" t="s">
        <v>301</v>
      </c>
      <c r="H180" s="162">
        <v>6</v>
      </c>
      <c r="I180" s="184"/>
      <c r="J180" s="185">
        <f t="shared" si="19"/>
        <v>0</v>
      </c>
      <c r="K180" s="126"/>
      <c r="L180" s="28"/>
      <c r="M180" s="127" t="s">
        <v>1</v>
      </c>
      <c r="N180" s="128" t="s">
        <v>36</v>
      </c>
      <c r="O180" s="129">
        <v>0</v>
      </c>
      <c r="P180" s="129">
        <f t="shared" si="20"/>
        <v>0</v>
      </c>
      <c r="Q180" s="129">
        <v>0</v>
      </c>
      <c r="R180" s="129">
        <f t="shared" si="21"/>
        <v>0</v>
      </c>
      <c r="S180" s="129">
        <v>0</v>
      </c>
      <c r="T180" s="130">
        <f t="shared" si="22"/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31" t="s">
        <v>350</v>
      </c>
      <c r="AT180" s="131" t="s">
        <v>114</v>
      </c>
      <c r="AU180" s="131" t="s">
        <v>67</v>
      </c>
      <c r="AY180" s="15" t="s">
        <v>112</v>
      </c>
      <c r="BE180" s="132">
        <f t="shared" si="23"/>
        <v>0</v>
      </c>
      <c r="BF180" s="132">
        <f t="shared" si="24"/>
        <v>0</v>
      </c>
      <c r="BG180" s="132">
        <f t="shared" si="25"/>
        <v>0</v>
      </c>
      <c r="BH180" s="132">
        <f t="shared" si="26"/>
        <v>0</v>
      </c>
      <c r="BI180" s="132">
        <f t="shared" si="27"/>
        <v>0</v>
      </c>
      <c r="BJ180" s="15" t="s">
        <v>67</v>
      </c>
      <c r="BK180" s="133">
        <f t="shared" si="28"/>
        <v>0</v>
      </c>
      <c r="BL180" s="15" t="s">
        <v>350</v>
      </c>
      <c r="BM180" s="131" t="s">
        <v>742</v>
      </c>
    </row>
    <row r="181" spans="1:65" s="2" customFormat="1" ht="24.2" customHeight="1">
      <c r="A181" s="27"/>
      <c r="B181" s="125"/>
      <c r="C181" s="158" t="s">
        <v>315</v>
      </c>
      <c r="D181" s="158" t="s">
        <v>114</v>
      </c>
      <c r="E181" s="159" t="s">
        <v>743</v>
      </c>
      <c r="F181" s="160" t="s">
        <v>744</v>
      </c>
      <c r="G181" s="161" t="s">
        <v>301</v>
      </c>
      <c r="H181" s="162">
        <v>6</v>
      </c>
      <c r="I181" s="184"/>
      <c r="J181" s="185">
        <f t="shared" si="19"/>
        <v>0</v>
      </c>
      <c r="K181" s="126"/>
      <c r="L181" s="28"/>
      <c r="M181" s="127" t="s">
        <v>1</v>
      </c>
      <c r="N181" s="128" t="s">
        <v>36</v>
      </c>
      <c r="O181" s="129">
        <v>0</v>
      </c>
      <c r="P181" s="129">
        <f t="shared" si="20"/>
        <v>0</v>
      </c>
      <c r="Q181" s="129">
        <v>0</v>
      </c>
      <c r="R181" s="129">
        <f t="shared" si="21"/>
        <v>0</v>
      </c>
      <c r="S181" s="129">
        <v>0</v>
      </c>
      <c r="T181" s="130">
        <f t="shared" si="22"/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31" t="s">
        <v>350</v>
      </c>
      <c r="AT181" s="131" t="s">
        <v>114</v>
      </c>
      <c r="AU181" s="131" t="s">
        <v>67</v>
      </c>
      <c r="AY181" s="15" t="s">
        <v>112</v>
      </c>
      <c r="BE181" s="132">
        <f t="shared" si="23"/>
        <v>0</v>
      </c>
      <c r="BF181" s="132">
        <f t="shared" si="24"/>
        <v>0</v>
      </c>
      <c r="BG181" s="132">
        <f t="shared" si="25"/>
        <v>0</v>
      </c>
      <c r="BH181" s="132">
        <f t="shared" si="26"/>
        <v>0</v>
      </c>
      <c r="BI181" s="132">
        <f t="shared" si="27"/>
        <v>0</v>
      </c>
      <c r="BJ181" s="15" t="s">
        <v>67</v>
      </c>
      <c r="BK181" s="133">
        <f t="shared" si="28"/>
        <v>0</v>
      </c>
      <c r="BL181" s="15" t="s">
        <v>350</v>
      </c>
      <c r="BM181" s="131" t="s">
        <v>745</v>
      </c>
    </row>
    <row r="182" spans="1:65" s="2" customFormat="1" ht="24.2" customHeight="1">
      <c r="A182" s="27"/>
      <c r="B182" s="125"/>
      <c r="C182" s="158" t="s">
        <v>319</v>
      </c>
      <c r="D182" s="158" t="s">
        <v>114</v>
      </c>
      <c r="E182" s="159" t="s">
        <v>746</v>
      </c>
      <c r="F182" s="160" t="s">
        <v>747</v>
      </c>
      <c r="G182" s="161" t="s">
        <v>301</v>
      </c>
      <c r="H182" s="162">
        <v>15</v>
      </c>
      <c r="I182" s="184"/>
      <c r="J182" s="185">
        <f t="shared" si="19"/>
        <v>0</v>
      </c>
      <c r="K182" s="126"/>
      <c r="L182" s="28"/>
      <c r="M182" s="127" t="s">
        <v>1</v>
      </c>
      <c r="N182" s="128" t="s">
        <v>36</v>
      </c>
      <c r="O182" s="129">
        <v>0</v>
      </c>
      <c r="P182" s="129">
        <f t="shared" si="20"/>
        <v>0</v>
      </c>
      <c r="Q182" s="129">
        <v>0</v>
      </c>
      <c r="R182" s="129">
        <f t="shared" si="21"/>
        <v>0</v>
      </c>
      <c r="S182" s="129">
        <v>0</v>
      </c>
      <c r="T182" s="130">
        <f t="shared" si="22"/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31" t="s">
        <v>350</v>
      </c>
      <c r="AT182" s="131" t="s">
        <v>114</v>
      </c>
      <c r="AU182" s="131" t="s">
        <v>67</v>
      </c>
      <c r="AY182" s="15" t="s">
        <v>112</v>
      </c>
      <c r="BE182" s="132">
        <f t="shared" si="23"/>
        <v>0</v>
      </c>
      <c r="BF182" s="132">
        <f t="shared" si="24"/>
        <v>0</v>
      </c>
      <c r="BG182" s="132">
        <f t="shared" si="25"/>
        <v>0</v>
      </c>
      <c r="BH182" s="132">
        <f t="shared" si="26"/>
        <v>0</v>
      </c>
      <c r="BI182" s="132">
        <f t="shared" si="27"/>
        <v>0</v>
      </c>
      <c r="BJ182" s="15" t="s">
        <v>67</v>
      </c>
      <c r="BK182" s="133">
        <f t="shared" si="28"/>
        <v>0</v>
      </c>
      <c r="BL182" s="15" t="s">
        <v>350</v>
      </c>
      <c r="BM182" s="131" t="s">
        <v>748</v>
      </c>
    </row>
    <row r="183" spans="1:65" s="2" customFormat="1" ht="24.2" customHeight="1">
      <c r="A183" s="27"/>
      <c r="B183" s="125"/>
      <c r="C183" s="158" t="s">
        <v>323</v>
      </c>
      <c r="D183" s="158" t="s">
        <v>114</v>
      </c>
      <c r="E183" s="159" t="s">
        <v>749</v>
      </c>
      <c r="F183" s="160" t="s">
        <v>750</v>
      </c>
      <c r="G183" s="161" t="s">
        <v>137</v>
      </c>
      <c r="H183" s="162">
        <v>458</v>
      </c>
      <c r="I183" s="184"/>
      <c r="J183" s="185">
        <f t="shared" si="19"/>
        <v>0</v>
      </c>
      <c r="K183" s="126"/>
      <c r="L183" s="28"/>
      <c r="M183" s="127" t="s">
        <v>1</v>
      </c>
      <c r="N183" s="128" t="s">
        <v>36</v>
      </c>
      <c r="O183" s="129">
        <v>0</v>
      </c>
      <c r="P183" s="129">
        <f t="shared" si="20"/>
        <v>0</v>
      </c>
      <c r="Q183" s="129">
        <v>0</v>
      </c>
      <c r="R183" s="129">
        <f t="shared" si="21"/>
        <v>0</v>
      </c>
      <c r="S183" s="129">
        <v>0</v>
      </c>
      <c r="T183" s="130">
        <f t="shared" si="22"/>
        <v>0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R183" s="131" t="s">
        <v>350</v>
      </c>
      <c r="AT183" s="131" t="s">
        <v>114</v>
      </c>
      <c r="AU183" s="131" t="s">
        <v>67</v>
      </c>
      <c r="AY183" s="15" t="s">
        <v>112</v>
      </c>
      <c r="BE183" s="132">
        <f t="shared" si="23"/>
        <v>0</v>
      </c>
      <c r="BF183" s="132">
        <f t="shared" si="24"/>
        <v>0</v>
      </c>
      <c r="BG183" s="132">
        <f t="shared" si="25"/>
        <v>0</v>
      </c>
      <c r="BH183" s="132">
        <f t="shared" si="26"/>
        <v>0</v>
      </c>
      <c r="BI183" s="132">
        <f t="shared" si="27"/>
        <v>0</v>
      </c>
      <c r="BJ183" s="15" t="s">
        <v>67</v>
      </c>
      <c r="BK183" s="133">
        <f t="shared" si="28"/>
        <v>0</v>
      </c>
      <c r="BL183" s="15" t="s">
        <v>350</v>
      </c>
      <c r="BM183" s="131" t="s">
        <v>751</v>
      </c>
    </row>
    <row r="184" spans="1:65" s="2" customFormat="1" ht="24.2" customHeight="1">
      <c r="A184" s="27"/>
      <c r="B184" s="125"/>
      <c r="C184" s="158" t="s">
        <v>328</v>
      </c>
      <c r="D184" s="158" t="s">
        <v>114</v>
      </c>
      <c r="E184" s="159" t="s">
        <v>752</v>
      </c>
      <c r="F184" s="160" t="s">
        <v>753</v>
      </c>
      <c r="G184" s="161" t="s">
        <v>137</v>
      </c>
      <c r="H184" s="162">
        <v>290</v>
      </c>
      <c r="I184" s="184"/>
      <c r="J184" s="185">
        <f t="shared" si="19"/>
        <v>0</v>
      </c>
      <c r="K184" s="126"/>
      <c r="L184" s="28"/>
      <c r="M184" s="127" t="s">
        <v>1</v>
      </c>
      <c r="N184" s="128" t="s">
        <v>36</v>
      </c>
      <c r="O184" s="129">
        <v>0</v>
      </c>
      <c r="P184" s="129">
        <f t="shared" si="20"/>
        <v>0</v>
      </c>
      <c r="Q184" s="129">
        <v>0</v>
      </c>
      <c r="R184" s="129">
        <f t="shared" si="21"/>
        <v>0</v>
      </c>
      <c r="S184" s="129">
        <v>0</v>
      </c>
      <c r="T184" s="130">
        <f t="shared" si="22"/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31" t="s">
        <v>350</v>
      </c>
      <c r="AT184" s="131" t="s">
        <v>114</v>
      </c>
      <c r="AU184" s="131" t="s">
        <v>67</v>
      </c>
      <c r="AY184" s="15" t="s">
        <v>112</v>
      </c>
      <c r="BE184" s="132">
        <f t="shared" si="23"/>
        <v>0</v>
      </c>
      <c r="BF184" s="132">
        <f t="shared" si="24"/>
        <v>0</v>
      </c>
      <c r="BG184" s="132">
        <f t="shared" si="25"/>
        <v>0</v>
      </c>
      <c r="BH184" s="132">
        <f t="shared" si="26"/>
        <v>0</v>
      </c>
      <c r="BI184" s="132">
        <f t="shared" si="27"/>
        <v>0</v>
      </c>
      <c r="BJ184" s="15" t="s">
        <v>67</v>
      </c>
      <c r="BK184" s="133">
        <f t="shared" si="28"/>
        <v>0</v>
      </c>
      <c r="BL184" s="15" t="s">
        <v>350</v>
      </c>
      <c r="BM184" s="131" t="s">
        <v>754</v>
      </c>
    </row>
    <row r="185" spans="1:65" s="2" customFormat="1" ht="24.2" customHeight="1">
      <c r="A185" s="27"/>
      <c r="B185" s="125"/>
      <c r="C185" s="158" t="s">
        <v>332</v>
      </c>
      <c r="D185" s="158" t="s">
        <v>114</v>
      </c>
      <c r="E185" s="159" t="s">
        <v>755</v>
      </c>
      <c r="F185" s="160" t="s">
        <v>756</v>
      </c>
      <c r="G185" s="161" t="s">
        <v>137</v>
      </c>
      <c r="H185" s="162">
        <v>273</v>
      </c>
      <c r="I185" s="184"/>
      <c r="J185" s="185">
        <f t="shared" si="19"/>
        <v>0</v>
      </c>
      <c r="K185" s="126"/>
      <c r="L185" s="28"/>
      <c r="M185" s="127" t="s">
        <v>1</v>
      </c>
      <c r="N185" s="128" t="s">
        <v>36</v>
      </c>
      <c r="O185" s="129">
        <v>0</v>
      </c>
      <c r="P185" s="129">
        <f t="shared" si="20"/>
        <v>0</v>
      </c>
      <c r="Q185" s="129">
        <v>0</v>
      </c>
      <c r="R185" s="129">
        <f t="shared" si="21"/>
        <v>0</v>
      </c>
      <c r="S185" s="129">
        <v>0</v>
      </c>
      <c r="T185" s="130">
        <f t="shared" si="22"/>
        <v>0</v>
      </c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R185" s="131" t="s">
        <v>350</v>
      </c>
      <c r="AT185" s="131" t="s">
        <v>114</v>
      </c>
      <c r="AU185" s="131" t="s">
        <v>67</v>
      </c>
      <c r="AY185" s="15" t="s">
        <v>112</v>
      </c>
      <c r="BE185" s="132">
        <f t="shared" si="23"/>
        <v>0</v>
      </c>
      <c r="BF185" s="132">
        <f t="shared" si="24"/>
        <v>0</v>
      </c>
      <c r="BG185" s="132">
        <f t="shared" si="25"/>
        <v>0</v>
      </c>
      <c r="BH185" s="132">
        <f t="shared" si="26"/>
        <v>0</v>
      </c>
      <c r="BI185" s="132">
        <f t="shared" si="27"/>
        <v>0</v>
      </c>
      <c r="BJ185" s="15" t="s">
        <v>67</v>
      </c>
      <c r="BK185" s="133">
        <f t="shared" si="28"/>
        <v>0</v>
      </c>
      <c r="BL185" s="15" t="s">
        <v>350</v>
      </c>
      <c r="BM185" s="131" t="s">
        <v>757</v>
      </c>
    </row>
    <row r="186" spans="1:65" s="2" customFormat="1" ht="14.45" customHeight="1">
      <c r="A186" s="27"/>
      <c r="B186" s="125"/>
      <c r="C186" s="163" t="s">
        <v>336</v>
      </c>
      <c r="D186" s="163" t="s">
        <v>186</v>
      </c>
      <c r="E186" s="164" t="s">
        <v>758</v>
      </c>
      <c r="F186" s="165" t="s">
        <v>759</v>
      </c>
      <c r="G186" s="166" t="s">
        <v>137</v>
      </c>
      <c r="H186" s="167">
        <v>625</v>
      </c>
      <c r="I186" s="195"/>
      <c r="J186" s="186">
        <f t="shared" si="19"/>
        <v>0</v>
      </c>
      <c r="K186" s="136"/>
      <c r="L186" s="137"/>
      <c r="M186" s="138" t="s">
        <v>1</v>
      </c>
      <c r="N186" s="139" t="s">
        <v>36</v>
      </c>
      <c r="O186" s="129">
        <v>0</v>
      </c>
      <c r="P186" s="129">
        <f t="shared" si="20"/>
        <v>0</v>
      </c>
      <c r="Q186" s="129">
        <v>0</v>
      </c>
      <c r="R186" s="129">
        <f t="shared" si="21"/>
        <v>0</v>
      </c>
      <c r="S186" s="129">
        <v>0</v>
      </c>
      <c r="T186" s="130">
        <f t="shared" si="22"/>
        <v>0</v>
      </c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R186" s="131" t="s">
        <v>631</v>
      </c>
      <c r="AT186" s="131" t="s">
        <v>186</v>
      </c>
      <c r="AU186" s="131" t="s">
        <v>67</v>
      </c>
      <c r="AY186" s="15" t="s">
        <v>112</v>
      </c>
      <c r="BE186" s="132">
        <f t="shared" si="23"/>
        <v>0</v>
      </c>
      <c r="BF186" s="132">
        <f t="shared" si="24"/>
        <v>0</v>
      </c>
      <c r="BG186" s="132">
        <f t="shared" si="25"/>
        <v>0</v>
      </c>
      <c r="BH186" s="132">
        <f t="shared" si="26"/>
        <v>0</v>
      </c>
      <c r="BI186" s="132">
        <f t="shared" si="27"/>
        <v>0</v>
      </c>
      <c r="BJ186" s="15" t="s">
        <v>67</v>
      </c>
      <c r="BK186" s="133">
        <f t="shared" si="28"/>
        <v>0</v>
      </c>
      <c r="BL186" s="15" t="s">
        <v>350</v>
      </c>
      <c r="BM186" s="131" t="s">
        <v>760</v>
      </c>
    </row>
    <row r="187" spans="1:65" s="2" customFormat="1" ht="24.2" customHeight="1">
      <c r="A187" s="27"/>
      <c r="B187" s="125"/>
      <c r="C187" s="158" t="s">
        <v>340</v>
      </c>
      <c r="D187" s="158" t="s">
        <v>114</v>
      </c>
      <c r="E187" s="159" t="s">
        <v>761</v>
      </c>
      <c r="F187" s="160" t="s">
        <v>762</v>
      </c>
      <c r="G187" s="161" t="s">
        <v>137</v>
      </c>
      <c r="H187" s="162">
        <v>140</v>
      </c>
      <c r="I187" s="184"/>
      <c r="J187" s="185">
        <f t="shared" si="19"/>
        <v>0</v>
      </c>
      <c r="K187" s="126"/>
      <c r="L187" s="28"/>
      <c r="M187" s="127" t="s">
        <v>1</v>
      </c>
      <c r="N187" s="128" t="s">
        <v>36</v>
      </c>
      <c r="O187" s="129">
        <v>0</v>
      </c>
      <c r="P187" s="129">
        <f t="shared" si="20"/>
        <v>0</v>
      </c>
      <c r="Q187" s="129">
        <v>0</v>
      </c>
      <c r="R187" s="129">
        <f t="shared" si="21"/>
        <v>0</v>
      </c>
      <c r="S187" s="129">
        <v>0</v>
      </c>
      <c r="T187" s="130">
        <f t="shared" si="22"/>
        <v>0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R187" s="131" t="s">
        <v>350</v>
      </c>
      <c r="AT187" s="131" t="s">
        <v>114</v>
      </c>
      <c r="AU187" s="131" t="s">
        <v>67</v>
      </c>
      <c r="AY187" s="15" t="s">
        <v>112</v>
      </c>
      <c r="BE187" s="132">
        <f t="shared" si="23"/>
        <v>0</v>
      </c>
      <c r="BF187" s="132">
        <f t="shared" si="24"/>
        <v>0</v>
      </c>
      <c r="BG187" s="132">
        <f t="shared" si="25"/>
        <v>0</v>
      </c>
      <c r="BH187" s="132">
        <f t="shared" si="26"/>
        <v>0</v>
      </c>
      <c r="BI187" s="132">
        <f t="shared" si="27"/>
        <v>0</v>
      </c>
      <c r="BJ187" s="15" t="s">
        <v>67</v>
      </c>
      <c r="BK187" s="133">
        <f t="shared" si="28"/>
        <v>0</v>
      </c>
      <c r="BL187" s="15" t="s">
        <v>350</v>
      </c>
      <c r="BM187" s="131" t="s">
        <v>763</v>
      </c>
    </row>
    <row r="188" spans="1:65" s="2" customFormat="1" ht="14.45" customHeight="1">
      <c r="A188" s="27"/>
      <c r="B188" s="125"/>
      <c r="C188" s="163" t="s">
        <v>344</v>
      </c>
      <c r="D188" s="163" t="s">
        <v>186</v>
      </c>
      <c r="E188" s="164" t="s">
        <v>764</v>
      </c>
      <c r="F188" s="165" t="s">
        <v>765</v>
      </c>
      <c r="G188" s="166" t="s">
        <v>137</v>
      </c>
      <c r="H188" s="167">
        <v>354</v>
      </c>
      <c r="I188" s="195"/>
      <c r="J188" s="186">
        <f t="shared" si="19"/>
        <v>0</v>
      </c>
      <c r="K188" s="136"/>
      <c r="L188" s="137"/>
      <c r="M188" s="138" t="s">
        <v>1</v>
      </c>
      <c r="N188" s="139" t="s">
        <v>36</v>
      </c>
      <c r="O188" s="129">
        <v>0</v>
      </c>
      <c r="P188" s="129">
        <f t="shared" si="20"/>
        <v>0</v>
      </c>
      <c r="Q188" s="129">
        <v>0</v>
      </c>
      <c r="R188" s="129">
        <f t="shared" si="21"/>
        <v>0</v>
      </c>
      <c r="S188" s="129">
        <v>0</v>
      </c>
      <c r="T188" s="130">
        <f t="shared" si="22"/>
        <v>0</v>
      </c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R188" s="131" t="s">
        <v>631</v>
      </c>
      <c r="AT188" s="131" t="s">
        <v>186</v>
      </c>
      <c r="AU188" s="131" t="s">
        <v>67</v>
      </c>
      <c r="AY188" s="15" t="s">
        <v>112</v>
      </c>
      <c r="BE188" s="132">
        <f t="shared" si="23"/>
        <v>0</v>
      </c>
      <c r="BF188" s="132">
        <f t="shared" si="24"/>
        <v>0</v>
      </c>
      <c r="BG188" s="132">
        <f t="shared" si="25"/>
        <v>0</v>
      </c>
      <c r="BH188" s="132">
        <f t="shared" si="26"/>
        <v>0</v>
      </c>
      <c r="BI188" s="132">
        <f t="shared" si="27"/>
        <v>0</v>
      </c>
      <c r="BJ188" s="15" t="s">
        <v>67</v>
      </c>
      <c r="BK188" s="133">
        <f t="shared" si="28"/>
        <v>0</v>
      </c>
      <c r="BL188" s="15" t="s">
        <v>350</v>
      </c>
      <c r="BM188" s="131" t="s">
        <v>766</v>
      </c>
    </row>
    <row r="189" spans="1:65" s="2" customFormat="1" ht="24.2" customHeight="1">
      <c r="A189" s="27"/>
      <c r="B189" s="125"/>
      <c r="C189" s="158" t="s">
        <v>348</v>
      </c>
      <c r="D189" s="158" t="s">
        <v>114</v>
      </c>
      <c r="E189" s="159" t="s">
        <v>767</v>
      </c>
      <c r="F189" s="160" t="s">
        <v>768</v>
      </c>
      <c r="G189" s="161" t="s">
        <v>137</v>
      </c>
      <c r="H189" s="162">
        <v>57</v>
      </c>
      <c r="I189" s="184"/>
      <c r="J189" s="185">
        <f t="shared" si="19"/>
        <v>0</v>
      </c>
      <c r="K189" s="126"/>
      <c r="L189" s="28"/>
      <c r="M189" s="127" t="s">
        <v>1</v>
      </c>
      <c r="N189" s="128" t="s">
        <v>36</v>
      </c>
      <c r="O189" s="129">
        <v>0</v>
      </c>
      <c r="P189" s="129">
        <f t="shared" si="20"/>
        <v>0</v>
      </c>
      <c r="Q189" s="129">
        <v>0</v>
      </c>
      <c r="R189" s="129">
        <f t="shared" si="21"/>
        <v>0</v>
      </c>
      <c r="S189" s="129">
        <v>0</v>
      </c>
      <c r="T189" s="130">
        <f t="shared" si="22"/>
        <v>0</v>
      </c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R189" s="131" t="s">
        <v>350</v>
      </c>
      <c r="AT189" s="131" t="s">
        <v>114</v>
      </c>
      <c r="AU189" s="131" t="s">
        <v>67</v>
      </c>
      <c r="AY189" s="15" t="s">
        <v>112</v>
      </c>
      <c r="BE189" s="132">
        <f t="shared" si="23"/>
        <v>0</v>
      </c>
      <c r="BF189" s="132">
        <f t="shared" si="24"/>
        <v>0</v>
      </c>
      <c r="BG189" s="132">
        <f t="shared" si="25"/>
        <v>0</v>
      </c>
      <c r="BH189" s="132">
        <f t="shared" si="26"/>
        <v>0</v>
      </c>
      <c r="BI189" s="132">
        <f t="shared" si="27"/>
        <v>0</v>
      </c>
      <c r="BJ189" s="15" t="s">
        <v>67</v>
      </c>
      <c r="BK189" s="133">
        <f t="shared" si="28"/>
        <v>0</v>
      </c>
      <c r="BL189" s="15" t="s">
        <v>350</v>
      </c>
      <c r="BM189" s="131" t="s">
        <v>769</v>
      </c>
    </row>
    <row r="190" spans="1:65" s="2" customFormat="1" ht="14.45" customHeight="1">
      <c r="A190" s="27"/>
      <c r="B190" s="125"/>
      <c r="C190" s="158" t="s">
        <v>350</v>
      </c>
      <c r="D190" s="158" t="s">
        <v>114</v>
      </c>
      <c r="E190" s="159" t="s">
        <v>770</v>
      </c>
      <c r="F190" s="160" t="s">
        <v>771</v>
      </c>
      <c r="G190" s="161" t="s">
        <v>301</v>
      </c>
      <c r="H190" s="162">
        <v>20</v>
      </c>
      <c r="I190" s="184"/>
      <c r="J190" s="185">
        <f t="shared" si="19"/>
        <v>0</v>
      </c>
      <c r="K190" s="126"/>
      <c r="L190" s="28"/>
      <c r="M190" s="127" t="s">
        <v>1</v>
      </c>
      <c r="N190" s="128" t="s">
        <v>36</v>
      </c>
      <c r="O190" s="129">
        <v>0</v>
      </c>
      <c r="P190" s="129">
        <f t="shared" si="20"/>
        <v>0</v>
      </c>
      <c r="Q190" s="129">
        <v>0</v>
      </c>
      <c r="R190" s="129">
        <f t="shared" si="21"/>
        <v>0</v>
      </c>
      <c r="S190" s="129">
        <v>0</v>
      </c>
      <c r="T190" s="130">
        <f t="shared" si="22"/>
        <v>0</v>
      </c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R190" s="131" t="s">
        <v>350</v>
      </c>
      <c r="AT190" s="131" t="s">
        <v>114</v>
      </c>
      <c r="AU190" s="131" t="s">
        <v>67</v>
      </c>
      <c r="AY190" s="15" t="s">
        <v>112</v>
      </c>
      <c r="BE190" s="132">
        <f t="shared" si="23"/>
        <v>0</v>
      </c>
      <c r="BF190" s="132">
        <f t="shared" si="24"/>
        <v>0</v>
      </c>
      <c r="BG190" s="132">
        <f t="shared" si="25"/>
        <v>0</v>
      </c>
      <c r="BH190" s="132">
        <f t="shared" si="26"/>
        <v>0</v>
      </c>
      <c r="BI190" s="132">
        <f t="shared" si="27"/>
        <v>0</v>
      </c>
      <c r="BJ190" s="15" t="s">
        <v>67</v>
      </c>
      <c r="BK190" s="133">
        <f t="shared" si="28"/>
        <v>0</v>
      </c>
      <c r="BL190" s="15" t="s">
        <v>350</v>
      </c>
      <c r="BM190" s="131" t="s">
        <v>772</v>
      </c>
    </row>
    <row r="191" spans="1:65" s="2" customFormat="1" ht="14.45" customHeight="1">
      <c r="A191" s="27"/>
      <c r="B191" s="125"/>
      <c r="C191" s="158" t="s">
        <v>352</v>
      </c>
      <c r="D191" s="158" t="s">
        <v>114</v>
      </c>
      <c r="E191" s="159" t="s">
        <v>773</v>
      </c>
      <c r="F191" s="160" t="s">
        <v>774</v>
      </c>
      <c r="G191" s="161" t="s">
        <v>301</v>
      </c>
      <c r="H191" s="162">
        <v>20</v>
      </c>
      <c r="I191" s="184"/>
      <c r="J191" s="185">
        <f t="shared" si="19"/>
        <v>0</v>
      </c>
      <c r="K191" s="126"/>
      <c r="L191" s="28"/>
      <c r="M191" s="127" t="s">
        <v>1</v>
      </c>
      <c r="N191" s="128" t="s">
        <v>36</v>
      </c>
      <c r="O191" s="129">
        <v>0</v>
      </c>
      <c r="P191" s="129">
        <f t="shared" si="20"/>
        <v>0</v>
      </c>
      <c r="Q191" s="129">
        <v>0</v>
      </c>
      <c r="R191" s="129">
        <f t="shared" si="21"/>
        <v>0</v>
      </c>
      <c r="S191" s="129">
        <v>0</v>
      </c>
      <c r="T191" s="130">
        <f t="shared" si="22"/>
        <v>0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R191" s="131" t="s">
        <v>350</v>
      </c>
      <c r="AT191" s="131" t="s">
        <v>114</v>
      </c>
      <c r="AU191" s="131" t="s">
        <v>67</v>
      </c>
      <c r="AY191" s="15" t="s">
        <v>112</v>
      </c>
      <c r="BE191" s="132">
        <f t="shared" si="23"/>
        <v>0</v>
      </c>
      <c r="BF191" s="132">
        <f t="shared" si="24"/>
        <v>0</v>
      </c>
      <c r="BG191" s="132">
        <f t="shared" si="25"/>
        <v>0</v>
      </c>
      <c r="BH191" s="132">
        <f t="shared" si="26"/>
        <v>0</v>
      </c>
      <c r="BI191" s="132">
        <f t="shared" si="27"/>
        <v>0</v>
      </c>
      <c r="BJ191" s="15" t="s">
        <v>67</v>
      </c>
      <c r="BK191" s="133">
        <f t="shared" si="28"/>
        <v>0</v>
      </c>
      <c r="BL191" s="15" t="s">
        <v>350</v>
      </c>
      <c r="BM191" s="131" t="s">
        <v>775</v>
      </c>
    </row>
    <row r="192" spans="1:65" s="2" customFormat="1" ht="24.2" customHeight="1">
      <c r="A192" s="27"/>
      <c r="B192" s="125"/>
      <c r="C192" s="158" t="s">
        <v>356</v>
      </c>
      <c r="D192" s="158" t="s">
        <v>114</v>
      </c>
      <c r="E192" s="159" t="s">
        <v>776</v>
      </c>
      <c r="F192" s="160" t="s">
        <v>777</v>
      </c>
      <c r="G192" s="161" t="s">
        <v>674</v>
      </c>
      <c r="H192" s="162">
        <v>10</v>
      </c>
      <c r="I192" s="184"/>
      <c r="J192" s="185">
        <f t="shared" si="19"/>
        <v>0</v>
      </c>
      <c r="K192" s="126"/>
      <c r="L192" s="28"/>
      <c r="M192" s="127" t="s">
        <v>1</v>
      </c>
      <c r="N192" s="128" t="s">
        <v>36</v>
      </c>
      <c r="O192" s="129">
        <v>0</v>
      </c>
      <c r="P192" s="129">
        <f t="shared" si="20"/>
        <v>0</v>
      </c>
      <c r="Q192" s="129">
        <v>0</v>
      </c>
      <c r="R192" s="129">
        <f t="shared" si="21"/>
        <v>0</v>
      </c>
      <c r="S192" s="129">
        <v>0</v>
      </c>
      <c r="T192" s="130">
        <f t="shared" si="22"/>
        <v>0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R192" s="131" t="s">
        <v>350</v>
      </c>
      <c r="AT192" s="131" t="s">
        <v>114</v>
      </c>
      <c r="AU192" s="131" t="s">
        <v>67</v>
      </c>
      <c r="AY192" s="15" t="s">
        <v>112</v>
      </c>
      <c r="BE192" s="132">
        <f t="shared" si="23"/>
        <v>0</v>
      </c>
      <c r="BF192" s="132">
        <f t="shared" si="24"/>
        <v>0</v>
      </c>
      <c r="BG192" s="132">
        <f t="shared" si="25"/>
        <v>0</v>
      </c>
      <c r="BH192" s="132">
        <f t="shared" si="26"/>
        <v>0</v>
      </c>
      <c r="BI192" s="132">
        <f t="shared" si="27"/>
        <v>0</v>
      </c>
      <c r="BJ192" s="15" t="s">
        <v>67</v>
      </c>
      <c r="BK192" s="133">
        <f t="shared" si="28"/>
        <v>0</v>
      </c>
      <c r="BL192" s="15" t="s">
        <v>350</v>
      </c>
      <c r="BM192" s="131" t="s">
        <v>778</v>
      </c>
    </row>
    <row r="193" spans="1:65" s="2" customFormat="1" ht="24.2" customHeight="1">
      <c r="A193" s="27"/>
      <c r="B193" s="125"/>
      <c r="C193" s="158" t="s">
        <v>360</v>
      </c>
      <c r="D193" s="158" t="s">
        <v>114</v>
      </c>
      <c r="E193" s="159" t="s">
        <v>779</v>
      </c>
      <c r="F193" s="160" t="s">
        <v>780</v>
      </c>
      <c r="G193" s="161" t="s">
        <v>301</v>
      </c>
      <c r="H193" s="162">
        <v>10</v>
      </c>
      <c r="I193" s="184"/>
      <c r="J193" s="185">
        <f t="shared" si="19"/>
        <v>0</v>
      </c>
      <c r="K193" s="126"/>
      <c r="L193" s="28"/>
      <c r="M193" s="127" t="s">
        <v>1</v>
      </c>
      <c r="N193" s="128" t="s">
        <v>36</v>
      </c>
      <c r="O193" s="129">
        <v>0</v>
      </c>
      <c r="P193" s="129">
        <f t="shared" si="20"/>
        <v>0</v>
      </c>
      <c r="Q193" s="129">
        <v>0</v>
      </c>
      <c r="R193" s="129">
        <f t="shared" si="21"/>
        <v>0</v>
      </c>
      <c r="S193" s="129">
        <v>0</v>
      </c>
      <c r="T193" s="130">
        <f t="shared" si="22"/>
        <v>0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R193" s="131" t="s">
        <v>350</v>
      </c>
      <c r="AT193" s="131" t="s">
        <v>114</v>
      </c>
      <c r="AU193" s="131" t="s">
        <v>67</v>
      </c>
      <c r="AY193" s="15" t="s">
        <v>112</v>
      </c>
      <c r="BE193" s="132">
        <f t="shared" si="23"/>
        <v>0</v>
      </c>
      <c r="BF193" s="132">
        <f t="shared" si="24"/>
        <v>0</v>
      </c>
      <c r="BG193" s="132">
        <f t="shared" si="25"/>
        <v>0</v>
      </c>
      <c r="BH193" s="132">
        <f t="shared" si="26"/>
        <v>0</v>
      </c>
      <c r="BI193" s="132">
        <f t="shared" si="27"/>
        <v>0</v>
      </c>
      <c r="BJ193" s="15" t="s">
        <v>67</v>
      </c>
      <c r="BK193" s="133">
        <f t="shared" si="28"/>
        <v>0</v>
      </c>
      <c r="BL193" s="15" t="s">
        <v>350</v>
      </c>
      <c r="BM193" s="131" t="s">
        <v>781</v>
      </c>
    </row>
    <row r="194" spans="1:65" s="2" customFormat="1" ht="24.2" customHeight="1">
      <c r="A194" s="27"/>
      <c r="B194" s="125"/>
      <c r="C194" s="158" t="s">
        <v>364</v>
      </c>
      <c r="D194" s="158" t="s">
        <v>114</v>
      </c>
      <c r="E194" s="159" t="s">
        <v>782</v>
      </c>
      <c r="F194" s="160" t="s">
        <v>783</v>
      </c>
      <c r="G194" s="161" t="s">
        <v>301</v>
      </c>
      <c r="H194" s="162">
        <v>1</v>
      </c>
      <c r="I194" s="184"/>
      <c r="J194" s="185">
        <f t="shared" si="19"/>
        <v>0</v>
      </c>
      <c r="K194" s="126"/>
      <c r="L194" s="28"/>
      <c r="M194" s="127" t="s">
        <v>1</v>
      </c>
      <c r="N194" s="128" t="s">
        <v>36</v>
      </c>
      <c r="O194" s="129">
        <v>0</v>
      </c>
      <c r="P194" s="129">
        <f t="shared" si="20"/>
        <v>0</v>
      </c>
      <c r="Q194" s="129">
        <v>0</v>
      </c>
      <c r="R194" s="129">
        <f t="shared" si="21"/>
        <v>0</v>
      </c>
      <c r="S194" s="129">
        <v>0</v>
      </c>
      <c r="T194" s="130">
        <f t="shared" si="22"/>
        <v>0</v>
      </c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R194" s="131" t="s">
        <v>350</v>
      </c>
      <c r="AT194" s="131" t="s">
        <v>114</v>
      </c>
      <c r="AU194" s="131" t="s">
        <v>67</v>
      </c>
      <c r="AY194" s="15" t="s">
        <v>112</v>
      </c>
      <c r="BE194" s="132">
        <f t="shared" si="23"/>
        <v>0</v>
      </c>
      <c r="BF194" s="132">
        <f t="shared" si="24"/>
        <v>0</v>
      </c>
      <c r="BG194" s="132">
        <f t="shared" si="25"/>
        <v>0</v>
      </c>
      <c r="BH194" s="132">
        <f t="shared" si="26"/>
        <v>0</v>
      </c>
      <c r="BI194" s="132">
        <f t="shared" si="27"/>
        <v>0</v>
      </c>
      <c r="BJ194" s="15" t="s">
        <v>67</v>
      </c>
      <c r="BK194" s="133">
        <f t="shared" si="28"/>
        <v>0</v>
      </c>
      <c r="BL194" s="15" t="s">
        <v>350</v>
      </c>
      <c r="BM194" s="131" t="s">
        <v>784</v>
      </c>
    </row>
    <row r="195" spans="1:65" s="2" customFormat="1" ht="14.45" customHeight="1">
      <c r="A195" s="27"/>
      <c r="B195" s="125"/>
      <c r="C195" s="158" t="s">
        <v>366</v>
      </c>
      <c r="D195" s="158" t="s">
        <v>114</v>
      </c>
      <c r="E195" s="159" t="s">
        <v>785</v>
      </c>
      <c r="F195" s="160" t="s">
        <v>786</v>
      </c>
      <c r="G195" s="161" t="s">
        <v>301</v>
      </c>
      <c r="H195" s="162">
        <v>5</v>
      </c>
      <c r="I195" s="184"/>
      <c r="J195" s="185">
        <f t="shared" si="19"/>
        <v>0</v>
      </c>
      <c r="K195" s="126"/>
      <c r="L195" s="28"/>
      <c r="M195" s="127" t="s">
        <v>1</v>
      </c>
      <c r="N195" s="128" t="s">
        <v>36</v>
      </c>
      <c r="O195" s="129">
        <v>0</v>
      </c>
      <c r="P195" s="129">
        <f t="shared" si="20"/>
        <v>0</v>
      </c>
      <c r="Q195" s="129">
        <v>0</v>
      </c>
      <c r="R195" s="129">
        <f t="shared" si="21"/>
        <v>0</v>
      </c>
      <c r="S195" s="129">
        <v>0</v>
      </c>
      <c r="T195" s="130">
        <f t="shared" si="22"/>
        <v>0</v>
      </c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R195" s="131" t="s">
        <v>350</v>
      </c>
      <c r="AT195" s="131" t="s">
        <v>114</v>
      </c>
      <c r="AU195" s="131" t="s">
        <v>67</v>
      </c>
      <c r="AY195" s="15" t="s">
        <v>112</v>
      </c>
      <c r="BE195" s="132">
        <f t="shared" si="23"/>
        <v>0</v>
      </c>
      <c r="BF195" s="132">
        <f t="shared" si="24"/>
        <v>0</v>
      </c>
      <c r="BG195" s="132">
        <f t="shared" si="25"/>
        <v>0</v>
      </c>
      <c r="BH195" s="132">
        <f t="shared" si="26"/>
        <v>0</v>
      </c>
      <c r="BI195" s="132">
        <f t="shared" si="27"/>
        <v>0</v>
      </c>
      <c r="BJ195" s="15" t="s">
        <v>67</v>
      </c>
      <c r="BK195" s="133">
        <f t="shared" si="28"/>
        <v>0</v>
      </c>
      <c r="BL195" s="15" t="s">
        <v>350</v>
      </c>
      <c r="BM195" s="131" t="s">
        <v>787</v>
      </c>
    </row>
    <row r="196" spans="1:65" s="2" customFormat="1" ht="14.45" customHeight="1">
      <c r="A196" s="27"/>
      <c r="B196" s="125"/>
      <c r="C196" s="158" t="s">
        <v>370</v>
      </c>
      <c r="D196" s="158" t="s">
        <v>114</v>
      </c>
      <c r="E196" s="159" t="s">
        <v>788</v>
      </c>
      <c r="F196" s="160" t="s">
        <v>789</v>
      </c>
      <c r="G196" s="161" t="s">
        <v>301</v>
      </c>
      <c r="H196" s="162">
        <v>6</v>
      </c>
      <c r="I196" s="184"/>
      <c r="J196" s="185">
        <f t="shared" si="19"/>
        <v>0</v>
      </c>
      <c r="K196" s="126"/>
      <c r="L196" s="28"/>
      <c r="M196" s="127" t="s">
        <v>1</v>
      </c>
      <c r="N196" s="128" t="s">
        <v>36</v>
      </c>
      <c r="O196" s="129">
        <v>0</v>
      </c>
      <c r="P196" s="129">
        <f t="shared" si="20"/>
        <v>0</v>
      </c>
      <c r="Q196" s="129">
        <v>0</v>
      </c>
      <c r="R196" s="129">
        <f t="shared" si="21"/>
        <v>0</v>
      </c>
      <c r="S196" s="129">
        <v>0</v>
      </c>
      <c r="T196" s="130">
        <f t="shared" si="22"/>
        <v>0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R196" s="131" t="s">
        <v>350</v>
      </c>
      <c r="AT196" s="131" t="s">
        <v>114</v>
      </c>
      <c r="AU196" s="131" t="s">
        <v>67</v>
      </c>
      <c r="AY196" s="15" t="s">
        <v>112</v>
      </c>
      <c r="BE196" s="132">
        <f t="shared" si="23"/>
        <v>0</v>
      </c>
      <c r="BF196" s="132">
        <f t="shared" si="24"/>
        <v>0</v>
      </c>
      <c r="BG196" s="132">
        <f t="shared" si="25"/>
        <v>0</v>
      </c>
      <c r="BH196" s="132">
        <f t="shared" si="26"/>
        <v>0</v>
      </c>
      <c r="BI196" s="132">
        <f t="shared" si="27"/>
        <v>0</v>
      </c>
      <c r="BJ196" s="15" t="s">
        <v>67</v>
      </c>
      <c r="BK196" s="133">
        <f t="shared" si="28"/>
        <v>0</v>
      </c>
      <c r="BL196" s="15" t="s">
        <v>350</v>
      </c>
      <c r="BM196" s="131" t="s">
        <v>790</v>
      </c>
    </row>
    <row r="197" spans="1:65" s="2" customFormat="1" ht="14.45" customHeight="1">
      <c r="A197" s="27"/>
      <c r="B197" s="125"/>
      <c r="C197" s="158" t="s">
        <v>374</v>
      </c>
      <c r="D197" s="158" t="s">
        <v>114</v>
      </c>
      <c r="E197" s="159" t="s">
        <v>791</v>
      </c>
      <c r="F197" s="160" t="s">
        <v>792</v>
      </c>
      <c r="G197" s="161" t="s">
        <v>137</v>
      </c>
      <c r="H197" s="162">
        <v>20</v>
      </c>
      <c r="I197" s="184"/>
      <c r="J197" s="185">
        <f t="shared" si="19"/>
        <v>0</v>
      </c>
      <c r="K197" s="126"/>
      <c r="L197" s="28"/>
      <c r="M197" s="127" t="s">
        <v>1</v>
      </c>
      <c r="N197" s="128" t="s">
        <v>36</v>
      </c>
      <c r="O197" s="129">
        <v>0</v>
      </c>
      <c r="P197" s="129">
        <f t="shared" si="20"/>
        <v>0</v>
      </c>
      <c r="Q197" s="129">
        <v>0</v>
      </c>
      <c r="R197" s="129">
        <f t="shared" si="21"/>
        <v>0</v>
      </c>
      <c r="S197" s="129">
        <v>0</v>
      </c>
      <c r="T197" s="130">
        <f t="shared" si="22"/>
        <v>0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R197" s="131" t="s">
        <v>350</v>
      </c>
      <c r="AT197" s="131" t="s">
        <v>114</v>
      </c>
      <c r="AU197" s="131" t="s">
        <v>67</v>
      </c>
      <c r="AY197" s="15" t="s">
        <v>112</v>
      </c>
      <c r="BE197" s="132">
        <f t="shared" si="23"/>
        <v>0</v>
      </c>
      <c r="BF197" s="132">
        <f t="shared" si="24"/>
        <v>0</v>
      </c>
      <c r="BG197" s="132">
        <f t="shared" si="25"/>
        <v>0</v>
      </c>
      <c r="BH197" s="132">
        <f t="shared" si="26"/>
        <v>0</v>
      </c>
      <c r="BI197" s="132">
        <f t="shared" si="27"/>
        <v>0</v>
      </c>
      <c r="BJ197" s="15" t="s">
        <v>67</v>
      </c>
      <c r="BK197" s="133">
        <f t="shared" si="28"/>
        <v>0</v>
      </c>
      <c r="BL197" s="15" t="s">
        <v>350</v>
      </c>
      <c r="BM197" s="131" t="s">
        <v>793</v>
      </c>
    </row>
    <row r="198" spans="1:65" s="2" customFormat="1" ht="24.2" customHeight="1">
      <c r="A198" s="27"/>
      <c r="B198" s="125"/>
      <c r="C198" s="163" t="s">
        <v>378</v>
      </c>
      <c r="D198" s="163" t="s">
        <v>186</v>
      </c>
      <c r="E198" s="164" t="s">
        <v>794</v>
      </c>
      <c r="F198" s="165" t="s">
        <v>795</v>
      </c>
      <c r="G198" s="166" t="s">
        <v>203</v>
      </c>
      <c r="H198" s="167">
        <v>10</v>
      </c>
      <c r="I198" s="195"/>
      <c r="J198" s="186">
        <f t="shared" si="19"/>
        <v>0</v>
      </c>
      <c r="K198" s="136"/>
      <c r="L198" s="137"/>
      <c r="M198" s="138" t="s">
        <v>1</v>
      </c>
      <c r="N198" s="139" t="s">
        <v>36</v>
      </c>
      <c r="O198" s="129">
        <v>0</v>
      </c>
      <c r="P198" s="129">
        <f t="shared" si="20"/>
        <v>0</v>
      </c>
      <c r="Q198" s="129">
        <v>0</v>
      </c>
      <c r="R198" s="129">
        <f t="shared" si="21"/>
        <v>0</v>
      </c>
      <c r="S198" s="129">
        <v>0</v>
      </c>
      <c r="T198" s="130">
        <f t="shared" si="22"/>
        <v>0</v>
      </c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R198" s="131" t="s">
        <v>631</v>
      </c>
      <c r="AT198" s="131" t="s">
        <v>186</v>
      </c>
      <c r="AU198" s="131" t="s">
        <v>67</v>
      </c>
      <c r="AY198" s="15" t="s">
        <v>112</v>
      </c>
      <c r="BE198" s="132">
        <f t="shared" si="23"/>
        <v>0</v>
      </c>
      <c r="BF198" s="132">
        <f t="shared" si="24"/>
        <v>0</v>
      </c>
      <c r="BG198" s="132">
        <f t="shared" si="25"/>
        <v>0</v>
      </c>
      <c r="BH198" s="132">
        <f t="shared" si="26"/>
        <v>0</v>
      </c>
      <c r="BI198" s="132">
        <f t="shared" si="27"/>
        <v>0</v>
      </c>
      <c r="BJ198" s="15" t="s">
        <v>67</v>
      </c>
      <c r="BK198" s="133">
        <f t="shared" si="28"/>
        <v>0</v>
      </c>
      <c r="BL198" s="15" t="s">
        <v>350</v>
      </c>
      <c r="BM198" s="131" t="s">
        <v>796</v>
      </c>
    </row>
    <row r="199" spans="1:65" s="2" customFormat="1" ht="24.2" customHeight="1">
      <c r="A199" s="27"/>
      <c r="B199" s="125"/>
      <c r="C199" s="158" t="s">
        <v>382</v>
      </c>
      <c r="D199" s="158" t="s">
        <v>114</v>
      </c>
      <c r="E199" s="159" t="s">
        <v>797</v>
      </c>
      <c r="F199" s="160" t="s">
        <v>798</v>
      </c>
      <c r="G199" s="161" t="s">
        <v>137</v>
      </c>
      <c r="H199" s="162">
        <v>218</v>
      </c>
      <c r="I199" s="184"/>
      <c r="J199" s="185">
        <f t="shared" si="19"/>
        <v>0</v>
      </c>
      <c r="K199" s="126"/>
      <c r="L199" s="28"/>
      <c r="M199" s="127" t="s">
        <v>1</v>
      </c>
      <c r="N199" s="128" t="s">
        <v>36</v>
      </c>
      <c r="O199" s="129">
        <v>0</v>
      </c>
      <c r="P199" s="129">
        <f t="shared" si="20"/>
        <v>0</v>
      </c>
      <c r="Q199" s="129">
        <v>0</v>
      </c>
      <c r="R199" s="129">
        <f t="shared" si="21"/>
        <v>0</v>
      </c>
      <c r="S199" s="129">
        <v>0</v>
      </c>
      <c r="T199" s="130">
        <f t="shared" si="22"/>
        <v>0</v>
      </c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R199" s="131" t="s">
        <v>350</v>
      </c>
      <c r="AT199" s="131" t="s">
        <v>114</v>
      </c>
      <c r="AU199" s="131" t="s">
        <v>67</v>
      </c>
      <c r="AY199" s="15" t="s">
        <v>112</v>
      </c>
      <c r="BE199" s="132">
        <f t="shared" si="23"/>
        <v>0</v>
      </c>
      <c r="BF199" s="132">
        <f t="shared" si="24"/>
        <v>0</v>
      </c>
      <c r="BG199" s="132">
        <f t="shared" si="25"/>
        <v>0</v>
      </c>
      <c r="BH199" s="132">
        <f t="shared" si="26"/>
        <v>0</v>
      </c>
      <c r="BI199" s="132">
        <f t="shared" si="27"/>
        <v>0</v>
      </c>
      <c r="BJ199" s="15" t="s">
        <v>67</v>
      </c>
      <c r="BK199" s="133">
        <f t="shared" si="28"/>
        <v>0</v>
      </c>
      <c r="BL199" s="15" t="s">
        <v>350</v>
      </c>
      <c r="BM199" s="131" t="s">
        <v>799</v>
      </c>
    </row>
    <row r="200" spans="1:65" s="2" customFormat="1" ht="14.45" customHeight="1">
      <c r="A200" s="27"/>
      <c r="B200" s="125"/>
      <c r="C200" s="163" t="s">
        <v>386</v>
      </c>
      <c r="D200" s="163" t="s">
        <v>186</v>
      </c>
      <c r="E200" s="164" t="s">
        <v>800</v>
      </c>
      <c r="F200" s="165" t="s">
        <v>801</v>
      </c>
      <c r="G200" s="166" t="s">
        <v>137</v>
      </c>
      <c r="H200" s="167">
        <v>218</v>
      </c>
      <c r="I200" s="195"/>
      <c r="J200" s="186">
        <f t="shared" si="19"/>
        <v>0</v>
      </c>
      <c r="K200" s="136"/>
      <c r="L200" s="137"/>
      <c r="M200" s="138" t="s">
        <v>1</v>
      </c>
      <c r="N200" s="139" t="s">
        <v>36</v>
      </c>
      <c r="O200" s="129">
        <v>0</v>
      </c>
      <c r="P200" s="129">
        <f t="shared" si="20"/>
        <v>0</v>
      </c>
      <c r="Q200" s="129">
        <v>0</v>
      </c>
      <c r="R200" s="129">
        <f t="shared" si="21"/>
        <v>0</v>
      </c>
      <c r="S200" s="129">
        <v>0</v>
      </c>
      <c r="T200" s="130">
        <f t="shared" si="22"/>
        <v>0</v>
      </c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R200" s="131" t="s">
        <v>631</v>
      </c>
      <c r="AT200" s="131" t="s">
        <v>186</v>
      </c>
      <c r="AU200" s="131" t="s">
        <v>67</v>
      </c>
      <c r="AY200" s="15" t="s">
        <v>112</v>
      </c>
      <c r="BE200" s="132">
        <f t="shared" si="23"/>
        <v>0</v>
      </c>
      <c r="BF200" s="132">
        <f t="shared" si="24"/>
        <v>0</v>
      </c>
      <c r="BG200" s="132">
        <f t="shared" si="25"/>
        <v>0</v>
      </c>
      <c r="BH200" s="132">
        <f t="shared" si="26"/>
        <v>0</v>
      </c>
      <c r="BI200" s="132">
        <f t="shared" si="27"/>
        <v>0</v>
      </c>
      <c r="BJ200" s="15" t="s">
        <v>67</v>
      </c>
      <c r="BK200" s="133">
        <f t="shared" si="28"/>
        <v>0</v>
      </c>
      <c r="BL200" s="15" t="s">
        <v>350</v>
      </c>
      <c r="BM200" s="131" t="s">
        <v>802</v>
      </c>
    </row>
    <row r="201" spans="1:65" s="2" customFormat="1" ht="14.45" customHeight="1">
      <c r="A201" s="27"/>
      <c r="B201" s="125"/>
      <c r="C201" s="158" t="s">
        <v>390</v>
      </c>
      <c r="D201" s="158" t="s">
        <v>114</v>
      </c>
      <c r="E201" s="159" t="s">
        <v>803</v>
      </c>
      <c r="F201" s="160" t="s">
        <v>804</v>
      </c>
      <c r="G201" s="161" t="s">
        <v>301</v>
      </c>
      <c r="H201" s="162">
        <v>20</v>
      </c>
      <c r="I201" s="184"/>
      <c r="J201" s="185">
        <f t="shared" si="19"/>
        <v>0</v>
      </c>
      <c r="K201" s="126"/>
      <c r="L201" s="28"/>
      <c r="M201" s="127" t="s">
        <v>1</v>
      </c>
      <c r="N201" s="128" t="s">
        <v>36</v>
      </c>
      <c r="O201" s="129">
        <v>0</v>
      </c>
      <c r="P201" s="129">
        <f t="shared" si="20"/>
        <v>0</v>
      </c>
      <c r="Q201" s="129">
        <v>0</v>
      </c>
      <c r="R201" s="129">
        <f t="shared" si="21"/>
        <v>0</v>
      </c>
      <c r="S201" s="129">
        <v>0</v>
      </c>
      <c r="T201" s="130">
        <f t="shared" si="22"/>
        <v>0</v>
      </c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R201" s="131" t="s">
        <v>350</v>
      </c>
      <c r="AT201" s="131" t="s">
        <v>114</v>
      </c>
      <c r="AU201" s="131" t="s">
        <v>67</v>
      </c>
      <c r="AY201" s="15" t="s">
        <v>112</v>
      </c>
      <c r="BE201" s="132">
        <f t="shared" si="23"/>
        <v>0</v>
      </c>
      <c r="BF201" s="132">
        <f t="shared" si="24"/>
        <v>0</v>
      </c>
      <c r="BG201" s="132">
        <f t="shared" si="25"/>
        <v>0</v>
      </c>
      <c r="BH201" s="132">
        <f t="shared" si="26"/>
        <v>0</v>
      </c>
      <c r="BI201" s="132">
        <f t="shared" si="27"/>
        <v>0</v>
      </c>
      <c r="BJ201" s="15" t="s">
        <v>67</v>
      </c>
      <c r="BK201" s="133">
        <f t="shared" si="28"/>
        <v>0</v>
      </c>
      <c r="BL201" s="15" t="s">
        <v>350</v>
      </c>
      <c r="BM201" s="131" t="s">
        <v>805</v>
      </c>
    </row>
    <row r="202" spans="1:65" s="12" customFormat="1" ht="23.1" customHeight="1">
      <c r="B202" s="115"/>
      <c r="D202" s="116" t="s">
        <v>56</v>
      </c>
      <c r="E202" s="124" t="s">
        <v>806</v>
      </c>
      <c r="F202" s="124" t="s">
        <v>807</v>
      </c>
      <c r="I202" s="193"/>
      <c r="J202" s="190">
        <f>SUM(J203:J234)</f>
        <v>0</v>
      </c>
      <c r="L202" s="115"/>
      <c r="M202" s="118"/>
      <c r="N202" s="119"/>
      <c r="O202" s="119"/>
      <c r="P202" s="120">
        <f>SUM(P203:P234)</f>
        <v>0</v>
      </c>
      <c r="Q202" s="119"/>
      <c r="R202" s="120">
        <f>SUM(R203:R234)</f>
        <v>0</v>
      </c>
      <c r="S202" s="119"/>
      <c r="T202" s="121">
        <f>SUM(T203:T234)</f>
        <v>0</v>
      </c>
      <c r="AR202" s="116" t="s">
        <v>123</v>
      </c>
      <c r="AT202" s="122" t="s">
        <v>56</v>
      </c>
      <c r="AU202" s="122" t="s">
        <v>65</v>
      </c>
      <c r="AY202" s="116" t="s">
        <v>112</v>
      </c>
      <c r="BK202" s="123">
        <f>SUM(BK203:BK234)</f>
        <v>0</v>
      </c>
    </row>
    <row r="203" spans="1:65" s="2" customFormat="1" ht="24.2" customHeight="1">
      <c r="A203" s="27"/>
      <c r="B203" s="125"/>
      <c r="C203" s="158" t="s">
        <v>393</v>
      </c>
      <c r="D203" s="158" t="s">
        <v>114</v>
      </c>
      <c r="E203" s="159" t="s">
        <v>808</v>
      </c>
      <c r="F203" s="160" t="s">
        <v>809</v>
      </c>
      <c r="G203" s="161" t="s">
        <v>117</v>
      </c>
      <c r="H203" s="162">
        <v>31.45</v>
      </c>
      <c r="I203" s="184"/>
      <c r="J203" s="185">
        <f t="shared" ref="J203:J234" si="29">ROUND(I203*H203,2)</f>
        <v>0</v>
      </c>
      <c r="K203" s="126"/>
      <c r="L203" s="28"/>
      <c r="M203" s="127" t="s">
        <v>1</v>
      </c>
      <c r="N203" s="128" t="s">
        <v>36</v>
      </c>
      <c r="O203" s="129">
        <v>0</v>
      </c>
      <c r="P203" s="129">
        <f t="shared" ref="P203:P234" si="30">O203*H203</f>
        <v>0</v>
      </c>
      <c r="Q203" s="129">
        <v>0</v>
      </c>
      <c r="R203" s="129">
        <f t="shared" ref="R203:R234" si="31">Q203*H203</f>
        <v>0</v>
      </c>
      <c r="S203" s="129">
        <v>0</v>
      </c>
      <c r="T203" s="130">
        <f t="shared" ref="T203:T234" si="32">S203*H203</f>
        <v>0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R203" s="131" t="s">
        <v>350</v>
      </c>
      <c r="AT203" s="131" t="s">
        <v>114</v>
      </c>
      <c r="AU203" s="131" t="s">
        <v>67</v>
      </c>
      <c r="AY203" s="15" t="s">
        <v>112</v>
      </c>
      <c r="BE203" s="132">
        <f t="shared" ref="BE203:BE234" si="33">IF(N203="základná",J203,0)</f>
        <v>0</v>
      </c>
      <c r="BF203" s="132">
        <f t="shared" ref="BF203:BF234" si="34">IF(N203="znížená",J203,0)</f>
        <v>0</v>
      </c>
      <c r="BG203" s="132">
        <f t="shared" ref="BG203:BG234" si="35">IF(N203="zákl. prenesená",J203,0)</f>
        <v>0</v>
      </c>
      <c r="BH203" s="132">
        <f t="shared" ref="BH203:BH234" si="36">IF(N203="zníž. prenesená",J203,0)</f>
        <v>0</v>
      </c>
      <c r="BI203" s="132">
        <f t="shared" ref="BI203:BI234" si="37">IF(N203="nulová",J203,0)</f>
        <v>0</v>
      </c>
      <c r="BJ203" s="15" t="s">
        <v>67</v>
      </c>
      <c r="BK203" s="133">
        <f t="shared" ref="BK203:BK234" si="38">ROUND(I203*H203,3)</f>
        <v>0</v>
      </c>
      <c r="BL203" s="15" t="s">
        <v>350</v>
      </c>
      <c r="BM203" s="131" t="s">
        <v>810</v>
      </c>
    </row>
    <row r="204" spans="1:65" s="2" customFormat="1" ht="14.45" customHeight="1">
      <c r="A204" s="27"/>
      <c r="B204" s="125"/>
      <c r="C204" s="158" t="s">
        <v>396</v>
      </c>
      <c r="D204" s="158" t="s">
        <v>114</v>
      </c>
      <c r="E204" s="159" t="s">
        <v>811</v>
      </c>
      <c r="F204" s="160" t="s">
        <v>812</v>
      </c>
      <c r="G204" s="161" t="s">
        <v>137</v>
      </c>
      <c r="H204" s="162">
        <v>140</v>
      </c>
      <c r="I204" s="184"/>
      <c r="J204" s="185">
        <f t="shared" si="29"/>
        <v>0</v>
      </c>
      <c r="K204" s="126"/>
      <c r="L204" s="28"/>
      <c r="M204" s="127" t="s">
        <v>1</v>
      </c>
      <c r="N204" s="128" t="s">
        <v>36</v>
      </c>
      <c r="O204" s="129">
        <v>0</v>
      </c>
      <c r="P204" s="129">
        <f t="shared" si="30"/>
        <v>0</v>
      </c>
      <c r="Q204" s="129">
        <v>0</v>
      </c>
      <c r="R204" s="129">
        <f t="shared" si="31"/>
        <v>0</v>
      </c>
      <c r="S204" s="129">
        <v>0</v>
      </c>
      <c r="T204" s="130">
        <f t="shared" si="32"/>
        <v>0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R204" s="131" t="s">
        <v>350</v>
      </c>
      <c r="AT204" s="131" t="s">
        <v>114</v>
      </c>
      <c r="AU204" s="131" t="s">
        <v>67</v>
      </c>
      <c r="AY204" s="15" t="s">
        <v>112</v>
      </c>
      <c r="BE204" s="132">
        <f t="shared" si="33"/>
        <v>0</v>
      </c>
      <c r="BF204" s="132">
        <f t="shared" si="34"/>
        <v>0</v>
      </c>
      <c r="BG204" s="132">
        <f t="shared" si="35"/>
        <v>0</v>
      </c>
      <c r="BH204" s="132">
        <f t="shared" si="36"/>
        <v>0</v>
      </c>
      <c r="BI204" s="132">
        <f t="shared" si="37"/>
        <v>0</v>
      </c>
      <c r="BJ204" s="15" t="s">
        <v>67</v>
      </c>
      <c r="BK204" s="133">
        <f t="shared" si="38"/>
        <v>0</v>
      </c>
      <c r="BL204" s="15" t="s">
        <v>350</v>
      </c>
      <c r="BM204" s="131" t="s">
        <v>813</v>
      </c>
    </row>
    <row r="205" spans="1:65" s="2" customFormat="1" ht="14.45" customHeight="1">
      <c r="A205" s="27"/>
      <c r="B205" s="125"/>
      <c r="C205" s="163" t="s">
        <v>399</v>
      </c>
      <c r="D205" s="163" t="s">
        <v>186</v>
      </c>
      <c r="E205" s="164" t="s">
        <v>811</v>
      </c>
      <c r="F205" s="165" t="s">
        <v>814</v>
      </c>
      <c r="G205" s="166" t="s">
        <v>137</v>
      </c>
      <c r="H205" s="167">
        <v>140</v>
      </c>
      <c r="I205" s="195"/>
      <c r="J205" s="186">
        <f t="shared" si="29"/>
        <v>0</v>
      </c>
      <c r="K205" s="136"/>
      <c r="L205" s="137"/>
      <c r="M205" s="138" t="s">
        <v>1</v>
      </c>
      <c r="N205" s="139" t="s">
        <v>36</v>
      </c>
      <c r="O205" s="129">
        <v>0</v>
      </c>
      <c r="P205" s="129">
        <f t="shared" si="30"/>
        <v>0</v>
      </c>
      <c r="Q205" s="129">
        <v>0</v>
      </c>
      <c r="R205" s="129">
        <f t="shared" si="31"/>
        <v>0</v>
      </c>
      <c r="S205" s="129">
        <v>0</v>
      </c>
      <c r="T205" s="130">
        <f t="shared" si="32"/>
        <v>0</v>
      </c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R205" s="131" t="s">
        <v>631</v>
      </c>
      <c r="AT205" s="131" t="s">
        <v>186</v>
      </c>
      <c r="AU205" s="131" t="s">
        <v>67</v>
      </c>
      <c r="AY205" s="15" t="s">
        <v>112</v>
      </c>
      <c r="BE205" s="132">
        <f t="shared" si="33"/>
        <v>0</v>
      </c>
      <c r="BF205" s="132">
        <f t="shared" si="34"/>
        <v>0</v>
      </c>
      <c r="BG205" s="132">
        <f t="shared" si="35"/>
        <v>0</v>
      </c>
      <c r="BH205" s="132">
        <f t="shared" si="36"/>
        <v>0</v>
      </c>
      <c r="BI205" s="132">
        <f t="shared" si="37"/>
        <v>0</v>
      </c>
      <c r="BJ205" s="15" t="s">
        <v>67</v>
      </c>
      <c r="BK205" s="133">
        <f t="shared" si="38"/>
        <v>0</v>
      </c>
      <c r="BL205" s="15" t="s">
        <v>350</v>
      </c>
      <c r="BM205" s="131" t="s">
        <v>815</v>
      </c>
    </row>
    <row r="206" spans="1:65" s="2" customFormat="1" ht="24.2" customHeight="1">
      <c r="A206" s="27"/>
      <c r="B206" s="125"/>
      <c r="C206" s="158" t="s">
        <v>402</v>
      </c>
      <c r="D206" s="158" t="s">
        <v>114</v>
      </c>
      <c r="E206" s="159" t="s">
        <v>816</v>
      </c>
      <c r="F206" s="160" t="s">
        <v>817</v>
      </c>
      <c r="G206" s="161" t="s">
        <v>818</v>
      </c>
      <c r="H206" s="162">
        <v>0.2</v>
      </c>
      <c r="I206" s="184"/>
      <c r="J206" s="185">
        <f t="shared" si="29"/>
        <v>0</v>
      </c>
      <c r="K206" s="126"/>
      <c r="L206" s="28"/>
      <c r="M206" s="127" t="s">
        <v>1</v>
      </c>
      <c r="N206" s="128" t="s">
        <v>36</v>
      </c>
      <c r="O206" s="129">
        <v>0</v>
      </c>
      <c r="P206" s="129">
        <f t="shared" si="30"/>
        <v>0</v>
      </c>
      <c r="Q206" s="129">
        <v>0</v>
      </c>
      <c r="R206" s="129">
        <f t="shared" si="31"/>
        <v>0</v>
      </c>
      <c r="S206" s="129">
        <v>0</v>
      </c>
      <c r="T206" s="130">
        <f t="shared" si="32"/>
        <v>0</v>
      </c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R206" s="131" t="s">
        <v>350</v>
      </c>
      <c r="AT206" s="131" t="s">
        <v>114</v>
      </c>
      <c r="AU206" s="131" t="s">
        <v>67</v>
      </c>
      <c r="AY206" s="15" t="s">
        <v>112</v>
      </c>
      <c r="BE206" s="132">
        <f t="shared" si="33"/>
        <v>0</v>
      </c>
      <c r="BF206" s="132">
        <f t="shared" si="34"/>
        <v>0</v>
      </c>
      <c r="BG206" s="132">
        <f t="shared" si="35"/>
        <v>0</v>
      </c>
      <c r="BH206" s="132">
        <f t="shared" si="36"/>
        <v>0</v>
      </c>
      <c r="BI206" s="132">
        <f t="shared" si="37"/>
        <v>0</v>
      </c>
      <c r="BJ206" s="15" t="s">
        <v>67</v>
      </c>
      <c r="BK206" s="133">
        <f t="shared" si="38"/>
        <v>0</v>
      </c>
      <c r="BL206" s="15" t="s">
        <v>350</v>
      </c>
      <c r="BM206" s="131" t="s">
        <v>819</v>
      </c>
    </row>
    <row r="207" spans="1:65" s="2" customFormat="1" ht="24.2" customHeight="1">
      <c r="A207" s="27"/>
      <c r="B207" s="125"/>
      <c r="C207" s="158" t="s">
        <v>406</v>
      </c>
      <c r="D207" s="158" t="s">
        <v>114</v>
      </c>
      <c r="E207" s="159" t="s">
        <v>820</v>
      </c>
      <c r="F207" s="160" t="s">
        <v>821</v>
      </c>
      <c r="G207" s="161" t="s">
        <v>117</v>
      </c>
      <c r="H207" s="162">
        <v>12.6</v>
      </c>
      <c r="I207" s="184"/>
      <c r="J207" s="185">
        <f t="shared" si="29"/>
        <v>0</v>
      </c>
      <c r="K207" s="126"/>
      <c r="L207" s="28"/>
      <c r="M207" s="127" t="s">
        <v>1</v>
      </c>
      <c r="N207" s="128" t="s">
        <v>36</v>
      </c>
      <c r="O207" s="129">
        <v>0</v>
      </c>
      <c r="P207" s="129">
        <f t="shared" si="30"/>
        <v>0</v>
      </c>
      <c r="Q207" s="129">
        <v>0</v>
      </c>
      <c r="R207" s="129">
        <f t="shared" si="31"/>
        <v>0</v>
      </c>
      <c r="S207" s="129">
        <v>0</v>
      </c>
      <c r="T207" s="130">
        <f t="shared" si="32"/>
        <v>0</v>
      </c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R207" s="131" t="s">
        <v>350</v>
      </c>
      <c r="AT207" s="131" t="s">
        <v>114</v>
      </c>
      <c r="AU207" s="131" t="s">
        <v>67</v>
      </c>
      <c r="AY207" s="15" t="s">
        <v>112</v>
      </c>
      <c r="BE207" s="132">
        <f t="shared" si="33"/>
        <v>0</v>
      </c>
      <c r="BF207" s="132">
        <f t="shared" si="34"/>
        <v>0</v>
      </c>
      <c r="BG207" s="132">
        <f t="shared" si="35"/>
        <v>0</v>
      </c>
      <c r="BH207" s="132">
        <f t="shared" si="36"/>
        <v>0</v>
      </c>
      <c r="BI207" s="132">
        <f t="shared" si="37"/>
        <v>0</v>
      </c>
      <c r="BJ207" s="15" t="s">
        <v>67</v>
      </c>
      <c r="BK207" s="133">
        <f t="shared" si="38"/>
        <v>0</v>
      </c>
      <c r="BL207" s="15" t="s">
        <v>350</v>
      </c>
      <c r="BM207" s="131" t="s">
        <v>822</v>
      </c>
    </row>
    <row r="208" spans="1:65" s="2" customFormat="1" ht="14.45" customHeight="1">
      <c r="A208" s="27"/>
      <c r="B208" s="125"/>
      <c r="C208" s="158" t="s">
        <v>410</v>
      </c>
      <c r="D208" s="158" t="s">
        <v>114</v>
      </c>
      <c r="E208" s="159" t="s">
        <v>823</v>
      </c>
      <c r="F208" s="160" t="s">
        <v>824</v>
      </c>
      <c r="G208" s="161" t="s">
        <v>117</v>
      </c>
      <c r="H208" s="162">
        <v>32.25</v>
      </c>
      <c r="I208" s="184"/>
      <c r="J208" s="185">
        <f t="shared" si="29"/>
        <v>0</v>
      </c>
      <c r="K208" s="126"/>
      <c r="L208" s="28"/>
      <c r="M208" s="127" t="s">
        <v>1</v>
      </c>
      <c r="N208" s="128" t="s">
        <v>36</v>
      </c>
      <c r="O208" s="129">
        <v>0</v>
      </c>
      <c r="P208" s="129">
        <f t="shared" si="30"/>
        <v>0</v>
      </c>
      <c r="Q208" s="129">
        <v>0</v>
      </c>
      <c r="R208" s="129">
        <f t="shared" si="31"/>
        <v>0</v>
      </c>
      <c r="S208" s="129">
        <v>0</v>
      </c>
      <c r="T208" s="130">
        <f t="shared" si="32"/>
        <v>0</v>
      </c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R208" s="131" t="s">
        <v>350</v>
      </c>
      <c r="AT208" s="131" t="s">
        <v>114</v>
      </c>
      <c r="AU208" s="131" t="s">
        <v>67</v>
      </c>
      <c r="AY208" s="15" t="s">
        <v>112</v>
      </c>
      <c r="BE208" s="132">
        <f t="shared" si="33"/>
        <v>0</v>
      </c>
      <c r="BF208" s="132">
        <f t="shared" si="34"/>
        <v>0</v>
      </c>
      <c r="BG208" s="132">
        <f t="shared" si="35"/>
        <v>0</v>
      </c>
      <c r="BH208" s="132">
        <f t="shared" si="36"/>
        <v>0</v>
      </c>
      <c r="BI208" s="132">
        <f t="shared" si="37"/>
        <v>0</v>
      </c>
      <c r="BJ208" s="15" t="s">
        <v>67</v>
      </c>
      <c r="BK208" s="133">
        <f t="shared" si="38"/>
        <v>0</v>
      </c>
      <c r="BL208" s="15" t="s">
        <v>350</v>
      </c>
      <c r="BM208" s="131" t="s">
        <v>825</v>
      </c>
    </row>
    <row r="209" spans="1:65" s="2" customFormat="1" ht="24.2" customHeight="1">
      <c r="A209" s="27"/>
      <c r="B209" s="125"/>
      <c r="C209" s="158" t="s">
        <v>414</v>
      </c>
      <c r="D209" s="158" t="s">
        <v>114</v>
      </c>
      <c r="E209" s="159" t="s">
        <v>826</v>
      </c>
      <c r="F209" s="160" t="s">
        <v>827</v>
      </c>
      <c r="G209" s="161" t="s">
        <v>137</v>
      </c>
      <c r="H209" s="162">
        <v>86</v>
      </c>
      <c r="I209" s="184"/>
      <c r="J209" s="185">
        <f t="shared" si="29"/>
        <v>0</v>
      </c>
      <c r="K209" s="126"/>
      <c r="L209" s="28"/>
      <c r="M209" s="127" t="s">
        <v>1</v>
      </c>
      <c r="N209" s="128" t="s">
        <v>36</v>
      </c>
      <c r="O209" s="129">
        <v>0</v>
      </c>
      <c r="P209" s="129">
        <f t="shared" si="30"/>
        <v>0</v>
      </c>
      <c r="Q209" s="129">
        <v>0</v>
      </c>
      <c r="R209" s="129">
        <f t="shared" si="31"/>
        <v>0</v>
      </c>
      <c r="S209" s="129">
        <v>0</v>
      </c>
      <c r="T209" s="130">
        <f t="shared" si="32"/>
        <v>0</v>
      </c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R209" s="131" t="s">
        <v>350</v>
      </c>
      <c r="AT209" s="131" t="s">
        <v>114</v>
      </c>
      <c r="AU209" s="131" t="s">
        <v>67</v>
      </c>
      <c r="AY209" s="15" t="s">
        <v>112</v>
      </c>
      <c r="BE209" s="132">
        <f t="shared" si="33"/>
        <v>0</v>
      </c>
      <c r="BF209" s="132">
        <f t="shared" si="34"/>
        <v>0</v>
      </c>
      <c r="BG209" s="132">
        <f t="shared" si="35"/>
        <v>0</v>
      </c>
      <c r="BH209" s="132">
        <f t="shared" si="36"/>
        <v>0</v>
      </c>
      <c r="BI209" s="132">
        <f t="shared" si="37"/>
        <v>0</v>
      </c>
      <c r="BJ209" s="15" t="s">
        <v>67</v>
      </c>
      <c r="BK209" s="133">
        <f t="shared" si="38"/>
        <v>0</v>
      </c>
      <c r="BL209" s="15" t="s">
        <v>350</v>
      </c>
      <c r="BM209" s="131" t="s">
        <v>828</v>
      </c>
    </row>
    <row r="210" spans="1:65" s="2" customFormat="1" ht="14.45" customHeight="1">
      <c r="A210" s="27"/>
      <c r="B210" s="125"/>
      <c r="C210" s="158" t="s">
        <v>416</v>
      </c>
      <c r="D210" s="158" t="s">
        <v>114</v>
      </c>
      <c r="E210" s="159" t="s">
        <v>829</v>
      </c>
      <c r="F210" s="160" t="s">
        <v>830</v>
      </c>
      <c r="G210" s="161" t="s">
        <v>160</v>
      </c>
      <c r="H210" s="162">
        <v>24</v>
      </c>
      <c r="I210" s="184"/>
      <c r="J210" s="185">
        <f t="shared" si="29"/>
        <v>0</v>
      </c>
      <c r="K210" s="126"/>
      <c r="L210" s="28"/>
      <c r="M210" s="127" t="s">
        <v>1</v>
      </c>
      <c r="N210" s="128" t="s">
        <v>36</v>
      </c>
      <c r="O210" s="129">
        <v>0</v>
      </c>
      <c r="P210" s="129">
        <f t="shared" si="30"/>
        <v>0</v>
      </c>
      <c r="Q210" s="129">
        <v>0</v>
      </c>
      <c r="R210" s="129">
        <f t="shared" si="31"/>
        <v>0</v>
      </c>
      <c r="S210" s="129">
        <v>0</v>
      </c>
      <c r="T210" s="130">
        <f t="shared" si="32"/>
        <v>0</v>
      </c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R210" s="131" t="s">
        <v>350</v>
      </c>
      <c r="AT210" s="131" t="s">
        <v>114</v>
      </c>
      <c r="AU210" s="131" t="s">
        <v>67</v>
      </c>
      <c r="AY210" s="15" t="s">
        <v>112</v>
      </c>
      <c r="BE210" s="132">
        <f t="shared" si="33"/>
        <v>0</v>
      </c>
      <c r="BF210" s="132">
        <f t="shared" si="34"/>
        <v>0</v>
      </c>
      <c r="BG210" s="132">
        <f t="shared" si="35"/>
        <v>0</v>
      </c>
      <c r="BH210" s="132">
        <f t="shared" si="36"/>
        <v>0</v>
      </c>
      <c r="BI210" s="132">
        <f t="shared" si="37"/>
        <v>0</v>
      </c>
      <c r="BJ210" s="15" t="s">
        <v>67</v>
      </c>
      <c r="BK210" s="133">
        <f t="shared" si="38"/>
        <v>0</v>
      </c>
      <c r="BL210" s="15" t="s">
        <v>350</v>
      </c>
      <c r="BM210" s="131" t="s">
        <v>831</v>
      </c>
    </row>
    <row r="211" spans="1:65" s="2" customFormat="1" ht="24.2" customHeight="1">
      <c r="A211" s="27"/>
      <c r="B211" s="125"/>
      <c r="C211" s="158" t="s">
        <v>420</v>
      </c>
      <c r="D211" s="158" t="s">
        <v>114</v>
      </c>
      <c r="E211" s="159" t="s">
        <v>832</v>
      </c>
      <c r="F211" s="160" t="s">
        <v>833</v>
      </c>
      <c r="G211" s="161" t="s">
        <v>301</v>
      </c>
      <c r="H211" s="162">
        <v>6</v>
      </c>
      <c r="I211" s="184"/>
      <c r="J211" s="185">
        <f t="shared" si="29"/>
        <v>0</v>
      </c>
      <c r="K211" s="126"/>
      <c r="L211" s="28"/>
      <c r="M211" s="127" t="s">
        <v>1</v>
      </c>
      <c r="N211" s="128" t="s">
        <v>36</v>
      </c>
      <c r="O211" s="129">
        <v>0</v>
      </c>
      <c r="P211" s="129">
        <f t="shared" si="30"/>
        <v>0</v>
      </c>
      <c r="Q211" s="129">
        <v>0</v>
      </c>
      <c r="R211" s="129">
        <f t="shared" si="31"/>
        <v>0</v>
      </c>
      <c r="S211" s="129">
        <v>0</v>
      </c>
      <c r="T211" s="130">
        <f t="shared" si="32"/>
        <v>0</v>
      </c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R211" s="131" t="s">
        <v>350</v>
      </c>
      <c r="AT211" s="131" t="s">
        <v>114</v>
      </c>
      <c r="AU211" s="131" t="s">
        <v>67</v>
      </c>
      <c r="AY211" s="15" t="s">
        <v>112</v>
      </c>
      <c r="BE211" s="132">
        <f t="shared" si="33"/>
        <v>0</v>
      </c>
      <c r="BF211" s="132">
        <f t="shared" si="34"/>
        <v>0</v>
      </c>
      <c r="BG211" s="132">
        <f t="shared" si="35"/>
        <v>0</v>
      </c>
      <c r="BH211" s="132">
        <f t="shared" si="36"/>
        <v>0</v>
      </c>
      <c r="BI211" s="132">
        <f t="shared" si="37"/>
        <v>0</v>
      </c>
      <c r="BJ211" s="15" t="s">
        <v>67</v>
      </c>
      <c r="BK211" s="133">
        <f t="shared" si="38"/>
        <v>0</v>
      </c>
      <c r="BL211" s="15" t="s">
        <v>350</v>
      </c>
      <c r="BM211" s="131" t="s">
        <v>834</v>
      </c>
    </row>
    <row r="212" spans="1:65" s="2" customFormat="1" ht="14.45" customHeight="1">
      <c r="A212" s="27"/>
      <c r="B212" s="125"/>
      <c r="C212" s="163" t="s">
        <v>424</v>
      </c>
      <c r="D212" s="163" t="s">
        <v>186</v>
      </c>
      <c r="E212" s="164" t="s">
        <v>835</v>
      </c>
      <c r="F212" s="165" t="s">
        <v>836</v>
      </c>
      <c r="G212" s="166" t="s">
        <v>137</v>
      </c>
      <c r="H212" s="167">
        <v>3</v>
      </c>
      <c r="I212" s="195"/>
      <c r="J212" s="186">
        <f t="shared" si="29"/>
        <v>0</v>
      </c>
      <c r="K212" s="136"/>
      <c r="L212" s="137"/>
      <c r="M212" s="138" t="s">
        <v>1</v>
      </c>
      <c r="N212" s="139" t="s">
        <v>36</v>
      </c>
      <c r="O212" s="129">
        <v>0</v>
      </c>
      <c r="P212" s="129">
        <f t="shared" si="30"/>
        <v>0</v>
      </c>
      <c r="Q212" s="129">
        <v>0</v>
      </c>
      <c r="R212" s="129">
        <f t="shared" si="31"/>
        <v>0</v>
      </c>
      <c r="S212" s="129">
        <v>0</v>
      </c>
      <c r="T212" s="130">
        <f t="shared" si="32"/>
        <v>0</v>
      </c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R212" s="131" t="s">
        <v>631</v>
      </c>
      <c r="AT212" s="131" t="s">
        <v>186</v>
      </c>
      <c r="AU212" s="131" t="s">
        <v>67</v>
      </c>
      <c r="AY212" s="15" t="s">
        <v>112</v>
      </c>
      <c r="BE212" s="132">
        <f t="shared" si="33"/>
        <v>0</v>
      </c>
      <c r="BF212" s="132">
        <f t="shared" si="34"/>
        <v>0</v>
      </c>
      <c r="BG212" s="132">
        <f t="shared" si="35"/>
        <v>0</v>
      </c>
      <c r="BH212" s="132">
        <f t="shared" si="36"/>
        <v>0</v>
      </c>
      <c r="BI212" s="132">
        <f t="shared" si="37"/>
        <v>0</v>
      </c>
      <c r="BJ212" s="15" t="s">
        <v>67</v>
      </c>
      <c r="BK212" s="133">
        <f t="shared" si="38"/>
        <v>0</v>
      </c>
      <c r="BL212" s="15" t="s">
        <v>350</v>
      </c>
      <c r="BM212" s="131" t="s">
        <v>837</v>
      </c>
    </row>
    <row r="213" spans="1:65" s="2" customFormat="1" ht="24.2" customHeight="1">
      <c r="A213" s="27"/>
      <c r="B213" s="125"/>
      <c r="C213" s="158" t="s">
        <v>428</v>
      </c>
      <c r="D213" s="158" t="s">
        <v>114</v>
      </c>
      <c r="E213" s="159" t="s">
        <v>838</v>
      </c>
      <c r="F213" s="160" t="s">
        <v>839</v>
      </c>
      <c r="G213" s="161" t="s">
        <v>301</v>
      </c>
      <c r="H213" s="162">
        <v>1</v>
      </c>
      <c r="I213" s="184"/>
      <c r="J213" s="185">
        <f t="shared" si="29"/>
        <v>0</v>
      </c>
      <c r="K213" s="126"/>
      <c r="L213" s="28"/>
      <c r="M213" s="127" t="s">
        <v>1</v>
      </c>
      <c r="N213" s="128" t="s">
        <v>36</v>
      </c>
      <c r="O213" s="129">
        <v>0</v>
      </c>
      <c r="P213" s="129">
        <f t="shared" si="30"/>
        <v>0</v>
      </c>
      <c r="Q213" s="129">
        <v>0</v>
      </c>
      <c r="R213" s="129">
        <f t="shared" si="31"/>
        <v>0</v>
      </c>
      <c r="S213" s="129">
        <v>0</v>
      </c>
      <c r="T213" s="130">
        <f t="shared" si="32"/>
        <v>0</v>
      </c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R213" s="131" t="s">
        <v>350</v>
      </c>
      <c r="AT213" s="131" t="s">
        <v>114</v>
      </c>
      <c r="AU213" s="131" t="s">
        <v>67</v>
      </c>
      <c r="AY213" s="15" t="s">
        <v>112</v>
      </c>
      <c r="BE213" s="132">
        <f t="shared" si="33"/>
        <v>0</v>
      </c>
      <c r="BF213" s="132">
        <f t="shared" si="34"/>
        <v>0</v>
      </c>
      <c r="BG213" s="132">
        <f t="shared" si="35"/>
        <v>0</v>
      </c>
      <c r="BH213" s="132">
        <f t="shared" si="36"/>
        <v>0</v>
      </c>
      <c r="BI213" s="132">
        <f t="shared" si="37"/>
        <v>0</v>
      </c>
      <c r="BJ213" s="15" t="s">
        <v>67</v>
      </c>
      <c r="BK213" s="133">
        <f t="shared" si="38"/>
        <v>0</v>
      </c>
      <c r="BL213" s="15" t="s">
        <v>350</v>
      </c>
      <c r="BM213" s="131" t="s">
        <v>840</v>
      </c>
    </row>
    <row r="214" spans="1:65" s="2" customFormat="1" ht="24.2" customHeight="1">
      <c r="A214" s="27"/>
      <c r="B214" s="125"/>
      <c r="C214" s="158" t="s">
        <v>432</v>
      </c>
      <c r="D214" s="158" t="s">
        <v>114</v>
      </c>
      <c r="E214" s="159" t="s">
        <v>841</v>
      </c>
      <c r="F214" s="160" t="s">
        <v>842</v>
      </c>
      <c r="G214" s="161" t="s">
        <v>160</v>
      </c>
      <c r="H214" s="162">
        <v>17.41</v>
      </c>
      <c r="I214" s="184"/>
      <c r="J214" s="185">
        <f t="shared" si="29"/>
        <v>0</v>
      </c>
      <c r="K214" s="126"/>
      <c r="L214" s="28"/>
      <c r="M214" s="127" t="s">
        <v>1</v>
      </c>
      <c r="N214" s="128" t="s">
        <v>36</v>
      </c>
      <c r="O214" s="129">
        <v>0</v>
      </c>
      <c r="P214" s="129">
        <f t="shared" si="30"/>
        <v>0</v>
      </c>
      <c r="Q214" s="129">
        <v>0</v>
      </c>
      <c r="R214" s="129">
        <f t="shared" si="31"/>
        <v>0</v>
      </c>
      <c r="S214" s="129">
        <v>0</v>
      </c>
      <c r="T214" s="130">
        <f t="shared" si="32"/>
        <v>0</v>
      </c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R214" s="131" t="s">
        <v>350</v>
      </c>
      <c r="AT214" s="131" t="s">
        <v>114</v>
      </c>
      <c r="AU214" s="131" t="s">
        <v>67</v>
      </c>
      <c r="AY214" s="15" t="s">
        <v>112</v>
      </c>
      <c r="BE214" s="132">
        <f t="shared" si="33"/>
        <v>0</v>
      </c>
      <c r="BF214" s="132">
        <f t="shared" si="34"/>
        <v>0</v>
      </c>
      <c r="BG214" s="132">
        <f t="shared" si="35"/>
        <v>0</v>
      </c>
      <c r="BH214" s="132">
        <f t="shared" si="36"/>
        <v>0</v>
      </c>
      <c r="BI214" s="132">
        <f t="shared" si="37"/>
        <v>0</v>
      </c>
      <c r="BJ214" s="15" t="s">
        <v>67</v>
      </c>
      <c r="BK214" s="133">
        <f t="shared" si="38"/>
        <v>0</v>
      </c>
      <c r="BL214" s="15" t="s">
        <v>350</v>
      </c>
      <c r="BM214" s="131" t="s">
        <v>843</v>
      </c>
    </row>
    <row r="215" spans="1:65" s="2" customFormat="1" ht="14.45" customHeight="1">
      <c r="A215" s="27"/>
      <c r="B215" s="125"/>
      <c r="C215" s="163" t="s">
        <v>436</v>
      </c>
      <c r="D215" s="163" t="s">
        <v>186</v>
      </c>
      <c r="E215" s="164" t="s">
        <v>844</v>
      </c>
      <c r="F215" s="165" t="s">
        <v>845</v>
      </c>
      <c r="G215" s="166" t="s">
        <v>160</v>
      </c>
      <c r="H215" s="167">
        <v>8.4</v>
      </c>
      <c r="I215" s="195"/>
      <c r="J215" s="186">
        <f t="shared" si="29"/>
        <v>0</v>
      </c>
      <c r="K215" s="136"/>
      <c r="L215" s="137"/>
      <c r="M215" s="138" t="s">
        <v>1</v>
      </c>
      <c r="N215" s="139" t="s">
        <v>36</v>
      </c>
      <c r="O215" s="129">
        <v>0</v>
      </c>
      <c r="P215" s="129">
        <f t="shared" si="30"/>
        <v>0</v>
      </c>
      <c r="Q215" s="129">
        <v>0</v>
      </c>
      <c r="R215" s="129">
        <f t="shared" si="31"/>
        <v>0</v>
      </c>
      <c r="S215" s="129">
        <v>0</v>
      </c>
      <c r="T215" s="130">
        <f t="shared" si="32"/>
        <v>0</v>
      </c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R215" s="131" t="s">
        <v>631</v>
      </c>
      <c r="AT215" s="131" t="s">
        <v>186</v>
      </c>
      <c r="AU215" s="131" t="s">
        <v>67</v>
      </c>
      <c r="AY215" s="15" t="s">
        <v>112</v>
      </c>
      <c r="BE215" s="132">
        <f t="shared" si="33"/>
        <v>0</v>
      </c>
      <c r="BF215" s="132">
        <f t="shared" si="34"/>
        <v>0</v>
      </c>
      <c r="BG215" s="132">
        <f t="shared" si="35"/>
        <v>0</v>
      </c>
      <c r="BH215" s="132">
        <f t="shared" si="36"/>
        <v>0</v>
      </c>
      <c r="BI215" s="132">
        <f t="shared" si="37"/>
        <v>0</v>
      </c>
      <c r="BJ215" s="15" t="s">
        <v>67</v>
      </c>
      <c r="BK215" s="133">
        <f t="shared" si="38"/>
        <v>0</v>
      </c>
      <c r="BL215" s="15" t="s">
        <v>350</v>
      </c>
      <c r="BM215" s="131" t="s">
        <v>846</v>
      </c>
    </row>
    <row r="216" spans="1:65" s="2" customFormat="1" ht="24.2" customHeight="1">
      <c r="A216" s="27"/>
      <c r="B216" s="125"/>
      <c r="C216" s="158" t="s">
        <v>440</v>
      </c>
      <c r="D216" s="158" t="s">
        <v>114</v>
      </c>
      <c r="E216" s="159" t="s">
        <v>847</v>
      </c>
      <c r="F216" s="160" t="s">
        <v>848</v>
      </c>
      <c r="G216" s="161" t="s">
        <v>301</v>
      </c>
      <c r="H216" s="162">
        <v>8</v>
      </c>
      <c r="I216" s="184"/>
      <c r="J216" s="185">
        <f t="shared" si="29"/>
        <v>0</v>
      </c>
      <c r="K216" s="126"/>
      <c r="L216" s="28"/>
      <c r="M216" s="127" t="s">
        <v>1</v>
      </c>
      <c r="N216" s="128" t="s">
        <v>36</v>
      </c>
      <c r="O216" s="129">
        <v>0</v>
      </c>
      <c r="P216" s="129">
        <f t="shared" si="30"/>
        <v>0</v>
      </c>
      <c r="Q216" s="129">
        <v>0</v>
      </c>
      <c r="R216" s="129">
        <f t="shared" si="31"/>
        <v>0</v>
      </c>
      <c r="S216" s="129">
        <v>0</v>
      </c>
      <c r="T216" s="130">
        <f t="shared" si="32"/>
        <v>0</v>
      </c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R216" s="131" t="s">
        <v>350</v>
      </c>
      <c r="AT216" s="131" t="s">
        <v>114</v>
      </c>
      <c r="AU216" s="131" t="s">
        <v>67</v>
      </c>
      <c r="AY216" s="15" t="s">
        <v>112</v>
      </c>
      <c r="BE216" s="132">
        <f t="shared" si="33"/>
        <v>0</v>
      </c>
      <c r="BF216" s="132">
        <f t="shared" si="34"/>
        <v>0</v>
      </c>
      <c r="BG216" s="132">
        <f t="shared" si="35"/>
        <v>0</v>
      </c>
      <c r="BH216" s="132">
        <f t="shared" si="36"/>
        <v>0</v>
      </c>
      <c r="BI216" s="132">
        <f t="shared" si="37"/>
        <v>0</v>
      </c>
      <c r="BJ216" s="15" t="s">
        <v>67</v>
      </c>
      <c r="BK216" s="133">
        <f t="shared" si="38"/>
        <v>0</v>
      </c>
      <c r="BL216" s="15" t="s">
        <v>350</v>
      </c>
      <c r="BM216" s="131" t="s">
        <v>849</v>
      </c>
    </row>
    <row r="217" spans="1:65" s="2" customFormat="1" ht="24.2" customHeight="1">
      <c r="A217" s="27"/>
      <c r="B217" s="125"/>
      <c r="C217" s="158" t="s">
        <v>444</v>
      </c>
      <c r="D217" s="158" t="s">
        <v>114</v>
      </c>
      <c r="E217" s="159" t="s">
        <v>850</v>
      </c>
      <c r="F217" s="160" t="s">
        <v>851</v>
      </c>
      <c r="G217" s="161" t="s">
        <v>137</v>
      </c>
      <c r="H217" s="162">
        <v>80</v>
      </c>
      <c r="I217" s="184"/>
      <c r="J217" s="185">
        <f t="shared" si="29"/>
        <v>0</v>
      </c>
      <c r="K217" s="126"/>
      <c r="L217" s="28"/>
      <c r="M217" s="127" t="s">
        <v>1</v>
      </c>
      <c r="N217" s="128" t="s">
        <v>36</v>
      </c>
      <c r="O217" s="129">
        <v>0</v>
      </c>
      <c r="P217" s="129">
        <f t="shared" si="30"/>
        <v>0</v>
      </c>
      <c r="Q217" s="129">
        <v>0</v>
      </c>
      <c r="R217" s="129">
        <f t="shared" si="31"/>
        <v>0</v>
      </c>
      <c r="S217" s="129">
        <v>0</v>
      </c>
      <c r="T217" s="130">
        <f t="shared" si="32"/>
        <v>0</v>
      </c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R217" s="131" t="s">
        <v>350</v>
      </c>
      <c r="AT217" s="131" t="s">
        <v>114</v>
      </c>
      <c r="AU217" s="131" t="s">
        <v>67</v>
      </c>
      <c r="AY217" s="15" t="s">
        <v>112</v>
      </c>
      <c r="BE217" s="132">
        <f t="shared" si="33"/>
        <v>0</v>
      </c>
      <c r="BF217" s="132">
        <f t="shared" si="34"/>
        <v>0</v>
      </c>
      <c r="BG217" s="132">
        <f t="shared" si="35"/>
        <v>0</v>
      </c>
      <c r="BH217" s="132">
        <f t="shared" si="36"/>
        <v>0</v>
      </c>
      <c r="BI217" s="132">
        <f t="shared" si="37"/>
        <v>0</v>
      </c>
      <c r="BJ217" s="15" t="s">
        <v>67</v>
      </c>
      <c r="BK217" s="133">
        <f t="shared" si="38"/>
        <v>0</v>
      </c>
      <c r="BL217" s="15" t="s">
        <v>350</v>
      </c>
      <c r="BM217" s="131" t="s">
        <v>852</v>
      </c>
    </row>
    <row r="218" spans="1:65" s="2" customFormat="1" ht="14.45" customHeight="1">
      <c r="A218" s="27"/>
      <c r="B218" s="125"/>
      <c r="C218" s="158" t="s">
        <v>448</v>
      </c>
      <c r="D218" s="158" t="s">
        <v>114</v>
      </c>
      <c r="E218" s="159" t="s">
        <v>853</v>
      </c>
      <c r="F218" s="160" t="s">
        <v>854</v>
      </c>
      <c r="G218" s="161" t="s">
        <v>137</v>
      </c>
      <c r="H218" s="162">
        <v>36</v>
      </c>
      <c r="I218" s="184"/>
      <c r="J218" s="185">
        <f t="shared" si="29"/>
        <v>0</v>
      </c>
      <c r="K218" s="126"/>
      <c r="L218" s="28"/>
      <c r="M218" s="127" t="s">
        <v>1</v>
      </c>
      <c r="N218" s="128" t="s">
        <v>36</v>
      </c>
      <c r="O218" s="129">
        <v>0</v>
      </c>
      <c r="P218" s="129">
        <f t="shared" si="30"/>
        <v>0</v>
      </c>
      <c r="Q218" s="129">
        <v>0</v>
      </c>
      <c r="R218" s="129">
        <f t="shared" si="31"/>
        <v>0</v>
      </c>
      <c r="S218" s="129">
        <v>0</v>
      </c>
      <c r="T218" s="130">
        <f t="shared" si="32"/>
        <v>0</v>
      </c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R218" s="131" t="s">
        <v>350</v>
      </c>
      <c r="AT218" s="131" t="s">
        <v>114</v>
      </c>
      <c r="AU218" s="131" t="s">
        <v>67</v>
      </c>
      <c r="AY218" s="15" t="s">
        <v>112</v>
      </c>
      <c r="BE218" s="132">
        <f t="shared" si="33"/>
        <v>0</v>
      </c>
      <c r="BF218" s="132">
        <f t="shared" si="34"/>
        <v>0</v>
      </c>
      <c r="BG218" s="132">
        <f t="shared" si="35"/>
        <v>0</v>
      </c>
      <c r="BH218" s="132">
        <f t="shared" si="36"/>
        <v>0</v>
      </c>
      <c r="BI218" s="132">
        <f t="shared" si="37"/>
        <v>0</v>
      </c>
      <c r="BJ218" s="15" t="s">
        <v>67</v>
      </c>
      <c r="BK218" s="133">
        <f t="shared" si="38"/>
        <v>0</v>
      </c>
      <c r="BL218" s="15" t="s">
        <v>350</v>
      </c>
      <c r="BM218" s="131" t="s">
        <v>855</v>
      </c>
    </row>
    <row r="219" spans="1:65" s="2" customFormat="1" ht="24.2" customHeight="1">
      <c r="A219" s="27"/>
      <c r="B219" s="125"/>
      <c r="C219" s="158" t="s">
        <v>452</v>
      </c>
      <c r="D219" s="158" t="s">
        <v>114</v>
      </c>
      <c r="E219" s="159" t="s">
        <v>856</v>
      </c>
      <c r="F219" s="160" t="s">
        <v>857</v>
      </c>
      <c r="G219" s="161" t="s">
        <v>137</v>
      </c>
      <c r="H219" s="162">
        <v>97</v>
      </c>
      <c r="I219" s="184"/>
      <c r="J219" s="185">
        <f t="shared" si="29"/>
        <v>0</v>
      </c>
      <c r="K219" s="126"/>
      <c r="L219" s="28"/>
      <c r="M219" s="127" t="s">
        <v>1</v>
      </c>
      <c r="N219" s="128" t="s">
        <v>36</v>
      </c>
      <c r="O219" s="129">
        <v>0</v>
      </c>
      <c r="P219" s="129">
        <f t="shared" si="30"/>
        <v>0</v>
      </c>
      <c r="Q219" s="129">
        <v>0</v>
      </c>
      <c r="R219" s="129">
        <f t="shared" si="31"/>
        <v>0</v>
      </c>
      <c r="S219" s="129">
        <v>0</v>
      </c>
      <c r="T219" s="130">
        <f t="shared" si="32"/>
        <v>0</v>
      </c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R219" s="131" t="s">
        <v>350</v>
      </c>
      <c r="AT219" s="131" t="s">
        <v>114</v>
      </c>
      <c r="AU219" s="131" t="s">
        <v>67</v>
      </c>
      <c r="AY219" s="15" t="s">
        <v>112</v>
      </c>
      <c r="BE219" s="132">
        <f t="shared" si="33"/>
        <v>0</v>
      </c>
      <c r="BF219" s="132">
        <f t="shared" si="34"/>
        <v>0</v>
      </c>
      <c r="BG219" s="132">
        <f t="shared" si="35"/>
        <v>0</v>
      </c>
      <c r="BH219" s="132">
        <f t="shared" si="36"/>
        <v>0</v>
      </c>
      <c r="BI219" s="132">
        <f t="shared" si="37"/>
        <v>0</v>
      </c>
      <c r="BJ219" s="15" t="s">
        <v>67</v>
      </c>
      <c r="BK219" s="133">
        <f t="shared" si="38"/>
        <v>0</v>
      </c>
      <c r="BL219" s="15" t="s">
        <v>350</v>
      </c>
      <c r="BM219" s="131" t="s">
        <v>858</v>
      </c>
    </row>
    <row r="220" spans="1:65" s="2" customFormat="1" ht="14.45" customHeight="1">
      <c r="A220" s="27"/>
      <c r="B220" s="125"/>
      <c r="C220" s="163" t="s">
        <v>456</v>
      </c>
      <c r="D220" s="163" t="s">
        <v>186</v>
      </c>
      <c r="E220" s="164" t="s">
        <v>859</v>
      </c>
      <c r="F220" s="165" t="s">
        <v>860</v>
      </c>
      <c r="G220" s="166" t="s">
        <v>137</v>
      </c>
      <c r="H220" s="167">
        <v>121</v>
      </c>
      <c r="I220" s="195"/>
      <c r="J220" s="186">
        <f t="shared" si="29"/>
        <v>0</v>
      </c>
      <c r="K220" s="136"/>
      <c r="L220" s="137"/>
      <c r="M220" s="138" t="s">
        <v>1</v>
      </c>
      <c r="N220" s="139" t="s">
        <v>36</v>
      </c>
      <c r="O220" s="129">
        <v>0</v>
      </c>
      <c r="P220" s="129">
        <f t="shared" si="30"/>
        <v>0</v>
      </c>
      <c r="Q220" s="129">
        <v>0</v>
      </c>
      <c r="R220" s="129">
        <f t="shared" si="31"/>
        <v>0</v>
      </c>
      <c r="S220" s="129">
        <v>0</v>
      </c>
      <c r="T220" s="130">
        <f t="shared" si="32"/>
        <v>0</v>
      </c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R220" s="131" t="s">
        <v>631</v>
      </c>
      <c r="AT220" s="131" t="s">
        <v>186</v>
      </c>
      <c r="AU220" s="131" t="s">
        <v>67</v>
      </c>
      <c r="AY220" s="15" t="s">
        <v>112</v>
      </c>
      <c r="BE220" s="132">
        <f t="shared" si="33"/>
        <v>0</v>
      </c>
      <c r="BF220" s="132">
        <f t="shared" si="34"/>
        <v>0</v>
      </c>
      <c r="BG220" s="132">
        <f t="shared" si="35"/>
        <v>0</v>
      </c>
      <c r="BH220" s="132">
        <f t="shared" si="36"/>
        <v>0</v>
      </c>
      <c r="BI220" s="132">
        <f t="shared" si="37"/>
        <v>0</v>
      </c>
      <c r="BJ220" s="15" t="s">
        <v>67</v>
      </c>
      <c r="BK220" s="133">
        <f t="shared" si="38"/>
        <v>0</v>
      </c>
      <c r="BL220" s="15" t="s">
        <v>350</v>
      </c>
      <c r="BM220" s="131" t="s">
        <v>861</v>
      </c>
    </row>
    <row r="221" spans="1:65" s="2" customFormat="1" ht="14.45" customHeight="1">
      <c r="A221" s="27"/>
      <c r="B221" s="125"/>
      <c r="C221" s="158" t="s">
        <v>460</v>
      </c>
      <c r="D221" s="158" t="s">
        <v>114</v>
      </c>
      <c r="E221" s="159" t="s">
        <v>862</v>
      </c>
      <c r="F221" s="160" t="s">
        <v>863</v>
      </c>
      <c r="G221" s="161" t="s">
        <v>301</v>
      </c>
      <c r="H221" s="162">
        <v>3</v>
      </c>
      <c r="I221" s="184"/>
      <c r="J221" s="185">
        <f t="shared" si="29"/>
        <v>0</v>
      </c>
      <c r="K221" s="126"/>
      <c r="L221" s="28"/>
      <c r="M221" s="127" t="s">
        <v>1</v>
      </c>
      <c r="N221" s="128" t="s">
        <v>36</v>
      </c>
      <c r="O221" s="129">
        <v>0</v>
      </c>
      <c r="P221" s="129">
        <f t="shared" si="30"/>
        <v>0</v>
      </c>
      <c r="Q221" s="129">
        <v>0</v>
      </c>
      <c r="R221" s="129">
        <f t="shared" si="31"/>
        <v>0</v>
      </c>
      <c r="S221" s="129">
        <v>0</v>
      </c>
      <c r="T221" s="130">
        <f t="shared" si="32"/>
        <v>0</v>
      </c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R221" s="131" t="s">
        <v>350</v>
      </c>
      <c r="AT221" s="131" t="s">
        <v>114</v>
      </c>
      <c r="AU221" s="131" t="s">
        <v>67</v>
      </c>
      <c r="AY221" s="15" t="s">
        <v>112</v>
      </c>
      <c r="BE221" s="132">
        <f t="shared" si="33"/>
        <v>0</v>
      </c>
      <c r="BF221" s="132">
        <f t="shared" si="34"/>
        <v>0</v>
      </c>
      <c r="BG221" s="132">
        <f t="shared" si="35"/>
        <v>0</v>
      </c>
      <c r="BH221" s="132">
        <f t="shared" si="36"/>
        <v>0</v>
      </c>
      <c r="BI221" s="132">
        <f t="shared" si="37"/>
        <v>0</v>
      </c>
      <c r="BJ221" s="15" t="s">
        <v>67</v>
      </c>
      <c r="BK221" s="133">
        <f t="shared" si="38"/>
        <v>0</v>
      </c>
      <c r="BL221" s="15" t="s">
        <v>350</v>
      </c>
      <c r="BM221" s="131" t="s">
        <v>864</v>
      </c>
    </row>
    <row r="222" spans="1:65" s="2" customFormat="1" ht="14.45" customHeight="1">
      <c r="A222" s="27"/>
      <c r="B222" s="125"/>
      <c r="C222" s="158" t="s">
        <v>464</v>
      </c>
      <c r="D222" s="158" t="s">
        <v>114</v>
      </c>
      <c r="E222" s="159" t="s">
        <v>865</v>
      </c>
      <c r="F222" s="160" t="s">
        <v>866</v>
      </c>
      <c r="G222" s="161" t="s">
        <v>137</v>
      </c>
      <c r="H222" s="162">
        <v>150</v>
      </c>
      <c r="I222" s="184"/>
      <c r="J222" s="185">
        <f t="shared" si="29"/>
        <v>0</v>
      </c>
      <c r="K222" s="126"/>
      <c r="L222" s="28"/>
      <c r="M222" s="127" t="s">
        <v>1</v>
      </c>
      <c r="N222" s="128" t="s">
        <v>36</v>
      </c>
      <c r="O222" s="129">
        <v>0</v>
      </c>
      <c r="P222" s="129">
        <f t="shared" si="30"/>
        <v>0</v>
      </c>
      <c r="Q222" s="129">
        <v>0</v>
      </c>
      <c r="R222" s="129">
        <f t="shared" si="31"/>
        <v>0</v>
      </c>
      <c r="S222" s="129">
        <v>0</v>
      </c>
      <c r="T222" s="130">
        <f t="shared" si="32"/>
        <v>0</v>
      </c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R222" s="131" t="s">
        <v>350</v>
      </c>
      <c r="AT222" s="131" t="s">
        <v>114</v>
      </c>
      <c r="AU222" s="131" t="s">
        <v>67</v>
      </c>
      <c r="AY222" s="15" t="s">
        <v>112</v>
      </c>
      <c r="BE222" s="132">
        <f t="shared" si="33"/>
        <v>0</v>
      </c>
      <c r="BF222" s="132">
        <f t="shared" si="34"/>
        <v>0</v>
      </c>
      <c r="BG222" s="132">
        <f t="shared" si="35"/>
        <v>0</v>
      </c>
      <c r="BH222" s="132">
        <f t="shared" si="36"/>
        <v>0</v>
      </c>
      <c r="BI222" s="132">
        <f t="shared" si="37"/>
        <v>0</v>
      </c>
      <c r="BJ222" s="15" t="s">
        <v>67</v>
      </c>
      <c r="BK222" s="133">
        <f t="shared" si="38"/>
        <v>0</v>
      </c>
      <c r="BL222" s="15" t="s">
        <v>350</v>
      </c>
      <c r="BM222" s="131" t="s">
        <v>867</v>
      </c>
    </row>
    <row r="223" spans="1:65" s="2" customFormat="1" ht="24.2" customHeight="1">
      <c r="A223" s="27"/>
      <c r="B223" s="125"/>
      <c r="C223" s="158" t="s">
        <v>723</v>
      </c>
      <c r="D223" s="158" t="s">
        <v>114</v>
      </c>
      <c r="E223" s="159" t="s">
        <v>868</v>
      </c>
      <c r="F223" s="160" t="s">
        <v>869</v>
      </c>
      <c r="G223" s="161" t="s">
        <v>137</v>
      </c>
      <c r="H223" s="162">
        <v>120</v>
      </c>
      <c r="I223" s="184"/>
      <c r="J223" s="185">
        <f t="shared" si="29"/>
        <v>0</v>
      </c>
      <c r="K223" s="126"/>
      <c r="L223" s="28"/>
      <c r="M223" s="127" t="s">
        <v>1</v>
      </c>
      <c r="N223" s="128" t="s">
        <v>36</v>
      </c>
      <c r="O223" s="129">
        <v>0</v>
      </c>
      <c r="P223" s="129">
        <f t="shared" si="30"/>
        <v>0</v>
      </c>
      <c r="Q223" s="129">
        <v>0</v>
      </c>
      <c r="R223" s="129">
        <f t="shared" si="31"/>
        <v>0</v>
      </c>
      <c r="S223" s="129">
        <v>0</v>
      </c>
      <c r="T223" s="130">
        <f t="shared" si="32"/>
        <v>0</v>
      </c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R223" s="131" t="s">
        <v>350</v>
      </c>
      <c r="AT223" s="131" t="s">
        <v>114</v>
      </c>
      <c r="AU223" s="131" t="s">
        <v>67</v>
      </c>
      <c r="AY223" s="15" t="s">
        <v>112</v>
      </c>
      <c r="BE223" s="132">
        <f t="shared" si="33"/>
        <v>0</v>
      </c>
      <c r="BF223" s="132">
        <f t="shared" si="34"/>
        <v>0</v>
      </c>
      <c r="BG223" s="132">
        <f t="shared" si="35"/>
        <v>0</v>
      </c>
      <c r="BH223" s="132">
        <f t="shared" si="36"/>
        <v>0</v>
      </c>
      <c r="BI223" s="132">
        <f t="shared" si="37"/>
        <v>0</v>
      </c>
      <c r="BJ223" s="15" t="s">
        <v>67</v>
      </c>
      <c r="BK223" s="133">
        <f t="shared" si="38"/>
        <v>0</v>
      </c>
      <c r="BL223" s="15" t="s">
        <v>350</v>
      </c>
      <c r="BM223" s="131" t="s">
        <v>870</v>
      </c>
    </row>
    <row r="224" spans="1:65" s="2" customFormat="1" ht="14.45" customHeight="1">
      <c r="A224" s="27"/>
      <c r="B224" s="125"/>
      <c r="C224" s="163" t="s">
        <v>871</v>
      </c>
      <c r="D224" s="163" t="s">
        <v>186</v>
      </c>
      <c r="E224" s="164" t="s">
        <v>872</v>
      </c>
      <c r="F224" s="165" t="s">
        <v>873</v>
      </c>
      <c r="G224" s="166" t="s">
        <v>137</v>
      </c>
      <c r="H224" s="167">
        <v>120</v>
      </c>
      <c r="I224" s="195"/>
      <c r="J224" s="186">
        <f t="shared" si="29"/>
        <v>0</v>
      </c>
      <c r="K224" s="136"/>
      <c r="L224" s="137"/>
      <c r="M224" s="138" t="s">
        <v>1</v>
      </c>
      <c r="N224" s="139" t="s">
        <v>36</v>
      </c>
      <c r="O224" s="129">
        <v>0</v>
      </c>
      <c r="P224" s="129">
        <f t="shared" si="30"/>
        <v>0</v>
      </c>
      <c r="Q224" s="129">
        <v>0</v>
      </c>
      <c r="R224" s="129">
        <f t="shared" si="31"/>
        <v>0</v>
      </c>
      <c r="S224" s="129">
        <v>0</v>
      </c>
      <c r="T224" s="130">
        <f t="shared" si="32"/>
        <v>0</v>
      </c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R224" s="131" t="s">
        <v>631</v>
      </c>
      <c r="AT224" s="131" t="s">
        <v>186</v>
      </c>
      <c r="AU224" s="131" t="s">
        <v>67</v>
      </c>
      <c r="AY224" s="15" t="s">
        <v>112</v>
      </c>
      <c r="BE224" s="132">
        <f t="shared" si="33"/>
        <v>0</v>
      </c>
      <c r="BF224" s="132">
        <f t="shared" si="34"/>
        <v>0</v>
      </c>
      <c r="BG224" s="132">
        <f t="shared" si="35"/>
        <v>0</v>
      </c>
      <c r="BH224" s="132">
        <f t="shared" si="36"/>
        <v>0</v>
      </c>
      <c r="BI224" s="132">
        <f t="shared" si="37"/>
        <v>0</v>
      </c>
      <c r="BJ224" s="15" t="s">
        <v>67</v>
      </c>
      <c r="BK224" s="133">
        <f t="shared" si="38"/>
        <v>0</v>
      </c>
      <c r="BL224" s="15" t="s">
        <v>350</v>
      </c>
      <c r="BM224" s="131" t="s">
        <v>874</v>
      </c>
    </row>
    <row r="225" spans="1:65" s="2" customFormat="1" ht="24.2" customHeight="1">
      <c r="A225" s="27"/>
      <c r="B225" s="125"/>
      <c r="C225" s="158" t="s">
        <v>726</v>
      </c>
      <c r="D225" s="158" t="s">
        <v>114</v>
      </c>
      <c r="E225" s="159" t="s">
        <v>875</v>
      </c>
      <c r="F225" s="160" t="s">
        <v>876</v>
      </c>
      <c r="G225" s="161" t="s">
        <v>137</v>
      </c>
      <c r="H225" s="162">
        <v>80</v>
      </c>
      <c r="I225" s="184"/>
      <c r="J225" s="185">
        <f t="shared" si="29"/>
        <v>0</v>
      </c>
      <c r="K225" s="126"/>
      <c r="L225" s="28"/>
      <c r="M225" s="127" t="s">
        <v>1</v>
      </c>
      <c r="N225" s="128" t="s">
        <v>36</v>
      </c>
      <c r="O225" s="129">
        <v>0</v>
      </c>
      <c r="P225" s="129">
        <f t="shared" si="30"/>
        <v>0</v>
      </c>
      <c r="Q225" s="129">
        <v>0</v>
      </c>
      <c r="R225" s="129">
        <f t="shared" si="31"/>
        <v>0</v>
      </c>
      <c r="S225" s="129">
        <v>0</v>
      </c>
      <c r="T225" s="130">
        <f t="shared" si="32"/>
        <v>0</v>
      </c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R225" s="131" t="s">
        <v>350</v>
      </c>
      <c r="AT225" s="131" t="s">
        <v>114</v>
      </c>
      <c r="AU225" s="131" t="s">
        <v>67</v>
      </c>
      <c r="AY225" s="15" t="s">
        <v>112</v>
      </c>
      <c r="BE225" s="132">
        <f t="shared" si="33"/>
        <v>0</v>
      </c>
      <c r="BF225" s="132">
        <f t="shared" si="34"/>
        <v>0</v>
      </c>
      <c r="BG225" s="132">
        <f t="shared" si="35"/>
        <v>0</v>
      </c>
      <c r="BH225" s="132">
        <f t="shared" si="36"/>
        <v>0</v>
      </c>
      <c r="BI225" s="132">
        <f t="shared" si="37"/>
        <v>0</v>
      </c>
      <c r="BJ225" s="15" t="s">
        <v>67</v>
      </c>
      <c r="BK225" s="133">
        <f t="shared" si="38"/>
        <v>0</v>
      </c>
      <c r="BL225" s="15" t="s">
        <v>350</v>
      </c>
      <c r="BM225" s="131" t="s">
        <v>877</v>
      </c>
    </row>
    <row r="226" spans="1:65" s="2" customFormat="1" ht="24.2" customHeight="1">
      <c r="A226" s="27"/>
      <c r="B226" s="125"/>
      <c r="C226" s="158" t="s">
        <v>564</v>
      </c>
      <c r="D226" s="158" t="s">
        <v>114</v>
      </c>
      <c r="E226" s="159" t="s">
        <v>878</v>
      </c>
      <c r="F226" s="160" t="s">
        <v>879</v>
      </c>
      <c r="G226" s="161" t="s">
        <v>137</v>
      </c>
      <c r="H226" s="162">
        <v>36</v>
      </c>
      <c r="I226" s="184"/>
      <c r="J226" s="185">
        <f t="shared" si="29"/>
        <v>0</v>
      </c>
      <c r="K226" s="126"/>
      <c r="L226" s="28"/>
      <c r="M226" s="127" t="s">
        <v>1</v>
      </c>
      <c r="N226" s="128" t="s">
        <v>36</v>
      </c>
      <c r="O226" s="129">
        <v>0</v>
      </c>
      <c r="P226" s="129">
        <f t="shared" si="30"/>
        <v>0</v>
      </c>
      <c r="Q226" s="129">
        <v>0</v>
      </c>
      <c r="R226" s="129">
        <f t="shared" si="31"/>
        <v>0</v>
      </c>
      <c r="S226" s="129">
        <v>0</v>
      </c>
      <c r="T226" s="130">
        <f t="shared" si="32"/>
        <v>0</v>
      </c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R226" s="131" t="s">
        <v>350</v>
      </c>
      <c r="AT226" s="131" t="s">
        <v>114</v>
      </c>
      <c r="AU226" s="131" t="s">
        <v>67</v>
      </c>
      <c r="AY226" s="15" t="s">
        <v>112</v>
      </c>
      <c r="BE226" s="132">
        <f t="shared" si="33"/>
        <v>0</v>
      </c>
      <c r="BF226" s="132">
        <f t="shared" si="34"/>
        <v>0</v>
      </c>
      <c r="BG226" s="132">
        <f t="shared" si="35"/>
        <v>0</v>
      </c>
      <c r="BH226" s="132">
        <f t="shared" si="36"/>
        <v>0</v>
      </c>
      <c r="BI226" s="132">
        <f t="shared" si="37"/>
        <v>0</v>
      </c>
      <c r="BJ226" s="15" t="s">
        <v>67</v>
      </c>
      <c r="BK226" s="133">
        <f t="shared" si="38"/>
        <v>0</v>
      </c>
      <c r="BL226" s="15" t="s">
        <v>350</v>
      </c>
      <c r="BM226" s="131" t="s">
        <v>880</v>
      </c>
    </row>
    <row r="227" spans="1:65" s="2" customFormat="1" ht="24.2" customHeight="1">
      <c r="A227" s="27"/>
      <c r="B227" s="125"/>
      <c r="C227" s="158" t="s">
        <v>729</v>
      </c>
      <c r="D227" s="158" t="s">
        <v>114</v>
      </c>
      <c r="E227" s="159" t="s">
        <v>881</v>
      </c>
      <c r="F227" s="160" t="s">
        <v>882</v>
      </c>
      <c r="G227" s="161" t="s">
        <v>160</v>
      </c>
      <c r="H227" s="162">
        <v>43.5</v>
      </c>
      <c r="I227" s="184"/>
      <c r="J227" s="185">
        <f t="shared" si="29"/>
        <v>0</v>
      </c>
      <c r="K227" s="126"/>
      <c r="L227" s="28"/>
      <c r="M227" s="127" t="s">
        <v>1</v>
      </c>
      <c r="N227" s="128" t="s">
        <v>36</v>
      </c>
      <c r="O227" s="129">
        <v>0</v>
      </c>
      <c r="P227" s="129">
        <f t="shared" si="30"/>
        <v>0</v>
      </c>
      <c r="Q227" s="129">
        <v>0</v>
      </c>
      <c r="R227" s="129">
        <f t="shared" si="31"/>
        <v>0</v>
      </c>
      <c r="S227" s="129">
        <v>0</v>
      </c>
      <c r="T227" s="130">
        <f t="shared" si="32"/>
        <v>0</v>
      </c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R227" s="131" t="s">
        <v>350</v>
      </c>
      <c r="AT227" s="131" t="s">
        <v>114</v>
      </c>
      <c r="AU227" s="131" t="s">
        <v>67</v>
      </c>
      <c r="AY227" s="15" t="s">
        <v>112</v>
      </c>
      <c r="BE227" s="132">
        <f t="shared" si="33"/>
        <v>0</v>
      </c>
      <c r="BF227" s="132">
        <f t="shared" si="34"/>
        <v>0</v>
      </c>
      <c r="BG227" s="132">
        <f t="shared" si="35"/>
        <v>0</v>
      </c>
      <c r="BH227" s="132">
        <f t="shared" si="36"/>
        <v>0</v>
      </c>
      <c r="BI227" s="132">
        <f t="shared" si="37"/>
        <v>0</v>
      </c>
      <c r="BJ227" s="15" t="s">
        <v>67</v>
      </c>
      <c r="BK227" s="133">
        <f t="shared" si="38"/>
        <v>0</v>
      </c>
      <c r="BL227" s="15" t="s">
        <v>350</v>
      </c>
      <c r="BM227" s="131" t="s">
        <v>883</v>
      </c>
    </row>
    <row r="228" spans="1:65" s="2" customFormat="1" ht="14.45" customHeight="1">
      <c r="A228" s="27"/>
      <c r="B228" s="125"/>
      <c r="C228" s="158" t="s">
        <v>884</v>
      </c>
      <c r="D228" s="158" t="s">
        <v>114</v>
      </c>
      <c r="E228" s="159" t="s">
        <v>885</v>
      </c>
      <c r="F228" s="160" t="s">
        <v>886</v>
      </c>
      <c r="G228" s="161" t="s">
        <v>160</v>
      </c>
      <c r="H228" s="162">
        <v>14.99</v>
      </c>
      <c r="I228" s="184"/>
      <c r="J228" s="185">
        <f t="shared" si="29"/>
        <v>0</v>
      </c>
      <c r="K228" s="126"/>
      <c r="L228" s="28"/>
      <c r="M228" s="127" t="s">
        <v>1</v>
      </c>
      <c r="N228" s="128" t="s">
        <v>36</v>
      </c>
      <c r="O228" s="129">
        <v>0</v>
      </c>
      <c r="P228" s="129">
        <f t="shared" si="30"/>
        <v>0</v>
      </c>
      <c r="Q228" s="129">
        <v>0</v>
      </c>
      <c r="R228" s="129">
        <f t="shared" si="31"/>
        <v>0</v>
      </c>
      <c r="S228" s="129">
        <v>0</v>
      </c>
      <c r="T228" s="130">
        <f t="shared" si="32"/>
        <v>0</v>
      </c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R228" s="131" t="s">
        <v>350</v>
      </c>
      <c r="AT228" s="131" t="s">
        <v>114</v>
      </c>
      <c r="AU228" s="131" t="s">
        <v>67</v>
      </c>
      <c r="AY228" s="15" t="s">
        <v>112</v>
      </c>
      <c r="BE228" s="132">
        <f t="shared" si="33"/>
        <v>0</v>
      </c>
      <c r="BF228" s="132">
        <f t="shared" si="34"/>
        <v>0</v>
      </c>
      <c r="BG228" s="132">
        <f t="shared" si="35"/>
        <v>0</v>
      </c>
      <c r="BH228" s="132">
        <f t="shared" si="36"/>
        <v>0</v>
      </c>
      <c r="BI228" s="132">
        <f t="shared" si="37"/>
        <v>0</v>
      </c>
      <c r="BJ228" s="15" t="s">
        <v>67</v>
      </c>
      <c r="BK228" s="133">
        <f t="shared" si="38"/>
        <v>0</v>
      </c>
      <c r="BL228" s="15" t="s">
        <v>350</v>
      </c>
      <c r="BM228" s="131" t="s">
        <v>887</v>
      </c>
    </row>
    <row r="229" spans="1:65" s="2" customFormat="1" ht="14.45" customHeight="1">
      <c r="A229" s="27"/>
      <c r="B229" s="125"/>
      <c r="C229" s="163" t="s">
        <v>732</v>
      </c>
      <c r="D229" s="163" t="s">
        <v>186</v>
      </c>
      <c r="E229" s="164" t="s">
        <v>888</v>
      </c>
      <c r="F229" s="165" t="s">
        <v>889</v>
      </c>
      <c r="G229" s="166" t="s">
        <v>187</v>
      </c>
      <c r="H229" s="167">
        <v>12.1</v>
      </c>
      <c r="I229" s="195"/>
      <c r="J229" s="186">
        <f t="shared" si="29"/>
        <v>0</v>
      </c>
      <c r="K229" s="136"/>
      <c r="L229" s="137"/>
      <c r="M229" s="138" t="s">
        <v>1</v>
      </c>
      <c r="N229" s="139" t="s">
        <v>36</v>
      </c>
      <c r="O229" s="129">
        <v>0</v>
      </c>
      <c r="P229" s="129">
        <f t="shared" si="30"/>
        <v>0</v>
      </c>
      <c r="Q229" s="129">
        <v>0</v>
      </c>
      <c r="R229" s="129">
        <f t="shared" si="31"/>
        <v>0</v>
      </c>
      <c r="S229" s="129">
        <v>0</v>
      </c>
      <c r="T229" s="130">
        <f t="shared" si="32"/>
        <v>0</v>
      </c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R229" s="131" t="s">
        <v>631</v>
      </c>
      <c r="AT229" s="131" t="s">
        <v>186</v>
      </c>
      <c r="AU229" s="131" t="s">
        <v>67</v>
      </c>
      <c r="AY229" s="15" t="s">
        <v>112</v>
      </c>
      <c r="BE229" s="132">
        <f t="shared" si="33"/>
        <v>0</v>
      </c>
      <c r="BF229" s="132">
        <f t="shared" si="34"/>
        <v>0</v>
      </c>
      <c r="BG229" s="132">
        <f t="shared" si="35"/>
        <v>0</v>
      </c>
      <c r="BH229" s="132">
        <f t="shared" si="36"/>
        <v>0</v>
      </c>
      <c r="BI229" s="132">
        <f t="shared" si="37"/>
        <v>0</v>
      </c>
      <c r="BJ229" s="15" t="s">
        <v>67</v>
      </c>
      <c r="BK229" s="133">
        <f t="shared" si="38"/>
        <v>0</v>
      </c>
      <c r="BL229" s="15" t="s">
        <v>350</v>
      </c>
      <c r="BM229" s="131" t="s">
        <v>890</v>
      </c>
    </row>
    <row r="230" spans="1:65" s="2" customFormat="1" ht="24.2" customHeight="1">
      <c r="A230" s="27"/>
      <c r="B230" s="125"/>
      <c r="C230" s="158" t="s">
        <v>891</v>
      </c>
      <c r="D230" s="158" t="s">
        <v>114</v>
      </c>
      <c r="E230" s="159" t="s">
        <v>892</v>
      </c>
      <c r="F230" s="160" t="s">
        <v>893</v>
      </c>
      <c r="G230" s="161" t="s">
        <v>117</v>
      </c>
      <c r="H230" s="162">
        <v>12.6</v>
      </c>
      <c r="I230" s="184"/>
      <c r="J230" s="185">
        <f t="shared" si="29"/>
        <v>0</v>
      </c>
      <c r="K230" s="126"/>
      <c r="L230" s="28"/>
      <c r="M230" s="127" t="s">
        <v>1</v>
      </c>
      <c r="N230" s="128" t="s">
        <v>36</v>
      </c>
      <c r="O230" s="129">
        <v>0</v>
      </c>
      <c r="P230" s="129">
        <f t="shared" si="30"/>
        <v>0</v>
      </c>
      <c r="Q230" s="129">
        <v>0</v>
      </c>
      <c r="R230" s="129">
        <f t="shared" si="31"/>
        <v>0</v>
      </c>
      <c r="S230" s="129">
        <v>0</v>
      </c>
      <c r="T230" s="130">
        <f t="shared" si="32"/>
        <v>0</v>
      </c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R230" s="131" t="s">
        <v>350</v>
      </c>
      <c r="AT230" s="131" t="s">
        <v>114</v>
      </c>
      <c r="AU230" s="131" t="s">
        <v>67</v>
      </c>
      <c r="AY230" s="15" t="s">
        <v>112</v>
      </c>
      <c r="BE230" s="132">
        <f t="shared" si="33"/>
        <v>0</v>
      </c>
      <c r="BF230" s="132">
        <f t="shared" si="34"/>
        <v>0</v>
      </c>
      <c r="BG230" s="132">
        <f t="shared" si="35"/>
        <v>0</v>
      </c>
      <c r="BH230" s="132">
        <f t="shared" si="36"/>
        <v>0</v>
      </c>
      <c r="BI230" s="132">
        <f t="shared" si="37"/>
        <v>0</v>
      </c>
      <c r="BJ230" s="15" t="s">
        <v>67</v>
      </c>
      <c r="BK230" s="133">
        <f t="shared" si="38"/>
        <v>0</v>
      </c>
      <c r="BL230" s="15" t="s">
        <v>350</v>
      </c>
      <c r="BM230" s="131" t="s">
        <v>894</v>
      </c>
    </row>
    <row r="231" spans="1:65" s="2" customFormat="1" ht="24.2" customHeight="1">
      <c r="A231" s="27"/>
      <c r="B231" s="125"/>
      <c r="C231" s="158" t="s">
        <v>737</v>
      </c>
      <c r="D231" s="158" t="s">
        <v>114</v>
      </c>
      <c r="E231" s="159" t="s">
        <v>895</v>
      </c>
      <c r="F231" s="160" t="s">
        <v>896</v>
      </c>
      <c r="G231" s="161" t="s">
        <v>117</v>
      </c>
      <c r="H231" s="162">
        <v>12.6</v>
      </c>
      <c r="I231" s="184"/>
      <c r="J231" s="185">
        <f t="shared" si="29"/>
        <v>0</v>
      </c>
      <c r="K231" s="126"/>
      <c r="L231" s="28"/>
      <c r="M231" s="127" t="s">
        <v>1</v>
      </c>
      <c r="N231" s="128" t="s">
        <v>36</v>
      </c>
      <c r="O231" s="129">
        <v>0</v>
      </c>
      <c r="P231" s="129">
        <f t="shared" si="30"/>
        <v>0</v>
      </c>
      <c r="Q231" s="129">
        <v>0</v>
      </c>
      <c r="R231" s="129">
        <f t="shared" si="31"/>
        <v>0</v>
      </c>
      <c r="S231" s="129">
        <v>0</v>
      </c>
      <c r="T231" s="130">
        <f t="shared" si="32"/>
        <v>0</v>
      </c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R231" s="131" t="s">
        <v>350</v>
      </c>
      <c r="AT231" s="131" t="s">
        <v>114</v>
      </c>
      <c r="AU231" s="131" t="s">
        <v>67</v>
      </c>
      <c r="AY231" s="15" t="s">
        <v>112</v>
      </c>
      <c r="BE231" s="132">
        <f t="shared" si="33"/>
        <v>0</v>
      </c>
      <c r="BF231" s="132">
        <f t="shared" si="34"/>
        <v>0</v>
      </c>
      <c r="BG231" s="132">
        <f t="shared" si="35"/>
        <v>0</v>
      </c>
      <c r="BH231" s="132">
        <f t="shared" si="36"/>
        <v>0</v>
      </c>
      <c r="BI231" s="132">
        <f t="shared" si="37"/>
        <v>0</v>
      </c>
      <c r="BJ231" s="15" t="s">
        <v>67</v>
      </c>
      <c r="BK231" s="133">
        <f t="shared" si="38"/>
        <v>0</v>
      </c>
      <c r="BL231" s="15" t="s">
        <v>350</v>
      </c>
      <c r="BM231" s="131" t="s">
        <v>897</v>
      </c>
    </row>
    <row r="232" spans="1:65" s="2" customFormat="1" ht="24.2" customHeight="1">
      <c r="A232" s="27"/>
      <c r="B232" s="125"/>
      <c r="C232" s="158" t="s">
        <v>898</v>
      </c>
      <c r="D232" s="158" t="s">
        <v>114</v>
      </c>
      <c r="E232" s="159" t="s">
        <v>899</v>
      </c>
      <c r="F232" s="160" t="s">
        <v>900</v>
      </c>
      <c r="G232" s="161" t="s">
        <v>117</v>
      </c>
      <c r="H232" s="162">
        <v>12.6</v>
      </c>
      <c r="I232" s="184"/>
      <c r="J232" s="185">
        <f t="shared" si="29"/>
        <v>0</v>
      </c>
      <c r="K232" s="126"/>
      <c r="L232" s="28"/>
      <c r="M232" s="127" t="s">
        <v>1</v>
      </c>
      <c r="N232" s="128" t="s">
        <v>36</v>
      </c>
      <c r="O232" s="129">
        <v>0</v>
      </c>
      <c r="P232" s="129">
        <f t="shared" si="30"/>
        <v>0</v>
      </c>
      <c r="Q232" s="129">
        <v>0</v>
      </c>
      <c r="R232" s="129">
        <f t="shared" si="31"/>
        <v>0</v>
      </c>
      <c r="S232" s="129">
        <v>0</v>
      </c>
      <c r="T232" s="130">
        <f t="shared" si="32"/>
        <v>0</v>
      </c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R232" s="131" t="s">
        <v>350</v>
      </c>
      <c r="AT232" s="131" t="s">
        <v>114</v>
      </c>
      <c r="AU232" s="131" t="s">
        <v>67</v>
      </c>
      <c r="AY232" s="15" t="s">
        <v>112</v>
      </c>
      <c r="BE232" s="132">
        <f t="shared" si="33"/>
        <v>0</v>
      </c>
      <c r="BF232" s="132">
        <f t="shared" si="34"/>
        <v>0</v>
      </c>
      <c r="BG232" s="132">
        <f t="shared" si="35"/>
        <v>0</v>
      </c>
      <c r="BH232" s="132">
        <f t="shared" si="36"/>
        <v>0</v>
      </c>
      <c r="BI232" s="132">
        <f t="shared" si="37"/>
        <v>0</v>
      </c>
      <c r="BJ232" s="15" t="s">
        <v>67</v>
      </c>
      <c r="BK232" s="133">
        <f t="shared" si="38"/>
        <v>0</v>
      </c>
      <c r="BL232" s="15" t="s">
        <v>350</v>
      </c>
      <c r="BM232" s="131" t="s">
        <v>901</v>
      </c>
    </row>
    <row r="233" spans="1:65" s="2" customFormat="1" ht="14.45" customHeight="1">
      <c r="A233" s="27"/>
      <c r="B233" s="125"/>
      <c r="C233" s="163" t="s">
        <v>740</v>
      </c>
      <c r="D233" s="163" t="s">
        <v>186</v>
      </c>
      <c r="E233" s="164" t="s">
        <v>902</v>
      </c>
      <c r="F233" s="165" t="s">
        <v>903</v>
      </c>
      <c r="G233" s="166" t="s">
        <v>203</v>
      </c>
      <c r="H233" s="167">
        <v>2</v>
      </c>
      <c r="I233" s="195"/>
      <c r="J233" s="186">
        <f t="shared" si="29"/>
        <v>0</v>
      </c>
      <c r="K233" s="136"/>
      <c r="L233" s="137"/>
      <c r="M233" s="138" t="s">
        <v>1</v>
      </c>
      <c r="N233" s="139" t="s">
        <v>36</v>
      </c>
      <c r="O233" s="129">
        <v>0</v>
      </c>
      <c r="P233" s="129">
        <f t="shared" si="30"/>
        <v>0</v>
      </c>
      <c r="Q233" s="129">
        <v>0</v>
      </c>
      <c r="R233" s="129">
        <f t="shared" si="31"/>
        <v>0</v>
      </c>
      <c r="S233" s="129">
        <v>0</v>
      </c>
      <c r="T233" s="130">
        <f t="shared" si="32"/>
        <v>0</v>
      </c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R233" s="131" t="s">
        <v>631</v>
      </c>
      <c r="AT233" s="131" t="s">
        <v>186</v>
      </c>
      <c r="AU233" s="131" t="s">
        <v>67</v>
      </c>
      <c r="AY233" s="15" t="s">
        <v>112</v>
      </c>
      <c r="BE233" s="132">
        <f t="shared" si="33"/>
        <v>0</v>
      </c>
      <c r="BF233" s="132">
        <f t="shared" si="34"/>
        <v>0</v>
      </c>
      <c r="BG233" s="132">
        <f t="shared" si="35"/>
        <v>0</v>
      </c>
      <c r="BH233" s="132">
        <f t="shared" si="36"/>
        <v>0</v>
      </c>
      <c r="BI233" s="132">
        <f t="shared" si="37"/>
        <v>0</v>
      </c>
      <c r="BJ233" s="15" t="s">
        <v>67</v>
      </c>
      <c r="BK233" s="133">
        <f t="shared" si="38"/>
        <v>0</v>
      </c>
      <c r="BL233" s="15" t="s">
        <v>350</v>
      </c>
      <c r="BM233" s="131" t="s">
        <v>904</v>
      </c>
    </row>
    <row r="234" spans="1:65" s="2" customFormat="1" ht="14.45" customHeight="1">
      <c r="A234" s="27"/>
      <c r="B234" s="125"/>
      <c r="C234" s="158" t="s">
        <v>905</v>
      </c>
      <c r="D234" s="158" t="s">
        <v>114</v>
      </c>
      <c r="E234" s="159" t="s">
        <v>906</v>
      </c>
      <c r="F234" s="160" t="s">
        <v>907</v>
      </c>
      <c r="G234" s="161" t="s">
        <v>117</v>
      </c>
      <c r="H234" s="162">
        <v>31.45</v>
      </c>
      <c r="I234" s="184"/>
      <c r="J234" s="185">
        <f t="shared" si="29"/>
        <v>0</v>
      </c>
      <c r="K234" s="126"/>
      <c r="L234" s="28"/>
      <c r="M234" s="127" t="s">
        <v>1</v>
      </c>
      <c r="N234" s="128" t="s">
        <v>36</v>
      </c>
      <c r="O234" s="129">
        <v>0</v>
      </c>
      <c r="P234" s="129">
        <f t="shared" si="30"/>
        <v>0</v>
      </c>
      <c r="Q234" s="129">
        <v>0</v>
      </c>
      <c r="R234" s="129">
        <f t="shared" si="31"/>
        <v>0</v>
      </c>
      <c r="S234" s="129">
        <v>0</v>
      </c>
      <c r="T234" s="130">
        <f t="shared" si="32"/>
        <v>0</v>
      </c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R234" s="131" t="s">
        <v>350</v>
      </c>
      <c r="AT234" s="131" t="s">
        <v>114</v>
      </c>
      <c r="AU234" s="131" t="s">
        <v>67</v>
      </c>
      <c r="AY234" s="15" t="s">
        <v>112</v>
      </c>
      <c r="BE234" s="132">
        <f t="shared" si="33"/>
        <v>0</v>
      </c>
      <c r="BF234" s="132">
        <f t="shared" si="34"/>
        <v>0</v>
      </c>
      <c r="BG234" s="132">
        <f t="shared" si="35"/>
        <v>0</v>
      </c>
      <c r="BH234" s="132">
        <f t="shared" si="36"/>
        <v>0</v>
      </c>
      <c r="BI234" s="132">
        <f t="shared" si="37"/>
        <v>0</v>
      </c>
      <c r="BJ234" s="15" t="s">
        <v>67</v>
      </c>
      <c r="BK234" s="133">
        <f t="shared" si="38"/>
        <v>0</v>
      </c>
      <c r="BL234" s="15" t="s">
        <v>350</v>
      </c>
      <c r="BM234" s="131" t="s">
        <v>908</v>
      </c>
    </row>
    <row r="235" spans="1:65" s="12" customFormat="1" ht="23.1" customHeight="1">
      <c r="B235" s="115"/>
      <c r="D235" s="116" t="s">
        <v>56</v>
      </c>
      <c r="E235" s="124" t="s">
        <v>909</v>
      </c>
      <c r="F235" s="124" t="s">
        <v>910</v>
      </c>
      <c r="I235" s="193"/>
      <c r="J235" s="190">
        <f>SUM(J236:J249)</f>
        <v>0</v>
      </c>
      <c r="L235" s="115"/>
      <c r="M235" s="118"/>
      <c r="N235" s="119"/>
      <c r="O235" s="119"/>
      <c r="P235" s="120">
        <f>SUM(P236:P249)</f>
        <v>0</v>
      </c>
      <c r="Q235" s="119"/>
      <c r="R235" s="120">
        <f>SUM(R236:R249)</f>
        <v>0</v>
      </c>
      <c r="S235" s="119"/>
      <c r="T235" s="121">
        <f>SUM(T236:T249)</f>
        <v>0</v>
      </c>
      <c r="AR235" s="116" t="s">
        <v>123</v>
      </c>
      <c r="AT235" s="122" t="s">
        <v>56</v>
      </c>
      <c r="AU235" s="122" t="s">
        <v>65</v>
      </c>
      <c r="AY235" s="116" t="s">
        <v>112</v>
      </c>
      <c r="BK235" s="123">
        <f>SUM(BK236:BK249)</f>
        <v>0</v>
      </c>
    </row>
    <row r="236" spans="1:65" s="2" customFormat="1" ht="14.45" customHeight="1">
      <c r="A236" s="27"/>
      <c r="B236" s="125"/>
      <c r="C236" s="158" t="s">
        <v>742</v>
      </c>
      <c r="D236" s="158" t="s">
        <v>114</v>
      </c>
      <c r="E236" s="159" t="s">
        <v>911</v>
      </c>
      <c r="F236" s="160" t="s">
        <v>912</v>
      </c>
      <c r="G236" s="161" t="s">
        <v>301</v>
      </c>
      <c r="H236" s="162">
        <v>6</v>
      </c>
      <c r="I236" s="184"/>
      <c r="J236" s="185">
        <f t="shared" ref="J236:J249" si="39">ROUND(I236*H236,2)</f>
        <v>0</v>
      </c>
      <c r="K236" s="126"/>
      <c r="L236" s="28"/>
      <c r="M236" s="127" t="s">
        <v>1</v>
      </c>
      <c r="N236" s="128" t="s">
        <v>36</v>
      </c>
      <c r="O236" s="129">
        <v>0</v>
      </c>
      <c r="P236" s="129">
        <f t="shared" ref="P236:P249" si="40">O236*H236</f>
        <v>0</v>
      </c>
      <c r="Q236" s="129">
        <v>0</v>
      </c>
      <c r="R236" s="129">
        <f t="shared" ref="R236:R249" si="41">Q236*H236</f>
        <v>0</v>
      </c>
      <c r="S236" s="129">
        <v>0</v>
      </c>
      <c r="T236" s="130">
        <f t="shared" ref="T236:T249" si="42">S236*H236</f>
        <v>0</v>
      </c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R236" s="131" t="s">
        <v>350</v>
      </c>
      <c r="AT236" s="131" t="s">
        <v>114</v>
      </c>
      <c r="AU236" s="131" t="s">
        <v>67</v>
      </c>
      <c r="AY236" s="15" t="s">
        <v>112</v>
      </c>
      <c r="BE236" s="132">
        <f t="shared" ref="BE236:BE249" si="43">IF(N236="základná",J236,0)</f>
        <v>0</v>
      </c>
      <c r="BF236" s="132">
        <f t="shared" ref="BF236:BF249" si="44">IF(N236="znížená",J236,0)</f>
        <v>0</v>
      </c>
      <c r="BG236" s="132">
        <f t="shared" ref="BG236:BG249" si="45">IF(N236="zákl. prenesená",J236,0)</f>
        <v>0</v>
      </c>
      <c r="BH236" s="132">
        <f t="shared" ref="BH236:BH249" si="46">IF(N236="zníž. prenesená",J236,0)</f>
        <v>0</v>
      </c>
      <c r="BI236" s="132">
        <f t="shared" ref="BI236:BI249" si="47">IF(N236="nulová",J236,0)</f>
        <v>0</v>
      </c>
      <c r="BJ236" s="15" t="s">
        <v>67</v>
      </c>
      <c r="BK236" s="133">
        <f t="shared" ref="BK236:BK249" si="48">ROUND(I236*H236,3)</f>
        <v>0</v>
      </c>
      <c r="BL236" s="15" t="s">
        <v>350</v>
      </c>
      <c r="BM236" s="131" t="s">
        <v>913</v>
      </c>
    </row>
    <row r="237" spans="1:65" s="2" customFormat="1" ht="14.45" customHeight="1">
      <c r="A237" s="27"/>
      <c r="B237" s="125"/>
      <c r="C237" s="158" t="s">
        <v>914</v>
      </c>
      <c r="D237" s="158" t="s">
        <v>114</v>
      </c>
      <c r="E237" s="159" t="s">
        <v>915</v>
      </c>
      <c r="F237" s="160" t="s">
        <v>916</v>
      </c>
      <c r="G237" s="161" t="s">
        <v>301</v>
      </c>
      <c r="H237" s="162">
        <v>1</v>
      </c>
      <c r="I237" s="184"/>
      <c r="J237" s="185">
        <f t="shared" si="39"/>
        <v>0</v>
      </c>
      <c r="K237" s="126"/>
      <c r="L237" s="28"/>
      <c r="M237" s="127" t="s">
        <v>1</v>
      </c>
      <c r="N237" s="128" t="s">
        <v>36</v>
      </c>
      <c r="O237" s="129">
        <v>0</v>
      </c>
      <c r="P237" s="129">
        <f t="shared" si="40"/>
        <v>0</v>
      </c>
      <c r="Q237" s="129">
        <v>0</v>
      </c>
      <c r="R237" s="129">
        <f t="shared" si="41"/>
        <v>0</v>
      </c>
      <c r="S237" s="129">
        <v>0</v>
      </c>
      <c r="T237" s="130">
        <f t="shared" si="42"/>
        <v>0</v>
      </c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R237" s="131" t="s">
        <v>350</v>
      </c>
      <c r="AT237" s="131" t="s">
        <v>114</v>
      </c>
      <c r="AU237" s="131" t="s">
        <v>67</v>
      </c>
      <c r="AY237" s="15" t="s">
        <v>112</v>
      </c>
      <c r="BE237" s="132">
        <f t="shared" si="43"/>
        <v>0</v>
      </c>
      <c r="BF237" s="132">
        <f t="shared" si="44"/>
        <v>0</v>
      </c>
      <c r="BG237" s="132">
        <f t="shared" si="45"/>
        <v>0</v>
      </c>
      <c r="BH237" s="132">
        <f t="shared" si="46"/>
        <v>0</v>
      </c>
      <c r="BI237" s="132">
        <f t="shared" si="47"/>
        <v>0</v>
      </c>
      <c r="BJ237" s="15" t="s">
        <v>67</v>
      </c>
      <c r="BK237" s="133">
        <f t="shared" si="48"/>
        <v>0</v>
      </c>
      <c r="BL237" s="15" t="s">
        <v>350</v>
      </c>
      <c r="BM237" s="131" t="s">
        <v>917</v>
      </c>
    </row>
    <row r="238" spans="1:65" s="2" customFormat="1" ht="14.45" customHeight="1">
      <c r="A238" s="27"/>
      <c r="B238" s="125"/>
      <c r="C238" s="158" t="s">
        <v>745</v>
      </c>
      <c r="D238" s="158" t="s">
        <v>114</v>
      </c>
      <c r="E238" s="159" t="s">
        <v>918</v>
      </c>
      <c r="F238" s="160" t="s">
        <v>919</v>
      </c>
      <c r="G238" s="161" t="s">
        <v>137</v>
      </c>
      <c r="H238" s="162">
        <v>10.5</v>
      </c>
      <c r="I238" s="184"/>
      <c r="J238" s="185">
        <f t="shared" si="39"/>
        <v>0</v>
      </c>
      <c r="K238" s="126"/>
      <c r="L238" s="28"/>
      <c r="M238" s="127" t="s">
        <v>1</v>
      </c>
      <c r="N238" s="128" t="s">
        <v>36</v>
      </c>
      <c r="O238" s="129">
        <v>0</v>
      </c>
      <c r="P238" s="129">
        <f t="shared" si="40"/>
        <v>0</v>
      </c>
      <c r="Q238" s="129">
        <v>0</v>
      </c>
      <c r="R238" s="129">
        <f t="shared" si="41"/>
        <v>0</v>
      </c>
      <c r="S238" s="129">
        <v>0</v>
      </c>
      <c r="T238" s="130">
        <f t="shared" si="42"/>
        <v>0</v>
      </c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R238" s="131" t="s">
        <v>350</v>
      </c>
      <c r="AT238" s="131" t="s">
        <v>114</v>
      </c>
      <c r="AU238" s="131" t="s">
        <v>67</v>
      </c>
      <c r="AY238" s="15" t="s">
        <v>112</v>
      </c>
      <c r="BE238" s="132">
        <f t="shared" si="43"/>
        <v>0</v>
      </c>
      <c r="BF238" s="132">
        <f t="shared" si="44"/>
        <v>0</v>
      </c>
      <c r="BG238" s="132">
        <f t="shared" si="45"/>
        <v>0</v>
      </c>
      <c r="BH238" s="132">
        <f t="shared" si="46"/>
        <v>0</v>
      </c>
      <c r="BI238" s="132">
        <f t="shared" si="47"/>
        <v>0</v>
      </c>
      <c r="BJ238" s="15" t="s">
        <v>67</v>
      </c>
      <c r="BK238" s="133">
        <f t="shared" si="48"/>
        <v>0</v>
      </c>
      <c r="BL238" s="15" t="s">
        <v>350</v>
      </c>
      <c r="BM238" s="131" t="s">
        <v>920</v>
      </c>
    </row>
    <row r="239" spans="1:65" s="2" customFormat="1" ht="14.45" customHeight="1">
      <c r="A239" s="27"/>
      <c r="B239" s="125"/>
      <c r="C239" s="158" t="s">
        <v>921</v>
      </c>
      <c r="D239" s="158" t="s">
        <v>114</v>
      </c>
      <c r="E239" s="159" t="s">
        <v>922</v>
      </c>
      <c r="F239" s="160" t="s">
        <v>923</v>
      </c>
      <c r="G239" s="161" t="s">
        <v>137</v>
      </c>
      <c r="H239" s="162">
        <v>95</v>
      </c>
      <c r="I239" s="184"/>
      <c r="J239" s="185">
        <f t="shared" si="39"/>
        <v>0</v>
      </c>
      <c r="K239" s="126"/>
      <c r="L239" s="28"/>
      <c r="M239" s="127" t="s">
        <v>1</v>
      </c>
      <c r="N239" s="128" t="s">
        <v>36</v>
      </c>
      <c r="O239" s="129">
        <v>0</v>
      </c>
      <c r="P239" s="129">
        <f t="shared" si="40"/>
        <v>0</v>
      </c>
      <c r="Q239" s="129">
        <v>0</v>
      </c>
      <c r="R239" s="129">
        <f t="shared" si="41"/>
        <v>0</v>
      </c>
      <c r="S239" s="129">
        <v>0</v>
      </c>
      <c r="T239" s="130">
        <f t="shared" si="42"/>
        <v>0</v>
      </c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R239" s="131" t="s">
        <v>350</v>
      </c>
      <c r="AT239" s="131" t="s">
        <v>114</v>
      </c>
      <c r="AU239" s="131" t="s">
        <v>67</v>
      </c>
      <c r="AY239" s="15" t="s">
        <v>112</v>
      </c>
      <c r="BE239" s="132">
        <f t="shared" si="43"/>
        <v>0</v>
      </c>
      <c r="BF239" s="132">
        <f t="shared" si="44"/>
        <v>0</v>
      </c>
      <c r="BG239" s="132">
        <f t="shared" si="45"/>
        <v>0</v>
      </c>
      <c r="BH239" s="132">
        <f t="shared" si="46"/>
        <v>0</v>
      </c>
      <c r="BI239" s="132">
        <f t="shared" si="47"/>
        <v>0</v>
      </c>
      <c r="BJ239" s="15" t="s">
        <v>67</v>
      </c>
      <c r="BK239" s="133">
        <f t="shared" si="48"/>
        <v>0</v>
      </c>
      <c r="BL239" s="15" t="s">
        <v>350</v>
      </c>
      <c r="BM239" s="131" t="s">
        <v>924</v>
      </c>
    </row>
    <row r="240" spans="1:65" s="2" customFormat="1" ht="14.45" customHeight="1">
      <c r="A240" s="27"/>
      <c r="B240" s="125"/>
      <c r="C240" s="158" t="s">
        <v>748</v>
      </c>
      <c r="D240" s="158" t="s">
        <v>114</v>
      </c>
      <c r="E240" s="159" t="s">
        <v>925</v>
      </c>
      <c r="F240" s="160" t="s">
        <v>926</v>
      </c>
      <c r="G240" s="161" t="s">
        <v>301</v>
      </c>
      <c r="H240" s="162">
        <v>6</v>
      </c>
      <c r="I240" s="184"/>
      <c r="J240" s="185">
        <f t="shared" si="39"/>
        <v>0</v>
      </c>
      <c r="K240" s="126"/>
      <c r="L240" s="28"/>
      <c r="M240" s="127" t="s">
        <v>1</v>
      </c>
      <c r="N240" s="128" t="s">
        <v>36</v>
      </c>
      <c r="O240" s="129">
        <v>0</v>
      </c>
      <c r="P240" s="129">
        <f t="shared" si="40"/>
        <v>0</v>
      </c>
      <c r="Q240" s="129">
        <v>0</v>
      </c>
      <c r="R240" s="129">
        <f t="shared" si="41"/>
        <v>0</v>
      </c>
      <c r="S240" s="129">
        <v>0</v>
      </c>
      <c r="T240" s="130">
        <f t="shared" si="42"/>
        <v>0</v>
      </c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R240" s="131" t="s">
        <v>350</v>
      </c>
      <c r="AT240" s="131" t="s">
        <v>114</v>
      </c>
      <c r="AU240" s="131" t="s">
        <v>67</v>
      </c>
      <c r="AY240" s="15" t="s">
        <v>112</v>
      </c>
      <c r="BE240" s="132">
        <f t="shared" si="43"/>
        <v>0</v>
      </c>
      <c r="BF240" s="132">
        <f t="shared" si="44"/>
        <v>0</v>
      </c>
      <c r="BG240" s="132">
        <f t="shared" si="45"/>
        <v>0</v>
      </c>
      <c r="BH240" s="132">
        <f t="shared" si="46"/>
        <v>0</v>
      </c>
      <c r="BI240" s="132">
        <f t="shared" si="47"/>
        <v>0</v>
      </c>
      <c r="BJ240" s="15" t="s">
        <v>67</v>
      </c>
      <c r="BK240" s="133">
        <f t="shared" si="48"/>
        <v>0</v>
      </c>
      <c r="BL240" s="15" t="s">
        <v>350</v>
      </c>
      <c r="BM240" s="131" t="s">
        <v>927</v>
      </c>
    </row>
    <row r="241" spans="1:65" s="2" customFormat="1" ht="24.2" customHeight="1">
      <c r="A241" s="27"/>
      <c r="B241" s="125"/>
      <c r="C241" s="158" t="s">
        <v>928</v>
      </c>
      <c r="D241" s="158" t="s">
        <v>114</v>
      </c>
      <c r="E241" s="159" t="s">
        <v>929</v>
      </c>
      <c r="F241" s="160" t="s">
        <v>930</v>
      </c>
      <c r="G241" s="161" t="s">
        <v>301</v>
      </c>
      <c r="H241" s="162">
        <v>3</v>
      </c>
      <c r="I241" s="184"/>
      <c r="J241" s="185">
        <f t="shared" si="39"/>
        <v>0</v>
      </c>
      <c r="K241" s="126"/>
      <c r="L241" s="28"/>
      <c r="M241" s="127" t="s">
        <v>1</v>
      </c>
      <c r="N241" s="128" t="s">
        <v>36</v>
      </c>
      <c r="O241" s="129">
        <v>0</v>
      </c>
      <c r="P241" s="129">
        <f t="shared" si="40"/>
        <v>0</v>
      </c>
      <c r="Q241" s="129">
        <v>0</v>
      </c>
      <c r="R241" s="129">
        <f t="shared" si="41"/>
        <v>0</v>
      </c>
      <c r="S241" s="129">
        <v>0</v>
      </c>
      <c r="T241" s="130">
        <f t="shared" si="42"/>
        <v>0</v>
      </c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R241" s="131" t="s">
        <v>350</v>
      </c>
      <c r="AT241" s="131" t="s">
        <v>114</v>
      </c>
      <c r="AU241" s="131" t="s">
        <v>67</v>
      </c>
      <c r="AY241" s="15" t="s">
        <v>112</v>
      </c>
      <c r="BE241" s="132">
        <f t="shared" si="43"/>
        <v>0</v>
      </c>
      <c r="BF241" s="132">
        <f t="shared" si="44"/>
        <v>0</v>
      </c>
      <c r="BG241" s="132">
        <f t="shared" si="45"/>
        <v>0</v>
      </c>
      <c r="BH241" s="132">
        <f t="shared" si="46"/>
        <v>0</v>
      </c>
      <c r="BI241" s="132">
        <f t="shared" si="47"/>
        <v>0</v>
      </c>
      <c r="BJ241" s="15" t="s">
        <v>67</v>
      </c>
      <c r="BK241" s="133">
        <f t="shared" si="48"/>
        <v>0</v>
      </c>
      <c r="BL241" s="15" t="s">
        <v>350</v>
      </c>
      <c r="BM241" s="131" t="s">
        <v>931</v>
      </c>
    </row>
    <row r="242" spans="1:65" s="2" customFormat="1" ht="24.2" customHeight="1">
      <c r="A242" s="27"/>
      <c r="B242" s="125"/>
      <c r="C242" s="158" t="s">
        <v>751</v>
      </c>
      <c r="D242" s="158" t="s">
        <v>114</v>
      </c>
      <c r="E242" s="159" t="s">
        <v>932</v>
      </c>
      <c r="F242" s="160" t="s">
        <v>933</v>
      </c>
      <c r="G242" s="161" t="s">
        <v>301</v>
      </c>
      <c r="H242" s="162">
        <v>4</v>
      </c>
      <c r="I242" s="184"/>
      <c r="J242" s="185">
        <f t="shared" si="39"/>
        <v>0</v>
      </c>
      <c r="K242" s="126"/>
      <c r="L242" s="28"/>
      <c r="M242" s="127" t="s">
        <v>1</v>
      </c>
      <c r="N242" s="128" t="s">
        <v>36</v>
      </c>
      <c r="O242" s="129">
        <v>0</v>
      </c>
      <c r="P242" s="129">
        <f t="shared" si="40"/>
        <v>0</v>
      </c>
      <c r="Q242" s="129">
        <v>0</v>
      </c>
      <c r="R242" s="129">
        <f t="shared" si="41"/>
        <v>0</v>
      </c>
      <c r="S242" s="129">
        <v>0</v>
      </c>
      <c r="T242" s="130">
        <f t="shared" si="42"/>
        <v>0</v>
      </c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R242" s="131" t="s">
        <v>350</v>
      </c>
      <c r="AT242" s="131" t="s">
        <v>114</v>
      </c>
      <c r="AU242" s="131" t="s">
        <v>67</v>
      </c>
      <c r="AY242" s="15" t="s">
        <v>112</v>
      </c>
      <c r="BE242" s="132">
        <f t="shared" si="43"/>
        <v>0</v>
      </c>
      <c r="BF242" s="132">
        <f t="shared" si="44"/>
        <v>0</v>
      </c>
      <c r="BG242" s="132">
        <f t="shared" si="45"/>
        <v>0</v>
      </c>
      <c r="BH242" s="132">
        <f t="shared" si="46"/>
        <v>0</v>
      </c>
      <c r="BI242" s="132">
        <f t="shared" si="47"/>
        <v>0</v>
      </c>
      <c r="BJ242" s="15" t="s">
        <v>67</v>
      </c>
      <c r="BK242" s="133">
        <f t="shared" si="48"/>
        <v>0</v>
      </c>
      <c r="BL242" s="15" t="s">
        <v>350</v>
      </c>
      <c r="BM242" s="131" t="s">
        <v>934</v>
      </c>
    </row>
    <row r="243" spans="1:65" s="2" customFormat="1" ht="14.45" customHeight="1">
      <c r="A243" s="27"/>
      <c r="B243" s="125"/>
      <c r="C243" s="158" t="s">
        <v>935</v>
      </c>
      <c r="D243" s="158" t="s">
        <v>114</v>
      </c>
      <c r="E243" s="159" t="s">
        <v>936</v>
      </c>
      <c r="F243" s="160" t="s">
        <v>937</v>
      </c>
      <c r="G243" s="161" t="s">
        <v>301</v>
      </c>
      <c r="H243" s="162">
        <v>6</v>
      </c>
      <c r="I243" s="184"/>
      <c r="J243" s="185">
        <f t="shared" si="39"/>
        <v>0</v>
      </c>
      <c r="K243" s="126"/>
      <c r="L243" s="28"/>
      <c r="M243" s="127" t="s">
        <v>1</v>
      </c>
      <c r="N243" s="128" t="s">
        <v>36</v>
      </c>
      <c r="O243" s="129">
        <v>0</v>
      </c>
      <c r="P243" s="129">
        <f t="shared" si="40"/>
        <v>0</v>
      </c>
      <c r="Q243" s="129">
        <v>0</v>
      </c>
      <c r="R243" s="129">
        <f t="shared" si="41"/>
        <v>0</v>
      </c>
      <c r="S243" s="129">
        <v>0</v>
      </c>
      <c r="T243" s="130">
        <f t="shared" si="42"/>
        <v>0</v>
      </c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R243" s="131" t="s">
        <v>350</v>
      </c>
      <c r="AT243" s="131" t="s">
        <v>114</v>
      </c>
      <c r="AU243" s="131" t="s">
        <v>67</v>
      </c>
      <c r="AY243" s="15" t="s">
        <v>112</v>
      </c>
      <c r="BE243" s="132">
        <f t="shared" si="43"/>
        <v>0</v>
      </c>
      <c r="BF243" s="132">
        <f t="shared" si="44"/>
        <v>0</v>
      </c>
      <c r="BG243" s="132">
        <f t="shared" si="45"/>
        <v>0</v>
      </c>
      <c r="BH243" s="132">
        <f t="shared" si="46"/>
        <v>0</v>
      </c>
      <c r="BI243" s="132">
        <f t="shared" si="47"/>
        <v>0</v>
      </c>
      <c r="BJ243" s="15" t="s">
        <v>67</v>
      </c>
      <c r="BK243" s="133">
        <f t="shared" si="48"/>
        <v>0</v>
      </c>
      <c r="BL243" s="15" t="s">
        <v>350</v>
      </c>
      <c r="BM243" s="131" t="s">
        <v>938</v>
      </c>
    </row>
    <row r="244" spans="1:65" s="2" customFormat="1" ht="14.45" customHeight="1">
      <c r="A244" s="27"/>
      <c r="B244" s="125"/>
      <c r="C244" s="158" t="s">
        <v>754</v>
      </c>
      <c r="D244" s="158" t="s">
        <v>114</v>
      </c>
      <c r="E244" s="159" t="s">
        <v>939</v>
      </c>
      <c r="F244" s="160" t="s">
        <v>940</v>
      </c>
      <c r="G244" s="161" t="s">
        <v>301</v>
      </c>
      <c r="H244" s="162">
        <v>4</v>
      </c>
      <c r="I244" s="184"/>
      <c r="J244" s="185">
        <f t="shared" si="39"/>
        <v>0</v>
      </c>
      <c r="K244" s="126"/>
      <c r="L244" s="28"/>
      <c r="M244" s="127" t="s">
        <v>1</v>
      </c>
      <c r="N244" s="128" t="s">
        <v>36</v>
      </c>
      <c r="O244" s="129">
        <v>0</v>
      </c>
      <c r="P244" s="129">
        <f t="shared" si="40"/>
        <v>0</v>
      </c>
      <c r="Q244" s="129">
        <v>0</v>
      </c>
      <c r="R244" s="129">
        <f t="shared" si="41"/>
        <v>0</v>
      </c>
      <c r="S244" s="129">
        <v>0</v>
      </c>
      <c r="T244" s="130">
        <f t="shared" si="42"/>
        <v>0</v>
      </c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R244" s="131" t="s">
        <v>350</v>
      </c>
      <c r="AT244" s="131" t="s">
        <v>114</v>
      </c>
      <c r="AU244" s="131" t="s">
        <v>67</v>
      </c>
      <c r="AY244" s="15" t="s">
        <v>112</v>
      </c>
      <c r="BE244" s="132">
        <f t="shared" si="43"/>
        <v>0</v>
      </c>
      <c r="BF244" s="132">
        <f t="shared" si="44"/>
        <v>0</v>
      </c>
      <c r="BG244" s="132">
        <f t="shared" si="45"/>
        <v>0</v>
      </c>
      <c r="BH244" s="132">
        <f t="shared" si="46"/>
        <v>0</v>
      </c>
      <c r="BI244" s="132">
        <f t="shared" si="47"/>
        <v>0</v>
      </c>
      <c r="BJ244" s="15" t="s">
        <v>67</v>
      </c>
      <c r="BK244" s="133">
        <f t="shared" si="48"/>
        <v>0</v>
      </c>
      <c r="BL244" s="15" t="s">
        <v>350</v>
      </c>
      <c r="BM244" s="131" t="s">
        <v>941</v>
      </c>
    </row>
    <row r="245" spans="1:65" s="2" customFormat="1" ht="14.45" customHeight="1">
      <c r="A245" s="27"/>
      <c r="B245" s="125"/>
      <c r="C245" s="158" t="s">
        <v>942</v>
      </c>
      <c r="D245" s="158" t="s">
        <v>114</v>
      </c>
      <c r="E245" s="159" t="s">
        <v>943</v>
      </c>
      <c r="F245" s="160" t="s">
        <v>944</v>
      </c>
      <c r="G245" s="161" t="s">
        <v>301</v>
      </c>
      <c r="H245" s="162">
        <v>4</v>
      </c>
      <c r="I245" s="184"/>
      <c r="J245" s="185">
        <f t="shared" si="39"/>
        <v>0</v>
      </c>
      <c r="K245" s="126"/>
      <c r="L245" s="28"/>
      <c r="M245" s="127" t="s">
        <v>1</v>
      </c>
      <c r="N245" s="128" t="s">
        <v>36</v>
      </c>
      <c r="O245" s="129">
        <v>0</v>
      </c>
      <c r="P245" s="129">
        <f t="shared" si="40"/>
        <v>0</v>
      </c>
      <c r="Q245" s="129">
        <v>0</v>
      </c>
      <c r="R245" s="129">
        <f t="shared" si="41"/>
        <v>0</v>
      </c>
      <c r="S245" s="129">
        <v>0</v>
      </c>
      <c r="T245" s="130">
        <f t="shared" si="42"/>
        <v>0</v>
      </c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R245" s="131" t="s">
        <v>350</v>
      </c>
      <c r="AT245" s="131" t="s">
        <v>114</v>
      </c>
      <c r="AU245" s="131" t="s">
        <v>67</v>
      </c>
      <c r="AY245" s="15" t="s">
        <v>112</v>
      </c>
      <c r="BE245" s="132">
        <f t="shared" si="43"/>
        <v>0</v>
      </c>
      <c r="BF245" s="132">
        <f t="shared" si="44"/>
        <v>0</v>
      </c>
      <c r="BG245" s="132">
        <f t="shared" si="45"/>
        <v>0</v>
      </c>
      <c r="BH245" s="132">
        <f t="shared" si="46"/>
        <v>0</v>
      </c>
      <c r="BI245" s="132">
        <f t="shared" si="47"/>
        <v>0</v>
      </c>
      <c r="BJ245" s="15" t="s">
        <v>67</v>
      </c>
      <c r="BK245" s="133">
        <f t="shared" si="48"/>
        <v>0</v>
      </c>
      <c r="BL245" s="15" t="s">
        <v>350</v>
      </c>
      <c r="BM245" s="131" t="s">
        <v>945</v>
      </c>
    </row>
    <row r="246" spans="1:65" s="2" customFormat="1" ht="14.45" customHeight="1">
      <c r="A246" s="27"/>
      <c r="B246" s="125"/>
      <c r="C246" s="158" t="s">
        <v>757</v>
      </c>
      <c r="D246" s="158" t="s">
        <v>114</v>
      </c>
      <c r="E246" s="159" t="s">
        <v>946</v>
      </c>
      <c r="F246" s="160" t="s">
        <v>947</v>
      </c>
      <c r="G246" s="161" t="s">
        <v>301</v>
      </c>
      <c r="H246" s="162">
        <v>4</v>
      </c>
      <c r="I246" s="184"/>
      <c r="J246" s="185">
        <f t="shared" si="39"/>
        <v>0</v>
      </c>
      <c r="K246" s="126"/>
      <c r="L246" s="28"/>
      <c r="M246" s="127" t="s">
        <v>1</v>
      </c>
      <c r="N246" s="128" t="s">
        <v>36</v>
      </c>
      <c r="O246" s="129">
        <v>0</v>
      </c>
      <c r="P246" s="129">
        <f t="shared" si="40"/>
        <v>0</v>
      </c>
      <c r="Q246" s="129">
        <v>0</v>
      </c>
      <c r="R246" s="129">
        <f t="shared" si="41"/>
        <v>0</v>
      </c>
      <c r="S246" s="129">
        <v>0</v>
      </c>
      <c r="T246" s="130">
        <f t="shared" si="42"/>
        <v>0</v>
      </c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R246" s="131" t="s">
        <v>350</v>
      </c>
      <c r="AT246" s="131" t="s">
        <v>114</v>
      </c>
      <c r="AU246" s="131" t="s">
        <v>67</v>
      </c>
      <c r="AY246" s="15" t="s">
        <v>112</v>
      </c>
      <c r="BE246" s="132">
        <f t="shared" si="43"/>
        <v>0</v>
      </c>
      <c r="BF246" s="132">
        <f t="shared" si="44"/>
        <v>0</v>
      </c>
      <c r="BG246" s="132">
        <f t="shared" si="45"/>
        <v>0</v>
      </c>
      <c r="BH246" s="132">
        <f t="shared" si="46"/>
        <v>0</v>
      </c>
      <c r="BI246" s="132">
        <f t="shared" si="47"/>
        <v>0</v>
      </c>
      <c r="BJ246" s="15" t="s">
        <v>67</v>
      </c>
      <c r="BK246" s="133">
        <f t="shared" si="48"/>
        <v>0</v>
      </c>
      <c r="BL246" s="15" t="s">
        <v>350</v>
      </c>
      <c r="BM246" s="131" t="s">
        <v>948</v>
      </c>
    </row>
    <row r="247" spans="1:65" s="2" customFormat="1" ht="14.45" customHeight="1">
      <c r="A247" s="27"/>
      <c r="B247" s="125"/>
      <c r="C247" s="158" t="s">
        <v>949</v>
      </c>
      <c r="D247" s="158" t="s">
        <v>114</v>
      </c>
      <c r="E247" s="159" t="s">
        <v>950</v>
      </c>
      <c r="F247" s="160" t="s">
        <v>951</v>
      </c>
      <c r="G247" s="161" t="s">
        <v>301</v>
      </c>
      <c r="H247" s="162">
        <v>1</v>
      </c>
      <c r="I247" s="184"/>
      <c r="J247" s="185">
        <f t="shared" si="39"/>
        <v>0</v>
      </c>
      <c r="K247" s="126"/>
      <c r="L247" s="28"/>
      <c r="M247" s="127" t="s">
        <v>1</v>
      </c>
      <c r="N247" s="128" t="s">
        <v>36</v>
      </c>
      <c r="O247" s="129">
        <v>0</v>
      </c>
      <c r="P247" s="129">
        <f t="shared" si="40"/>
        <v>0</v>
      </c>
      <c r="Q247" s="129">
        <v>0</v>
      </c>
      <c r="R247" s="129">
        <f t="shared" si="41"/>
        <v>0</v>
      </c>
      <c r="S247" s="129">
        <v>0</v>
      </c>
      <c r="T247" s="130">
        <f t="shared" si="42"/>
        <v>0</v>
      </c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R247" s="131" t="s">
        <v>350</v>
      </c>
      <c r="AT247" s="131" t="s">
        <v>114</v>
      </c>
      <c r="AU247" s="131" t="s">
        <v>67</v>
      </c>
      <c r="AY247" s="15" t="s">
        <v>112</v>
      </c>
      <c r="BE247" s="132">
        <f t="shared" si="43"/>
        <v>0</v>
      </c>
      <c r="BF247" s="132">
        <f t="shared" si="44"/>
        <v>0</v>
      </c>
      <c r="BG247" s="132">
        <f t="shared" si="45"/>
        <v>0</v>
      </c>
      <c r="BH247" s="132">
        <f t="shared" si="46"/>
        <v>0</v>
      </c>
      <c r="BI247" s="132">
        <f t="shared" si="47"/>
        <v>0</v>
      </c>
      <c r="BJ247" s="15" t="s">
        <v>67</v>
      </c>
      <c r="BK247" s="133">
        <f t="shared" si="48"/>
        <v>0</v>
      </c>
      <c r="BL247" s="15" t="s">
        <v>350</v>
      </c>
      <c r="BM247" s="131" t="s">
        <v>952</v>
      </c>
    </row>
    <row r="248" spans="1:65" s="2" customFormat="1" ht="24.2" customHeight="1">
      <c r="A248" s="27"/>
      <c r="B248" s="125"/>
      <c r="C248" s="158" t="s">
        <v>760</v>
      </c>
      <c r="D248" s="158" t="s">
        <v>114</v>
      </c>
      <c r="E248" s="159" t="s">
        <v>953</v>
      </c>
      <c r="F248" s="160" t="s">
        <v>954</v>
      </c>
      <c r="G248" s="161" t="s">
        <v>955</v>
      </c>
      <c r="H248" s="162">
        <v>8</v>
      </c>
      <c r="I248" s="184"/>
      <c r="J248" s="185">
        <f t="shared" si="39"/>
        <v>0</v>
      </c>
      <c r="K248" s="126"/>
      <c r="L248" s="28"/>
      <c r="M248" s="127" t="s">
        <v>1</v>
      </c>
      <c r="N248" s="128" t="s">
        <v>36</v>
      </c>
      <c r="O248" s="129">
        <v>0</v>
      </c>
      <c r="P248" s="129">
        <f t="shared" si="40"/>
        <v>0</v>
      </c>
      <c r="Q248" s="129">
        <v>0</v>
      </c>
      <c r="R248" s="129">
        <f t="shared" si="41"/>
        <v>0</v>
      </c>
      <c r="S248" s="129">
        <v>0</v>
      </c>
      <c r="T248" s="130">
        <f t="shared" si="42"/>
        <v>0</v>
      </c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R248" s="131" t="s">
        <v>350</v>
      </c>
      <c r="AT248" s="131" t="s">
        <v>114</v>
      </c>
      <c r="AU248" s="131" t="s">
        <v>67</v>
      </c>
      <c r="AY248" s="15" t="s">
        <v>112</v>
      </c>
      <c r="BE248" s="132">
        <f t="shared" si="43"/>
        <v>0</v>
      </c>
      <c r="BF248" s="132">
        <f t="shared" si="44"/>
        <v>0</v>
      </c>
      <c r="BG248" s="132">
        <f t="shared" si="45"/>
        <v>0</v>
      </c>
      <c r="BH248" s="132">
        <f t="shared" si="46"/>
        <v>0</v>
      </c>
      <c r="BI248" s="132">
        <f t="shared" si="47"/>
        <v>0</v>
      </c>
      <c r="BJ248" s="15" t="s">
        <v>67</v>
      </c>
      <c r="BK248" s="133">
        <f t="shared" si="48"/>
        <v>0</v>
      </c>
      <c r="BL248" s="15" t="s">
        <v>350</v>
      </c>
      <c r="BM248" s="131" t="s">
        <v>956</v>
      </c>
    </row>
    <row r="249" spans="1:65" s="2" customFormat="1" ht="14.45" customHeight="1">
      <c r="A249" s="27"/>
      <c r="B249" s="125"/>
      <c r="C249" s="158" t="s">
        <v>957</v>
      </c>
      <c r="D249" s="158" t="s">
        <v>114</v>
      </c>
      <c r="E249" s="159" t="s">
        <v>958</v>
      </c>
      <c r="F249" s="160" t="s">
        <v>959</v>
      </c>
      <c r="G249" s="161" t="s">
        <v>187</v>
      </c>
      <c r="H249" s="162">
        <v>0.2</v>
      </c>
      <c r="I249" s="184"/>
      <c r="J249" s="185">
        <f t="shared" si="39"/>
        <v>0</v>
      </c>
      <c r="K249" s="126"/>
      <c r="L249" s="28"/>
      <c r="M249" s="127" t="s">
        <v>1</v>
      </c>
      <c r="N249" s="128" t="s">
        <v>36</v>
      </c>
      <c r="O249" s="129">
        <v>0</v>
      </c>
      <c r="P249" s="129">
        <f t="shared" si="40"/>
        <v>0</v>
      </c>
      <c r="Q249" s="129">
        <v>0</v>
      </c>
      <c r="R249" s="129">
        <f t="shared" si="41"/>
        <v>0</v>
      </c>
      <c r="S249" s="129">
        <v>0</v>
      </c>
      <c r="T249" s="130">
        <f t="shared" si="42"/>
        <v>0</v>
      </c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R249" s="131" t="s">
        <v>350</v>
      </c>
      <c r="AT249" s="131" t="s">
        <v>114</v>
      </c>
      <c r="AU249" s="131" t="s">
        <v>67</v>
      </c>
      <c r="AY249" s="15" t="s">
        <v>112</v>
      </c>
      <c r="BE249" s="132">
        <f t="shared" si="43"/>
        <v>0</v>
      </c>
      <c r="BF249" s="132">
        <f t="shared" si="44"/>
        <v>0</v>
      </c>
      <c r="BG249" s="132">
        <f t="shared" si="45"/>
        <v>0</v>
      </c>
      <c r="BH249" s="132">
        <f t="shared" si="46"/>
        <v>0</v>
      </c>
      <c r="BI249" s="132">
        <f t="shared" si="47"/>
        <v>0</v>
      </c>
      <c r="BJ249" s="15" t="s">
        <v>67</v>
      </c>
      <c r="BK249" s="133">
        <f t="shared" si="48"/>
        <v>0</v>
      </c>
      <c r="BL249" s="15" t="s">
        <v>350</v>
      </c>
      <c r="BM249" s="131" t="s">
        <v>960</v>
      </c>
    </row>
    <row r="250" spans="1:65" s="12" customFormat="1" ht="26.1" customHeight="1">
      <c r="B250" s="115"/>
      <c r="D250" s="116" t="s">
        <v>56</v>
      </c>
      <c r="E250" s="117" t="s">
        <v>961</v>
      </c>
      <c r="F250" s="117" t="s">
        <v>962</v>
      </c>
      <c r="I250" s="193"/>
      <c r="J250" s="194">
        <f>J251</f>
        <v>0</v>
      </c>
      <c r="L250" s="115"/>
      <c r="M250" s="118"/>
      <c r="N250" s="119"/>
      <c r="O250" s="119"/>
      <c r="P250" s="120">
        <f>P251</f>
        <v>0</v>
      </c>
      <c r="Q250" s="119"/>
      <c r="R250" s="120">
        <f>R251</f>
        <v>0</v>
      </c>
      <c r="S250" s="119"/>
      <c r="T250" s="121">
        <f>T251</f>
        <v>0</v>
      </c>
      <c r="AR250" s="116" t="s">
        <v>118</v>
      </c>
      <c r="AT250" s="122" t="s">
        <v>56</v>
      </c>
      <c r="AU250" s="122" t="s">
        <v>57</v>
      </c>
      <c r="AY250" s="116" t="s">
        <v>112</v>
      </c>
      <c r="BK250" s="123">
        <f>BK251</f>
        <v>0</v>
      </c>
    </row>
    <row r="251" spans="1:65" s="12" customFormat="1" ht="23.1" customHeight="1">
      <c r="B251" s="115"/>
      <c r="D251" s="116" t="s">
        <v>56</v>
      </c>
      <c r="E251" s="124" t="s">
        <v>963</v>
      </c>
      <c r="F251" s="124" t="s">
        <v>964</v>
      </c>
      <c r="I251" s="193"/>
      <c r="J251" s="190">
        <f>SUM(J252:J255)</f>
        <v>0</v>
      </c>
      <c r="L251" s="115"/>
      <c r="M251" s="118"/>
      <c r="N251" s="119"/>
      <c r="O251" s="119"/>
      <c r="P251" s="120">
        <f>SUM(P252:P255)</f>
        <v>0</v>
      </c>
      <c r="Q251" s="119"/>
      <c r="R251" s="120">
        <f>SUM(R252:R255)</f>
        <v>0</v>
      </c>
      <c r="S251" s="119"/>
      <c r="T251" s="121">
        <f>SUM(T252:T255)</f>
        <v>0</v>
      </c>
      <c r="AR251" s="116" t="s">
        <v>118</v>
      </c>
      <c r="AT251" s="122" t="s">
        <v>56</v>
      </c>
      <c r="AU251" s="122" t="s">
        <v>65</v>
      </c>
      <c r="AY251" s="116" t="s">
        <v>112</v>
      </c>
      <c r="BK251" s="123">
        <f>SUM(BK252:BK255)</f>
        <v>0</v>
      </c>
    </row>
    <row r="252" spans="1:65" s="2" customFormat="1" ht="14.45" customHeight="1">
      <c r="A252" s="27"/>
      <c r="B252" s="125"/>
      <c r="C252" s="163" t="s">
        <v>763</v>
      </c>
      <c r="D252" s="163" t="s">
        <v>186</v>
      </c>
      <c r="E252" s="164" t="s">
        <v>965</v>
      </c>
      <c r="F252" s="165" t="s">
        <v>966</v>
      </c>
      <c r="G252" s="166" t="s">
        <v>955</v>
      </c>
      <c r="H252" s="167">
        <v>40</v>
      </c>
      <c r="I252" s="195"/>
      <c r="J252" s="186">
        <f t="shared" ref="J252:J255" si="49">ROUND(I252*H252,2)</f>
        <v>0</v>
      </c>
      <c r="K252" s="136"/>
      <c r="L252" s="137"/>
      <c r="M252" s="138" t="s">
        <v>1</v>
      </c>
      <c r="N252" s="139" t="s">
        <v>36</v>
      </c>
      <c r="O252" s="129">
        <v>0</v>
      </c>
      <c r="P252" s="129">
        <f>O252*H252</f>
        <v>0</v>
      </c>
      <c r="Q252" s="129">
        <v>0</v>
      </c>
      <c r="R252" s="129">
        <f>Q252*H252</f>
        <v>0</v>
      </c>
      <c r="S252" s="129">
        <v>0</v>
      </c>
      <c r="T252" s="130">
        <f>S252*H252</f>
        <v>0</v>
      </c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R252" s="131" t="s">
        <v>967</v>
      </c>
      <c r="AT252" s="131" t="s">
        <v>186</v>
      </c>
      <c r="AU252" s="131" t="s">
        <v>67</v>
      </c>
      <c r="AY252" s="15" t="s">
        <v>112</v>
      </c>
      <c r="BE252" s="132">
        <f>IF(N252="základná",J252,0)</f>
        <v>0</v>
      </c>
      <c r="BF252" s="132">
        <f>IF(N252="znížená",J252,0)</f>
        <v>0</v>
      </c>
      <c r="BG252" s="132">
        <f>IF(N252="zákl. prenesená",J252,0)</f>
        <v>0</v>
      </c>
      <c r="BH252" s="132">
        <f>IF(N252="zníž. prenesená",J252,0)</f>
        <v>0</v>
      </c>
      <c r="BI252" s="132">
        <f>IF(N252="nulová",J252,0)</f>
        <v>0</v>
      </c>
      <c r="BJ252" s="15" t="s">
        <v>67</v>
      </c>
      <c r="BK252" s="133">
        <f>ROUND(I252*H252,3)</f>
        <v>0</v>
      </c>
      <c r="BL252" s="15" t="s">
        <v>967</v>
      </c>
      <c r="BM252" s="131" t="s">
        <v>968</v>
      </c>
    </row>
    <row r="253" spans="1:65" s="2" customFormat="1" ht="24.2" customHeight="1">
      <c r="A253" s="27"/>
      <c r="B253" s="125"/>
      <c r="C253" s="163" t="s">
        <v>969</v>
      </c>
      <c r="D253" s="163" t="s">
        <v>186</v>
      </c>
      <c r="E253" s="164" t="s">
        <v>970</v>
      </c>
      <c r="F253" s="165" t="s">
        <v>971</v>
      </c>
      <c r="G253" s="166" t="s">
        <v>972</v>
      </c>
      <c r="H253" s="167">
        <v>50</v>
      </c>
      <c r="I253" s="195"/>
      <c r="J253" s="186">
        <f t="shared" si="49"/>
        <v>0</v>
      </c>
      <c r="K253" s="136"/>
      <c r="L253" s="137"/>
      <c r="M253" s="138" t="s">
        <v>1</v>
      </c>
      <c r="N253" s="139" t="s">
        <v>36</v>
      </c>
      <c r="O253" s="129">
        <v>0</v>
      </c>
      <c r="P253" s="129">
        <f>O253*H253</f>
        <v>0</v>
      </c>
      <c r="Q253" s="129">
        <v>0</v>
      </c>
      <c r="R253" s="129">
        <f>Q253*H253</f>
        <v>0</v>
      </c>
      <c r="S253" s="129">
        <v>0</v>
      </c>
      <c r="T253" s="130">
        <f>S253*H253</f>
        <v>0</v>
      </c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R253" s="131" t="s">
        <v>967</v>
      </c>
      <c r="AT253" s="131" t="s">
        <v>186</v>
      </c>
      <c r="AU253" s="131" t="s">
        <v>67</v>
      </c>
      <c r="AY253" s="15" t="s">
        <v>112</v>
      </c>
      <c r="BE253" s="132">
        <f>IF(N253="základná",J253,0)</f>
        <v>0</v>
      </c>
      <c r="BF253" s="132">
        <f>IF(N253="znížená",J253,0)</f>
        <v>0</v>
      </c>
      <c r="BG253" s="132">
        <f>IF(N253="zákl. prenesená",J253,0)</f>
        <v>0</v>
      </c>
      <c r="BH253" s="132">
        <f>IF(N253="zníž. prenesená",J253,0)</f>
        <v>0</v>
      </c>
      <c r="BI253" s="132">
        <f>IF(N253="nulová",J253,0)</f>
        <v>0</v>
      </c>
      <c r="BJ253" s="15" t="s">
        <v>67</v>
      </c>
      <c r="BK253" s="133">
        <f>ROUND(I253*H253,3)</f>
        <v>0</v>
      </c>
      <c r="BL253" s="15" t="s">
        <v>967</v>
      </c>
      <c r="BM253" s="131" t="s">
        <v>973</v>
      </c>
    </row>
    <row r="254" spans="1:65" s="2" customFormat="1" ht="14.45" customHeight="1">
      <c r="A254" s="27"/>
      <c r="B254" s="125"/>
      <c r="C254" s="163" t="s">
        <v>766</v>
      </c>
      <c r="D254" s="163" t="s">
        <v>186</v>
      </c>
      <c r="E254" s="164" t="s">
        <v>974</v>
      </c>
      <c r="F254" s="165" t="s">
        <v>975</v>
      </c>
      <c r="G254" s="166" t="s">
        <v>955</v>
      </c>
      <c r="H254" s="167">
        <v>8</v>
      </c>
      <c r="I254" s="195"/>
      <c r="J254" s="186">
        <f t="shared" si="49"/>
        <v>0</v>
      </c>
      <c r="K254" s="136"/>
      <c r="L254" s="137"/>
      <c r="M254" s="138" t="s">
        <v>1</v>
      </c>
      <c r="N254" s="139" t="s">
        <v>36</v>
      </c>
      <c r="O254" s="129">
        <v>0</v>
      </c>
      <c r="P254" s="129">
        <f>O254*H254</f>
        <v>0</v>
      </c>
      <c r="Q254" s="129">
        <v>0</v>
      </c>
      <c r="R254" s="129">
        <f>Q254*H254</f>
        <v>0</v>
      </c>
      <c r="S254" s="129">
        <v>0</v>
      </c>
      <c r="T254" s="130">
        <f>S254*H254</f>
        <v>0</v>
      </c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R254" s="131" t="s">
        <v>967</v>
      </c>
      <c r="AT254" s="131" t="s">
        <v>186</v>
      </c>
      <c r="AU254" s="131" t="s">
        <v>67</v>
      </c>
      <c r="AY254" s="15" t="s">
        <v>112</v>
      </c>
      <c r="BE254" s="132">
        <f>IF(N254="základná",J254,0)</f>
        <v>0</v>
      </c>
      <c r="BF254" s="132">
        <f>IF(N254="znížená",J254,0)</f>
        <v>0</v>
      </c>
      <c r="BG254" s="132">
        <f>IF(N254="zákl. prenesená",J254,0)</f>
        <v>0</v>
      </c>
      <c r="BH254" s="132">
        <f>IF(N254="zníž. prenesená",J254,0)</f>
        <v>0</v>
      </c>
      <c r="BI254" s="132">
        <f>IF(N254="nulová",J254,0)</f>
        <v>0</v>
      </c>
      <c r="BJ254" s="15" t="s">
        <v>67</v>
      </c>
      <c r="BK254" s="133">
        <f>ROUND(I254*H254,3)</f>
        <v>0</v>
      </c>
      <c r="BL254" s="15" t="s">
        <v>967</v>
      </c>
      <c r="BM254" s="131" t="s">
        <v>976</v>
      </c>
    </row>
    <row r="255" spans="1:65" s="2" customFormat="1" ht="14.45" customHeight="1">
      <c r="A255" s="27"/>
      <c r="B255" s="125"/>
      <c r="C255" s="163" t="s">
        <v>977</v>
      </c>
      <c r="D255" s="163" t="s">
        <v>186</v>
      </c>
      <c r="E255" s="164" t="s">
        <v>978</v>
      </c>
      <c r="F255" s="165" t="s">
        <v>979</v>
      </c>
      <c r="G255" s="166" t="s">
        <v>535</v>
      </c>
      <c r="H255" s="167">
        <v>1</v>
      </c>
      <c r="I255" s="195"/>
      <c r="J255" s="186">
        <f t="shared" si="49"/>
        <v>0</v>
      </c>
      <c r="K255" s="136"/>
      <c r="L255" s="137"/>
      <c r="M255" s="138" t="s">
        <v>1</v>
      </c>
      <c r="N255" s="139" t="s">
        <v>36</v>
      </c>
      <c r="O255" s="129">
        <v>0</v>
      </c>
      <c r="P255" s="129">
        <f>O255*H255</f>
        <v>0</v>
      </c>
      <c r="Q255" s="129">
        <v>0</v>
      </c>
      <c r="R255" s="129">
        <f>Q255*H255</f>
        <v>0</v>
      </c>
      <c r="S255" s="129">
        <v>0</v>
      </c>
      <c r="T255" s="130">
        <f>S255*H255</f>
        <v>0</v>
      </c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R255" s="131" t="s">
        <v>967</v>
      </c>
      <c r="AT255" s="131" t="s">
        <v>186</v>
      </c>
      <c r="AU255" s="131" t="s">
        <v>67</v>
      </c>
      <c r="AY255" s="15" t="s">
        <v>112</v>
      </c>
      <c r="BE255" s="132">
        <f>IF(N255="základná",J255,0)</f>
        <v>0</v>
      </c>
      <c r="BF255" s="132">
        <f>IF(N255="znížená",J255,0)</f>
        <v>0</v>
      </c>
      <c r="BG255" s="132">
        <f>IF(N255="zákl. prenesená",J255,0)</f>
        <v>0</v>
      </c>
      <c r="BH255" s="132">
        <f>IF(N255="zníž. prenesená",J255,0)</f>
        <v>0</v>
      </c>
      <c r="BI255" s="132">
        <f>IF(N255="nulová",J255,0)</f>
        <v>0</v>
      </c>
      <c r="BJ255" s="15" t="s">
        <v>67</v>
      </c>
      <c r="BK255" s="133">
        <f>ROUND(I255*H255,3)</f>
        <v>0</v>
      </c>
      <c r="BL255" s="15" t="s">
        <v>967</v>
      </c>
      <c r="BM255" s="131" t="s">
        <v>980</v>
      </c>
    </row>
    <row r="256" spans="1:65" s="2" customFormat="1" ht="6.95" customHeight="1">
      <c r="A256" s="27"/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28"/>
      <c r="M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</row>
  </sheetData>
  <autoFilter ref="C122:K255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02"/>
  <sheetViews>
    <sheetView showGridLines="0" view="pageBreakPreview" topLeftCell="A25" zoomScaleNormal="100" zoomScaleSheetLayoutView="100" workbookViewId="0">
      <selection activeCell="I93" sqref="I9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77"/>
    </row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5" t="s">
        <v>79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57</v>
      </c>
    </row>
    <row r="4" spans="1:46" s="1" customFormat="1" ht="24.95" customHeight="1">
      <c r="B4" s="18"/>
      <c r="D4" s="19" t="s">
        <v>83</v>
      </c>
      <c r="L4" s="18"/>
      <c r="M4" s="78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27.6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  <c r="L7" s="18"/>
    </row>
    <row r="8" spans="1:4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27" t="s">
        <v>981</v>
      </c>
      <c r="F9" s="241"/>
      <c r="G9" s="241"/>
      <c r="H9" s="241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15</v>
      </c>
      <c r="E12" s="27"/>
      <c r="F12" s="22" t="s">
        <v>16</v>
      </c>
      <c r="G12" s="27"/>
      <c r="H12" s="27"/>
      <c r="I12" s="24" t="s">
        <v>17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211" t="str">
        <f>'Rekapitulácia stavby'!E14</f>
        <v xml:space="preserve"> </v>
      </c>
      <c r="F18" s="211"/>
      <c r="G18" s="211"/>
      <c r="H18" s="211"/>
      <c r="I18" s="24" t="s">
        <v>21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63">
        <f>ROUND(J124,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83" t="s">
        <v>34</v>
      </c>
      <c r="E33" s="24" t="s">
        <v>35</v>
      </c>
      <c r="F33" s="84">
        <f>J30</f>
        <v>0</v>
      </c>
      <c r="G33" s="183"/>
      <c r="H33" s="183"/>
      <c r="I33" s="85">
        <v>0.2</v>
      </c>
      <c r="J33" s="196">
        <f>ROUND(F33*0.2,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36</v>
      </c>
      <c r="F34" s="84"/>
      <c r="G34" s="183"/>
      <c r="H34" s="183"/>
      <c r="I34" s="85">
        <v>0.2</v>
      </c>
      <c r="J34" s="84"/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37</v>
      </c>
      <c r="F35" s="84">
        <f>ROUND((SUM(BG124:BG201)),  2)</f>
        <v>0</v>
      </c>
      <c r="G35" s="27"/>
      <c r="H35" s="27"/>
      <c r="I35" s="85">
        <v>0.2</v>
      </c>
      <c r="J35" s="84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38</v>
      </c>
      <c r="F36" s="84">
        <f>ROUND((SUM(BH124:BH201)),  2)</f>
        <v>0</v>
      </c>
      <c r="G36" s="27"/>
      <c r="H36" s="27"/>
      <c r="I36" s="85">
        <v>0.2</v>
      </c>
      <c r="J36" s="84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84">
        <f>ROUND((SUM(BI124:BI201)),  2)</f>
        <v>0</v>
      </c>
      <c r="G37" s="27"/>
      <c r="H37" s="27"/>
      <c r="I37" s="85">
        <v>0</v>
      </c>
      <c r="J37" s="84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23.45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27" t="str">
        <f>E9</f>
        <v>D 106 - Verejné osvetlenie objektu D 101</v>
      </c>
      <c r="F87" s="241"/>
      <c r="G87" s="241"/>
      <c r="H87" s="241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15</v>
      </c>
      <c r="D89" s="27"/>
      <c r="E89" s="27"/>
      <c r="F89" s="22" t="str">
        <f>F12</f>
        <v>Malacky</v>
      </c>
      <c r="G89" s="27"/>
      <c r="H89" s="27"/>
      <c r="I89" s="24" t="s">
        <v>17</v>
      </c>
      <c r="J89" s="50" t="str">
        <f>IF(J12="","",J12)</f>
        <v/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15.2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J124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1:31" s="10" customFormat="1" ht="20.100000000000001" customHeight="1">
      <c r="B98" s="101"/>
      <c r="D98" s="102" t="s">
        <v>982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1:31" s="10" customFormat="1" ht="20.100000000000001" customHeight="1">
      <c r="B99" s="101"/>
      <c r="D99" s="102" t="s">
        <v>983</v>
      </c>
      <c r="E99" s="103"/>
      <c r="F99" s="103"/>
      <c r="G99" s="103"/>
      <c r="H99" s="103"/>
      <c r="I99" s="103"/>
      <c r="J99" s="104">
        <f>J128</f>
        <v>0</v>
      </c>
      <c r="L99" s="101"/>
    </row>
    <row r="100" spans="1:31" s="10" customFormat="1" ht="20.100000000000001" customHeight="1">
      <c r="B100" s="101"/>
      <c r="D100" s="102" t="s">
        <v>984</v>
      </c>
      <c r="E100" s="103"/>
      <c r="F100" s="103"/>
      <c r="G100" s="103"/>
      <c r="H100" s="103"/>
      <c r="I100" s="103"/>
      <c r="J100" s="104">
        <f>J130</f>
        <v>0</v>
      </c>
      <c r="L100" s="101"/>
    </row>
    <row r="101" spans="1:31" s="9" customFormat="1" ht="24.95" customHeight="1">
      <c r="B101" s="97"/>
      <c r="D101" s="98" t="s">
        <v>615</v>
      </c>
      <c r="E101" s="99"/>
      <c r="F101" s="99"/>
      <c r="G101" s="99"/>
      <c r="H101" s="99"/>
      <c r="I101" s="99"/>
      <c r="J101" s="100">
        <f>J133</f>
        <v>0</v>
      </c>
      <c r="L101" s="97"/>
    </row>
    <row r="102" spans="1:31" s="10" customFormat="1" ht="20.100000000000001" customHeight="1">
      <c r="B102" s="101"/>
      <c r="D102" s="102" t="s">
        <v>617</v>
      </c>
      <c r="E102" s="103"/>
      <c r="F102" s="103"/>
      <c r="G102" s="103"/>
      <c r="H102" s="103"/>
      <c r="I102" s="103"/>
      <c r="J102" s="104">
        <f>J134</f>
        <v>0</v>
      </c>
      <c r="L102" s="101"/>
    </row>
    <row r="103" spans="1:31" s="10" customFormat="1" ht="20.100000000000001" customHeight="1">
      <c r="B103" s="101"/>
      <c r="D103" s="102" t="s">
        <v>985</v>
      </c>
      <c r="E103" s="103"/>
      <c r="F103" s="103"/>
      <c r="G103" s="103"/>
      <c r="H103" s="103"/>
      <c r="I103" s="103"/>
      <c r="J103" s="104">
        <f>J183</f>
        <v>0</v>
      </c>
      <c r="L103" s="101"/>
    </row>
    <row r="104" spans="1:31" s="9" customFormat="1" ht="24.95" customHeight="1">
      <c r="B104" s="97"/>
      <c r="D104" s="98" t="s">
        <v>986</v>
      </c>
      <c r="E104" s="99"/>
      <c r="F104" s="99"/>
      <c r="G104" s="99"/>
      <c r="H104" s="99"/>
      <c r="I104" s="99"/>
      <c r="J104" s="100">
        <f>J197</f>
        <v>0</v>
      </c>
      <c r="L104" s="97"/>
    </row>
    <row r="105" spans="1:31" s="2" customFormat="1" ht="21.75" customHeight="1">
      <c r="A105" s="27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6.95" customHeight="1">
      <c r="A106" s="27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10" spans="1:31" s="2" customFormat="1" ht="6.95" customHeight="1">
      <c r="A110" s="27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24.95" customHeight="1">
      <c r="A111" s="27"/>
      <c r="B111" s="28"/>
      <c r="C111" s="19" t="s">
        <v>98</v>
      </c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6.95" customHeight="1">
      <c r="A112" s="27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>
      <c r="A113" s="27"/>
      <c r="B113" s="28"/>
      <c r="C113" s="24" t="s">
        <v>12</v>
      </c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16.5" customHeight="1">
      <c r="A114" s="27"/>
      <c r="B114" s="28"/>
      <c r="C114" s="27"/>
      <c r="D114" s="27"/>
      <c r="E114" s="239" t="str">
        <f>E7</f>
        <v>Úprava križovatky ciest I/2, II/503 a ul. Radlinského, Malacky - neoprávnené výdavky</v>
      </c>
      <c r="F114" s="240"/>
      <c r="G114" s="240"/>
      <c r="H114" s="240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2" customHeight="1">
      <c r="A115" s="27"/>
      <c r="B115" s="28"/>
      <c r="C115" s="24" t="s">
        <v>84</v>
      </c>
      <c r="D115" s="27"/>
      <c r="E115" s="27"/>
      <c r="F115" s="27"/>
      <c r="G115" s="27"/>
      <c r="H115" s="27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6.5" customHeight="1">
      <c r="A116" s="27"/>
      <c r="B116" s="28"/>
      <c r="C116" s="27"/>
      <c r="D116" s="27"/>
      <c r="E116" s="227" t="str">
        <f>E9</f>
        <v>D 106 - Verejné osvetlenie objektu D 101</v>
      </c>
      <c r="F116" s="241"/>
      <c r="G116" s="241"/>
      <c r="H116" s="241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6.9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12" customHeight="1">
      <c r="A118" s="27"/>
      <c r="B118" s="28"/>
      <c r="C118" s="24" t="s">
        <v>15</v>
      </c>
      <c r="D118" s="27"/>
      <c r="E118" s="27"/>
      <c r="F118" s="22" t="str">
        <f>F12</f>
        <v>Malacky</v>
      </c>
      <c r="G118" s="27"/>
      <c r="H118" s="27"/>
      <c r="I118" s="24" t="s">
        <v>17</v>
      </c>
      <c r="J118" s="50" t="str">
        <f>IF(J12="","",J12)</f>
        <v/>
      </c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6.95" customHeight="1">
      <c r="A119" s="27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5.2" customHeight="1">
      <c r="A120" s="27"/>
      <c r="B120" s="28"/>
      <c r="C120" s="24" t="s">
        <v>18</v>
      </c>
      <c r="D120" s="27"/>
      <c r="E120" s="27"/>
      <c r="F120" s="22" t="str">
        <f>E15</f>
        <v>Mesto Malacky</v>
      </c>
      <c r="G120" s="27"/>
      <c r="H120" s="27"/>
      <c r="I120" s="24" t="s">
        <v>24</v>
      </c>
      <c r="J120" s="25" t="str">
        <f>E21</f>
        <v>FIDOP s.r.o.</v>
      </c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5.2" customHeight="1">
      <c r="A121" s="27"/>
      <c r="B121" s="28"/>
      <c r="C121" s="24" t="s">
        <v>22</v>
      </c>
      <c r="D121" s="27"/>
      <c r="E121" s="27"/>
      <c r="F121" s="22" t="str">
        <f>IF(E18="","",E18)</f>
        <v xml:space="preserve"> </v>
      </c>
      <c r="G121" s="27"/>
      <c r="H121" s="27"/>
      <c r="I121" s="24" t="s">
        <v>28</v>
      </c>
      <c r="J121" s="25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2" customFormat="1" ht="10.35" customHeight="1">
      <c r="A122" s="27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65" s="11" customFormat="1" ht="29.25" customHeight="1">
      <c r="A123" s="105"/>
      <c r="B123" s="106"/>
      <c r="C123" s="107" t="s">
        <v>99</v>
      </c>
      <c r="D123" s="108" t="s">
        <v>54</v>
      </c>
      <c r="E123" s="108" t="s">
        <v>50</v>
      </c>
      <c r="F123" s="108" t="s">
        <v>51</v>
      </c>
      <c r="G123" s="108" t="s">
        <v>100</v>
      </c>
      <c r="H123" s="108" t="s">
        <v>101</v>
      </c>
      <c r="I123" s="108" t="s">
        <v>102</v>
      </c>
      <c r="J123" s="109" t="s">
        <v>88</v>
      </c>
      <c r="K123" s="110" t="s">
        <v>103</v>
      </c>
      <c r="L123" s="111"/>
      <c r="M123" s="55" t="s">
        <v>1</v>
      </c>
      <c r="N123" s="56" t="s">
        <v>34</v>
      </c>
      <c r="O123" s="56" t="s">
        <v>104</v>
      </c>
      <c r="P123" s="56" t="s">
        <v>105</v>
      </c>
      <c r="Q123" s="56" t="s">
        <v>106</v>
      </c>
      <c r="R123" s="56" t="s">
        <v>107</v>
      </c>
      <c r="S123" s="56" t="s">
        <v>108</v>
      </c>
      <c r="T123" s="57" t="s">
        <v>109</v>
      </c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</row>
    <row r="124" spans="1:65" s="2" customFormat="1" ht="23.1" customHeight="1">
      <c r="A124" s="27"/>
      <c r="B124" s="28"/>
      <c r="C124" s="61" t="s">
        <v>89</v>
      </c>
      <c r="D124" s="27"/>
      <c r="E124" s="27"/>
      <c r="F124" s="27"/>
      <c r="G124" s="27"/>
      <c r="H124" s="27"/>
      <c r="I124" s="191"/>
      <c r="J124" s="192">
        <f>J125+J133+J197</f>
        <v>0</v>
      </c>
      <c r="K124" s="27"/>
      <c r="L124" s="28"/>
      <c r="M124" s="58"/>
      <c r="N124" s="51"/>
      <c r="O124" s="59"/>
      <c r="P124" s="112">
        <f>P125+P133+P197</f>
        <v>0</v>
      </c>
      <c r="Q124" s="59"/>
      <c r="R124" s="112">
        <f>R125+R133+R197</f>
        <v>22.162239999999969</v>
      </c>
      <c r="S124" s="59"/>
      <c r="T124" s="113">
        <f>T125+T133+T197</f>
        <v>0</v>
      </c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T124" s="15" t="s">
        <v>56</v>
      </c>
      <c r="AU124" s="15" t="s">
        <v>90</v>
      </c>
      <c r="BK124" s="114">
        <f>BK125+BK133+BK197</f>
        <v>0</v>
      </c>
    </row>
    <row r="125" spans="1:65" s="12" customFormat="1" ht="26.1" customHeight="1">
      <c r="B125" s="115"/>
      <c r="D125" s="116" t="s">
        <v>56</v>
      </c>
      <c r="E125" s="117" t="s">
        <v>110</v>
      </c>
      <c r="F125" s="117" t="s">
        <v>111</v>
      </c>
      <c r="I125" s="193"/>
      <c r="J125" s="194">
        <f>J126+J128+J130</f>
        <v>0</v>
      </c>
      <c r="L125" s="115"/>
      <c r="M125" s="118"/>
      <c r="N125" s="119"/>
      <c r="O125" s="119"/>
      <c r="P125" s="120">
        <f>P126+P128+P130</f>
        <v>0</v>
      </c>
      <c r="Q125" s="119"/>
      <c r="R125" s="120">
        <f>R126+R128+R130</f>
        <v>1.9710800000000002</v>
      </c>
      <c r="S125" s="119"/>
      <c r="T125" s="121">
        <f>T126+T128+T130</f>
        <v>0</v>
      </c>
      <c r="AR125" s="116" t="s">
        <v>65</v>
      </c>
      <c r="AT125" s="122" t="s">
        <v>56</v>
      </c>
      <c r="AU125" s="122" t="s">
        <v>57</v>
      </c>
      <c r="AY125" s="116" t="s">
        <v>112</v>
      </c>
      <c r="BK125" s="123">
        <f>BK126+BK128+BK130</f>
        <v>0</v>
      </c>
    </row>
    <row r="126" spans="1:65" s="12" customFormat="1" ht="23.1" customHeight="1">
      <c r="B126" s="115"/>
      <c r="D126" s="116" t="s">
        <v>56</v>
      </c>
      <c r="E126" s="124" t="s">
        <v>65</v>
      </c>
      <c r="F126" s="124" t="s">
        <v>987</v>
      </c>
      <c r="I126" s="193"/>
      <c r="J126" s="190">
        <f>SUM(J127)</f>
        <v>0</v>
      </c>
      <c r="L126" s="115"/>
      <c r="M126" s="118"/>
      <c r="N126" s="119"/>
      <c r="O126" s="119"/>
      <c r="P126" s="120">
        <f>P127</f>
        <v>0</v>
      </c>
      <c r="Q126" s="119"/>
      <c r="R126" s="120">
        <f>R127</f>
        <v>0</v>
      </c>
      <c r="S126" s="119"/>
      <c r="T126" s="121">
        <f>T127</f>
        <v>0</v>
      </c>
      <c r="AR126" s="116" t="s">
        <v>65</v>
      </c>
      <c r="AT126" s="122" t="s">
        <v>56</v>
      </c>
      <c r="AU126" s="122" t="s">
        <v>65</v>
      </c>
      <c r="AY126" s="116" t="s">
        <v>112</v>
      </c>
      <c r="BK126" s="123">
        <f>BK127</f>
        <v>0</v>
      </c>
    </row>
    <row r="127" spans="1:65" s="2" customFormat="1" ht="24.2" customHeight="1">
      <c r="A127" s="27"/>
      <c r="B127" s="125"/>
      <c r="C127" s="147" t="s">
        <v>65</v>
      </c>
      <c r="D127" s="147" t="s">
        <v>114</v>
      </c>
      <c r="E127" s="148" t="s">
        <v>988</v>
      </c>
      <c r="F127" s="149" t="s">
        <v>989</v>
      </c>
      <c r="G127" s="150" t="s">
        <v>160</v>
      </c>
      <c r="H127" s="151">
        <v>1.5</v>
      </c>
      <c r="I127" s="184"/>
      <c r="J127" s="185">
        <f t="shared" ref="J127" si="0">ROUND(I127*H127,2)</f>
        <v>0</v>
      </c>
      <c r="K127" s="126"/>
      <c r="L127" s="28"/>
      <c r="M127" s="127" t="s">
        <v>1</v>
      </c>
      <c r="N127" s="128" t="s">
        <v>36</v>
      </c>
      <c r="O127" s="129">
        <v>0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31" t="s">
        <v>118</v>
      </c>
      <c r="AT127" s="131" t="s">
        <v>114</v>
      </c>
      <c r="AU127" s="131" t="s">
        <v>67</v>
      </c>
      <c r="AY127" s="15" t="s">
        <v>112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5" t="s">
        <v>67</v>
      </c>
      <c r="BK127" s="133">
        <f>ROUND(I127*H127,3)</f>
        <v>0</v>
      </c>
      <c r="BL127" s="15" t="s">
        <v>118</v>
      </c>
      <c r="BM127" s="131" t="s">
        <v>990</v>
      </c>
    </row>
    <row r="128" spans="1:65" s="12" customFormat="1" ht="23.1" customHeight="1">
      <c r="B128" s="115"/>
      <c r="D128" s="116" t="s">
        <v>56</v>
      </c>
      <c r="E128" s="124" t="s">
        <v>130</v>
      </c>
      <c r="F128" s="124" t="s">
        <v>991</v>
      </c>
      <c r="I128" s="193"/>
      <c r="J128" s="190">
        <f>SUM(J129)</f>
        <v>0</v>
      </c>
      <c r="L128" s="115"/>
      <c r="M128" s="118"/>
      <c r="N128" s="119"/>
      <c r="O128" s="119"/>
      <c r="P128" s="120">
        <f>P129</f>
        <v>0</v>
      </c>
      <c r="Q128" s="119"/>
      <c r="R128" s="120">
        <f>R129</f>
        <v>0.38897999999999999</v>
      </c>
      <c r="S128" s="119"/>
      <c r="T128" s="121">
        <f>T129</f>
        <v>0</v>
      </c>
      <c r="AR128" s="116" t="s">
        <v>65</v>
      </c>
      <c r="AT128" s="122" t="s">
        <v>56</v>
      </c>
      <c r="AU128" s="122" t="s">
        <v>65</v>
      </c>
      <c r="AY128" s="116" t="s">
        <v>112</v>
      </c>
      <c r="BK128" s="123">
        <f>BK129</f>
        <v>0</v>
      </c>
    </row>
    <row r="129" spans="1:65" s="2" customFormat="1" ht="38.1" customHeight="1">
      <c r="A129" s="27"/>
      <c r="B129" s="125"/>
      <c r="C129" s="147" t="s">
        <v>67</v>
      </c>
      <c r="D129" s="147" t="s">
        <v>114</v>
      </c>
      <c r="E129" s="148" t="s">
        <v>992</v>
      </c>
      <c r="F129" s="149" t="s">
        <v>993</v>
      </c>
      <c r="G129" s="150" t="s">
        <v>117</v>
      </c>
      <c r="H129" s="151">
        <v>3</v>
      </c>
      <c r="I129" s="184"/>
      <c r="J129" s="185">
        <f t="shared" ref="J129" si="1">ROUND(I129*H129,2)</f>
        <v>0</v>
      </c>
      <c r="K129" s="126"/>
      <c r="L129" s="28"/>
      <c r="M129" s="127" t="s">
        <v>1</v>
      </c>
      <c r="N129" s="128" t="s">
        <v>36</v>
      </c>
      <c r="O129" s="129">
        <v>0</v>
      </c>
      <c r="P129" s="129">
        <f>O129*H129</f>
        <v>0</v>
      </c>
      <c r="Q129" s="129">
        <v>0.12966</v>
      </c>
      <c r="R129" s="129">
        <f>Q129*H129</f>
        <v>0.38897999999999999</v>
      </c>
      <c r="S129" s="129">
        <v>0</v>
      </c>
      <c r="T129" s="130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31" t="s">
        <v>118</v>
      </c>
      <c r="AT129" s="131" t="s">
        <v>114</v>
      </c>
      <c r="AU129" s="131" t="s">
        <v>67</v>
      </c>
      <c r="AY129" s="15" t="s">
        <v>112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5" t="s">
        <v>67</v>
      </c>
      <c r="BK129" s="133">
        <f>ROUND(I129*H129,3)</f>
        <v>0</v>
      </c>
      <c r="BL129" s="15" t="s">
        <v>118</v>
      </c>
      <c r="BM129" s="131" t="s">
        <v>994</v>
      </c>
    </row>
    <row r="130" spans="1:65" s="12" customFormat="1" ht="23.1" customHeight="1">
      <c r="B130" s="115"/>
      <c r="D130" s="116" t="s">
        <v>56</v>
      </c>
      <c r="E130" s="124" t="s">
        <v>147</v>
      </c>
      <c r="F130" s="124" t="s">
        <v>995</v>
      </c>
      <c r="I130" s="193"/>
      <c r="J130" s="190">
        <f>SUM(J131:J132)</f>
        <v>0</v>
      </c>
      <c r="L130" s="115"/>
      <c r="M130" s="118"/>
      <c r="N130" s="119"/>
      <c r="O130" s="119"/>
      <c r="P130" s="120">
        <f>SUM(P131:P132)</f>
        <v>0</v>
      </c>
      <c r="Q130" s="119"/>
      <c r="R130" s="120">
        <f>SUM(R131:R132)</f>
        <v>1.5821000000000001</v>
      </c>
      <c r="S130" s="119"/>
      <c r="T130" s="121">
        <f>SUM(T131:T132)</f>
        <v>0</v>
      </c>
      <c r="AR130" s="116" t="s">
        <v>65</v>
      </c>
      <c r="AT130" s="122" t="s">
        <v>56</v>
      </c>
      <c r="AU130" s="122" t="s">
        <v>65</v>
      </c>
      <c r="AY130" s="116" t="s">
        <v>112</v>
      </c>
      <c r="BK130" s="123">
        <f>SUM(BK131:BK132)</f>
        <v>0</v>
      </c>
    </row>
    <row r="131" spans="1:65" s="2" customFormat="1" ht="24.2" customHeight="1">
      <c r="A131" s="27"/>
      <c r="B131" s="125"/>
      <c r="C131" s="147" t="s">
        <v>123</v>
      </c>
      <c r="D131" s="147" t="s">
        <v>114</v>
      </c>
      <c r="E131" s="148" t="s">
        <v>996</v>
      </c>
      <c r="F131" s="149" t="s">
        <v>997</v>
      </c>
      <c r="G131" s="150" t="s">
        <v>137</v>
      </c>
      <c r="H131" s="151">
        <v>13</v>
      </c>
      <c r="I131" s="184"/>
      <c r="J131" s="185">
        <f t="shared" ref="J131:J132" si="2">ROUND(I131*H131,2)</f>
        <v>0</v>
      </c>
      <c r="K131" s="126"/>
      <c r="L131" s="28"/>
      <c r="M131" s="127" t="s">
        <v>1</v>
      </c>
      <c r="N131" s="128" t="s">
        <v>36</v>
      </c>
      <c r="O131" s="129">
        <v>0</v>
      </c>
      <c r="P131" s="129">
        <f>O131*H131</f>
        <v>0</v>
      </c>
      <c r="Q131" s="129">
        <v>3.6510000000000001E-2</v>
      </c>
      <c r="R131" s="129">
        <f>Q131*H131</f>
        <v>0.47463</v>
      </c>
      <c r="S131" s="129">
        <v>0</v>
      </c>
      <c r="T131" s="130">
        <f>S131*H131</f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31" t="s">
        <v>118</v>
      </c>
      <c r="AT131" s="131" t="s">
        <v>114</v>
      </c>
      <c r="AU131" s="131" t="s">
        <v>67</v>
      </c>
      <c r="AY131" s="15" t="s">
        <v>112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5" t="s">
        <v>67</v>
      </c>
      <c r="BK131" s="133">
        <f>ROUND(I131*H131,3)</f>
        <v>0</v>
      </c>
      <c r="BL131" s="15" t="s">
        <v>118</v>
      </c>
      <c r="BM131" s="131" t="s">
        <v>998</v>
      </c>
    </row>
    <row r="132" spans="1:65" s="2" customFormat="1" ht="24.2" customHeight="1">
      <c r="A132" s="27"/>
      <c r="B132" s="125"/>
      <c r="C132" s="147" t="s">
        <v>118</v>
      </c>
      <c r="D132" s="147" t="s">
        <v>114</v>
      </c>
      <c r="E132" s="148" t="s">
        <v>999</v>
      </c>
      <c r="F132" s="149" t="s">
        <v>1000</v>
      </c>
      <c r="G132" s="150" t="s">
        <v>137</v>
      </c>
      <c r="H132" s="151">
        <v>13</v>
      </c>
      <c r="I132" s="184"/>
      <c r="J132" s="185">
        <f t="shared" si="2"/>
        <v>0</v>
      </c>
      <c r="K132" s="126"/>
      <c r="L132" s="28"/>
      <c r="M132" s="127" t="s">
        <v>1</v>
      </c>
      <c r="N132" s="128" t="s">
        <v>36</v>
      </c>
      <c r="O132" s="129">
        <v>0</v>
      </c>
      <c r="P132" s="129">
        <f>O132*H132</f>
        <v>0</v>
      </c>
      <c r="Q132" s="129">
        <v>8.5190000000000002E-2</v>
      </c>
      <c r="R132" s="129">
        <f>Q132*H132</f>
        <v>1.10747</v>
      </c>
      <c r="S132" s="129">
        <v>0</v>
      </c>
      <c r="T132" s="130">
        <f>S132*H132</f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31" t="s">
        <v>118</v>
      </c>
      <c r="AT132" s="131" t="s">
        <v>114</v>
      </c>
      <c r="AU132" s="131" t="s">
        <v>67</v>
      </c>
      <c r="AY132" s="15" t="s">
        <v>112</v>
      </c>
      <c r="BE132" s="132">
        <f>IF(N132="základná",J132,0)</f>
        <v>0</v>
      </c>
      <c r="BF132" s="132">
        <f>IF(N132="znížená",J132,0)</f>
        <v>0</v>
      </c>
      <c r="BG132" s="132">
        <f>IF(N132="zákl. prenesená",J132,0)</f>
        <v>0</v>
      </c>
      <c r="BH132" s="132">
        <f>IF(N132="zníž. prenesená",J132,0)</f>
        <v>0</v>
      </c>
      <c r="BI132" s="132">
        <f>IF(N132="nulová",J132,0)</f>
        <v>0</v>
      </c>
      <c r="BJ132" s="15" t="s">
        <v>67</v>
      </c>
      <c r="BK132" s="133">
        <f>ROUND(I132*H132,3)</f>
        <v>0</v>
      </c>
      <c r="BL132" s="15" t="s">
        <v>118</v>
      </c>
      <c r="BM132" s="131" t="s">
        <v>1001</v>
      </c>
    </row>
    <row r="133" spans="1:65" s="12" customFormat="1" ht="26.1" customHeight="1">
      <c r="B133" s="115"/>
      <c r="D133" s="116" t="s">
        <v>56</v>
      </c>
      <c r="E133" s="117" t="s">
        <v>186</v>
      </c>
      <c r="F133" s="117" t="s">
        <v>622</v>
      </c>
      <c r="I133" s="193"/>
      <c r="J133" s="194">
        <f>J134+J183</f>
        <v>0</v>
      </c>
      <c r="L133" s="115"/>
      <c r="M133" s="118"/>
      <c r="N133" s="119"/>
      <c r="O133" s="119"/>
      <c r="P133" s="120">
        <f>P134+P183</f>
        <v>0</v>
      </c>
      <c r="Q133" s="119"/>
      <c r="R133" s="120">
        <f>R134+R183</f>
        <v>20.191159999999968</v>
      </c>
      <c r="S133" s="119"/>
      <c r="T133" s="121">
        <f>T134+T183</f>
        <v>0</v>
      </c>
      <c r="AR133" s="116" t="s">
        <v>123</v>
      </c>
      <c r="AT133" s="122" t="s">
        <v>56</v>
      </c>
      <c r="AU133" s="122" t="s">
        <v>57</v>
      </c>
      <c r="AY133" s="116" t="s">
        <v>112</v>
      </c>
      <c r="BK133" s="123">
        <f>BK134+BK183</f>
        <v>0</v>
      </c>
    </row>
    <row r="134" spans="1:65" s="12" customFormat="1" ht="23.1" customHeight="1">
      <c r="B134" s="115"/>
      <c r="D134" s="116" t="s">
        <v>56</v>
      </c>
      <c r="E134" s="124" t="s">
        <v>733</v>
      </c>
      <c r="F134" s="124" t="s">
        <v>734</v>
      </c>
      <c r="I134" s="193"/>
      <c r="J134" s="190">
        <f>SUM(J135:J182)</f>
        <v>0</v>
      </c>
      <c r="L134" s="115"/>
      <c r="M134" s="118"/>
      <c r="N134" s="119"/>
      <c r="O134" s="119"/>
      <c r="P134" s="120">
        <f>SUM(P135:P182)</f>
        <v>0</v>
      </c>
      <c r="Q134" s="119"/>
      <c r="R134" s="120">
        <f>SUM(R135:R182)</f>
        <v>1.2748300000000004</v>
      </c>
      <c r="S134" s="119"/>
      <c r="T134" s="121">
        <f>SUM(T135:T182)</f>
        <v>0</v>
      </c>
      <c r="AR134" s="116" t="s">
        <v>123</v>
      </c>
      <c r="AT134" s="122" t="s">
        <v>56</v>
      </c>
      <c r="AU134" s="122" t="s">
        <v>65</v>
      </c>
      <c r="AY134" s="116" t="s">
        <v>112</v>
      </c>
      <c r="BK134" s="123">
        <f>SUM(BK135:BK182)</f>
        <v>0</v>
      </c>
    </row>
    <row r="135" spans="1:65" s="2" customFormat="1" ht="24.2" customHeight="1">
      <c r="A135" s="27"/>
      <c r="B135" s="125"/>
      <c r="C135" s="147" t="s">
        <v>130</v>
      </c>
      <c r="D135" s="147" t="s">
        <v>114</v>
      </c>
      <c r="E135" s="148" t="s">
        <v>1002</v>
      </c>
      <c r="F135" s="149" t="s">
        <v>1003</v>
      </c>
      <c r="G135" s="150" t="s">
        <v>137</v>
      </c>
      <c r="H135" s="151">
        <v>105</v>
      </c>
      <c r="I135" s="184"/>
      <c r="J135" s="185">
        <f t="shared" ref="J135:J182" si="3">ROUND(I135*H135,2)</f>
        <v>0</v>
      </c>
      <c r="K135" s="126"/>
      <c r="L135" s="28"/>
      <c r="M135" s="127" t="s">
        <v>1</v>
      </c>
      <c r="N135" s="128" t="s">
        <v>36</v>
      </c>
      <c r="O135" s="129">
        <v>0</v>
      </c>
      <c r="P135" s="129">
        <f t="shared" ref="P135:P182" si="4">O135*H135</f>
        <v>0</v>
      </c>
      <c r="Q135" s="129">
        <v>0</v>
      </c>
      <c r="R135" s="129">
        <f t="shared" ref="R135:R182" si="5">Q135*H135</f>
        <v>0</v>
      </c>
      <c r="S135" s="129">
        <v>0</v>
      </c>
      <c r="T135" s="130">
        <f t="shared" ref="T135:T182" si="6">S135*H135</f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31" t="s">
        <v>350</v>
      </c>
      <c r="AT135" s="131" t="s">
        <v>114</v>
      </c>
      <c r="AU135" s="131" t="s">
        <v>67</v>
      </c>
      <c r="AY135" s="15" t="s">
        <v>112</v>
      </c>
      <c r="BE135" s="132">
        <f t="shared" ref="BE135:BE182" si="7">IF(N135="základná",J135,0)</f>
        <v>0</v>
      </c>
      <c r="BF135" s="132">
        <f t="shared" ref="BF135:BF182" si="8">IF(N135="znížená",J135,0)</f>
        <v>0</v>
      </c>
      <c r="BG135" s="132">
        <f t="shared" ref="BG135:BG182" si="9">IF(N135="zákl. prenesená",J135,0)</f>
        <v>0</v>
      </c>
      <c r="BH135" s="132">
        <f t="shared" ref="BH135:BH182" si="10">IF(N135="zníž. prenesená",J135,0)</f>
        <v>0</v>
      </c>
      <c r="BI135" s="132">
        <f t="shared" ref="BI135:BI182" si="11">IF(N135="nulová",J135,0)</f>
        <v>0</v>
      </c>
      <c r="BJ135" s="15" t="s">
        <v>67</v>
      </c>
      <c r="BK135" s="133">
        <f t="shared" ref="BK135:BK182" si="12">ROUND(I135*H135,3)</f>
        <v>0</v>
      </c>
      <c r="BL135" s="15" t="s">
        <v>350</v>
      </c>
      <c r="BM135" s="131" t="s">
        <v>1004</v>
      </c>
    </row>
    <row r="136" spans="1:65" s="2" customFormat="1" ht="14.45" customHeight="1">
      <c r="A136" s="27"/>
      <c r="B136" s="125"/>
      <c r="C136" s="152" t="s">
        <v>134</v>
      </c>
      <c r="D136" s="152" t="s">
        <v>186</v>
      </c>
      <c r="E136" s="153" t="s">
        <v>1005</v>
      </c>
      <c r="F136" s="154" t="s">
        <v>1006</v>
      </c>
      <c r="G136" s="155" t="s">
        <v>137</v>
      </c>
      <c r="H136" s="156">
        <v>105</v>
      </c>
      <c r="I136" s="195"/>
      <c r="J136" s="186">
        <f t="shared" si="3"/>
        <v>0</v>
      </c>
      <c r="K136" s="136"/>
      <c r="L136" s="137"/>
      <c r="M136" s="138" t="s">
        <v>1</v>
      </c>
      <c r="N136" s="139" t="s">
        <v>36</v>
      </c>
      <c r="O136" s="129">
        <v>0</v>
      </c>
      <c r="P136" s="129">
        <f t="shared" si="4"/>
        <v>0</v>
      </c>
      <c r="Q136" s="129">
        <v>9.3999999999999997E-4</v>
      </c>
      <c r="R136" s="129">
        <f t="shared" si="5"/>
        <v>9.8699999999999996E-2</v>
      </c>
      <c r="S136" s="129">
        <v>0</v>
      </c>
      <c r="T136" s="130">
        <f t="shared" si="6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31" t="s">
        <v>631</v>
      </c>
      <c r="AT136" s="131" t="s">
        <v>186</v>
      </c>
      <c r="AU136" s="131" t="s">
        <v>67</v>
      </c>
      <c r="AY136" s="15" t="s">
        <v>112</v>
      </c>
      <c r="BE136" s="132">
        <f t="shared" si="7"/>
        <v>0</v>
      </c>
      <c r="BF136" s="132">
        <f t="shared" si="8"/>
        <v>0</v>
      </c>
      <c r="BG136" s="132">
        <f t="shared" si="9"/>
        <v>0</v>
      </c>
      <c r="BH136" s="132">
        <f t="shared" si="10"/>
        <v>0</v>
      </c>
      <c r="BI136" s="132">
        <f t="shared" si="11"/>
        <v>0</v>
      </c>
      <c r="BJ136" s="15" t="s">
        <v>67</v>
      </c>
      <c r="BK136" s="133">
        <f t="shared" si="12"/>
        <v>0</v>
      </c>
      <c r="BL136" s="15" t="s">
        <v>350</v>
      </c>
      <c r="BM136" s="131" t="s">
        <v>1007</v>
      </c>
    </row>
    <row r="137" spans="1:65" s="2" customFormat="1" ht="24.2" customHeight="1">
      <c r="A137" s="27"/>
      <c r="B137" s="125"/>
      <c r="C137" s="147" t="s">
        <v>139</v>
      </c>
      <c r="D137" s="147" t="s">
        <v>114</v>
      </c>
      <c r="E137" s="148" t="s">
        <v>1008</v>
      </c>
      <c r="F137" s="149" t="s">
        <v>1009</v>
      </c>
      <c r="G137" s="150" t="s">
        <v>301</v>
      </c>
      <c r="H137" s="151">
        <v>60</v>
      </c>
      <c r="I137" s="184"/>
      <c r="J137" s="185">
        <f t="shared" si="3"/>
        <v>0</v>
      </c>
      <c r="K137" s="126"/>
      <c r="L137" s="28"/>
      <c r="M137" s="127" t="s">
        <v>1</v>
      </c>
      <c r="N137" s="128" t="s">
        <v>36</v>
      </c>
      <c r="O137" s="129">
        <v>0</v>
      </c>
      <c r="P137" s="129">
        <f t="shared" si="4"/>
        <v>0</v>
      </c>
      <c r="Q137" s="129">
        <v>0</v>
      </c>
      <c r="R137" s="129">
        <f t="shared" si="5"/>
        <v>0</v>
      </c>
      <c r="S137" s="129">
        <v>0</v>
      </c>
      <c r="T137" s="130">
        <f t="shared" si="6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31" t="s">
        <v>350</v>
      </c>
      <c r="AT137" s="131" t="s">
        <v>114</v>
      </c>
      <c r="AU137" s="131" t="s">
        <v>67</v>
      </c>
      <c r="AY137" s="15" t="s">
        <v>112</v>
      </c>
      <c r="BE137" s="132">
        <f t="shared" si="7"/>
        <v>0</v>
      </c>
      <c r="BF137" s="132">
        <f t="shared" si="8"/>
        <v>0</v>
      </c>
      <c r="BG137" s="132">
        <f t="shared" si="9"/>
        <v>0</v>
      </c>
      <c r="BH137" s="132">
        <f t="shared" si="10"/>
        <v>0</v>
      </c>
      <c r="BI137" s="132">
        <f t="shared" si="11"/>
        <v>0</v>
      </c>
      <c r="BJ137" s="15" t="s">
        <v>67</v>
      </c>
      <c r="BK137" s="133">
        <f t="shared" si="12"/>
        <v>0</v>
      </c>
      <c r="BL137" s="15" t="s">
        <v>350</v>
      </c>
      <c r="BM137" s="131" t="s">
        <v>1010</v>
      </c>
    </row>
    <row r="138" spans="1:65" s="2" customFormat="1" ht="24.2" customHeight="1">
      <c r="A138" s="27"/>
      <c r="B138" s="125"/>
      <c r="C138" s="147" t="s">
        <v>143</v>
      </c>
      <c r="D138" s="147" t="s">
        <v>114</v>
      </c>
      <c r="E138" s="148" t="s">
        <v>1011</v>
      </c>
      <c r="F138" s="149" t="s">
        <v>1012</v>
      </c>
      <c r="G138" s="150" t="s">
        <v>301</v>
      </c>
      <c r="H138" s="151">
        <v>68</v>
      </c>
      <c r="I138" s="184"/>
      <c r="J138" s="185">
        <f t="shared" si="3"/>
        <v>0</v>
      </c>
      <c r="K138" s="126"/>
      <c r="L138" s="28"/>
      <c r="M138" s="127" t="s">
        <v>1</v>
      </c>
      <c r="N138" s="128" t="s">
        <v>36</v>
      </c>
      <c r="O138" s="129">
        <v>0</v>
      </c>
      <c r="P138" s="129">
        <f t="shared" si="4"/>
        <v>0</v>
      </c>
      <c r="Q138" s="129">
        <v>0</v>
      </c>
      <c r="R138" s="129">
        <f t="shared" si="5"/>
        <v>0</v>
      </c>
      <c r="S138" s="129">
        <v>0</v>
      </c>
      <c r="T138" s="130">
        <f t="shared" si="6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31" t="s">
        <v>350</v>
      </c>
      <c r="AT138" s="131" t="s">
        <v>114</v>
      </c>
      <c r="AU138" s="131" t="s">
        <v>67</v>
      </c>
      <c r="AY138" s="15" t="s">
        <v>112</v>
      </c>
      <c r="BE138" s="132">
        <f t="shared" si="7"/>
        <v>0</v>
      </c>
      <c r="BF138" s="132">
        <f t="shared" si="8"/>
        <v>0</v>
      </c>
      <c r="BG138" s="132">
        <f t="shared" si="9"/>
        <v>0</v>
      </c>
      <c r="BH138" s="132">
        <f t="shared" si="10"/>
        <v>0</v>
      </c>
      <c r="BI138" s="132">
        <f t="shared" si="11"/>
        <v>0</v>
      </c>
      <c r="BJ138" s="15" t="s">
        <v>67</v>
      </c>
      <c r="BK138" s="133">
        <f t="shared" si="12"/>
        <v>0</v>
      </c>
      <c r="BL138" s="15" t="s">
        <v>350</v>
      </c>
      <c r="BM138" s="131" t="s">
        <v>1013</v>
      </c>
    </row>
    <row r="139" spans="1:65" s="2" customFormat="1" ht="14.45" customHeight="1">
      <c r="A139" s="27"/>
      <c r="B139" s="125"/>
      <c r="C139" s="152" t="s">
        <v>147</v>
      </c>
      <c r="D139" s="152" t="s">
        <v>186</v>
      </c>
      <c r="E139" s="153" t="s">
        <v>1014</v>
      </c>
      <c r="F139" s="154" t="s">
        <v>1015</v>
      </c>
      <c r="G139" s="155" t="s">
        <v>301</v>
      </c>
      <c r="H139" s="156">
        <v>68</v>
      </c>
      <c r="I139" s="195"/>
      <c r="J139" s="186">
        <f t="shared" si="3"/>
        <v>0</v>
      </c>
      <c r="K139" s="136"/>
      <c r="L139" s="137"/>
      <c r="M139" s="138" t="s">
        <v>1</v>
      </c>
      <c r="N139" s="139" t="s">
        <v>36</v>
      </c>
      <c r="O139" s="129">
        <v>0</v>
      </c>
      <c r="P139" s="129">
        <f t="shared" si="4"/>
        <v>0</v>
      </c>
      <c r="Q139" s="129">
        <v>1.0000000000000001E-5</v>
      </c>
      <c r="R139" s="129">
        <f t="shared" si="5"/>
        <v>6.8000000000000005E-4</v>
      </c>
      <c r="S139" s="129">
        <v>0</v>
      </c>
      <c r="T139" s="130">
        <f t="shared" si="6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31" t="s">
        <v>631</v>
      </c>
      <c r="AT139" s="131" t="s">
        <v>186</v>
      </c>
      <c r="AU139" s="131" t="s">
        <v>67</v>
      </c>
      <c r="AY139" s="15" t="s">
        <v>112</v>
      </c>
      <c r="BE139" s="132">
        <f t="shared" si="7"/>
        <v>0</v>
      </c>
      <c r="BF139" s="132">
        <f t="shared" si="8"/>
        <v>0</v>
      </c>
      <c r="BG139" s="132">
        <f t="shared" si="9"/>
        <v>0</v>
      </c>
      <c r="BH139" s="132">
        <f t="shared" si="10"/>
        <v>0</v>
      </c>
      <c r="BI139" s="132">
        <f t="shared" si="11"/>
        <v>0</v>
      </c>
      <c r="BJ139" s="15" t="s">
        <v>67</v>
      </c>
      <c r="BK139" s="133">
        <f t="shared" si="12"/>
        <v>0</v>
      </c>
      <c r="BL139" s="15" t="s">
        <v>350</v>
      </c>
      <c r="BM139" s="131" t="s">
        <v>1016</v>
      </c>
    </row>
    <row r="140" spans="1:65" s="2" customFormat="1" ht="24.2" customHeight="1">
      <c r="A140" s="27"/>
      <c r="B140" s="125"/>
      <c r="C140" s="147" t="s">
        <v>151</v>
      </c>
      <c r="D140" s="147" t="s">
        <v>114</v>
      </c>
      <c r="E140" s="148" t="s">
        <v>1017</v>
      </c>
      <c r="F140" s="149" t="s">
        <v>1018</v>
      </c>
      <c r="G140" s="150" t="s">
        <v>301</v>
      </c>
      <c r="H140" s="151">
        <v>2</v>
      </c>
      <c r="I140" s="184"/>
      <c r="J140" s="185">
        <f t="shared" si="3"/>
        <v>0</v>
      </c>
      <c r="K140" s="126"/>
      <c r="L140" s="28"/>
      <c r="M140" s="127" t="s">
        <v>1</v>
      </c>
      <c r="N140" s="128" t="s">
        <v>36</v>
      </c>
      <c r="O140" s="129">
        <v>0</v>
      </c>
      <c r="P140" s="129">
        <f t="shared" si="4"/>
        <v>0</v>
      </c>
      <c r="Q140" s="129">
        <v>0</v>
      </c>
      <c r="R140" s="129">
        <f t="shared" si="5"/>
        <v>0</v>
      </c>
      <c r="S140" s="129">
        <v>0</v>
      </c>
      <c r="T140" s="130">
        <f t="shared" si="6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31" t="s">
        <v>350</v>
      </c>
      <c r="AT140" s="131" t="s">
        <v>114</v>
      </c>
      <c r="AU140" s="131" t="s">
        <v>67</v>
      </c>
      <c r="AY140" s="15" t="s">
        <v>112</v>
      </c>
      <c r="BE140" s="132">
        <f t="shared" si="7"/>
        <v>0</v>
      </c>
      <c r="BF140" s="132">
        <f t="shared" si="8"/>
        <v>0</v>
      </c>
      <c r="BG140" s="132">
        <f t="shared" si="9"/>
        <v>0</v>
      </c>
      <c r="BH140" s="132">
        <f t="shared" si="10"/>
        <v>0</v>
      </c>
      <c r="BI140" s="132">
        <f t="shared" si="11"/>
        <v>0</v>
      </c>
      <c r="BJ140" s="15" t="s">
        <v>67</v>
      </c>
      <c r="BK140" s="133">
        <f t="shared" si="12"/>
        <v>0</v>
      </c>
      <c r="BL140" s="15" t="s">
        <v>350</v>
      </c>
      <c r="BM140" s="131" t="s">
        <v>1019</v>
      </c>
    </row>
    <row r="141" spans="1:65" s="2" customFormat="1" ht="14.45" customHeight="1">
      <c r="A141" s="27"/>
      <c r="B141" s="125"/>
      <c r="C141" s="152" t="s">
        <v>155</v>
      </c>
      <c r="D141" s="152" t="s">
        <v>186</v>
      </c>
      <c r="E141" s="153" t="s">
        <v>1020</v>
      </c>
      <c r="F141" s="154" t="s">
        <v>1021</v>
      </c>
      <c r="G141" s="155" t="s">
        <v>1022</v>
      </c>
      <c r="H141" s="156">
        <v>2</v>
      </c>
      <c r="I141" s="195"/>
      <c r="J141" s="186">
        <f t="shared" si="3"/>
        <v>0</v>
      </c>
      <c r="K141" s="136"/>
      <c r="L141" s="137"/>
      <c r="M141" s="138" t="s">
        <v>1</v>
      </c>
      <c r="N141" s="139" t="s">
        <v>36</v>
      </c>
      <c r="O141" s="129">
        <v>0</v>
      </c>
      <c r="P141" s="129">
        <f t="shared" si="4"/>
        <v>0</v>
      </c>
      <c r="Q141" s="129">
        <v>1.0000000000000001E-5</v>
      </c>
      <c r="R141" s="129">
        <f t="shared" si="5"/>
        <v>2.0000000000000002E-5</v>
      </c>
      <c r="S141" s="129">
        <v>0</v>
      </c>
      <c r="T141" s="130">
        <f t="shared" si="6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31" t="s">
        <v>631</v>
      </c>
      <c r="AT141" s="131" t="s">
        <v>186</v>
      </c>
      <c r="AU141" s="131" t="s">
        <v>67</v>
      </c>
      <c r="AY141" s="15" t="s">
        <v>112</v>
      </c>
      <c r="BE141" s="132">
        <f t="shared" si="7"/>
        <v>0</v>
      </c>
      <c r="BF141" s="132">
        <f t="shared" si="8"/>
        <v>0</v>
      </c>
      <c r="BG141" s="132">
        <f t="shared" si="9"/>
        <v>0</v>
      </c>
      <c r="BH141" s="132">
        <f t="shared" si="10"/>
        <v>0</v>
      </c>
      <c r="BI141" s="132">
        <f t="shared" si="11"/>
        <v>0</v>
      </c>
      <c r="BJ141" s="15" t="s">
        <v>67</v>
      </c>
      <c r="BK141" s="133">
        <f t="shared" si="12"/>
        <v>0</v>
      </c>
      <c r="BL141" s="15" t="s">
        <v>350</v>
      </c>
      <c r="BM141" s="131" t="s">
        <v>1023</v>
      </c>
    </row>
    <row r="142" spans="1:65" s="2" customFormat="1" ht="24.2" customHeight="1">
      <c r="A142" s="27"/>
      <c r="B142" s="125"/>
      <c r="C142" s="147" t="s">
        <v>159</v>
      </c>
      <c r="D142" s="147" t="s">
        <v>114</v>
      </c>
      <c r="E142" s="148" t="s">
        <v>1024</v>
      </c>
      <c r="F142" s="149" t="s">
        <v>1025</v>
      </c>
      <c r="G142" s="150" t="s">
        <v>301</v>
      </c>
      <c r="H142" s="151">
        <v>17</v>
      </c>
      <c r="I142" s="184"/>
      <c r="J142" s="185">
        <f t="shared" si="3"/>
        <v>0</v>
      </c>
      <c r="K142" s="126"/>
      <c r="L142" s="28"/>
      <c r="M142" s="127" t="s">
        <v>1</v>
      </c>
      <c r="N142" s="128" t="s">
        <v>36</v>
      </c>
      <c r="O142" s="129">
        <v>0</v>
      </c>
      <c r="P142" s="129">
        <f t="shared" si="4"/>
        <v>0</v>
      </c>
      <c r="Q142" s="129">
        <v>0</v>
      </c>
      <c r="R142" s="129">
        <f t="shared" si="5"/>
        <v>0</v>
      </c>
      <c r="S142" s="129">
        <v>0</v>
      </c>
      <c r="T142" s="130">
        <f t="shared" si="6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31" t="s">
        <v>350</v>
      </c>
      <c r="AT142" s="131" t="s">
        <v>114</v>
      </c>
      <c r="AU142" s="131" t="s">
        <v>67</v>
      </c>
      <c r="AY142" s="15" t="s">
        <v>112</v>
      </c>
      <c r="BE142" s="132">
        <f t="shared" si="7"/>
        <v>0</v>
      </c>
      <c r="BF142" s="132">
        <f t="shared" si="8"/>
        <v>0</v>
      </c>
      <c r="BG142" s="132">
        <f t="shared" si="9"/>
        <v>0</v>
      </c>
      <c r="BH142" s="132">
        <f t="shared" si="10"/>
        <v>0</v>
      </c>
      <c r="BI142" s="132">
        <f t="shared" si="11"/>
        <v>0</v>
      </c>
      <c r="BJ142" s="15" t="s">
        <v>67</v>
      </c>
      <c r="BK142" s="133">
        <f t="shared" si="12"/>
        <v>0</v>
      </c>
      <c r="BL142" s="15" t="s">
        <v>350</v>
      </c>
      <c r="BM142" s="131" t="s">
        <v>1026</v>
      </c>
    </row>
    <row r="143" spans="1:65" s="2" customFormat="1" ht="24.2" customHeight="1">
      <c r="A143" s="27"/>
      <c r="B143" s="125"/>
      <c r="C143" s="152" t="s">
        <v>161</v>
      </c>
      <c r="D143" s="152" t="s">
        <v>186</v>
      </c>
      <c r="E143" s="153" t="s">
        <v>1027</v>
      </c>
      <c r="F143" s="154" t="s">
        <v>1028</v>
      </c>
      <c r="G143" s="155" t="s">
        <v>301</v>
      </c>
      <c r="H143" s="156">
        <v>17</v>
      </c>
      <c r="I143" s="195"/>
      <c r="J143" s="186">
        <f t="shared" si="3"/>
        <v>0</v>
      </c>
      <c r="K143" s="136"/>
      <c r="L143" s="137"/>
      <c r="M143" s="138" t="s">
        <v>1</v>
      </c>
      <c r="N143" s="139" t="s">
        <v>36</v>
      </c>
      <c r="O143" s="129">
        <v>0</v>
      </c>
      <c r="P143" s="129">
        <f t="shared" si="4"/>
        <v>0</v>
      </c>
      <c r="Q143" s="129">
        <v>1E-3</v>
      </c>
      <c r="R143" s="129">
        <f t="shared" si="5"/>
        <v>1.7000000000000001E-2</v>
      </c>
      <c r="S143" s="129">
        <v>0</v>
      </c>
      <c r="T143" s="130">
        <f t="shared" si="6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31" t="s">
        <v>631</v>
      </c>
      <c r="AT143" s="131" t="s">
        <v>186</v>
      </c>
      <c r="AU143" s="131" t="s">
        <v>67</v>
      </c>
      <c r="AY143" s="15" t="s">
        <v>112</v>
      </c>
      <c r="BE143" s="132">
        <f t="shared" si="7"/>
        <v>0</v>
      </c>
      <c r="BF143" s="132">
        <f t="shared" si="8"/>
        <v>0</v>
      </c>
      <c r="BG143" s="132">
        <f t="shared" si="9"/>
        <v>0</v>
      </c>
      <c r="BH143" s="132">
        <f t="shared" si="10"/>
        <v>0</v>
      </c>
      <c r="BI143" s="132">
        <f t="shared" si="11"/>
        <v>0</v>
      </c>
      <c r="BJ143" s="15" t="s">
        <v>67</v>
      </c>
      <c r="BK143" s="133">
        <f t="shared" si="12"/>
        <v>0</v>
      </c>
      <c r="BL143" s="15" t="s">
        <v>350</v>
      </c>
      <c r="BM143" s="131" t="s">
        <v>1029</v>
      </c>
    </row>
    <row r="144" spans="1:65" s="2" customFormat="1" ht="14.45" customHeight="1">
      <c r="A144" s="27"/>
      <c r="B144" s="125"/>
      <c r="C144" s="147" t="s">
        <v>165</v>
      </c>
      <c r="D144" s="147" t="s">
        <v>114</v>
      </c>
      <c r="E144" s="148" t="s">
        <v>1030</v>
      </c>
      <c r="F144" s="149" t="s">
        <v>1031</v>
      </c>
      <c r="G144" s="150" t="s">
        <v>301</v>
      </c>
      <c r="H144" s="151">
        <v>8</v>
      </c>
      <c r="I144" s="184"/>
      <c r="J144" s="185">
        <f t="shared" si="3"/>
        <v>0</v>
      </c>
      <c r="K144" s="126"/>
      <c r="L144" s="28"/>
      <c r="M144" s="127" t="s">
        <v>1</v>
      </c>
      <c r="N144" s="128" t="s">
        <v>36</v>
      </c>
      <c r="O144" s="129">
        <v>0</v>
      </c>
      <c r="P144" s="129">
        <f t="shared" si="4"/>
        <v>0</v>
      </c>
      <c r="Q144" s="129">
        <v>0</v>
      </c>
      <c r="R144" s="129">
        <f t="shared" si="5"/>
        <v>0</v>
      </c>
      <c r="S144" s="129">
        <v>0</v>
      </c>
      <c r="T144" s="130">
        <f t="shared" si="6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31" t="s">
        <v>350</v>
      </c>
      <c r="AT144" s="131" t="s">
        <v>114</v>
      </c>
      <c r="AU144" s="131" t="s">
        <v>67</v>
      </c>
      <c r="AY144" s="15" t="s">
        <v>112</v>
      </c>
      <c r="BE144" s="132">
        <f t="shared" si="7"/>
        <v>0</v>
      </c>
      <c r="BF144" s="132">
        <f t="shared" si="8"/>
        <v>0</v>
      </c>
      <c r="BG144" s="132">
        <f t="shared" si="9"/>
        <v>0</v>
      </c>
      <c r="BH144" s="132">
        <f t="shared" si="10"/>
        <v>0</v>
      </c>
      <c r="BI144" s="132">
        <f t="shared" si="11"/>
        <v>0</v>
      </c>
      <c r="BJ144" s="15" t="s">
        <v>67</v>
      </c>
      <c r="BK144" s="133">
        <f t="shared" si="12"/>
        <v>0</v>
      </c>
      <c r="BL144" s="15" t="s">
        <v>350</v>
      </c>
      <c r="BM144" s="131" t="s">
        <v>1032</v>
      </c>
    </row>
    <row r="145" spans="1:65" s="2" customFormat="1" ht="14.45" customHeight="1">
      <c r="A145" s="27"/>
      <c r="B145" s="125"/>
      <c r="C145" s="152" t="s">
        <v>169</v>
      </c>
      <c r="D145" s="152" t="s">
        <v>186</v>
      </c>
      <c r="E145" s="153" t="s">
        <v>1033</v>
      </c>
      <c r="F145" s="154" t="s">
        <v>1034</v>
      </c>
      <c r="G145" s="155" t="s">
        <v>301</v>
      </c>
      <c r="H145" s="156">
        <v>8</v>
      </c>
      <c r="I145" s="195"/>
      <c r="J145" s="186">
        <f t="shared" si="3"/>
        <v>0</v>
      </c>
      <c r="K145" s="136"/>
      <c r="L145" s="137"/>
      <c r="M145" s="138" t="s">
        <v>1</v>
      </c>
      <c r="N145" s="139" t="s">
        <v>36</v>
      </c>
      <c r="O145" s="129">
        <v>0</v>
      </c>
      <c r="P145" s="129">
        <f t="shared" si="4"/>
        <v>0</v>
      </c>
      <c r="Q145" s="129">
        <v>0.05</v>
      </c>
      <c r="R145" s="129">
        <f t="shared" si="5"/>
        <v>0.4</v>
      </c>
      <c r="S145" s="129">
        <v>0</v>
      </c>
      <c r="T145" s="130">
        <f t="shared" si="6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31" t="s">
        <v>631</v>
      </c>
      <c r="AT145" s="131" t="s">
        <v>186</v>
      </c>
      <c r="AU145" s="131" t="s">
        <v>67</v>
      </c>
      <c r="AY145" s="15" t="s">
        <v>112</v>
      </c>
      <c r="BE145" s="132">
        <f t="shared" si="7"/>
        <v>0</v>
      </c>
      <c r="BF145" s="132">
        <f t="shared" si="8"/>
        <v>0</v>
      </c>
      <c r="BG145" s="132">
        <f t="shared" si="9"/>
        <v>0</v>
      </c>
      <c r="BH145" s="132">
        <f t="shared" si="10"/>
        <v>0</v>
      </c>
      <c r="BI145" s="132">
        <f t="shared" si="11"/>
        <v>0</v>
      </c>
      <c r="BJ145" s="15" t="s">
        <v>67</v>
      </c>
      <c r="BK145" s="133">
        <f t="shared" si="12"/>
        <v>0</v>
      </c>
      <c r="BL145" s="15" t="s">
        <v>350</v>
      </c>
      <c r="BM145" s="131" t="s">
        <v>1035</v>
      </c>
    </row>
    <row r="146" spans="1:65" s="2" customFormat="1" ht="14.45" customHeight="1">
      <c r="A146" s="27"/>
      <c r="B146" s="125"/>
      <c r="C146" s="147" t="s">
        <v>173</v>
      </c>
      <c r="D146" s="147" t="s">
        <v>114</v>
      </c>
      <c r="E146" s="148" t="s">
        <v>1036</v>
      </c>
      <c r="F146" s="149" t="s">
        <v>1037</v>
      </c>
      <c r="G146" s="150" t="s">
        <v>301</v>
      </c>
      <c r="H146" s="151">
        <v>10</v>
      </c>
      <c r="I146" s="184"/>
      <c r="J146" s="185">
        <f t="shared" si="3"/>
        <v>0</v>
      </c>
      <c r="K146" s="126"/>
      <c r="L146" s="28"/>
      <c r="M146" s="127" t="s">
        <v>1</v>
      </c>
      <c r="N146" s="128" t="s">
        <v>36</v>
      </c>
      <c r="O146" s="129">
        <v>0</v>
      </c>
      <c r="P146" s="129">
        <f t="shared" si="4"/>
        <v>0</v>
      </c>
      <c r="Q146" s="129">
        <v>0</v>
      </c>
      <c r="R146" s="129">
        <f t="shared" si="5"/>
        <v>0</v>
      </c>
      <c r="S146" s="129">
        <v>0</v>
      </c>
      <c r="T146" s="130">
        <f t="shared" si="6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31" t="s">
        <v>350</v>
      </c>
      <c r="AT146" s="131" t="s">
        <v>114</v>
      </c>
      <c r="AU146" s="131" t="s">
        <v>67</v>
      </c>
      <c r="AY146" s="15" t="s">
        <v>112</v>
      </c>
      <c r="BE146" s="132">
        <f t="shared" si="7"/>
        <v>0</v>
      </c>
      <c r="BF146" s="132">
        <f t="shared" si="8"/>
        <v>0</v>
      </c>
      <c r="BG146" s="132">
        <f t="shared" si="9"/>
        <v>0</v>
      </c>
      <c r="BH146" s="132">
        <f t="shared" si="10"/>
        <v>0</v>
      </c>
      <c r="BI146" s="132">
        <f t="shared" si="11"/>
        <v>0</v>
      </c>
      <c r="BJ146" s="15" t="s">
        <v>67</v>
      </c>
      <c r="BK146" s="133">
        <f t="shared" si="12"/>
        <v>0</v>
      </c>
      <c r="BL146" s="15" t="s">
        <v>350</v>
      </c>
      <c r="BM146" s="131" t="s">
        <v>1038</v>
      </c>
    </row>
    <row r="147" spans="1:65" s="2" customFormat="1" ht="14.45" customHeight="1">
      <c r="A147" s="27"/>
      <c r="B147" s="125"/>
      <c r="C147" s="152" t="s">
        <v>177</v>
      </c>
      <c r="D147" s="152" t="s">
        <v>186</v>
      </c>
      <c r="E147" s="153" t="s">
        <v>1039</v>
      </c>
      <c r="F147" s="154" t="s">
        <v>1040</v>
      </c>
      <c r="G147" s="155" t="s">
        <v>301</v>
      </c>
      <c r="H147" s="156">
        <v>6</v>
      </c>
      <c r="I147" s="195"/>
      <c r="J147" s="186">
        <f t="shared" si="3"/>
        <v>0</v>
      </c>
      <c r="K147" s="136"/>
      <c r="L147" s="137"/>
      <c r="M147" s="138" t="s">
        <v>1</v>
      </c>
      <c r="N147" s="139" t="s">
        <v>36</v>
      </c>
      <c r="O147" s="129">
        <v>0</v>
      </c>
      <c r="P147" s="129">
        <f t="shared" si="4"/>
        <v>0</v>
      </c>
      <c r="Q147" s="129">
        <v>6.8999999999999999E-3</v>
      </c>
      <c r="R147" s="129">
        <f t="shared" si="5"/>
        <v>4.1399999999999999E-2</v>
      </c>
      <c r="S147" s="129">
        <v>0</v>
      </c>
      <c r="T147" s="130">
        <f t="shared" si="6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31" t="s">
        <v>631</v>
      </c>
      <c r="AT147" s="131" t="s">
        <v>186</v>
      </c>
      <c r="AU147" s="131" t="s">
        <v>67</v>
      </c>
      <c r="AY147" s="15" t="s">
        <v>112</v>
      </c>
      <c r="BE147" s="132">
        <f t="shared" si="7"/>
        <v>0</v>
      </c>
      <c r="BF147" s="132">
        <f t="shared" si="8"/>
        <v>0</v>
      </c>
      <c r="BG147" s="132">
        <f t="shared" si="9"/>
        <v>0</v>
      </c>
      <c r="BH147" s="132">
        <f t="shared" si="10"/>
        <v>0</v>
      </c>
      <c r="BI147" s="132">
        <f t="shared" si="11"/>
        <v>0</v>
      </c>
      <c r="BJ147" s="15" t="s">
        <v>67</v>
      </c>
      <c r="BK147" s="133">
        <f t="shared" si="12"/>
        <v>0</v>
      </c>
      <c r="BL147" s="15" t="s">
        <v>350</v>
      </c>
      <c r="BM147" s="131" t="s">
        <v>1041</v>
      </c>
    </row>
    <row r="148" spans="1:65" s="2" customFormat="1" ht="14.45" customHeight="1">
      <c r="A148" s="27"/>
      <c r="B148" s="125"/>
      <c r="C148" s="152" t="s">
        <v>181</v>
      </c>
      <c r="D148" s="152" t="s">
        <v>186</v>
      </c>
      <c r="E148" s="153" t="s">
        <v>1042</v>
      </c>
      <c r="F148" s="154" t="s">
        <v>1043</v>
      </c>
      <c r="G148" s="155" t="s">
        <v>301</v>
      </c>
      <c r="H148" s="156">
        <v>1</v>
      </c>
      <c r="I148" s="195"/>
      <c r="J148" s="186">
        <f t="shared" si="3"/>
        <v>0</v>
      </c>
      <c r="K148" s="136"/>
      <c r="L148" s="137"/>
      <c r="M148" s="138" t="s">
        <v>1</v>
      </c>
      <c r="N148" s="139" t="s">
        <v>36</v>
      </c>
      <c r="O148" s="129">
        <v>0</v>
      </c>
      <c r="P148" s="129">
        <f t="shared" si="4"/>
        <v>0</v>
      </c>
      <c r="Q148" s="129">
        <v>6.1000000000000004E-3</v>
      </c>
      <c r="R148" s="129">
        <f t="shared" si="5"/>
        <v>6.1000000000000004E-3</v>
      </c>
      <c r="S148" s="129">
        <v>0</v>
      </c>
      <c r="T148" s="130">
        <f t="shared" si="6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31" t="s">
        <v>631</v>
      </c>
      <c r="AT148" s="131" t="s">
        <v>186</v>
      </c>
      <c r="AU148" s="131" t="s">
        <v>67</v>
      </c>
      <c r="AY148" s="15" t="s">
        <v>112</v>
      </c>
      <c r="BE148" s="132">
        <f t="shared" si="7"/>
        <v>0</v>
      </c>
      <c r="BF148" s="132">
        <f t="shared" si="8"/>
        <v>0</v>
      </c>
      <c r="BG148" s="132">
        <f t="shared" si="9"/>
        <v>0</v>
      </c>
      <c r="BH148" s="132">
        <f t="shared" si="10"/>
        <v>0</v>
      </c>
      <c r="BI148" s="132">
        <f t="shared" si="11"/>
        <v>0</v>
      </c>
      <c r="BJ148" s="15" t="s">
        <v>67</v>
      </c>
      <c r="BK148" s="133">
        <f t="shared" si="12"/>
        <v>0</v>
      </c>
      <c r="BL148" s="15" t="s">
        <v>350</v>
      </c>
      <c r="BM148" s="131" t="s">
        <v>1044</v>
      </c>
    </row>
    <row r="149" spans="1:65" s="2" customFormat="1" ht="14.45" customHeight="1">
      <c r="A149" s="27"/>
      <c r="B149" s="125"/>
      <c r="C149" s="152" t="s">
        <v>185</v>
      </c>
      <c r="D149" s="152" t="s">
        <v>186</v>
      </c>
      <c r="E149" s="153" t="s">
        <v>1045</v>
      </c>
      <c r="F149" s="154" t="s">
        <v>1046</v>
      </c>
      <c r="G149" s="155" t="s">
        <v>301</v>
      </c>
      <c r="H149" s="156">
        <v>3</v>
      </c>
      <c r="I149" s="195"/>
      <c r="J149" s="186">
        <f t="shared" si="3"/>
        <v>0</v>
      </c>
      <c r="K149" s="136"/>
      <c r="L149" s="137"/>
      <c r="M149" s="138" t="s">
        <v>1</v>
      </c>
      <c r="N149" s="139" t="s">
        <v>36</v>
      </c>
      <c r="O149" s="129">
        <v>0</v>
      </c>
      <c r="P149" s="129">
        <f t="shared" si="4"/>
        <v>0</v>
      </c>
      <c r="Q149" s="129">
        <v>6.8999999999999999E-3</v>
      </c>
      <c r="R149" s="129">
        <f t="shared" si="5"/>
        <v>2.07E-2</v>
      </c>
      <c r="S149" s="129">
        <v>0</v>
      </c>
      <c r="T149" s="130">
        <f t="shared" si="6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31" t="s">
        <v>631</v>
      </c>
      <c r="AT149" s="131" t="s">
        <v>186</v>
      </c>
      <c r="AU149" s="131" t="s">
        <v>67</v>
      </c>
      <c r="AY149" s="15" t="s">
        <v>112</v>
      </c>
      <c r="BE149" s="132">
        <f t="shared" si="7"/>
        <v>0</v>
      </c>
      <c r="BF149" s="132">
        <f t="shared" si="8"/>
        <v>0</v>
      </c>
      <c r="BG149" s="132">
        <f t="shared" si="9"/>
        <v>0</v>
      </c>
      <c r="BH149" s="132">
        <f t="shared" si="10"/>
        <v>0</v>
      </c>
      <c r="BI149" s="132">
        <f t="shared" si="11"/>
        <v>0</v>
      </c>
      <c r="BJ149" s="15" t="s">
        <v>67</v>
      </c>
      <c r="BK149" s="133">
        <f t="shared" si="12"/>
        <v>0</v>
      </c>
      <c r="BL149" s="15" t="s">
        <v>350</v>
      </c>
      <c r="BM149" s="131" t="s">
        <v>1047</v>
      </c>
    </row>
    <row r="150" spans="1:65" s="2" customFormat="1" ht="14.45" customHeight="1">
      <c r="A150" s="27"/>
      <c r="B150" s="125"/>
      <c r="C150" s="147" t="s">
        <v>7</v>
      </c>
      <c r="D150" s="147" t="s">
        <v>114</v>
      </c>
      <c r="E150" s="148" t="s">
        <v>1048</v>
      </c>
      <c r="F150" s="149" t="s">
        <v>1049</v>
      </c>
      <c r="G150" s="150" t="s">
        <v>301</v>
      </c>
      <c r="H150" s="151">
        <v>8</v>
      </c>
      <c r="I150" s="184"/>
      <c r="J150" s="185">
        <f t="shared" si="3"/>
        <v>0</v>
      </c>
      <c r="K150" s="126"/>
      <c r="L150" s="28"/>
      <c r="M150" s="127" t="s">
        <v>1</v>
      </c>
      <c r="N150" s="128" t="s">
        <v>36</v>
      </c>
      <c r="O150" s="129">
        <v>0</v>
      </c>
      <c r="P150" s="129">
        <f t="shared" si="4"/>
        <v>0</v>
      </c>
      <c r="Q150" s="129">
        <v>0</v>
      </c>
      <c r="R150" s="129">
        <f t="shared" si="5"/>
        <v>0</v>
      </c>
      <c r="S150" s="129">
        <v>0</v>
      </c>
      <c r="T150" s="130">
        <f t="shared" si="6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31" t="s">
        <v>350</v>
      </c>
      <c r="AT150" s="131" t="s">
        <v>114</v>
      </c>
      <c r="AU150" s="131" t="s">
        <v>67</v>
      </c>
      <c r="AY150" s="15" t="s">
        <v>112</v>
      </c>
      <c r="BE150" s="132">
        <f t="shared" si="7"/>
        <v>0</v>
      </c>
      <c r="BF150" s="132">
        <f t="shared" si="8"/>
        <v>0</v>
      </c>
      <c r="BG150" s="132">
        <f t="shared" si="9"/>
        <v>0</v>
      </c>
      <c r="BH150" s="132">
        <f t="shared" si="10"/>
        <v>0</v>
      </c>
      <c r="BI150" s="132">
        <f t="shared" si="11"/>
        <v>0</v>
      </c>
      <c r="BJ150" s="15" t="s">
        <v>67</v>
      </c>
      <c r="BK150" s="133">
        <f t="shared" si="12"/>
        <v>0</v>
      </c>
      <c r="BL150" s="15" t="s">
        <v>350</v>
      </c>
      <c r="BM150" s="131" t="s">
        <v>1050</v>
      </c>
    </row>
    <row r="151" spans="1:65" s="2" customFormat="1" ht="14.45" customHeight="1">
      <c r="A151" s="27"/>
      <c r="B151" s="125"/>
      <c r="C151" s="152" t="s">
        <v>191</v>
      </c>
      <c r="D151" s="152" t="s">
        <v>186</v>
      </c>
      <c r="E151" s="153" t="s">
        <v>1051</v>
      </c>
      <c r="F151" s="154" t="s">
        <v>1052</v>
      </c>
      <c r="G151" s="155" t="s">
        <v>301</v>
      </c>
      <c r="H151" s="156">
        <v>7</v>
      </c>
      <c r="I151" s="195"/>
      <c r="J151" s="186">
        <f t="shared" si="3"/>
        <v>0</v>
      </c>
      <c r="K151" s="136"/>
      <c r="L151" s="137"/>
      <c r="M151" s="138" t="s">
        <v>1</v>
      </c>
      <c r="N151" s="139" t="s">
        <v>36</v>
      </c>
      <c r="O151" s="129">
        <v>0</v>
      </c>
      <c r="P151" s="129">
        <f t="shared" si="4"/>
        <v>0</v>
      </c>
      <c r="Q151" s="129">
        <v>4.2000000000000003E-2</v>
      </c>
      <c r="R151" s="129">
        <f t="shared" si="5"/>
        <v>0.29400000000000004</v>
      </c>
      <c r="S151" s="129">
        <v>0</v>
      </c>
      <c r="T151" s="130">
        <f t="shared" si="6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31" t="s">
        <v>631</v>
      </c>
      <c r="AT151" s="131" t="s">
        <v>186</v>
      </c>
      <c r="AU151" s="131" t="s">
        <v>67</v>
      </c>
      <c r="AY151" s="15" t="s">
        <v>112</v>
      </c>
      <c r="BE151" s="132">
        <f t="shared" si="7"/>
        <v>0</v>
      </c>
      <c r="BF151" s="132">
        <f t="shared" si="8"/>
        <v>0</v>
      </c>
      <c r="BG151" s="132">
        <f t="shared" si="9"/>
        <v>0</v>
      </c>
      <c r="BH151" s="132">
        <f t="shared" si="10"/>
        <v>0</v>
      </c>
      <c r="BI151" s="132">
        <f t="shared" si="11"/>
        <v>0</v>
      </c>
      <c r="BJ151" s="15" t="s">
        <v>67</v>
      </c>
      <c r="BK151" s="133">
        <f t="shared" si="12"/>
        <v>0</v>
      </c>
      <c r="BL151" s="15" t="s">
        <v>350</v>
      </c>
      <c r="BM151" s="131" t="s">
        <v>1053</v>
      </c>
    </row>
    <row r="152" spans="1:65" s="2" customFormat="1" ht="14.45" customHeight="1">
      <c r="A152" s="27"/>
      <c r="B152" s="125"/>
      <c r="C152" s="152" t="s">
        <v>195</v>
      </c>
      <c r="D152" s="152" t="s">
        <v>186</v>
      </c>
      <c r="E152" s="153" t="s">
        <v>1054</v>
      </c>
      <c r="F152" s="154" t="s">
        <v>1055</v>
      </c>
      <c r="G152" s="155" t="s">
        <v>301</v>
      </c>
      <c r="H152" s="156">
        <v>1</v>
      </c>
      <c r="I152" s="195"/>
      <c r="J152" s="186">
        <f t="shared" si="3"/>
        <v>0</v>
      </c>
      <c r="K152" s="136"/>
      <c r="L152" s="137"/>
      <c r="M152" s="138" t="s">
        <v>1</v>
      </c>
      <c r="N152" s="139" t="s">
        <v>36</v>
      </c>
      <c r="O152" s="129">
        <v>0</v>
      </c>
      <c r="P152" s="129">
        <f t="shared" si="4"/>
        <v>0</v>
      </c>
      <c r="Q152" s="129">
        <v>0.06</v>
      </c>
      <c r="R152" s="129">
        <f t="shared" si="5"/>
        <v>0.06</v>
      </c>
      <c r="S152" s="129">
        <v>0</v>
      </c>
      <c r="T152" s="130">
        <f t="shared" si="6"/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31" t="s">
        <v>631</v>
      </c>
      <c r="AT152" s="131" t="s">
        <v>186</v>
      </c>
      <c r="AU152" s="131" t="s">
        <v>67</v>
      </c>
      <c r="AY152" s="15" t="s">
        <v>112</v>
      </c>
      <c r="BE152" s="132">
        <f t="shared" si="7"/>
        <v>0</v>
      </c>
      <c r="BF152" s="132">
        <f t="shared" si="8"/>
        <v>0</v>
      </c>
      <c r="BG152" s="132">
        <f t="shared" si="9"/>
        <v>0</v>
      </c>
      <c r="BH152" s="132">
        <f t="shared" si="10"/>
        <v>0</v>
      </c>
      <c r="BI152" s="132">
        <f t="shared" si="11"/>
        <v>0</v>
      </c>
      <c r="BJ152" s="15" t="s">
        <v>67</v>
      </c>
      <c r="BK152" s="133">
        <f t="shared" si="12"/>
        <v>0</v>
      </c>
      <c r="BL152" s="15" t="s">
        <v>350</v>
      </c>
      <c r="BM152" s="131" t="s">
        <v>1056</v>
      </c>
    </row>
    <row r="153" spans="1:65" s="2" customFormat="1" ht="14.45" customHeight="1">
      <c r="A153" s="27"/>
      <c r="B153" s="125"/>
      <c r="C153" s="147" t="s">
        <v>199</v>
      </c>
      <c r="D153" s="147" t="s">
        <v>114</v>
      </c>
      <c r="E153" s="148" t="s">
        <v>1057</v>
      </c>
      <c r="F153" s="149" t="s">
        <v>1058</v>
      </c>
      <c r="G153" s="150" t="s">
        <v>301</v>
      </c>
      <c r="H153" s="151">
        <v>9</v>
      </c>
      <c r="I153" s="184"/>
      <c r="J153" s="185">
        <f t="shared" si="3"/>
        <v>0</v>
      </c>
      <c r="K153" s="126"/>
      <c r="L153" s="28"/>
      <c r="M153" s="127" t="s">
        <v>1</v>
      </c>
      <c r="N153" s="128" t="s">
        <v>36</v>
      </c>
      <c r="O153" s="129">
        <v>0</v>
      </c>
      <c r="P153" s="129">
        <f t="shared" si="4"/>
        <v>0</v>
      </c>
      <c r="Q153" s="129">
        <v>0</v>
      </c>
      <c r="R153" s="129">
        <f t="shared" si="5"/>
        <v>0</v>
      </c>
      <c r="S153" s="129">
        <v>0</v>
      </c>
      <c r="T153" s="130">
        <f t="shared" si="6"/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31" t="s">
        <v>350</v>
      </c>
      <c r="AT153" s="131" t="s">
        <v>114</v>
      </c>
      <c r="AU153" s="131" t="s">
        <v>67</v>
      </c>
      <c r="AY153" s="15" t="s">
        <v>112</v>
      </c>
      <c r="BE153" s="132">
        <f t="shared" si="7"/>
        <v>0</v>
      </c>
      <c r="BF153" s="132">
        <f t="shared" si="8"/>
        <v>0</v>
      </c>
      <c r="BG153" s="132">
        <f t="shared" si="9"/>
        <v>0</v>
      </c>
      <c r="BH153" s="132">
        <f t="shared" si="10"/>
        <v>0</v>
      </c>
      <c r="BI153" s="132">
        <f t="shared" si="11"/>
        <v>0</v>
      </c>
      <c r="BJ153" s="15" t="s">
        <v>67</v>
      </c>
      <c r="BK153" s="133">
        <f t="shared" si="12"/>
        <v>0</v>
      </c>
      <c r="BL153" s="15" t="s">
        <v>350</v>
      </c>
      <c r="BM153" s="131" t="s">
        <v>1059</v>
      </c>
    </row>
    <row r="154" spans="1:65" s="2" customFormat="1" ht="14.45" customHeight="1">
      <c r="A154" s="27"/>
      <c r="B154" s="125"/>
      <c r="C154" s="147" t="s">
        <v>200</v>
      </c>
      <c r="D154" s="147" t="s">
        <v>114</v>
      </c>
      <c r="E154" s="148" t="s">
        <v>1060</v>
      </c>
      <c r="F154" s="149" t="s">
        <v>1061</v>
      </c>
      <c r="G154" s="150" t="s">
        <v>301</v>
      </c>
      <c r="H154" s="151">
        <v>7</v>
      </c>
      <c r="I154" s="184"/>
      <c r="J154" s="185">
        <f t="shared" si="3"/>
        <v>0</v>
      </c>
      <c r="K154" s="126"/>
      <c r="L154" s="28"/>
      <c r="M154" s="127" t="s">
        <v>1</v>
      </c>
      <c r="N154" s="128" t="s">
        <v>36</v>
      </c>
      <c r="O154" s="129">
        <v>0</v>
      </c>
      <c r="P154" s="129">
        <f t="shared" si="4"/>
        <v>0</v>
      </c>
      <c r="Q154" s="129">
        <v>0</v>
      </c>
      <c r="R154" s="129">
        <f t="shared" si="5"/>
        <v>0</v>
      </c>
      <c r="S154" s="129">
        <v>0</v>
      </c>
      <c r="T154" s="130">
        <f t="shared" si="6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31" t="s">
        <v>350</v>
      </c>
      <c r="AT154" s="131" t="s">
        <v>114</v>
      </c>
      <c r="AU154" s="131" t="s">
        <v>67</v>
      </c>
      <c r="AY154" s="15" t="s">
        <v>112</v>
      </c>
      <c r="BE154" s="132">
        <f t="shared" si="7"/>
        <v>0</v>
      </c>
      <c r="BF154" s="132">
        <f t="shared" si="8"/>
        <v>0</v>
      </c>
      <c r="BG154" s="132">
        <f t="shared" si="9"/>
        <v>0</v>
      </c>
      <c r="BH154" s="132">
        <f t="shared" si="10"/>
        <v>0</v>
      </c>
      <c r="BI154" s="132">
        <f t="shared" si="11"/>
        <v>0</v>
      </c>
      <c r="BJ154" s="15" t="s">
        <v>67</v>
      </c>
      <c r="BK154" s="133">
        <f t="shared" si="12"/>
        <v>0</v>
      </c>
      <c r="BL154" s="15" t="s">
        <v>350</v>
      </c>
      <c r="BM154" s="131" t="s">
        <v>1062</v>
      </c>
    </row>
    <row r="155" spans="1:65" s="2" customFormat="1" ht="14.45" customHeight="1">
      <c r="A155" s="27"/>
      <c r="B155" s="125"/>
      <c r="C155" s="152" t="s">
        <v>201</v>
      </c>
      <c r="D155" s="152" t="s">
        <v>186</v>
      </c>
      <c r="E155" s="153" t="s">
        <v>1063</v>
      </c>
      <c r="F155" s="154" t="s">
        <v>1064</v>
      </c>
      <c r="G155" s="155" t="s">
        <v>301</v>
      </c>
      <c r="H155" s="156">
        <v>7</v>
      </c>
      <c r="I155" s="195"/>
      <c r="J155" s="186">
        <f t="shared" si="3"/>
        <v>0</v>
      </c>
      <c r="K155" s="136"/>
      <c r="L155" s="137"/>
      <c r="M155" s="138" t="s">
        <v>1</v>
      </c>
      <c r="N155" s="139" t="s">
        <v>36</v>
      </c>
      <c r="O155" s="129">
        <v>0</v>
      </c>
      <c r="P155" s="129">
        <f t="shared" si="4"/>
        <v>0</v>
      </c>
      <c r="Q155" s="129">
        <v>1.26E-2</v>
      </c>
      <c r="R155" s="129">
        <f t="shared" si="5"/>
        <v>8.8200000000000001E-2</v>
      </c>
      <c r="S155" s="129">
        <v>0</v>
      </c>
      <c r="T155" s="130">
        <f t="shared" si="6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31" t="s">
        <v>631</v>
      </c>
      <c r="AT155" s="131" t="s">
        <v>186</v>
      </c>
      <c r="AU155" s="131" t="s">
        <v>67</v>
      </c>
      <c r="AY155" s="15" t="s">
        <v>112</v>
      </c>
      <c r="BE155" s="132">
        <f t="shared" si="7"/>
        <v>0</v>
      </c>
      <c r="BF155" s="132">
        <f t="shared" si="8"/>
        <v>0</v>
      </c>
      <c r="BG155" s="132">
        <f t="shared" si="9"/>
        <v>0</v>
      </c>
      <c r="BH155" s="132">
        <f t="shared" si="10"/>
        <v>0</v>
      </c>
      <c r="BI155" s="132">
        <f t="shared" si="11"/>
        <v>0</v>
      </c>
      <c r="BJ155" s="15" t="s">
        <v>67</v>
      </c>
      <c r="BK155" s="133">
        <f t="shared" si="12"/>
        <v>0</v>
      </c>
      <c r="BL155" s="15" t="s">
        <v>350</v>
      </c>
      <c r="BM155" s="131" t="s">
        <v>1065</v>
      </c>
    </row>
    <row r="156" spans="1:65" s="2" customFormat="1" ht="14.45" customHeight="1">
      <c r="A156" s="27"/>
      <c r="B156" s="125"/>
      <c r="C156" s="147" t="s">
        <v>202</v>
      </c>
      <c r="D156" s="147" t="s">
        <v>114</v>
      </c>
      <c r="E156" s="148" t="s">
        <v>1066</v>
      </c>
      <c r="F156" s="149" t="s">
        <v>1067</v>
      </c>
      <c r="G156" s="150" t="s">
        <v>301</v>
      </c>
      <c r="H156" s="151">
        <v>1</v>
      </c>
      <c r="I156" s="184"/>
      <c r="J156" s="185">
        <f t="shared" si="3"/>
        <v>0</v>
      </c>
      <c r="K156" s="126"/>
      <c r="L156" s="28"/>
      <c r="M156" s="127" t="s">
        <v>1</v>
      </c>
      <c r="N156" s="128" t="s">
        <v>36</v>
      </c>
      <c r="O156" s="129">
        <v>0</v>
      </c>
      <c r="P156" s="129">
        <f t="shared" si="4"/>
        <v>0</v>
      </c>
      <c r="Q156" s="129">
        <v>0</v>
      </c>
      <c r="R156" s="129">
        <f t="shared" si="5"/>
        <v>0</v>
      </c>
      <c r="S156" s="129">
        <v>0</v>
      </c>
      <c r="T156" s="130">
        <f t="shared" si="6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31" t="s">
        <v>350</v>
      </c>
      <c r="AT156" s="131" t="s">
        <v>114</v>
      </c>
      <c r="AU156" s="131" t="s">
        <v>67</v>
      </c>
      <c r="AY156" s="15" t="s">
        <v>112</v>
      </c>
      <c r="BE156" s="132">
        <f t="shared" si="7"/>
        <v>0</v>
      </c>
      <c r="BF156" s="132">
        <f t="shared" si="8"/>
        <v>0</v>
      </c>
      <c r="BG156" s="132">
        <f t="shared" si="9"/>
        <v>0</v>
      </c>
      <c r="BH156" s="132">
        <f t="shared" si="10"/>
        <v>0</v>
      </c>
      <c r="BI156" s="132">
        <f t="shared" si="11"/>
        <v>0</v>
      </c>
      <c r="BJ156" s="15" t="s">
        <v>67</v>
      </c>
      <c r="BK156" s="133">
        <f t="shared" si="12"/>
        <v>0</v>
      </c>
      <c r="BL156" s="15" t="s">
        <v>350</v>
      </c>
      <c r="BM156" s="131" t="s">
        <v>1068</v>
      </c>
    </row>
    <row r="157" spans="1:65" s="2" customFormat="1" ht="14.45" customHeight="1">
      <c r="A157" s="27"/>
      <c r="B157" s="125"/>
      <c r="C157" s="152" t="s">
        <v>204</v>
      </c>
      <c r="D157" s="152" t="s">
        <v>186</v>
      </c>
      <c r="E157" s="153" t="s">
        <v>1069</v>
      </c>
      <c r="F157" s="154" t="s">
        <v>1070</v>
      </c>
      <c r="G157" s="155" t="s">
        <v>301</v>
      </c>
      <c r="H157" s="156">
        <v>1</v>
      </c>
      <c r="I157" s="195"/>
      <c r="J157" s="186">
        <f t="shared" si="3"/>
        <v>0</v>
      </c>
      <c r="K157" s="136"/>
      <c r="L157" s="137"/>
      <c r="M157" s="138" t="s">
        <v>1</v>
      </c>
      <c r="N157" s="139" t="s">
        <v>36</v>
      </c>
      <c r="O157" s="129">
        <v>0</v>
      </c>
      <c r="P157" s="129">
        <f t="shared" si="4"/>
        <v>0</v>
      </c>
      <c r="Q157" s="129">
        <v>2.3599999999999999E-2</v>
      </c>
      <c r="R157" s="129">
        <f t="shared" si="5"/>
        <v>2.3599999999999999E-2</v>
      </c>
      <c r="S157" s="129">
        <v>0</v>
      </c>
      <c r="T157" s="130">
        <f t="shared" si="6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31" t="s">
        <v>631</v>
      </c>
      <c r="AT157" s="131" t="s">
        <v>186</v>
      </c>
      <c r="AU157" s="131" t="s">
        <v>67</v>
      </c>
      <c r="AY157" s="15" t="s">
        <v>112</v>
      </c>
      <c r="BE157" s="132">
        <f t="shared" si="7"/>
        <v>0</v>
      </c>
      <c r="BF157" s="132">
        <f t="shared" si="8"/>
        <v>0</v>
      </c>
      <c r="BG157" s="132">
        <f t="shared" si="9"/>
        <v>0</v>
      </c>
      <c r="BH157" s="132">
        <f t="shared" si="10"/>
        <v>0</v>
      </c>
      <c r="BI157" s="132">
        <f t="shared" si="11"/>
        <v>0</v>
      </c>
      <c r="BJ157" s="15" t="s">
        <v>67</v>
      </c>
      <c r="BK157" s="133">
        <f t="shared" si="12"/>
        <v>0</v>
      </c>
      <c r="BL157" s="15" t="s">
        <v>350</v>
      </c>
      <c r="BM157" s="131" t="s">
        <v>1071</v>
      </c>
    </row>
    <row r="158" spans="1:65" s="2" customFormat="1" ht="14.45" customHeight="1">
      <c r="A158" s="27"/>
      <c r="B158" s="125"/>
      <c r="C158" s="147" t="s">
        <v>206</v>
      </c>
      <c r="D158" s="147" t="s">
        <v>114</v>
      </c>
      <c r="E158" s="148" t="s">
        <v>1072</v>
      </c>
      <c r="F158" s="149" t="s">
        <v>1073</v>
      </c>
      <c r="G158" s="150" t="s">
        <v>301</v>
      </c>
      <c r="H158" s="151">
        <v>7</v>
      </c>
      <c r="I158" s="184"/>
      <c r="J158" s="185">
        <f t="shared" si="3"/>
        <v>0</v>
      </c>
      <c r="K158" s="126"/>
      <c r="L158" s="28"/>
      <c r="M158" s="127" t="s">
        <v>1</v>
      </c>
      <c r="N158" s="128" t="s">
        <v>36</v>
      </c>
      <c r="O158" s="129">
        <v>0</v>
      </c>
      <c r="P158" s="129">
        <f t="shared" si="4"/>
        <v>0</v>
      </c>
      <c r="Q158" s="129">
        <v>0</v>
      </c>
      <c r="R158" s="129">
        <f t="shared" si="5"/>
        <v>0</v>
      </c>
      <c r="S158" s="129">
        <v>0</v>
      </c>
      <c r="T158" s="130">
        <f t="shared" si="6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31" t="s">
        <v>350</v>
      </c>
      <c r="AT158" s="131" t="s">
        <v>114</v>
      </c>
      <c r="AU158" s="131" t="s">
        <v>67</v>
      </c>
      <c r="AY158" s="15" t="s">
        <v>112</v>
      </c>
      <c r="BE158" s="132">
        <f t="shared" si="7"/>
        <v>0</v>
      </c>
      <c r="BF158" s="132">
        <f t="shared" si="8"/>
        <v>0</v>
      </c>
      <c r="BG158" s="132">
        <f t="shared" si="9"/>
        <v>0</v>
      </c>
      <c r="BH158" s="132">
        <f t="shared" si="10"/>
        <v>0</v>
      </c>
      <c r="BI158" s="132">
        <f t="shared" si="11"/>
        <v>0</v>
      </c>
      <c r="BJ158" s="15" t="s">
        <v>67</v>
      </c>
      <c r="BK158" s="133">
        <f t="shared" si="12"/>
        <v>0</v>
      </c>
      <c r="BL158" s="15" t="s">
        <v>350</v>
      </c>
      <c r="BM158" s="131" t="s">
        <v>1074</v>
      </c>
    </row>
    <row r="159" spans="1:65" s="2" customFormat="1" ht="14.45" customHeight="1">
      <c r="A159" s="27"/>
      <c r="B159" s="125"/>
      <c r="C159" s="152" t="s">
        <v>210</v>
      </c>
      <c r="D159" s="152" t="s">
        <v>186</v>
      </c>
      <c r="E159" s="153" t="s">
        <v>1075</v>
      </c>
      <c r="F159" s="154" t="s">
        <v>1076</v>
      </c>
      <c r="G159" s="155" t="s">
        <v>301</v>
      </c>
      <c r="H159" s="156">
        <v>7</v>
      </c>
      <c r="I159" s="195"/>
      <c r="J159" s="186">
        <f t="shared" si="3"/>
        <v>0</v>
      </c>
      <c r="K159" s="136"/>
      <c r="L159" s="137"/>
      <c r="M159" s="138" t="s">
        <v>1</v>
      </c>
      <c r="N159" s="139" t="s">
        <v>36</v>
      </c>
      <c r="O159" s="129">
        <v>0</v>
      </c>
      <c r="P159" s="129">
        <f t="shared" si="4"/>
        <v>0</v>
      </c>
      <c r="Q159" s="129">
        <v>4.13E-3</v>
      </c>
      <c r="R159" s="129">
        <f t="shared" si="5"/>
        <v>2.8909999999999998E-2</v>
      </c>
      <c r="S159" s="129">
        <v>0</v>
      </c>
      <c r="T159" s="130">
        <f t="shared" si="6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31" t="s">
        <v>631</v>
      </c>
      <c r="AT159" s="131" t="s">
        <v>186</v>
      </c>
      <c r="AU159" s="131" t="s">
        <v>67</v>
      </c>
      <c r="AY159" s="15" t="s">
        <v>112</v>
      </c>
      <c r="BE159" s="132">
        <f t="shared" si="7"/>
        <v>0</v>
      </c>
      <c r="BF159" s="132">
        <f t="shared" si="8"/>
        <v>0</v>
      </c>
      <c r="BG159" s="132">
        <f t="shared" si="9"/>
        <v>0</v>
      </c>
      <c r="BH159" s="132">
        <f t="shared" si="10"/>
        <v>0</v>
      </c>
      <c r="BI159" s="132">
        <f t="shared" si="11"/>
        <v>0</v>
      </c>
      <c r="BJ159" s="15" t="s">
        <v>67</v>
      </c>
      <c r="BK159" s="133">
        <f t="shared" si="12"/>
        <v>0</v>
      </c>
      <c r="BL159" s="15" t="s">
        <v>350</v>
      </c>
      <c r="BM159" s="131" t="s">
        <v>1077</v>
      </c>
    </row>
    <row r="160" spans="1:65" s="2" customFormat="1" ht="14.45" customHeight="1">
      <c r="A160" s="27"/>
      <c r="B160" s="125"/>
      <c r="C160" s="147" t="s">
        <v>214</v>
      </c>
      <c r="D160" s="147" t="s">
        <v>114</v>
      </c>
      <c r="E160" s="148" t="s">
        <v>1078</v>
      </c>
      <c r="F160" s="149" t="s">
        <v>1079</v>
      </c>
      <c r="G160" s="150" t="s">
        <v>301</v>
      </c>
      <c r="H160" s="151">
        <v>1</v>
      </c>
      <c r="I160" s="184"/>
      <c r="J160" s="185">
        <f t="shared" si="3"/>
        <v>0</v>
      </c>
      <c r="K160" s="126"/>
      <c r="L160" s="28"/>
      <c r="M160" s="127" t="s">
        <v>1</v>
      </c>
      <c r="N160" s="128" t="s">
        <v>36</v>
      </c>
      <c r="O160" s="129">
        <v>0</v>
      </c>
      <c r="P160" s="129">
        <f t="shared" si="4"/>
        <v>0</v>
      </c>
      <c r="Q160" s="129">
        <v>0</v>
      </c>
      <c r="R160" s="129">
        <f t="shared" si="5"/>
        <v>0</v>
      </c>
      <c r="S160" s="129">
        <v>0</v>
      </c>
      <c r="T160" s="130">
        <f t="shared" si="6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31" t="s">
        <v>350</v>
      </c>
      <c r="AT160" s="131" t="s">
        <v>114</v>
      </c>
      <c r="AU160" s="131" t="s">
        <v>67</v>
      </c>
      <c r="AY160" s="15" t="s">
        <v>112</v>
      </c>
      <c r="BE160" s="132">
        <f t="shared" si="7"/>
        <v>0</v>
      </c>
      <c r="BF160" s="132">
        <f t="shared" si="8"/>
        <v>0</v>
      </c>
      <c r="BG160" s="132">
        <f t="shared" si="9"/>
        <v>0</v>
      </c>
      <c r="BH160" s="132">
        <f t="shared" si="10"/>
        <v>0</v>
      </c>
      <c r="BI160" s="132">
        <f t="shared" si="11"/>
        <v>0</v>
      </c>
      <c r="BJ160" s="15" t="s">
        <v>67</v>
      </c>
      <c r="BK160" s="133">
        <f t="shared" si="12"/>
        <v>0</v>
      </c>
      <c r="BL160" s="15" t="s">
        <v>350</v>
      </c>
      <c r="BM160" s="131" t="s">
        <v>1080</v>
      </c>
    </row>
    <row r="161" spans="1:65" s="2" customFormat="1" ht="14.45" customHeight="1">
      <c r="A161" s="27"/>
      <c r="B161" s="125"/>
      <c r="C161" s="152" t="s">
        <v>219</v>
      </c>
      <c r="D161" s="152" t="s">
        <v>186</v>
      </c>
      <c r="E161" s="153" t="s">
        <v>1081</v>
      </c>
      <c r="F161" s="154" t="s">
        <v>1082</v>
      </c>
      <c r="G161" s="155" t="s">
        <v>301</v>
      </c>
      <c r="H161" s="156">
        <v>1</v>
      </c>
      <c r="I161" s="195"/>
      <c r="J161" s="186">
        <f t="shared" si="3"/>
        <v>0</v>
      </c>
      <c r="K161" s="136"/>
      <c r="L161" s="137"/>
      <c r="M161" s="138" t="s">
        <v>1</v>
      </c>
      <c r="N161" s="139" t="s">
        <v>36</v>
      </c>
      <c r="O161" s="129">
        <v>0</v>
      </c>
      <c r="P161" s="129">
        <f t="shared" si="4"/>
        <v>0</v>
      </c>
      <c r="Q161" s="129">
        <v>5.3600000000000002E-3</v>
      </c>
      <c r="R161" s="129">
        <f t="shared" si="5"/>
        <v>5.3600000000000002E-3</v>
      </c>
      <c r="S161" s="129">
        <v>0</v>
      </c>
      <c r="T161" s="130">
        <f t="shared" si="6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31" t="s">
        <v>631</v>
      </c>
      <c r="AT161" s="131" t="s">
        <v>186</v>
      </c>
      <c r="AU161" s="131" t="s">
        <v>67</v>
      </c>
      <c r="AY161" s="15" t="s">
        <v>112</v>
      </c>
      <c r="BE161" s="132">
        <f t="shared" si="7"/>
        <v>0</v>
      </c>
      <c r="BF161" s="132">
        <f t="shared" si="8"/>
        <v>0</v>
      </c>
      <c r="BG161" s="132">
        <f t="shared" si="9"/>
        <v>0</v>
      </c>
      <c r="BH161" s="132">
        <f t="shared" si="10"/>
        <v>0</v>
      </c>
      <c r="BI161" s="132">
        <f t="shared" si="11"/>
        <v>0</v>
      </c>
      <c r="BJ161" s="15" t="s">
        <v>67</v>
      </c>
      <c r="BK161" s="133">
        <f t="shared" si="12"/>
        <v>0</v>
      </c>
      <c r="BL161" s="15" t="s">
        <v>350</v>
      </c>
      <c r="BM161" s="131" t="s">
        <v>1083</v>
      </c>
    </row>
    <row r="162" spans="1:65" s="2" customFormat="1" ht="24.2" customHeight="1">
      <c r="A162" s="27"/>
      <c r="B162" s="125"/>
      <c r="C162" s="147" t="s">
        <v>224</v>
      </c>
      <c r="D162" s="147" t="s">
        <v>114</v>
      </c>
      <c r="E162" s="148" t="s">
        <v>1084</v>
      </c>
      <c r="F162" s="149" t="s">
        <v>1085</v>
      </c>
      <c r="G162" s="150" t="s">
        <v>137</v>
      </c>
      <c r="H162" s="151">
        <v>8</v>
      </c>
      <c r="I162" s="184"/>
      <c r="J162" s="185">
        <f t="shared" si="3"/>
        <v>0</v>
      </c>
      <c r="K162" s="126"/>
      <c r="L162" s="28"/>
      <c r="M162" s="127" t="s">
        <v>1</v>
      </c>
      <c r="N162" s="128" t="s">
        <v>36</v>
      </c>
      <c r="O162" s="129">
        <v>0</v>
      </c>
      <c r="P162" s="129">
        <f t="shared" si="4"/>
        <v>0</v>
      </c>
      <c r="Q162" s="129">
        <v>0</v>
      </c>
      <c r="R162" s="129">
        <f t="shared" si="5"/>
        <v>0</v>
      </c>
      <c r="S162" s="129">
        <v>0</v>
      </c>
      <c r="T162" s="130">
        <f t="shared" si="6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31" t="s">
        <v>350</v>
      </c>
      <c r="AT162" s="131" t="s">
        <v>114</v>
      </c>
      <c r="AU162" s="131" t="s">
        <v>67</v>
      </c>
      <c r="AY162" s="15" t="s">
        <v>112</v>
      </c>
      <c r="BE162" s="132">
        <f t="shared" si="7"/>
        <v>0</v>
      </c>
      <c r="BF162" s="132">
        <f t="shared" si="8"/>
        <v>0</v>
      </c>
      <c r="BG162" s="132">
        <f t="shared" si="9"/>
        <v>0</v>
      </c>
      <c r="BH162" s="132">
        <f t="shared" si="10"/>
        <v>0</v>
      </c>
      <c r="BI162" s="132">
        <f t="shared" si="11"/>
        <v>0</v>
      </c>
      <c r="BJ162" s="15" t="s">
        <v>67</v>
      </c>
      <c r="BK162" s="133">
        <f t="shared" si="12"/>
        <v>0</v>
      </c>
      <c r="BL162" s="15" t="s">
        <v>350</v>
      </c>
      <c r="BM162" s="131" t="s">
        <v>1086</v>
      </c>
    </row>
    <row r="163" spans="1:65" s="2" customFormat="1" ht="14.45" customHeight="1">
      <c r="A163" s="27"/>
      <c r="B163" s="125"/>
      <c r="C163" s="152" t="s">
        <v>228</v>
      </c>
      <c r="D163" s="152" t="s">
        <v>186</v>
      </c>
      <c r="E163" s="153" t="s">
        <v>1087</v>
      </c>
      <c r="F163" s="154" t="s">
        <v>1088</v>
      </c>
      <c r="G163" s="155" t="s">
        <v>203</v>
      </c>
      <c r="H163" s="156">
        <v>1.6</v>
      </c>
      <c r="I163" s="195"/>
      <c r="J163" s="186">
        <f t="shared" si="3"/>
        <v>0</v>
      </c>
      <c r="K163" s="136"/>
      <c r="L163" s="137"/>
      <c r="M163" s="138" t="s">
        <v>1</v>
      </c>
      <c r="N163" s="139" t="s">
        <v>36</v>
      </c>
      <c r="O163" s="129">
        <v>0</v>
      </c>
      <c r="P163" s="129">
        <f t="shared" si="4"/>
        <v>0</v>
      </c>
      <c r="Q163" s="129">
        <v>1E-3</v>
      </c>
      <c r="R163" s="129">
        <f t="shared" si="5"/>
        <v>1.6000000000000001E-3</v>
      </c>
      <c r="S163" s="129">
        <v>0</v>
      </c>
      <c r="T163" s="130">
        <f t="shared" si="6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31" t="s">
        <v>631</v>
      </c>
      <c r="AT163" s="131" t="s">
        <v>186</v>
      </c>
      <c r="AU163" s="131" t="s">
        <v>67</v>
      </c>
      <c r="AY163" s="15" t="s">
        <v>112</v>
      </c>
      <c r="BE163" s="132">
        <f t="shared" si="7"/>
        <v>0</v>
      </c>
      <c r="BF163" s="132">
        <f t="shared" si="8"/>
        <v>0</v>
      </c>
      <c r="BG163" s="132">
        <f t="shared" si="9"/>
        <v>0</v>
      </c>
      <c r="BH163" s="132">
        <f t="shared" si="10"/>
        <v>0</v>
      </c>
      <c r="BI163" s="132">
        <f t="shared" si="11"/>
        <v>0</v>
      </c>
      <c r="BJ163" s="15" t="s">
        <v>67</v>
      </c>
      <c r="BK163" s="133">
        <f t="shared" si="12"/>
        <v>0</v>
      </c>
      <c r="BL163" s="15" t="s">
        <v>350</v>
      </c>
      <c r="BM163" s="131" t="s">
        <v>1089</v>
      </c>
    </row>
    <row r="164" spans="1:65" s="2" customFormat="1" ht="14.45" customHeight="1">
      <c r="A164" s="27"/>
      <c r="B164" s="125"/>
      <c r="C164" s="152" t="s">
        <v>232</v>
      </c>
      <c r="D164" s="152" t="s">
        <v>186</v>
      </c>
      <c r="E164" s="153" t="s">
        <v>1090</v>
      </c>
      <c r="F164" s="154" t="s">
        <v>1091</v>
      </c>
      <c r="G164" s="155" t="s">
        <v>203</v>
      </c>
      <c r="H164" s="156">
        <v>1.6</v>
      </c>
      <c r="I164" s="195"/>
      <c r="J164" s="186">
        <f t="shared" si="3"/>
        <v>0</v>
      </c>
      <c r="K164" s="136"/>
      <c r="L164" s="137"/>
      <c r="M164" s="138" t="s">
        <v>1</v>
      </c>
      <c r="N164" s="139" t="s">
        <v>36</v>
      </c>
      <c r="O164" s="129">
        <v>0</v>
      </c>
      <c r="P164" s="129">
        <f t="shared" si="4"/>
        <v>0</v>
      </c>
      <c r="Q164" s="129">
        <v>1E-3</v>
      </c>
      <c r="R164" s="129">
        <f t="shared" si="5"/>
        <v>1.6000000000000001E-3</v>
      </c>
      <c r="S164" s="129">
        <v>0</v>
      </c>
      <c r="T164" s="130">
        <f t="shared" si="6"/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31" t="s">
        <v>631</v>
      </c>
      <c r="AT164" s="131" t="s">
        <v>186</v>
      </c>
      <c r="AU164" s="131" t="s">
        <v>67</v>
      </c>
      <c r="AY164" s="15" t="s">
        <v>112</v>
      </c>
      <c r="BE164" s="132">
        <f t="shared" si="7"/>
        <v>0</v>
      </c>
      <c r="BF164" s="132">
        <f t="shared" si="8"/>
        <v>0</v>
      </c>
      <c r="BG164" s="132">
        <f t="shared" si="9"/>
        <v>0</v>
      </c>
      <c r="BH164" s="132">
        <f t="shared" si="10"/>
        <v>0</v>
      </c>
      <c r="BI164" s="132">
        <f t="shared" si="11"/>
        <v>0</v>
      </c>
      <c r="BJ164" s="15" t="s">
        <v>67</v>
      </c>
      <c r="BK164" s="133">
        <f t="shared" si="12"/>
        <v>0</v>
      </c>
      <c r="BL164" s="15" t="s">
        <v>350</v>
      </c>
      <c r="BM164" s="131" t="s">
        <v>1092</v>
      </c>
    </row>
    <row r="165" spans="1:65" s="2" customFormat="1" ht="24.2" customHeight="1">
      <c r="A165" s="27"/>
      <c r="B165" s="125"/>
      <c r="C165" s="152" t="s">
        <v>236</v>
      </c>
      <c r="D165" s="152" t="s">
        <v>186</v>
      </c>
      <c r="E165" s="153" t="s">
        <v>1093</v>
      </c>
      <c r="F165" s="154" t="s">
        <v>1094</v>
      </c>
      <c r="G165" s="155" t="s">
        <v>203</v>
      </c>
      <c r="H165" s="156">
        <v>0.8</v>
      </c>
      <c r="I165" s="195"/>
      <c r="J165" s="186">
        <f t="shared" si="3"/>
        <v>0</v>
      </c>
      <c r="K165" s="136"/>
      <c r="L165" s="137"/>
      <c r="M165" s="138" t="s">
        <v>1</v>
      </c>
      <c r="N165" s="139" t="s">
        <v>36</v>
      </c>
      <c r="O165" s="129">
        <v>0</v>
      </c>
      <c r="P165" s="129">
        <f t="shared" si="4"/>
        <v>0</v>
      </c>
      <c r="Q165" s="129">
        <v>1E-3</v>
      </c>
      <c r="R165" s="129">
        <f t="shared" si="5"/>
        <v>8.0000000000000004E-4</v>
      </c>
      <c r="S165" s="129">
        <v>0</v>
      </c>
      <c r="T165" s="130">
        <f t="shared" si="6"/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31" t="s">
        <v>631</v>
      </c>
      <c r="AT165" s="131" t="s">
        <v>186</v>
      </c>
      <c r="AU165" s="131" t="s">
        <v>67</v>
      </c>
      <c r="AY165" s="15" t="s">
        <v>112</v>
      </c>
      <c r="BE165" s="132">
        <f t="shared" si="7"/>
        <v>0</v>
      </c>
      <c r="BF165" s="132">
        <f t="shared" si="8"/>
        <v>0</v>
      </c>
      <c r="BG165" s="132">
        <f t="shared" si="9"/>
        <v>0</v>
      </c>
      <c r="BH165" s="132">
        <f t="shared" si="10"/>
        <v>0</v>
      </c>
      <c r="BI165" s="132">
        <f t="shared" si="11"/>
        <v>0</v>
      </c>
      <c r="BJ165" s="15" t="s">
        <v>67</v>
      </c>
      <c r="BK165" s="133">
        <f t="shared" si="12"/>
        <v>0</v>
      </c>
      <c r="BL165" s="15" t="s">
        <v>350</v>
      </c>
      <c r="BM165" s="131" t="s">
        <v>1095</v>
      </c>
    </row>
    <row r="166" spans="1:65" s="2" customFormat="1" ht="24.2" customHeight="1">
      <c r="A166" s="27"/>
      <c r="B166" s="125"/>
      <c r="C166" s="147" t="s">
        <v>240</v>
      </c>
      <c r="D166" s="147" t="s">
        <v>114</v>
      </c>
      <c r="E166" s="148" t="s">
        <v>1096</v>
      </c>
      <c r="F166" s="149" t="s">
        <v>1097</v>
      </c>
      <c r="G166" s="150" t="s">
        <v>137</v>
      </c>
      <c r="H166" s="151">
        <v>60</v>
      </c>
      <c r="I166" s="184"/>
      <c r="J166" s="185">
        <f t="shared" si="3"/>
        <v>0</v>
      </c>
      <c r="K166" s="126"/>
      <c r="L166" s="28"/>
      <c r="M166" s="127" t="s">
        <v>1</v>
      </c>
      <c r="N166" s="128" t="s">
        <v>36</v>
      </c>
      <c r="O166" s="129">
        <v>0</v>
      </c>
      <c r="P166" s="129">
        <f t="shared" si="4"/>
        <v>0</v>
      </c>
      <c r="Q166" s="129">
        <v>0</v>
      </c>
      <c r="R166" s="129">
        <f t="shared" si="5"/>
        <v>0</v>
      </c>
      <c r="S166" s="129">
        <v>0</v>
      </c>
      <c r="T166" s="130">
        <f t="shared" si="6"/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31" t="s">
        <v>350</v>
      </c>
      <c r="AT166" s="131" t="s">
        <v>114</v>
      </c>
      <c r="AU166" s="131" t="s">
        <v>67</v>
      </c>
      <c r="AY166" s="15" t="s">
        <v>112</v>
      </c>
      <c r="BE166" s="132">
        <f t="shared" si="7"/>
        <v>0</v>
      </c>
      <c r="BF166" s="132">
        <f t="shared" si="8"/>
        <v>0</v>
      </c>
      <c r="BG166" s="132">
        <f t="shared" si="9"/>
        <v>0</v>
      </c>
      <c r="BH166" s="132">
        <f t="shared" si="10"/>
        <v>0</v>
      </c>
      <c r="BI166" s="132">
        <f t="shared" si="11"/>
        <v>0</v>
      </c>
      <c r="BJ166" s="15" t="s">
        <v>67</v>
      </c>
      <c r="BK166" s="133">
        <f t="shared" si="12"/>
        <v>0</v>
      </c>
      <c r="BL166" s="15" t="s">
        <v>350</v>
      </c>
      <c r="BM166" s="131" t="s">
        <v>1098</v>
      </c>
    </row>
    <row r="167" spans="1:65" s="2" customFormat="1" ht="14.45" customHeight="1">
      <c r="A167" s="27"/>
      <c r="B167" s="125"/>
      <c r="C167" s="152" t="s">
        <v>244</v>
      </c>
      <c r="D167" s="152" t="s">
        <v>186</v>
      </c>
      <c r="E167" s="153" t="s">
        <v>1099</v>
      </c>
      <c r="F167" s="154" t="s">
        <v>1100</v>
      </c>
      <c r="G167" s="155" t="s">
        <v>203</v>
      </c>
      <c r="H167" s="156">
        <v>56.52</v>
      </c>
      <c r="I167" s="195"/>
      <c r="J167" s="186">
        <f t="shared" si="3"/>
        <v>0</v>
      </c>
      <c r="K167" s="136"/>
      <c r="L167" s="137"/>
      <c r="M167" s="138" t="s">
        <v>1</v>
      </c>
      <c r="N167" s="139" t="s">
        <v>36</v>
      </c>
      <c r="O167" s="129">
        <v>0</v>
      </c>
      <c r="P167" s="129">
        <f t="shared" si="4"/>
        <v>0</v>
      </c>
      <c r="Q167" s="129">
        <v>1E-3</v>
      </c>
      <c r="R167" s="129">
        <f t="shared" si="5"/>
        <v>5.6520000000000008E-2</v>
      </c>
      <c r="S167" s="129">
        <v>0</v>
      </c>
      <c r="T167" s="130">
        <f t="shared" si="6"/>
        <v>0</v>
      </c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R167" s="131" t="s">
        <v>631</v>
      </c>
      <c r="AT167" s="131" t="s">
        <v>186</v>
      </c>
      <c r="AU167" s="131" t="s">
        <v>67</v>
      </c>
      <c r="AY167" s="15" t="s">
        <v>112</v>
      </c>
      <c r="BE167" s="132">
        <f t="shared" si="7"/>
        <v>0</v>
      </c>
      <c r="BF167" s="132">
        <f t="shared" si="8"/>
        <v>0</v>
      </c>
      <c r="BG167" s="132">
        <f t="shared" si="9"/>
        <v>0</v>
      </c>
      <c r="BH167" s="132">
        <f t="shared" si="10"/>
        <v>0</v>
      </c>
      <c r="BI167" s="132">
        <f t="shared" si="11"/>
        <v>0</v>
      </c>
      <c r="BJ167" s="15" t="s">
        <v>67</v>
      </c>
      <c r="BK167" s="133">
        <f t="shared" si="12"/>
        <v>0</v>
      </c>
      <c r="BL167" s="15" t="s">
        <v>350</v>
      </c>
      <c r="BM167" s="131" t="s">
        <v>1101</v>
      </c>
    </row>
    <row r="168" spans="1:65" s="2" customFormat="1" ht="24.2" customHeight="1">
      <c r="A168" s="27"/>
      <c r="B168" s="125"/>
      <c r="C168" s="147" t="s">
        <v>248</v>
      </c>
      <c r="D168" s="147" t="s">
        <v>114</v>
      </c>
      <c r="E168" s="148" t="s">
        <v>1102</v>
      </c>
      <c r="F168" s="149" t="s">
        <v>1103</v>
      </c>
      <c r="G168" s="150" t="s">
        <v>137</v>
      </c>
      <c r="H168" s="151">
        <v>16</v>
      </c>
      <c r="I168" s="184"/>
      <c r="J168" s="185">
        <f t="shared" si="3"/>
        <v>0</v>
      </c>
      <c r="K168" s="126"/>
      <c r="L168" s="28"/>
      <c r="M168" s="127" t="s">
        <v>1</v>
      </c>
      <c r="N168" s="128" t="s">
        <v>36</v>
      </c>
      <c r="O168" s="129">
        <v>0</v>
      </c>
      <c r="P168" s="129">
        <f t="shared" si="4"/>
        <v>0</v>
      </c>
      <c r="Q168" s="129">
        <v>0</v>
      </c>
      <c r="R168" s="129">
        <f t="shared" si="5"/>
        <v>0</v>
      </c>
      <c r="S168" s="129">
        <v>0</v>
      </c>
      <c r="T168" s="130">
        <f t="shared" si="6"/>
        <v>0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31" t="s">
        <v>350</v>
      </c>
      <c r="AT168" s="131" t="s">
        <v>114</v>
      </c>
      <c r="AU168" s="131" t="s">
        <v>67</v>
      </c>
      <c r="AY168" s="15" t="s">
        <v>112</v>
      </c>
      <c r="BE168" s="132">
        <f t="shared" si="7"/>
        <v>0</v>
      </c>
      <c r="BF168" s="132">
        <f t="shared" si="8"/>
        <v>0</v>
      </c>
      <c r="BG168" s="132">
        <f t="shared" si="9"/>
        <v>0</v>
      </c>
      <c r="BH168" s="132">
        <f t="shared" si="10"/>
        <v>0</v>
      </c>
      <c r="BI168" s="132">
        <f t="shared" si="11"/>
        <v>0</v>
      </c>
      <c r="BJ168" s="15" t="s">
        <v>67</v>
      </c>
      <c r="BK168" s="133">
        <f t="shared" si="12"/>
        <v>0</v>
      </c>
      <c r="BL168" s="15" t="s">
        <v>350</v>
      </c>
      <c r="BM168" s="131" t="s">
        <v>1104</v>
      </c>
    </row>
    <row r="169" spans="1:65" s="2" customFormat="1" ht="14.45" customHeight="1">
      <c r="A169" s="27"/>
      <c r="B169" s="125"/>
      <c r="C169" s="152" t="s">
        <v>252</v>
      </c>
      <c r="D169" s="152" t="s">
        <v>186</v>
      </c>
      <c r="E169" s="153" t="s">
        <v>1105</v>
      </c>
      <c r="F169" s="154" t="s">
        <v>1106</v>
      </c>
      <c r="G169" s="155" t="s">
        <v>203</v>
      </c>
      <c r="H169" s="156">
        <v>10</v>
      </c>
      <c r="I169" s="195"/>
      <c r="J169" s="186">
        <f t="shared" si="3"/>
        <v>0</v>
      </c>
      <c r="K169" s="136"/>
      <c r="L169" s="137"/>
      <c r="M169" s="138" t="s">
        <v>1</v>
      </c>
      <c r="N169" s="139" t="s">
        <v>36</v>
      </c>
      <c r="O169" s="129">
        <v>0</v>
      </c>
      <c r="P169" s="129">
        <f t="shared" si="4"/>
        <v>0</v>
      </c>
      <c r="Q169" s="129">
        <v>1E-3</v>
      </c>
      <c r="R169" s="129">
        <f t="shared" si="5"/>
        <v>0.01</v>
      </c>
      <c r="S169" s="129">
        <v>0</v>
      </c>
      <c r="T169" s="130">
        <f t="shared" si="6"/>
        <v>0</v>
      </c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R169" s="131" t="s">
        <v>631</v>
      </c>
      <c r="AT169" s="131" t="s">
        <v>186</v>
      </c>
      <c r="AU169" s="131" t="s">
        <v>67</v>
      </c>
      <c r="AY169" s="15" t="s">
        <v>112</v>
      </c>
      <c r="BE169" s="132">
        <f t="shared" si="7"/>
        <v>0</v>
      </c>
      <c r="BF169" s="132">
        <f t="shared" si="8"/>
        <v>0</v>
      </c>
      <c r="BG169" s="132">
        <f t="shared" si="9"/>
        <v>0</v>
      </c>
      <c r="BH169" s="132">
        <f t="shared" si="10"/>
        <v>0</v>
      </c>
      <c r="BI169" s="132">
        <f t="shared" si="11"/>
        <v>0</v>
      </c>
      <c r="BJ169" s="15" t="s">
        <v>67</v>
      </c>
      <c r="BK169" s="133">
        <f t="shared" si="12"/>
        <v>0</v>
      </c>
      <c r="BL169" s="15" t="s">
        <v>350</v>
      </c>
      <c r="BM169" s="131" t="s">
        <v>1107</v>
      </c>
    </row>
    <row r="170" spans="1:65" s="2" customFormat="1" ht="14.45" customHeight="1">
      <c r="A170" s="27"/>
      <c r="B170" s="125"/>
      <c r="C170" s="147" t="s">
        <v>256</v>
      </c>
      <c r="D170" s="147" t="s">
        <v>114</v>
      </c>
      <c r="E170" s="148" t="s">
        <v>1108</v>
      </c>
      <c r="F170" s="149" t="s">
        <v>1109</v>
      </c>
      <c r="G170" s="150" t="s">
        <v>301</v>
      </c>
      <c r="H170" s="151">
        <v>8</v>
      </c>
      <c r="I170" s="184"/>
      <c r="J170" s="185">
        <f t="shared" si="3"/>
        <v>0</v>
      </c>
      <c r="K170" s="126"/>
      <c r="L170" s="28"/>
      <c r="M170" s="127" t="s">
        <v>1</v>
      </c>
      <c r="N170" s="128" t="s">
        <v>36</v>
      </c>
      <c r="O170" s="129">
        <v>0</v>
      </c>
      <c r="P170" s="129">
        <f t="shared" si="4"/>
        <v>0</v>
      </c>
      <c r="Q170" s="129">
        <v>0</v>
      </c>
      <c r="R170" s="129">
        <f t="shared" si="5"/>
        <v>0</v>
      </c>
      <c r="S170" s="129">
        <v>0</v>
      </c>
      <c r="T170" s="130">
        <f t="shared" si="6"/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31" t="s">
        <v>350</v>
      </c>
      <c r="AT170" s="131" t="s">
        <v>114</v>
      </c>
      <c r="AU170" s="131" t="s">
        <v>67</v>
      </c>
      <c r="AY170" s="15" t="s">
        <v>112</v>
      </c>
      <c r="BE170" s="132">
        <f t="shared" si="7"/>
        <v>0</v>
      </c>
      <c r="BF170" s="132">
        <f t="shared" si="8"/>
        <v>0</v>
      </c>
      <c r="BG170" s="132">
        <f t="shared" si="9"/>
        <v>0</v>
      </c>
      <c r="BH170" s="132">
        <f t="shared" si="10"/>
        <v>0</v>
      </c>
      <c r="BI170" s="132">
        <f t="shared" si="11"/>
        <v>0</v>
      </c>
      <c r="BJ170" s="15" t="s">
        <v>67</v>
      </c>
      <c r="BK170" s="133">
        <f t="shared" si="12"/>
        <v>0</v>
      </c>
      <c r="BL170" s="15" t="s">
        <v>350</v>
      </c>
      <c r="BM170" s="131" t="s">
        <v>1110</v>
      </c>
    </row>
    <row r="171" spans="1:65" s="2" customFormat="1" ht="14.45" customHeight="1">
      <c r="A171" s="27"/>
      <c r="B171" s="125"/>
      <c r="C171" s="152" t="s">
        <v>258</v>
      </c>
      <c r="D171" s="152" t="s">
        <v>186</v>
      </c>
      <c r="E171" s="153" t="s">
        <v>1111</v>
      </c>
      <c r="F171" s="154" t="s">
        <v>1112</v>
      </c>
      <c r="G171" s="155" t="s">
        <v>301</v>
      </c>
      <c r="H171" s="156">
        <v>8</v>
      </c>
      <c r="I171" s="195"/>
      <c r="J171" s="186">
        <f t="shared" si="3"/>
        <v>0</v>
      </c>
      <c r="K171" s="136"/>
      <c r="L171" s="137"/>
      <c r="M171" s="138" t="s">
        <v>1</v>
      </c>
      <c r="N171" s="139" t="s">
        <v>36</v>
      </c>
      <c r="O171" s="129">
        <v>0</v>
      </c>
      <c r="P171" s="129">
        <f t="shared" si="4"/>
        <v>0</v>
      </c>
      <c r="Q171" s="129">
        <v>1.4999999999999999E-4</v>
      </c>
      <c r="R171" s="129">
        <f t="shared" si="5"/>
        <v>1.1999999999999999E-3</v>
      </c>
      <c r="S171" s="129">
        <v>0</v>
      </c>
      <c r="T171" s="130">
        <f t="shared" si="6"/>
        <v>0</v>
      </c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R171" s="131" t="s">
        <v>631</v>
      </c>
      <c r="AT171" s="131" t="s">
        <v>186</v>
      </c>
      <c r="AU171" s="131" t="s">
        <v>67</v>
      </c>
      <c r="AY171" s="15" t="s">
        <v>112</v>
      </c>
      <c r="BE171" s="132">
        <f t="shared" si="7"/>
        <v>0</v>
      </c>
      <c r="BF171" s="132">
        <f t="shared" si="8"/>
        <v>0</v>
      </c>
      <c r="BG171" s="132">
        <f t="shared" si="9"/>
        <v>0</v>
      </c>
      <c r="BH171" s="132">
        <f t="shared" si="10"/>
        <v>0</v>
      </c>
      <c r="BI171" s="132">
        <f t="shared" si="11"/>
        <v>0</v>
      </c>
      <c r="BJ171" s="15" t="s">
        <v>67</v>
      </c>
      <c r="BK171" s="133">
        <f t="shared" si="12"/>
        <v>0</v>
      </c>
      <c r="BL171" s="15" t="s">
        <v>350</v>
      </c>
      <c r="BM171" s="131" t="s">
        <v>1113</v>
      </c>
    </row>
    <row r="172" spans="1:65" s="2" customFormat="1" ht="14.45" customHeight="1">
      <c r="A172" s="27"/>
      <c r="B172" s="125"/>
      <c r="C172" s="147" t="s">
        <v>262</v>
      </c>
      <c r="D172" s="147" t="s">
        <v>114</v>
      </c>
      <c r="E172" s="148" t="s">
        <v>1114</v>
      </c>
      <c r="F172" s="149" t="s">
        <v>1115</v>
      </c>
      <c r="G172" s="150" t="s">
        <v>301</v>
      </c>
      <c r="H172" s="151">
        <v>16</v>
      </c>
      <c r="I172" s="184"/>
      <c r="J172" s="185">
        <f t="shared" si="3"/>
        <v>0</v>
      </c>
      <c r="K172" s="126"/>
      <c r="L172" s="28"/>
      <c r="M172" s="127" t="s">
        <v>1</v>
      </c>
      <c r="N172" s="128" t="s">
        <v>36</v>
      </c>
      <c r="O172" s="129">
        <v>0</v>
      </c>
      <c r="P172" s="129">
        <f t="shared" si="4"/>
        <v>0</v>
      </c>
      <c r="Q172" s="129">
        <v>0</v>
      </c>
      <c r="R172" s="129">
        <f t="shared" si="5"/>
        <v>0</v>
      </c>
      <c r="S172" s="129">
        <v>0</v>
      </c>
      <c r="T172" s="130">
        <f t="shared" si="6"/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31" t="s">
        <v>350</v>
      </c>
      <c r="AT172" s="131" t="s">
        <v>114</v>
      </c>
      <c r="AU172" s="131" t="s">
        <v>67</v>
      </c>
      <c r="AY172" s="15" t="s">
        <v>112</v>
      </c>
      <c r="BE172" s="132">
        <f t="shared" si="7"/>
        <v>0</v>
      </c>
      <c r="BF172" s="132">
        <f t="shared" si="8"/>
        <v>0</v>
      </c>
      <c r="BG172" s="132">
        <f t="shared" si="9"/>
        <v>0</v>
      </c>
      <c r="BH172" s="132">
        <f t="shared" si="10"/>
        <v>0</v>
      </c>
      <c r="BI172" s="132">
        <f t="shared" si="11"/>
        <v>0</v>
      </c>
      <c r="BJ172" s="15" t="s">
        <v>67</v>
      </c>
      <c r="BK172" s="133">
        <f t="shared" si="12"/>
        <v>0</v>
      </c>
      <c r="BL172" s="15" t="s">
        <v>350</v>
      </c>
      <c r="BM172" s="131" t="s">
        <v>1116</v>
      </c>
    </row>
    <row r="173" spans="1:65" s="2" customFormat="1" ht="14.45" customHeight="1">
      <c r="A173" s="27"/>
      <c r="B173" s="125"/>
      <c r="C173" s="152" t="s">
        <v>266</v>
      </c>
      <c r="D173" s="152" t="s">
        <v>186</v>
      </c>
      <c r="E173" s="153" t="s">
        <v>1117</v>
      </c>
      <c r="F173" s="154" t="s">
        <v>1118</v>
      </c>
      <c r="G173" s="155" t="s">
        <v>301</v>
      </c>
      <c r="H173" s="156">
        <v>16</v>
      </c>
      <c r="I173" s="195"/>
      <c r="J173" s="186">
        <f t="shared" si="3"/>
        <v>0</v>
      </c>
      <c r="K173" s="136"/>
      <c r="L173" s="137"/>
      <c r="M173" s="138" t="s">
        <v>1</v>
      </c>
      <c r="N173" s="139" t="s">
        <v>36</v>
      </c>
      <c r="O173" s="129">
        <v>0</v>
      </c>
      <c r="P173" s="129">
        <f t="shared" si="4"/>
        <v>0</v>
      </c>
      <c r="Q173" s="129">
        <v>2.1000000000000001E-4</v>
      </c>
      <c r="R173" s="129">
        <f t="shared" si="5"/>
        <v>3.3600000000000001E-3</v>
      </c>
      <c r="S173" s="129">
        <v>0</v>
      </c>
      <c r="T173" s="130">
        <f t="shared" si="6"/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31" t="s">
        <v>631</v>
      </c>
      <c r="AT173" s="131" t="s">
        <v>186</v>
      </c>
      <c r="AU173" s="131" t="s">
        <v>67</v>
      </c>
      <c r="AY173" s="15" t="s">
        <v>112</v>
      </c>
      <c r="BE173" s="132">
        <f t="shared" si="7"/>
        <v>0</v>
      </c>
      <c r="BF173" s="132">
        <f t="shared" si="8"/>
        <v>0</v>
      </c>
      <c r="BG173" s="132">
        <f t="shared" si="9"/>
        <v>0</v>
      </c>
      <c r="BH173" s="132">
        <f t="shared" si="10"/>
        <v>0</v>
      </c>
      <c r="BI173" s="132">
        <f t="shared" si="11"/>
        <v>0</v>
      </c>
      <c r="BJ173" s="15" t="s">
        <v>67</v>
      </c>
      <c r="BK173" s="133">
        <f t="shared" si="12"/>
        <v>0</v>
      </c>
      <c r="BL173" s="15" t="s">
        <v>350</v>
      </c>
      <c r="BM173" s="131" t="s">
        <v>1119</v>
      </c>
    </row>
    <row r="174" spans="1:65" s="2" customFormat="1" ht="14.45" customHeight="1">
      <c r="A174" s="27"/>
      <c r="B174" s="125"/>
      <c r="C174" s="147" t="s">
        <v>270</v>
      </c>
      <c r="D174" s="147" t="s">
        <v>114</v>
      </c>
      <c r="E174" s="148" t="s">
        <v>1120</v>
      </c>
      <c r="F174" s="149" t="s">
        <v>1121</v>
      </c>
      <c r="G174" s="150" t="s">
        <v>137</v>
      </c>
      <c r="H174" s="151">
        <v>117</v>
      </c>
      <c r="I174" s="184"/>
      <c r="J174" s="185">
        <f t="shared" si="3"/>
        <v>0</v>
      </c>
      <c r="K174" s="126"/>
      <c r="L174" s="28"/>
      <c r="M174" s="127" t="s">
        <v>1</v>
      </c>
      <c r="N174" s="128" t="s">
        <v>36</v>
      </c>
      <c r="O174" s="129">
        <v>0</v>
      </c>
      <c r="P174" s="129">
        <f t="shared" si="4"/>
        <v>0</v>
      </c>
      <c r="Q174" s="129">
        <v>0</v>
      </c>
      <c r="R174" s="129">
        <f t="shared" si="5"/>
        <v>0</v>
      </c>
      <c r="S174" s="129">
        <v>0</v>
      </c>
      <c r="T174" s="130">
        <f t="shared" si="6"/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31" t="s">
        <v>350</v>
      </c>
      <c r="AT174" s="131" t="s">
        <v>114</v>
      </c>
      <c r="AU174" s="131" t="s">
        <v>67</v>
      </c>
      <c r="AY174" s="15" t="s">
        <v>112</v>
      </c>
      <c r="BE174" s="132">
        <f t="shared" si="7"/>
        <v>0</v>
      </c>
      <c r="BF174" s="132">
        <f t="shared" si="8"/>
        <v>0</v>
      </c>
      <c r="BG174" s="132">
        <f t="shared" si="9"/>
        <v>0</v>
      </c>
      <c r="BH174" s="132">
        <f t="shared" si="10"/>
        <v>0</v>
      </c>
      <c r="BI174" s="132">
        <f t="shared" si="11"/>
        <v>0</v>
      </c>
      <c r="BJ174" s="15" t="s">
        <v>67</v>
      </c>
      <c r="BK174" s="133">
        <f t="shared" si="12"/>
        <v>0</v>
      </c>
      <c r="BL174" s="15" t="s">
        <v>350</v>
      </c>
      <c r="BM174" s="131" t="s">
        <v>1122</v>
      </c>
    </row>
    <row r="175" spans="1:65" s="2" customFormat="1" ht="14.45" customHeight="1">
      <c r="A175" s="27"/>
      <c r="B175" s="125"/>
      <c r="C175" s="152" t="s">
        <v>275</v>
      </c>
      <c r="D175" s="152" t="s">
        <v>186</v>
      </c>
      <c r="E175" s="153" t="s">
        <v>1123</v>
      </c>
      <c r="F175" s="154" t="s">
        <v>1124</v>
      </c>
      <c r="G175" s="155" t="s">
        <v>137</v>
      </c>
      <c r="H175" s="156">
        <v>117</v>
      </c>
      <c r="I175" s="195"/>
      <c r="J175" s="186">
        <f t="shared" si="3"/>
        <v>0</v>
      </c>
      <c r="K175" s="136"/>
      <c r="L175" s="137"/>
      <c r="M175" s="138" t="s">
        <v>1</v>
      </c>
      <c r="N175" s="139" t="s">
        <v>36</v>
      </c>
      <c r="O175" s="129">
        <v>0</v>
      </c>
      <c r="P175" s="129">
        <f t="shared" si="4"/>
        <v>0</v>
      </c>
      <c r="Q175" s="129">
        <v>1.3999999999999999E-4</v>
      </c>
      <c r="R175" s="129">
        <f t="shared" si="5"/>
        <v>1.6379999999999999E-2</v>
      </c>
      <c r="S175" s="129">
        <v>0</v>
      </c>
      <c r="T175" s="130">
        <f t="shared" si="6"/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31" t="s">
        <v>631</v>
      </c>
      <c r="AT175" s="131" t="s">
        <v>186</v>
      </c>
      <c r="AU175" s="131" t="s">
        <v>67</v>
      </c>
      <c r="AY175" s="15" t="s">
        <v>112</v>
      </c>
      <c r="BE175" s="132">
        <f t="shared" si="7"/>
        <v>0</v>
      </c>
      <c r="BF175" s="132">
        <f t="shared" si="8"/>
        <v>0</v>
      </c>
      <c r="BG175" s="132">
        <f t="shared" si="9"/>
        <v>0</v>
      </c>
      <c r="BH175" s="132">
        <f t="shared" si="10"/>
        <v>0</v>
      </c>
      <c r="BI175" s="132">
        <f t="shared" si="11"/>
        <v>0</v>
      </c>
      <c r="BJ175" s="15" t="s">
        <v>67</v>
      </c>
      <c r="BK175" s="133">
        <f t="shared" si="12"/>
        <v>0</v>
      </c>
      <c r="BL175" s="15" t="s">
        <v>350</v>
      </c>
      <c r="BM175" s="131" t="s">
        <v>1125</v>
      </c>
    </row>
    <row r="176" spans="1:65" s="2" customFormat="1" ht="24.2" customHeight="1">
      <c r="A176" s="27"/>
      <c r="B176" s="125"/>
      <c r="C176" s="147" t="s">
        <v>279</v>
      </c>
      <c r="D176" s="147" t="s">
        <v>114</v>
      </c>
      <c r="E176" s="148" t="s">
        <v>1126</v>
      </c>
      <c r="F176" s="149" t="s">
        <v>1127</v>
      </c>
      <c r="G176" s="150" t="s">
        <v>137</v>
      </c>
      <c r="H176" s="151">
        <v>105</v>
      </c>
      <c r="I176" s="184"/>
      <c r="J176" s="185">
        <f t="shared" si="3"/>
        <v>0</v>
      </c>
      <c r="K176" s="126"/>
      <c r="L176" s="28"/>
      <c r="M176" s="127" t="s">
        <v>1</v>
      </c>
      <c r="N176" s="128" t="s">
        <v>36</v>
      </c>
      <c r="O176" s="129">
        <v>0</v>
      </c>
      <c r="P176" s="129">
        <f t="shared" si="4"/>
        <v>0</v>
      </c>
      <c r="Q176" s="129">
        <v>0</v>
      </c>
      <c r="R176" s="129">
        <f t="shared" si="5"/>
        <v>0</v>
      </c>
      <c r="S176" s="129">
        <v>0</v>
      </c>
      <c r="T176" s="130">
        <f t="shared" si="6"/>
        <v>0</v>
      </c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R176" s="131" t="s">
        <v>350</v>
      </c>
      <c r="AT176" s="131" t="s">
        <v>114</v>
      </c>
      <c r="AU176" s="131" t="s">
        <v>67</v>
      </c>
      <c r="AY176" s="15" t="s">
        <v>112</v>
      </c>
      <c r="BE176" s="132">
        <f t="shared" si="7"/>
        <v>0</v>
      </c>
      <c r="BF176" s="132">
        <f t="shared" si="8"/>
        <v>0</v>
      </c>
      <c r="BG176" s="132">
        <f t="shared" si="9"/>
        <v>0</v>
      </c>
      <c r="BH176" s="132">
        <f t="shared" si="10"/>
        <v>0</v>
      </c>
      <c r="BI176" s="132">
        <f t="shared" si="11"/>
        <v>0</v>
      </c>
      <c r="BJ176" s="15" t="s">
        <v>67</v>
      </c>
      <c r="BK176" s="133">
        <f t="shared" si="12"/>
        <v>0</v>
      </c>
      <c r="BL176" s="15" t="s">
        <v>350</v>
      </c>
      <c r="BM176" s="131" t="s">
        <v>1128</v>
      </c>
    </row>
    <row r="177" spans="1:65" s="2" customFormat="1" ht="14.45" customHeight="1">
      <c r="A177" s="27"/>
      <c r="B177" s="125"/>
      <c r="C177" s="152" t="s">
        <v>283</v>
      </c>
      <c r="D177" s="152" t="s">
        <v>186</v>
      </c>
      <c r="E177" s="153" t="s">
        <v>1129</v>
      </c>
      <c r="F177" s="154" t="s">
        <v>1130</v>
      </c>
      <c r="G177" s="155" t="s">
        <v>137</v>
      </c>
      <c r="H177" s="156">
        <v>105</v>
      </c>
      <c r="I177" s="195"/>
      <c r="J177" s="186">
        <f t="shared" si="3"/>
        <v>0</v>
      </c>
      <c r="K177" s="136"/>
      <c r="L177" s="137"/>
      <c r="M177" s="138" t="s">
        <v>1</v>
      </c>
      <c r="N177" s="139" t="s">
        <v>36</v>
      </c>
      <c r="O177" s="129">
        <v>0</v>
      </c>
      <c r="P177" s="129">
        <f t="shared" si="4"/>
        <v>0</v>
      </c>
      <c r="Q177" s="129">
        <v>9.3999999999999997E-4</v>
      </c>
      <c r="R177" s="129">
        <f t="shared" si="5"/>
        <v>9.8699999999999996E-2</v>
      </c>
      <c r="S177" s="129">
        <v>0</v>
      </c>
      <c r="T177" s="130">
        <f t="shared" si="6"/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31" t="s">
        <v>631</v>
      </c>
      <c r="AT177" s="131" t="s">
        <v>186</v>
      </c>
      <c r="AU177" s="131" t="s">
        <v>67</v>
      </c>
      <c r="AY177" s="15" t="s">
        <v>112</v>
      </c>
      <c r="BE177" s="132">
        <f t="shared" si="7"/>
        <v>0</v>
      </c>
      <c r="BF177" s="132">
        <f t="shared" si="8"/>
        <v>0</v>
      </c>
      <c r="BG177" s="132">
        <f t="shared" si="9"/>
        <v>0</v>
      </c>
      <c r="BH177" s="132">
        <f t="shared" si="10"/>
        <v>0</v>
      </c>
      <c r="BI177" s="132">
        <f t="shared" si="11"/>
        <v>0</v>
      </c>
      <c r="BJ177" s="15" t="s">
        <v>67</v>
      </c>
      <c r="BK177" s="133">
        <f t="shared" si="12"/>
        <v>0</v>
      </c>
      <c r="BL177" s="15" t="s">
        <v>350</v>
      </c>
      <c r="BM177" s="131" t="s">
        <v>1131</v>
      </c>
    </row>
    <row r="178" spans="1:65" s="2" customFormat="1" ht="14.45" customHeight="1">
      <c r="A178" s="27"/>
      <c r="B178" s="125"/>
      <c r="C178" s="147" t="s">
        <v>287</v>
      </c>
      <c r="D178" s="147" t="s">
        <v>114</v>
      </c>
      <c r="E178" s="148" t="s">
        <v>1132</v>
      </c>
      <c r="F178" s="149" t="s">
        <v>1133</v>
      </c>
      <c r="G178" s="150" t="s">
        <v>137</v>
      </c>
      <c r="H178" s="151">
        <v>105</v>
      </c>
      <c r="I178" s="184"/>
      <c r="J178" s="185">
        <f t="shared" si="3"/>
        <v>0</v>
      </c>
      <c r="K178" s="126"/>
      <c r="L178" s="28"/>
      <c r="M178" s="127" t="s">
        <v>1</v>
      </c>
      <c r="N178" s="128" t="s">
        <v>36</v>
      </c>
      <c r="O178" s="129">
        <v>0</v>
      </c>
      <c r="P178" s="129">
        <f t="shared" si="4"/>
        <v>0</v>
      </c>
      <c r="Q178" s="129">
        <v>0</v>
      </c>
      <c r="R178" s="129">
        <f t="shared" si="5"/>
        <v>0</v>
      </c>
      <c r="S178" s="129">
        <v>0</v>
      </c>
      <c r="T178" s="130">
        <f t="shared" si="6"/>
        <v>0</v>
      </c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R178" s="131" t="s">
        <v>350</v>
      </c>
      <c r="AT178" s="131" t="s">
        <v>114</v>
      </c>
      <c r="AU178" s="131" t="s">
        <v>67</v>
      </c>
      <c r="AY178" s="15" t="s">
        <v>112</v>
      </c>
      <c r="BE178" s="132">
        <f t="shared" si="7"/>
        <v>0</v>
      </c>
      <c r="BF178" s="132">
        <f t="shared" si="8"/>
        <v>0</v>
      </c>
      <c r="BG178" s="132">
        <f t="shared" si="9"/>
        <v>0</v>
      </c>
      <c r="BH178" s="132">
        <f t="shared" si="10"/>
        <v>0</v>
      </c>
      <c r="BI178" s="132">
        <f t="shared" si="11"/>
        <v>0</v>
      </c>
      <c r="BJ178" s="15" t="s">
        <v>67</v>
      </c>
      <c r="BK178" s="133">
        <f t="shared" si="12"/>
        <v>0</v>
      </c>
      <c r="BL178" s="15" t="s">
        <v>350</v>
      </c>
      <c r="BM178" s="131" t="s">
        <v>1134</v>
      </c>
    </row>
    <row r="179" spans="1:65" s="2" customFormat="1" ht="24.2" customHeight="1">
      <c r="A179" s="27"/>
      <c r="B179" s="125"/>
      <c r="C179" s="147" t="s">
        <v>291</v>
      </c>
      <c r="D179" s="147" t="s">
        <v>114</v>
      </c>
      <c r="E179" s="148" t="s">
        <v>1135</v>
      </c>
      <c r="F179" s="149" t="s">
        <v>1136</v>
      </c>
      <c r="G179" s="150" t="s">
        <v>301</v>
      </c>
      <c r="H179" s="151">
        <v>3</v>
      </c>
      <c r="I179" s="184"/>
      <c r="J179" s="185">
        <f t="shared" si="3"/>
        <v>0</v>
      </c>
      <c r="K179" s="126"/>
      <c r="L179" s="28"/>
      <c r="M179" s="127" t="s">
        <v>1</v>
      </c>
      <c r="N179" s="128" t="s">
        <v>36</v>
      </c>
      <c r="O179" s="129">
        <v>0</v>
      </c>
      <c r="P179" s="129">
        <f t="shared" si="4"/>
        <v>0</v>
      </c>
      <c r="Q179" s="129">
        <v>0</v>
      </c>
      <c r="R179" s="129">
        <f t="shared" si="5"/>
        <v>0</v>
      </c>
      <c r="S179" s="129">
        <v>0</v>
      </c>
      <c r="T179" s="130">
        <f t="shared" si="6"/>
        <v>0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R179" s="131" t="s">
        <v>350</v>
      </c>
      <c r="AT179" s="131" t="s">
        <v>114</v>
      </c>
      <c r="AU179" s="131" t="s">
        <v>67</v>
      </c>
      <c r="AY179" s="15" t="s">
        <v>112</v>
      </c>
      <c r="BE179" s="132">
        <f t="shared" si="7"/>
        <v>0</v>
      </c>
      <c r="BF179" s="132">
        <f t="shared" si="8"/>
        <v>0</v>
      </c>
      <c r="BG179" s="132">
        <f t="shared" si="9"/>
        <v>0</v>
      </c>
      <c r="BH179" s="132">
        <f t="shared" si="10"/>
        <v>0</v>
      </c>
      <c r="BI179" s="132">
        <f t="shared" si="11"/>
        <v>0</v>
      </c>
      <c r="BJ179" s="15" t="s">
        <v>67</v>
      </c>
      <c r="BK179" s="133">
        <f t="shared" si="12"/>
        <v>0</v>
      </c>
      <c r="BL179" s="15" t="s">
        <v>350</v>
      </c>
      <c r="BM179" s="131" t="s">
        <v>1137</v>
      </c>
    </row>
    <row r="180" spans="1:65" s="2" customFormat="1" ht="24.2" customHeight="1">
      <c r="A180" s="27"/>
      <c r="B180" s="125"/>
      <c r="C180" s="147" t="s">
        <v>293</v>
      </c>
      <c r="D180" s="147" t="s">
        <v>114</v>
      </c>
      <c r="E180" s="148" t="s">
        <v>1138</v>
      </c>
      <c r="F180" s="149" t="s">
        <v>1139</v>
      </c>
      <c r="G180" s="150" t="s">
        <v>301</v>
      </c>
      <c r="H180" s="151">
        <v>1</v>
      </c>
      <c r="I180" s="184"/>
      <c r="J180" s="185">
        <f t="shared" si="3"/>
        <v>0</v>
      </c>
      <c r="K180" s="126"/>
      <c r="L180" s="28"/>
      <c r="M180" s="127" t="s">
        <v>1</v>
      </c>
      <c r="N180" s="128" t="s">
        <v>36</v>
      </c>
      <c r="O180" s="129">
        <v>0</v>
      </c>
      <c r="P180" s="129">
        <f t="shared" si="4"/>
        <v>0</v>
      </c>
      <c r="Q180" s="129">
        <v>0</v>
      </c>
      <c r="R180" s="129">
        <f t="shared" si="5"/>
        <v>0</v>
      </c>
      <c r="S180" s="129">
        <v>0</v>
      </c>
      <c r="T180" s="130">
        <f t="shared" si="6"/>
        <v>0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R180" s="131" t="s">
        <v>350</v>
      </c>
      <c r="AT180" s="131" t="s">
        <v>114</v>
      </c>
      <c r="AU180" s="131" t="s">
        <v>67</v>
      </c>
      <c r="AY180" s="15" t="s">
        <v>112</v>
      </c>
      <c r="BE180" s="132">
        <f t="shared" si="7"/>
        <v>0</v>
      </c>
      <c r="BF180" s="132">
        <f t="shared" si="8"/>
        <v>0</v>
      </c>
      <c r="BG180" s="132">
        <f t="shared" si="9"/>
        <v>0</v>
      </c>
      <c r="BH180" s="132">
        <f t="shared" si="10"/>
        <v>0</v>
      </c>
      <c r="BI180" s="132">
        <f t="shared" si="11"/>
        <v>0</v>
      </c>
      <c r="BJ180" s="15" t="s">
        <v>67</v>
      </c>
      <c r="BK180" s="133">
        <f t="shared" si="12"/>
        <v>0</v>
      </c>
      <c r="BL180" s="15" t="s">
        <v>350</v>
      </c>
      <c r="BM180" s="131" t="s">
        <v>1140</v>
      </c>
    </row>
    <row r="181" spans="1:65" s="2" customFormat="1" ht="14.45" customHeight="1">
      <c r="A181" s="27"/>
      <c r="B181" s="125"/>
      <c r="C181" s="147" t="s">
        <v>298</v>
      </c>
      <c r="D181" s="147" t="s">
        <v>114</v>
      </c>
      <c r="E181" s="148" t="s">
        <v>1141</v>
      </c>
      <c r="F181" s="149" t="s">
        <v>1142</v>
      </c>
      <c r="G181" s="150" t="s">
        <v>301</v>
      </c>
      <c r="H181" s="151">
        <v>1</v>
      </c>
      <c r="I181" s="184"/>
      <c r="J181" s="185">
        <f t="shared" si="3"/>
        <v>0</v>
      </c>
      <c r="K181" s="126"/>
      <c r="L181" s="28"/>
      <c r="M181" s="127" t="s">
        <v>1</v>
      </c>
      <c r="N181" s="128" t="s">
        <v>36</v>
      </c>
      <c r="O181" s="129">
        <v>0</v>
      </c>
      <c r="P181" s="129">
        <f t="shared" si="4"/>
        <v>0</v>
      </c>
      <c r="Q181" s="129">
        <v>0</v>
      </c>
      <c r="R181" s="129">
        <f t="shared" si="5"/>
        <v>0</v>
      </c>
      <c r="S181" s="129">
        <v>0</v>
      </c>
      <c r="T181" s="130">
        <f t="shared" si="6"/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31" t="s">
        <v>350</v>
      </c>
      <c r="AT181" s="131" t="s">
        <v>114</v>
      </c>
      <c r="AU181" s="131" t="s">
        <v>67</v>
      </c>
      <c r="AY181" s="15" t="s">
        <v>112</v>
      </c>
      <c r="BE181" s="132">
        <f t="shared" si="7"/>
        <v>0</v>
      </c>
      <c r="BF181" s="132">
        <f t="shared" si="8"/>
        <v>0</v>
      </c>
      <c r="BG181" s="132">
        <f t="shared" si="9"/>
        <v>0</v>
      </c>
      <c r="BH181" s="132">
        <f t="shared" si="10"/>
        <v>0</v>
      </c>
      <c r="BI181" s="132">
        <f t="shared" si="11"/>
        <v>0</v>
      </c>
      <c r="BJ181" s="15" t="s">
        <v>67</v>
      </c>
      <c r="BK181" s="133">
        <f t="shared" si="12"/>
        <v>0</v>
      </c>
      <c r="BL181" s="15" t="s">
        <v>350</v>
      </c>
      <c r="BM181" s="131" t="s">
        <v>1143</v>
      </c>
    </row>
    <row r="182" spans="1:65" s="2" customFormat="1" ht="14.45" customHeight="1">
      <c r="A182" s="27"/>
      <c r="B182" s="125"/>
      <c r="C182" s="147" t="s">
        <v>303</v>
      </c>
      <c r="D182" s="147" t="s">
        <v>114</v>
      </c>
      <c r="E182" s="148" t="s">
        <v>1144</v>
      </c>
      <c r="F182" s="149" t="s">
        <v>1145</v>
      </c>
      <c r="G182" s="150" t="s">
        <v>301</v>
      </c>
      <c r="H182" s="151">
        <v>1</v>
      </c>
      <c r="I182" s="184"/>
      <c r="J182" s="185">
        <f t="shared" si="3"/>
        <v>0</v>
      </c>
      <c r="K182" s="126"/>
      <c r="L182" s="28"/>
      <c r="M182" s="127" t="s">
        <v>1</v>
      </c>
      <c r="N182" s="128" t="s">
        <v>36</v>
      </c>
      <c r="O182" s="129">
        <v>0</v>
      </c>
      <c r="P182" s="129">
        <f t="shared" si="4"/>
        <v>0</v>
      </c>
      <c r="Q182" s="129">
        <v>0</v>
      </c>
      <c r="R182" s="129">
        <f t="shared" si="5"/>
        <v>0</v>
      </c>
      <c r="S182" s="129">
        <v>0</v>
      </c>
      <c r="T182" s="130">
        <f t="shared" si="6"/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31" t="s">
        <v>350</v>
      </c>
      <c r="AT182" s="131" t="s">
        <v>114</v>
      </c>
      <c r="AU182" s="131" t="s">
        <v>67</v>
      </c>
      <c r="AY182" s="15" t="s">
        <v>112</v>
      </c>
      <c r="BE182" s="132">
        <f t="shared" si="7"/>
        <v>0</v>
      </c>
      <c r="BF182" s="132">
        <f t="shared" si="8"/>
        <v>0</v>
      </c>
      <c r="BG182" s="132">
        <f t="shared" si="9"/>
        <v>0</v>
      </c>
      <c r="BH182" s="132">
        <f t="shared" si="10"/>
        <v>0</v>
      </c>
      <c r="BI182" s="132">
        <f t="shared" si="11"/>
        <v>0</v>
      </c>
      <c r="BJ182" s="15" t="s">
        <v>67</v>
      </c>
      <c r="BK182" s="133">
        <f t="shared" si="12"/>
        <v>0</v>
      </c>
      <c r="BL182" s="15" t="s">
        <v>350</v>
      </c>
      <c r="BM182" s="131" t="s">
        <v>1146</v>
      </c>
    </row>
    <row r="183" spans="1:65" s="12" customFormat="1" ht="23.1" customHeight="1">
      <c r="B183" s="115"/>
      <c r="D183" s="116" t="s">
        <v>56</v>
      </c>
      <c r="E183" s="124" t="s">
        <v>806</v>
      </c>
      <c r="F183" s="124" t="s">
        <v>1147</v>
      </c>
      <c r="I183" s="193"/>
      <c r="J183" s="190">
        <f>SUM(J184:J196)</f>
        <v>0</v>
      </c>
      <c r="L183" s="115"/>
      <c r="M183" s="118"/>
      <c r="N183" s="119"/>
      <c r="O183" s="119"/>
      <c r="P183" s="120">
        <f>SUM(P184:P196)</f>
        <v>0</v>
      </c>
      <c r="Q183" s="119"/>
      <c r="R183" s="120">
        <f>SUM(R184:R196)</f>
        <v>18.916329999999967</v>
      </c>
      <c r="S183" s="119"/>
      <c r="T183" s="121">
        <f>SUM(T184:T196)</f>
        <v>0</v>
      </c>
      <c r="AR183" s="116" t="s">
        <v>123</v>
      </c>
      <c r="AT183" s="122" t="s">
        <v>56</v>
      </c>
      <c r="AU183" s="122" t="s">
        <v>65</v>
      </c>
      <c r="AY183" s="116" t="s">
        <v>112</v>
      </c>
      <c r="BK183" s="123">
        <f>SUM(BK184:BK196)</f>
        <v>0</v>
      </c>
    </row>
    <row r="184" spans="1:65" s="2" customFormat="1" ht="24.2" customHeight="1">
      <c r="A184" s="27"/>
      <c r="B184" s="125"/>
      <c r="C184" s="147" t="s">
        <v>307</v>
      </c>
      <c r="D184" s="147" t="s">
        <v>114</v>
      </c>
      <c r="E184" s="148" t="s">
        <v>1148</v>
      </c>
      <c r="F184" s="149" t="s">
        <v>1149</v>
      </c>
      <c r="G184" s="150" t="s">
        <v>160</v>
      </c>
      <c r="H184" s="151">
        <v>8</v>
      </c>
      <c r="I184" s="184"/>
      <c r="J184" s="185">
        <f>ROUND(I184*H184,2)</f>
        <v>0</v>
      </c>
      <c r="K184" s="126"/>
      <c r="L184" s="28"/>
      <c r="M184" s="127" t="s">
        <v>1</v>
      </c>
      <c r="N184" s="128" t="s">
        <v>36</v>
      </c>
      <c r="O184" s="129">
        <v>0</v>
      </c>
      <c r="P184" s="129">
        <f t="shared" ref="P184:P196" si="13">O184*H184</f>
        <v>0</v>
      </c>
      <c r="Q184" s="129">
        <v>0</v>
      </c>
      <c r="R184" s="129">
        <f t="shared" ref="R184:R196" si="14">Q184*H184</f>
        <v>0</v>
      </c>
      <c r="S184" s="129">
        <v>0</v>
      </c>
      <c r="T184" s="130">
        <f t="shared" ref="T184:T196" si="15">S184*H184</f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31" t="s">
        <v>350</v>
      </c>
      <c r="AT184" s="131" t="s">
        <v>114</v>
      </c>
      <c r="AU184" s="131" t="s">
        <v>67</v>
      </c>
      <c r="AY184" s="15" t="s">
        <v>112</v>
      </c>
      <c r="BE184" s="132">
        <f t="shared" ref="BE184:BE196" si="16">IF(N184="základná",J184,0)</f>
        <v>0</v>
      </c>
      <c r="BF184" s="132">
        <f t="shared" ref="BF184:BF196" si="17">IF(N184="znížená",J184,0)</f>
        <v>0</v>
      </c>
      <c r="BG184" s="132">
        <f t="shared" ref="BG184:BG196" si="18">IF(N184="zákl. prenesená",J184,0)</f>
        <v>0</v>
      </c>
      <c r="BH184" s="132">
        <f t="shared" ref="BH184:BH196" si="19">IF(N184="zníž. prenesená",J184,0)</f>
        <v>0</v>
      </c>
      <c r="BI184" s="132">
        <f t="shared" ref="BI184:BI196" si="20">IF(N184="nulová",J184,0)</f>
        <v>0</v>
      </c>
      <c r="BJ184" s="15" t="s">
        <v>67</v>
      </c>
      <c r="BK184" s="133">
        <f t="shared" ref="BK184:BK196" si="21">ROUND(I184*H184,3)</f>
        <v>0</v>
      </c>
      <c r="BL184" s="15" t="s">
        <v>350</v>
      </c>
      <c r="BM184" s="131" t="s">
        <v>1150</v>
      </c>
    </row>
    <row r="185" spans="1:65" s="2" customFormat="1" ht="24.2" customHeight="1">
      <c r="A185" s="27"/>
      <c r="B185" s="125"/>
      <c r="C185" s="147" t="s">
        <v>311</v>
      </c>
      <c r="D185" s="147" t="s">
        <v>114</v>
      </c>
      <c r="E185" s="148" t="s">
        <v>841</v>
      </c>
      <c r="F185" s="149" t="s">
        <v>842</v>
      </c>
      <c r="G185" s="150" t="s">
        <v>160</v>
      </c>
      <c r="H185" s="151">
        <v>8</v>
      </c>
      <c r="I185" s="184"/>
      <c r="J185" s="185">
        <f t="shared" ref="J185:J195" si="22">ROUND(I185*H185,2)</f>
        <v>0</v>
      </c>
      <c r="K185" s="126"/>
      <c r="L185" s="28"/>
      <c r="M185" s="127" t="s">
        <v>1</v>
      </c>
      <c r="N185" s="128" t="s">
        <v>36</v>
      </c>
      <c r="O185" s="129">
        <v>0</v>
      </c>
      <c r="P185" s="129">
        <f t="shared" si="13"/>
        <v>0</v>
      </c>
      <c r="Q185" s="129">
        <v>0</v>
      </c>
      <c r="R185" s="129">
        <f t="shared" si="14"/>
        <v>0</v>
      </c>
      <c r="S185" s="129">
        <v>0</v>
      </c>
      <c r="T185" s="130">
        <f t="shared" si="15"/>
        <v>0</v>
      </c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R185" s="131" t="s">
        <v>350</v>
      </c>
      <c r="AT185" s="131" t="s">
        <v>114</v>
      </c>
      <c r="AU185" s="131" t="s">
        <v>67</v>
      </c>
      <c r="AY185" s="15" t="s">
        <v>112</v>
      </c>
      <c r="BE185" s="132">
        <f t="shared" si="16"/>
        <v>0</v>
      </c>
      <c r="BF185" s="132">
        <f t="shared" si="17"/>
        <v>0</v>
      </c>
      <c r="BG185" s="132">
        <f t="shared" si="18"/>
        <v>0</v>
      </c>
      <c r="BH185" s="132">
        <f t="shared" si="19"/>
        <v>0</v>
      </c>
      <c r="BI185" s="132">
        <f t="shared" si="20"/>
        <v>0</v>
      </c>
      <c r="BJ185" s="15" t="s">
        <v>67</v>
      </c>
      <c r="BK185" s="133">
        <f t="shared" si="21"/>
        <v>0</v>
      </c>
      <c r="BL185" s="15" t="s">
        <v>350</v>
      </c>
      <c r="BM185" s="131" t="s">
        <v>1151</v>
      </c>
    </row>
    <row r="186" spans="1:65" s="2" customFormat="1" ht="38.1" customHeight="1">
      <c r="A186" s="27"/>
      <c r="B186" s="125"/>
      <c r="C186" s="152" t="s">
        <v>315</v>
      </c>
      <c r="D186" s="152" t="s">
        <v>186</v>
      </c>
      <c r="E186" s="153" t="s">
        <v>1152</v>
      </c>
      <c r="F186" s="154" t="s">
        <v>1153</v>
      </c>
      <c r="G186" s="155" t="s">
        <v>160</v>
      </c>
      <c r="H186" s="156">
        <v>8.5</v>
      </c>
      <c r="I186" s="195"/>
      <c r="J186" s="186">
        <f t="shared" si="22"/>
        <v>0</v>
      </c>
      <c r="K186" s="136"/>
      <c r="L186" s="137"/>
      <c r="M186" s="138" t="s">
        <v>1</v>
      </c>
      <c r="N186" s="139" t="s">
        <v>36</v>
      </c>
      <c r="O186" s="129">
        <v>0</v>
      </c>
      <c r="P186" s="129">
        <f t="shared" si="13"/>
        <v>0</v>
      </c>
      <c r="Q186" s="129">
        <v>2.2254505882352902</v>
      </c>
      <c r="R186" s="129">
        <f t="shared" si="14"/>
        <v>18.916329999999967</v>
      </c>
      <c r="S186" s="129">
        <v>0</v>
      </c>
      <c r="T186" s="130">
        <f t="shared" si="15"/>
        <v>0</v>
      </c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R186" s="131" t="s">
        <v>631</v>
      </c>
      <c r="AT186" s="131" t="s">
        <v>186</v>
      </c>
      <c r="AU186" s="131" t="s">
        <v>67</v>
      </c>
      <c r="AY186" s="15" t="s">
        <v>112</v>
      </c>
      <c r="BE186" s="132">
        <f t="shared" si="16"/>
        <v>0</v>
      </c>
      <c r="BF186" s="132">
        <f t="shared" si="17"/>
        <v>0</v>
      </c>
      <c r="BG186" s="132">
        <f t="shared" si="18"/>
        <v>0</v>
      </c>
      <c r="BH186" s="132">
        <f t="shared" si="19"/>
        <v>0</v>
      </c>
      <c r="BI186" s="132">
        <f t="shared" si="20"/>
        <v>0</v>
      </c>
      <c r="BJ186" s="15" t="s">
        <v>67</v>
      </c>
      <c r="BK186" s="133">
        <f t="shared" si="21"/>
        <v>0</v>
      </c>
      <c r="BL186" s="15" t="s">
        <v>350</v>
      </c>
      <c r="BM186" s="131" t="s">
        <v>1154</v>
      </c>
    </row>
    <row r="187" spans="1:65" s="2" customFormat="1" ht="24.2" customHeight="1">
      <c r="A187" s="27"/>
      <c r="B187" s="125"/>
      <c r="C187" s="147" t="s">
        <v>319</v>
      </c>
      <c r="D187" s="147" t="s">
        <v>114</v>
      </c>
      <c r="E187" s="148" t="s">
        <v>1155</v>
      </c>
      <c r="F187" s="149" t="s">
        <v>1156</v>
      </c>
      <c r="G187" s="150" t="s">
        <v>160</v>
      </c>
      <c r="H187" s="151">
        <v>1</v>
      </c>
      <c r="I187" s="184"/>
      <c r="J187" s="185">
        <f t="shared" si="22"/>
        <v>0</v>
      </c>
      <c r="K187" s="126"/>
      <c r="L187" s="28"/>
      <c r="M187" s="127" t="s">
        <v>1</v>
      </c>
      <c r="N187" s="128" t="s">
        <v>36</v>
      </c>
      <c r="O187" s="129">
        <v>0</v>
      </c>
      <c r="P187" s="129">
        <f t="shared" si="13"/>
        <v>0</v>
      </c>
      <c r="Q187" s="129">
        <v>0</v>
      </c>
      <c r="R187" s="129">
        <f t="shared" si="14"/>
        <v>0</v>
      </c>
      <c r="S187" s="129">
        <v>0</v>
      </c>
      <c r="T187" s="130">
        <f t="shared" si="15"/>
        <v>0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R187" s="131" t="s">
        <v>350</v>
      </c>
      <c r="AT187" s="131" t="s">
        <v>114</v>
      </c>
      <c r="AU187" s="131" t="s">
        <v>67</v>
      </c>
      <c r="AY187" s="15" t="s">
        <v>112</v>
      </c>
      <c r="BE187" s="132">
        <f t="shared" si="16"/>
        <v>0</v>
      </c>
      <c r="BF187" s="132">
        <f t="shared" si="17"/>
        <v>0</v>
      </c>
      <c r="BG187" s="132">
        <f t="shared" si="18"/>
        <v>0</v>
      </c>
      <c r="BH187" s="132">
        <f t="shared" si="19"/>
        <v>0</v>
      </c>
      <c r="BI187" s="132">
        <f t="shared" si="20"/>
        <v>0</v>
      </c>
      <c r="BJ187" s="15" t="s">
        <v>67</v>
      </c>
      <c r="BK187" s="133">
        <f t="shared" si="21"/>
        <v>0</v>
      </c>
      <c r="BL187" s="15" t="s">
        <v>350</v>
      </c>
      <c r="BM187" s="131" t="s">
        <v>1157</v>
      </c>
    </row>
    <row r="188" spans="1:65" s="2" customFormat="1" ht="24.2" customHeight="1">
      <c r="A188" s="27"/>
      <c r="B188" s="125"/>
      <c r="C188" s="147" t="s">
        <v>323</v>
      </c>
      <c r="D188" s="147" t="s">
        <v>114</v>
      </c>
      <c r="E188" s="148" t="s">
        <v>1158</v>
      </c>
      <c r="F188" s="149" t="s">
        <v>1159</v>
      </c>
      <c r="G188" s="150" t="s">
        <v>137</v>
      </c>
      <c r="H188" s="151">
        <v>6</v>
      </c>
      <c r="I188" s="184"/>
      <c r="J188" s="185">
        <f t="shared" si="22"/>
        <v>0</v>
      </c>
      <c r="K188" s="126"/>
      <c r="L188" s="28"/>
      <c r="M188" s="127" t="s">
        <v>1</v>
      </c>
      <c r="N188" s="128" t="s">
        <v>36</v>
      </c>
      <c r="O188" s="129">
        <v>0</v>
      </c>
      <c r="P188" s="129">
        <f t="shared" si="13"/>
        <v>0</v>
      </c>
      <c r="Q188" s="129">
        <v>0</v>
      </c>
      <c r="R188" s="129">
        <f t="shared" si="14"/>
        <v>0</v>
      </c>
      <c r="S188" s="129">
        <v>0</v>
      </c>
      <c r="T188" s="130">
        <f t="shared" si="15"/>
        <v>0</v>
      </c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R188" s="131" t="s">
        <v>350</v>
      </c>
      <c r="AT188" s="131" t="s">
        <v>114</v>
      </c>
      <c r="AU188" s="131" t="s">
        <v>67</v>
      </c>
      <c r="AY188" s="15" t="s">
        <v>112</v>
      </c>
      <c r="BE188" s="132">
        <f t="shared" si="16"/>
        <v>0</v>
      </c>
      <c r="BF188" s="132">
        <f t="shared" si="17"/>
        <v>0</v>
      </c>
      <c r="BG188" s="132">
        <f t="shared" si="18"/>
        <v>0</v>
      </c>
      <c r="BH188" s="132">
        <f t="shared" si="19"/>
        <v>0</v>
      </c>
      <c r="BI188" s="132">
        <f t="shared" si="20"/>
        <v>0</v>
      </c>
      <c r="BJ188" s="15" t="s">
        <v>67</v>
      </c>
      <c r="BK188" s="133">
        <f t="shared" si="21"/>
        <v>0</v>
      </c>
      <c r="BL188" s="15" t="s">
        <v>350</v>
      </c>
      <c r="BM188" s="131" t="s">
        <v>1160</v>
      </c>
    </row>
    <row r="189" spans="1:65" s="2" customFormat="1" ht="24.2" customHeight="1">
      <c r="A189" s="27"/>
      <c r="B189" s="125"/>
      <c r="C189" s="147" t="s">
        <v>328</v>
      </c>
      <c r="D189" s="147" t="s">
        <v>114</v>
      </c>
      <c r="E189" s="148" t="s">
        <v>1161</v>
      </c>
      <c r="F189" s="149" t="s">
        <v>1162</v>
      </c>
      <c r="G189" s="150" t="s">
        <v>137</v>
      </c>
      <c r="H189" s="151">
        <v>40</v>
      </c>
      <c r="I189" s="184"/>
      <c r="J189" s="185">
        <f t="shared" si="22"/>
        <v>0</v>
      </c>
      <c r="K189" s="126"/>
      <c r="L189" s="28"/>
      <c r="M189" s="127" t="s">
        <v>1</v>
      </c>
      <c r="N189" s="128" t="s">
        <v>36</v>
      </c>
      <c r="O189" s="129">
        <v>0</v>
      </c>
      <c r="P189" s="129">
        <f t="shared" si="13"/>
        <v>0</v>
      </c>
      <c r="Q189" s="129">
        <v>0</v>
      </c>
      <c r="R189" s="129">
        <f t="shared" si="14"/>
        <v>0</v>
      </c>
      <c r="S189" s="129">
        <v>0</v>
      </c>
      <c r="T189" s="130">
        <f t="shared" si="15"/>
        <v>0</v>
      </c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R189" s="131" t="s">
        <v>350</v>
      </c>
      <c r="AT189" s="131" t="s">
        <v>114</v>
      </c>
      <c r="AU189" s="131" t="s">
        <v>67</v>
      </c>
      <c r="AY189" s="15" t="s">
        <v>112</v>
      </c>
      <c r="BE189" s="132">
        <f t="shared" si="16"/>
        <v>0</v>
      </c>
      <c r="BF189" s="132">
        <f t="shared" si="17"/>
        <v>0</v>
      </c>
      <c r="BG189" s="132">
        <f t="shared" si="18"/>
        <v>0</v>
      </c>
      <c r="BH189" s="132">
        <f t="shared" si="19"/>
        <v>0</v>
      </c>
      <c r="BI189" s="132">
        <f t="shared" si="20"/>
        <v>0</v>
      </c>
      <c r="BJ189" s="15" t="s">
        <v>67</v>
      </c>
      <c r="BK189" s="133">
        <f t="shared" si="21"/>
        <v>0</v>
      </c>
      <c r="BL189" s="15" t="s">
        <v>350</v>
      </c>
      <c r="BM189" s="131" t="s">
        <v>1163</v>
      </c>
    </row>
    <row r="190" spans="1:65" s="2" customFormat="1" ht="24.2" customHeight="1">
      <c r="A190" s="27"/>
      <c r="B190" s="125"/>
      <c r="C190" s="147" t="s">
        <v>332</v>
      </c>
      <c r="D190" s="147" t="s">
        <v>114</v>
      </c>
      <c r="E190" s="148" t="s">
        <v>1164</v>
      </c>
      <c r="F190" s="149" t="s">
        <v>1165</v>
      </c>
      <c r="G190" s="150" t="s">
        <v>137</v>
      </c>
      <c r="H190" s="151">
        <v>14</v>
      </c>
      <c r="I190" s="184"/>
      <c r="J190" s="185">
        <f t="shared" si="22"/>
        <v>0</v>
      </c>
      <c r="K190" s="126"/>
      <c r="L190" s="28"/>
      <c r="M190" s="127" t="s">
        <v>1</v>
      </c>
      <c r="N190" s="128" t="s">
        <v>36</v>
      </c>
      <c r="O190" s="129">
        <v>0</v>
      </c>
      <c r="P190" s="129">
        <f t="shared" si="13"/>
        <v>0</v>
      </c>
      <c r="Q190" s="129">
        <v>0</v>
      </c>
      <c r="R190" s="129">
        <f t="shared" si="14"/>
        <v>0</v>
      </c>
      <c r="S190" s="129">
        <v>0</v>
      </c>
      <c r="T190" s="130">
        <f t="shared" si="15"/>
        <v>0</v>
      </c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R190" s="131" t="s">
        <v>350</v>
      </c>
      <c r="AT190" s="131" t="s">
        <v>114</v>
      </c>
      <c r="AU190" s="131" t="s">
        <v>67</v>
      </c>
      <c r="AY190" s="15" t="s">
        <v>112</v>
      </c>
      <c r="BE190" s="132">
        <f t="shared" si="16"/>
        <v>0</v>
      </c>
      <c r="BF190" s="132">
        <f t="shared" si="17"/>
        <v>0</v>
      </c>
      <c r="BG190" s="132">
        <f t="shared" si="18"/>
        <v>0</v>
      </c>
      <c r="BH190" s="132">
        <f t="shared" si="19"/>
        <v>0</v>
      </c>
      <c r="BI190" s="132">
        <f t="shared" si="20"/>
        <v>0</v>
      </c>
      <c r="BJ190" s="15" t="s">
        <v>67</v>
      </c>
      <c r="BK190" s="133">
        <f t="shared" si="21"/>
        <v>0</v>
      </c>
      <c r="BL190" s="15" t="s">
        <v>350</v>
      </c>
      <c r="BM190" s="131" t="s">
        <v>1166</v>
      </c>
    </row>
    <row r="191" spans="1:65" s="2" customFormat="1" ht="24.2" customHeight="1">
      <c r="A191" s="27"/>
      <c r="B191" s="125"/>
      <c r="C191" s="147" t="s">
        <v>336</v>
      </c>
      <c r="D191" s="147" t="s">
        <v>114</v>
      </c>
      <c r="E191" s="148" t="s">
        <v>1167</v>
      </c>
      <c r="F191" s="149" t="s">
        <v>1168</v>
      </c>
      <c r="G191" s="150" t="s">
        <v>137</v>
      </c>
      <c r="H191" s="151">
        <v>6</v>
      </c>
      <c r="I191" s="184"/>
      <c r="J191" s="185">
        <f t="shared" si="22"/>
        <v>0</v>
      </c>
      <c r="K191" s="126"/>
      <c r="L191" s="28"/>
      <c r="M191" s="127" t="s">
        <v>1</v>
      </c>
      <c r="N191" s="128" t="s">
        <v>36</v>
      </c>
      <c r="O191" s="129">
        <v>0</v>
      </c>
      <c r="P191" s="129">
        <f t="shared" si="13"/>
        <v>0</v>
      </c>
      <c r="Q191" s="129">
        <v>0</v>
      </c>
      <c r="R191" s="129">
        <f t="shared" si="14"/>
        <v>0</v>
      </c>
      <c r="S191" s="129">
        <v>0</v>
      </c>
      <c r="T191" s="130">
        <f t="shared" si="15"/>
        <v>0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R191" s="131" t="s">
        <v>350</v>
      </c>
      <c r="AT191" s="131" t="s">
        <v>114</v>
      </c>
      <c r="AU191" s="131" t="s">
        <v>67</v>
      </c>
      <c r="AY191" s="15" t="s">
        <v>112</v>
      </c>
      <c r="BE191" s="132">
        <f t="shared" si="16"/>
        <v>0</v>
      </c>
      <c r="BF191" s="132">
        <f t="shared" si="17"/>
        <v>0</v>
      </c>
      <c r="BG191" s="132">
        <f t="shared" si="18"/>
        <v>0</v>
      </c>
      <c r="BH191" s="132">
        <f t="shared" si="19"/>
        <v>0</v>
      </c>
      <c r="BI191" s="132">
        <f t="shared" si="20"/>
        <v>0</v>
      </c>
      <c r="BJ191" s="15" t="s">
        <v>67</v>
      </c>
      <c r="BK191" s="133">
        <f t="shared" si="21"/>
        <v>0</v>
      </c>
      <c r="BL191" s="15" t="s">
        <v>350</v>
      </c>
      <c r="BM191" s="131" t="s">
        <v>1169</v>
      </c>
    </row>
    <row r="192" spans="1:65" s="2" customFormat="1" ht="24.2" customHeight="1">
      <c r="A192" s="27"/>
      <c r="B192" s="125"/>
      <c r="C192" s="147" t="s">
        <v>340</v>
      </c>
      <c r="D192" s="147" t="s">
        <v>114</v>
      </c>
      <c r="E192" s="148" t="s">
        <v>1170</v>
      </c>
      <c r="F192" s="149" t="s">
        <v>1171</v>
      </c>
      <c r="G192" s="150" t="s">
        <v>137</v>
      </c>
      <c r="H192" s="151">
        <v>40</v>
      </c>
      <c r="I192" s="184"/>
      <c r="J192" s="185">
        <f t="shared" si="22"/>
        <v>0</v>
      </c>
      <c r="K192" s="126"/>
      <c r="L192" s="28"/>
      <c r="M192" s="127" t="s">
        <v>1</v>
      </c>
      <c r="N192" s="128" t="s">
        <v>36</v>
      </c>
      <c r="O192" s="129">
        <v>0</v>
      </c>
      <c r="P192" s="129">
        <f t="shared" si="13"/>
        <v>0</v>
      </c>
      <c r="Q192" s="129">
        <v>0</v>
      </c>
      <c r="R192" s="129">
        <f t="shared" si="14"/>
        <v>0</v>
      </c>
      <c r="S192" s="129">
        <v>0</v>
      </c>
      <c r="T192" s="130">
        <f t="shared" si="15"/>
        <v>0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R192" s="131" t="s">
        <v>350</v>
      </c>
      <c r="AT192" s="131" t="s">
        <v>114</v>
      </c>
      <c r="AU192" s="131" t="s">
        <v>67</v>
      </c>
      <c r="AY192" s="15" t="s">
        <v>112</v>
      </c>
      <c r="BE192" s="132">
        <f t="shared" si="16"/>
        <v>0</v>
      </c>
      <c r="BF192" s="132">
        <f t="shared" si="17"/>
        <v>0</v>
      </c>
      <c r="BG192" s="132">
        <f t="shared" si="18"/>
        <v>0</v>
      </c>
      <c r="BH192" s="132">
        <f t="shared" si="19"/>
        <v>0</v>
      </c>
      <c r="BI192" s="132">
        <f t="shared" si="20"/>
        <v>0</v>
      </c>
      <c r="BJ192" s="15" t="s">
        <v>67</v>
      </c>
      <c r="BK192" s="133">
        <f t="shared" si="21"/>
        <v>0</v>
      </c>
      <c r="BL192" s="15" t="s">
        <v>350</v>
      </c>
      <c r="BM192" s="131" t="s">
        <v>1172</v>
      </c>
    </row>
    <row r="193" spans="1:65" s="2" customFormat="1" ht="24.2" customHeight="1">
      <c r="A193" s="27"/>
      <c r="B193" s="125"/>
      <c r="C193" s="147" t="s">
        <v>344</v>
      </c>
      <c r="D193" s="147" t="s">
        <v>114</v>
      </c>
      <c r="E193" s="148" t="s">
        <v>1173</v>
      </c>
      <c r="F193" s="149" t="s">
        <v>1174</v>
      </c>
      <c r="G193" s="150" t="s">
        <v>137</v>
      </c>
      <c r="H193" s="151">
        <v>14</v>
      </c>
      <c r="I193" s="184"/>
      <c r="J193" s="185">
        <f t="shared" si="22"/>
        <v>0</v>
      </c>
      <c r="K193" s="126"/>
      <c r="L193" s="28"/>
      <c r="M193" s="127" t="s">
        <v>1</v>
      </c>
      <c r="N193" s="128" t="s">
        <v>36</v>
      </c>
      <c r="O193" s="129">
        <v>0</v>
      </c>
      <c r="P193" s="129">
        <f t="shared" si="13"/>
        <v>0</v>
      </c>
      <c r="Q193" s="129">
        <v>0</v>
      </c>
      <c r="R193" s="129">
        <f t="shared" si="14"/>
        <v>0</v>
      </c>
      <c r="S193" s="129">
        <v>0</v>
      </c>
      <c r="T193" s="130">
        <f t="shared" si="15"/>
        <v>0</v>
      </c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R193" s="131" t="s">
        <v>350</v>
      </c>
      <c r="AT193" s="131" t="s">
        <v>114</v>
      </c>
      <c r="AU193" s="131" t="s">
        <v>67</v>
      </c>
      <c r="AY193" s="15" t="s">
        <v>112</v>
      </c>
      <c r="BE193" s="132">
        <f t="shared" si="16"/>
        <v>0</v>
      </c>
      <c r="BF193" s="132">
        <f t="shared" si="17"/>
        <v>0</v>
      </c>
      <c r="BG193" s="132">
        <f t="shared" si="18"/>
        <v>0</v>
      </c>
      <c r="BH193" s="132">
        <f t="shared" si="19"/>
        <v>0</v>
      </c>
      <c r="BI193" s="132">
        <f t="shared" si="20"/>
        <v>0</v>
      </c>
      <c r="BJ193" s="15" t="s">
        <v>67</v>
      </c>
      <c r="BK193" s="133">
        <f t="shared" si="21"/>
        <v>0</v>
      </c>
      <c r="BL193" s="15" t="s">
        <v>350</v>
      </c>
      <c r="BM193" s="131" t="s">
        <v>1175</v>
      </c>
    </row>
    <row r="194" spans="1:65" s="2" customFormat="1" ht="24.2" customHeight="1">
      <c r="A194" s="27"/>
      <c r="B194" s="125"/>
      <c r="C194" s="147" t="s">
        <v>348</v>
      </c>
      <c r="D194" s="147" t="s">
        <v>114</v>
      </c>
      <c r="E194" s="148" t="s">
        <v>881</v>
      </c>
      <c r="F194" s="149" t="s">
        <v>1176</v>
      </c>
      <c r="G194" s="150" t="s">
        <v>160</v>
      </c>
      <c r="H194" s="151">
        <v>8.5</v>
      </c>
      <c r="I194" s="184"/>
      <c r="J194" s="185">
        <f t="shared" si="22"/>
        <v>0</v>
      </c>
      <c r="K194" s="126"/>
      <c r="L194" s="28"/>
      <c r="M194" s="127" t="s">
        <v>1</v>
      </c>
      <c r="N194" s="128" t="s">
        <v>36</v>
      </c>
      <c r="O194" s="129">
        <v>0</v>
      </c>
      <c r="P194" s="129">
        <f t="shared" si="13"/>
        <v>0</v>
      </c>
      <c r="Q194" s="129">
        <v>0</v>
      </c>
      <c r="R194" s="129">
        <f t="shared" si="14"/>
        <v>0</v>
      </c>
      <c r="S194" s="129">
        <v>0</v>
      </c>
      <c r="T194" s="130">
        <f t="shared" si="15"/>
        <v>0</v>
      </c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R194" s="131" t="s">
        <v>350</v>
      </c>
      <c r="AT194" s="131" t="s">
        <v>114</v>
      </c>
      <c r="AU194" s="131" t="s">
        <v>67</v>
      </c>
      <c r="AY194" s="15" t="s">
        <v>112</v>
      </c>
      <c r="BE194" s="132">
        <f t="shared" si="16"/>
        <v>0</v>
      </c>
      <c r="BF194" s="132">
        <f t="shared" si="17"/>
        <v>0</v>
      </c>
      <c r="BG194" s="132">
        <f t="shared" si="18"/>
        <v>0</v>
      </c>
      <c r="BH194" s="132">
        <f t="shared" si="19"/>
        <v>0</v>
      </c>
      <c r="BI194" s="132">
        <f t="shared" si="20"/>
        <v>0</v>
      </c>
      <c r="BJ194" s="15" t="s">
        <v>67</v>
      </c>
      <c r="BK194" s="133">
        <f t="shared" si="21"/>
        <v>0</v>
      </c>
      <c r="BL194" s="15" t="s">
        <v>350</v>
      </c>
      <c r="BM194" s="131" t="s">
        <v>1177</v>
      </c>
    </row>
    <row r="195" spans="1:65" s="2" customFormat="1" ht="24.2" customHeight="1">
      <c r="A195" s="27"/>
      <c r="B195" s="125"/>
      <c r="C195" s="147" t="s">
        <v>350</v>
      </c>
      <c r="D195" s="147" t="s">
        <v>114</v>
      </c>
      <c r="E195" s="148" t="s">
        <v>885</v>
      </c>
      <c r="F195" s="149" t="s">
        <v>1178</v>
      </c>
      <c r="G195" s="150" t="s">
        <v>160</v>
      </c>
      <c r="H195" s="151">
        <v>85</v>
      </c>
      <c r="I195" s="184"/>
      <c r="J195" s="185">
        <f t="shared" si="22"/>
        <v>0</v>
      </c>
      <c r="K195" s="126"/>
      <c r="L195" s="28"/>
      <c r="M195" s="127" t="s">
        <v>1</v>
      </c>
      <c r="N195" s="128" t="s">
        <v>36</v>
      </c>
      <c r="O195" s="129">
        <v>0</v>
      </c>
      <c r="P195" s="129">
        <f t="shared" si="13"/>
        <v>0</v>
      </c>
      <c r="Q195" s="129">
        <v>0</v>
      </c>
      <c r="R195" s="129">
        <f t="shared" si="14"/>
        <v>0</v>
      </c>
      <c r="S195" s="129">
        <v>0</v>
      </c>
      <c r="T195" s="130">
        <f t="shared" si="15"/>
        <v>0</v>
      </c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R195" s="131" t="s">
        <v>350</v>
      </c>
      <c r="AT195" s="131" t="s">
        <v>114</v>
      </c>
      <c r="AU195" s="131" t="s">
        <v>67</v>
      </c>
      <c r="AY195" s="15" t="s">
        <v>112</v>
      </c>
      <c r="BE195" s="132">
        <f t="shared" si="16"/>
        <v>0</v>
      </c>
      <c r="BF195" s="132">
        <f t="shared" si="17"/>
        <v>0</v>
      </c>
      <c r="BG195" s="132">
        <f t="shared" si="18"/>
        <v>0</v>
      </c>
      <c r="BH195" s="132">
        <f t="shared" si="19"/>
        <v>0</v>
      </c>
      <c r="BI195" s="132">
        <f t="shared" si="20"/>
        <v>0</v>
      </c>
      <c r="BJ195" s="15" t="s">
        <v>67</v>
      </c>
      <c r="BK195" s="133">
        <f t="shared" si="21"/>
        <v>0</v>
      </c>
      <c r="BL195" s="15" t="s">
        <v>350</v>
      </c>
      <c r="BM195" s="131" t="s">
        <v>1179</v>
      </c>
    </row>
    <row r="196" spans="1:65" s="2" customFormat="1" ht="24.2" customHeight="1">
      <c r="A196" s="27"/>
      <c r="B196" s="125"/>
      <c r="C196" s="147" t="s">
        <v>352</v>
      </c>
      <c r="D196" s="147" t="s">
        <v>114</v>
      </c>
      <c r="E196" s="148" t="s">
        <v>1180</v>
      </c>
      <c r="F196" s="149" t="s">
        <v>1181</v>
      </c>
      <c r="G196" s="150" t="s">
        <v>117</v>
      </c>
      <c r="H196" s="151">
        <v>30</v>
      </c>
      <c r="I196" s="184"/>
      <c r="J196" s="185">
        <f>ROUND(I196*H196,2)</f>
        <v>0</v>
      </c>
      <c r="K196" s="126"/>
      <c r="L196" s="28"/>
      <c r="M196" s="127" t="s">
        <v>1</v>
      </c>
      <c r="N196" s="128" t="s">
        <v>36</v>
      </c>
      <c r="O196" s="129">
        <v>0</v>
      </c>
      <c r="P196" s="129">
        <f t="shared" si="13"/>
        <v>0</v>
      </c>
      <c r="Q196" s="129">
        <v>0</v>
      </c>
      <c r="R196" s="129">
        <f t="shared" si="14"/>
        <v>0</v>
      </c>
      <c r="S196" s="129">
        <v>0</v>
      </c>
      <c r="T196" s="130">
        <f t="shared" si="15"/>
        <v>0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R196" s="131" t="s">
        <v>350</v>
      </c>
      <c r="AT196" s="131" t="s">
        <v>114</v>
      </c>
      <c r="AU196" s="131" t="s">
        <v>67</v>
      </c>
      <c r="AY196" s="15" t="s">
        <v>112</v>
      </c>
      <c r="BE196" s="132">
        <f t="shared" si="16"/>
        <v>0</v>
      </c>
      <c r="BF196" s="132">
        <f t="shared" si="17"/>
        <v>0</v>
      </c>
      <c r="BG196" s="132">
        <f t="shared" si="18"/>
        <v>0</v>
      </c>
      <c r="BH196" s="132">
        <f t="shared" si="19"/>
        <v>0</v>
      </c>
      <c r="BI196" s="132">
        <f t="shared" si="20"/>
        <v>0</v>
      </c>
      <c r="BJ196" s="15" t="s">
        <v>67</v>
      </c>
      <c r="BK196" s="133">
        <f t="shared" si="21"/>
        <v>0</v>
      </c>
      <c r="BL196" s="15" t="s">
        <v>350</v>
      </c>
      <c r="BM196" s="131" t="s">
        <v>1182</v>
      </c>
    </row>
    <row r="197" spans="1:65" s="12" customFormat="1" ht="26.1" customHeight="1">
      <c r="B197" s="115"/>
      <c r="D197" s="116" t="s">
        <v>56</v>
      </c>
      <c r="E197" s="117" t="s">
        <v>1183</v>
      </c>
      <c r="F197" s="117" t="s">
        <v>1184</v>
      </c>
      <c r="I197" s="193"/>
      <c r="J197" s="194">
        <f>SUM(J198:J201)</f>
        <v>0</v>
      </c>
      <c r="L197" s="115"/>
      <c r="M197" s="118"/>
      <c r="N197" s="119"/>
      <c r="O197" s="119"/>
      <c r="P197" s="120">
        <f>SUM(P198:P201)</f>
        <v>0</v>
      </c>
      <c r="Q197" s="119"/>
      <c r="R197" s="120">
        <f>SUM(R198:R201)</f>
        <v>0</v>
      </c>
      <c r="S197" s="119"/>
      <c r="T197" s="121">
        <f>SUM(T198:T201)</f>
        <v>0</v>
      </c>
      <c r="AR197" s="116" t="s">
        <v>118</v>
      </c>
      <c r="AT197" s="122" t="s">
        <v>56</v>
      </c>
      <c r="AU197" s="122" t="s">
        <v>57</v>
      </c>
      <c r="AY197" s="116" t="s">
        <v>112</v>
      </c>
      <c r="BK197" s="123">
        <f>SUM(BK198:BK201)</f>
        <v>0</v>
      </c>
    </row>
    <row r="198" spans="1:65" s="2" customFormat="1" ht="14.45" customHeight="1">
      <c r="A198" s="27"/>
      <c r="B198" s="125"/>
      <c r="C198" s="147" t="s">
        <v>356</v>
      </c>
      <c r="D198" s="147" t="s">
        <v>114</v>
      </c>
      <c r="E198" s="148" t="s">
        <v>1185</v>
      </c>
      <c r="F198" s="149" t="s">
        <v>1186</v>
      </c>
      <c r="G198" s="150" t="s">
        <v>1187</v>
      </c>
      <c r="H198" s="151">
        <v>12</v>
      </c>
      <c r="I198" s="184"/>
      <c r="J198" s="185">
        <f>ROUND(I198*H198,2)</f>
        <v>0</v>
      </c>
      <c r="K198" s="126"/>
      <c r="L198" s="28"/>
      <c r="M198" s="127" t="s">
        <v>1</v>
      </c>
      <c r="N198" s="128" t="s">
        <v>36</v>
      </c>
      <c r="O198" s="129">
        <v>0</v>
      </c>
      <c r="P198" s="129">
        <f>O198*H198</f>
        <v>0</v>
      </c>
      <c r="Q198" s="129">
        <v>0</v>
      </c>
      <c r="R198" s="129">
        <f>Q198*H198</f>
        <v>0</v>
      </c>
      <c r="S198" s="129">
        <v>0</v>
      </c>
      <c r="T198" s="130">
        <f>S198*H198</f>
        <v>0</v>
      </c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R198" s="131" t="s">
        <v>967</v>
      </c>
      <c r="AT198" s="131" t="s">
        <v>114</v>
      </c>
      <c r="AU198" s="131" t="s">
        <v>65</v>
      </c>
      <c r="AY198" s="15" t="s">
        <v>112</v>
      </c>
      <c r="BE198" s="132">
        <f>IF(N198="základná",J198,0)</f>
        <v>0</v>
      </c>
      <c r="BF198" s="132">
        <f>IF(N198="znížená",J198,0)</f>
        <v>0</v>
      </c>
      <c r="BG198" s="132">
        <f>IF(N198="zákl. prenesená",J198,0)</f>
        <v>0</v>
      </c>
      <c r="BH198" s="132">
        <f>IF(N198="zníž. prenesená",J198,0)</f>
        <v>0</v>
      </c>
      <c r="BI198" s="132">
        <f>IF(N198="nulová",J198,0)</f>
        <v>0</v>
      </c>
      <c r="BJ198" s="15" t="s">
        <v>67</v>
      </c>
      <c r="BK198" s="133">
        <f>ROUND(I198*H198,3)</f>
        <v>0</v>
      </c>
      <c r="BL198" s="15" t="s">
        <v>967</v>
      </c>
      <c r="BM198" s="131" t="s">
        <v>1188</v>
      </c>
    </row>
    <row r="199" spans="1:65" s="2" customFormat="1" ht="14.45" customHeight="1">
      <c r="A199" s="27"/>
      <c r="B199" s="125"/>
      <c r="C199" s="147" t="s">
        <v>360</v>
      </c>
      <c r="D199" s="147" t="s">
        <v>114</v>
      </c>
      <c r="E199" s="148" t="s">
        <v>1189</v>
      </c>
      <c r="F199" s="149" t="s">
        <v>1190</v>
      </c>
      <c r="G199" s="150" t="s">
        <v>818</v>
      </c>
      <c r="H199" s="151">
        <v>10</v>
      </c>
      <c r="I199" s="184"/>
      <c r="J199" s="185">
        <f t="shared" ref="J199:J200" si="23">ROUND(I199*H199,2)</f>
        <v>0</v>
      </c>
      <c r="K199" s="126"/>
      <c r="L199" s="28"/>
      <c r="M199" s="127" t="s">
        <v>1</v>
      </c>
      <c r="N199" s="128" t="s">
        <v>36</v>
      </c>
      <c r="O199" s="129">
        <v>0</v>
      </c>
      <c r="P199" s="129">
        <f>O199*H199</f>
        <v>0</v>
      </c>
      <c r="Q199" s="129">
        <v>0</v>
      </c>
      <c r="R199" s="129">
        <f>Q199*H199</f>
        <v>0</v>
      </c>
      <c r="S199" s="129">
        <v>0</v>
      </c>
      <c r="T199" s="130">
        <f>S199*H199</f>
        <v>0</v>
      </c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R199" s="131" t="s">
        <v>967</v>
      </c>
      <c r="AT199" s="131" t="s">
        <v>114</v>
      </c>
      <c r="AU199" s="131" t="s">
        <v>65</v>
      </c>
      <c r="AY199" s="15" t="s">
        <v>112</v>
      </c>
      <c r="BE199" s="132">
        <f>IF(N199="základná",J199,0)</f>
        <v>0</v>
      </c>
      <c r="BF199" s="132">
        <f>IF(N199="znížená",J199,0)</f>
        <v>0</v>
      </c>
      <c r="BG199" s="132">
        <f>IF(N199="zákl. prenesená",J199,0)</f>
        <v>0</v>
      </c>
      <c r="BH199" s="132">
        <f>IF(N199="zníž. prenesená",J199,0)</f>
        <v>0</v>
      </c>
      <c r="BI199" s="132">
        <f>IF(N199="nulová",J199,0)</f>
        <v>0</v>
      </c>
      <c r="BJ199" s="15" t="s">
        <v>67</v>
      </c>
      <c r="BK199" s="133">
        <f>ROUND(I199*H199,3)</f>
        <v>0</v>
      </c>
      <c r="BL199" s="15" t="s">
        <v>967</v>
      </c>
      <c r="BM199" s="131" t="s">
        <v>1191</v>
      </c>
    </row>
    <row r="200" spans="1:65" s="2" customFormat="1" ht="14.45" customHeight="1">
      <c r="A200" s="27"/>
      <c r="B200" s="125"/>
      <c r="C200" s="147" t="s">
        <v>364</v>
      </c>
      <c r="D200" s="147" t="s">
        <v>114</v>
      </c>
      <c r="E200" s="148" t="s">
        <v>1192</v>
      </c>
      <c r="F200" s="149" t="s">
        <v>1193</v>
      </c>
      <c r="G200" s="150" t="s">
        <v>1194</v>
      </c>
      <c r="H200" s="151">
        <v>1</v>
      </c>
      <c r="I200" s="184"/>
      <c r="J200" s="185">
        <f t="shared" si="23"/>
        <v>0</v>
      </c>
      <c r="K200" s="126"/>
      <c r="L200" s="28"/>
      <c r="M200" s="127" t="s">
        <v>1</v>
      </c>
      <c r="N200" s="128" t="s">
        <v>36</v>
      </c>
      <c r="O200" s="129">
        <v>0</v>
      </c>
      <c r="P200" s="129">
        <f>O200*H200</f>
        <v>0</v>
      </c>
      <c r="Q200" s="129">
        <v>0</v>
      </c>
      <c r="R200" s="129">
        <f>Q200*H200</f>
        <v>0</v>
      </c>
      <c r="S200" s="129">
        <v>0</v>
      </c>
      <c r="T200" s="130">
        <f>S200*H200</f>
        <v>0</v>
      </c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R200" s="131" t="s">
        <v>967</v>
      </c>
      <c r="AT200" s="131" t="s">
        <v>114</v>
      </c>
      <c r="AU200" s="131" t="s">
        <v>65</v>
      </c>
      <c r="AY200" s="15" t="s">
        <v>112</v>
      </c>
      <c r="BE200" s="132">
        <f>IF(N200="základná",J200,0)</f>
        <v>0</v>
      </c>
      <c r="BF200" s="132">
        <f>IF(N200="znížená",J200,0)</f>
        <v>0</v>
      </c>
      <c r="BG200" s="132">
        <f>IF(N200="zákl. prenesená",J200,0)</f>
        <v>0</v>
      </c>
      <c r="BH200" s="132">
        <f>IF(N200="zníž. prenesená",J200,0)</f>
        <v>0</v>
      </c>
      <c r="BI200" s="132">
        <f>IF(N200="nulová",J200,0)</f>
        <v>0</v>
      </c>
      <c r="BJ200" s="15" t="s">
        <v>67</v>
      </c>
      <c r="BK200" s="133">
        <f>ROUND(I200*H200,3)</f>
        <v>0</v>
      </c>
      <c r="BL200" s="15" t="s">
        <v>967</v>
      </c>
      <c r="BM200" s="131" t="s">
        <v>1195</v>
      </c>
    </row>
    <row r="201" spans="1:65" s="2" customFormat="1" ht="38.1" customHeight="1">
      <c r="A201" s="27"/>
      <c r="B201" s="125"/>
      <c r="C201" s="147" t="s">
        <v>366</v>
      </c>
      <c r="D201" s="147" t="s">
        <v>114</v>
      </c>
      <c r="E201" s="148" t="s">
        <v>1196</v>
      </c>
      <c r="F201" s="149" t="s">
        <v>1197</v>
      </c>
      <c r="G201" s="150" t="s">
        <v>1187</v>
      </c>
      <c r="H201" s="151">
        <v>12</v>
      </c>
      <c r="I201" s="184"/>
      <c r="J201" s="185">
        <f>ROUND(I201*H201,2)</f>
        <v>0</v>
      </c>
      <c r="K201" s="126"/>
      <c r="L201" s="28"/>
      <c r="M201" s="140" t="s">
        <v>1</v>
      </c>
      <c r="N201" s="141" t="s">
        <v>36</v>
      </c>
      <c r="O201" s="142">
        <v>0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R201" s="131" t="s">
        <v>967</v>
      </c>
      <c r="AT201" s="131" t="s">
        <v>114</v>
      </c>
      <c r="AU201" s="131" t="s">
        <v>65</v>
      </c>
      <c r="AY201" s="15" t="s">
        <v>112</v>
      </c>
      <c r="BE201" s="132">
        <f>IF(N201="základná",J201,0)</f>
        <v>0</v>
      </c>
      <c r="BF201" s="132">
        <f>IF(N201="znížená",J201,0)</f>
        <v>0</v>
      </c>
      <c r="BG201" s="132">
        <f>IF(N201="zákl. prenesená",J201,0)</f>
        <v>0</v>
      </c>
      <c r="BH201" s="132">
        <f>IF(N201="zníž. prenesená",J201,0)</f>
        <v>0</v>
      </c>
      <c r="BI201" s="132">
        <f>IF(N201="nulová",J201,0)</f>
        <v>0</v>
      </c>
      <c r="BJ201" s="15" t="s">
        <v>67</v>
      </c>
      <c r="BK201" s="133">
        <f>ROUND(I201*H201,3)</f>
        <v>0</v>
      </c>
      <c r="BL201" s="15" t="s">
        <v>967</v>
      </c>
      <c r="BM201" s="131" t="s">
        <v>1198</v>
      </c>
    </row>
    <row r="202" spans="1:65" s="2" customFormat="1" ht="6.95" customHeight="1">
      <c r="A202" s="27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28"/>
      <c r="M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</row>
  </sheetData>
  <autoFilter ref="C123:K20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85"/>
  <sheetViews>
    <sheetView showGridLines="0" view="pageBreakPreview" zoomScaleNormal="100" zoomScaleSheetLayoutView="100" workbookViewId="0">
      <selection activeCell="J121" sqref="J12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77"/>
    </row>
    <row r="2" spans="1:46" s="1" customFormat="1" ht="36.950000000000003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5" t="s">
        <v>82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57</v>
      </c>
    </row>
    <row r="4" spans="1:46" s="1" customFormat="1" ht="24.95" customHeight="1">
      <c r="B4" s="18"/>
      <c r="D4" s="19" t="s">
        <v>83</v>
      </c>
      <c r="L4" s="18"/>
      <c r="M4" s="78" t="s">
        <v>9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4" t="s">
        <v>12</v>
      </c>
      <c r="L6" s="18"/>
    </row>
    <row r="7" spans="1:46" s="1" customFormat="1" ht="28.35" customHeight="1">
      <c r="B7" s="18"/>
      <c r="E7" s="239" t="str">
        <f>'Rekapitulácia stavby'!K6</f>
        <v>Úprava križovatky ciest I/2, II/503 a ul. Radlinského, Malacky - neoprávnené výdavky</v>
      </c>
      <c r="F7" s="240"/>
      <c r="G7" s="240"/>
      <c r="H7" s="240"/>
      <c r="L7" s="18"/>
    </row>
    <row r="8" spans="1:46" s="2" customFormat="1" ht="12" customHeight="1">
      <c r="A8" s="27"/>
      <c r="B8" s="28"/>
      <c r="C8" s="27"/>
      <c r="D8" s="24" t="s">
        <v>84</v>
      </c>
      <c r="E8" s="27"/>
      <c r="F8" s="27"/>
      <c r="G8" s="27"/>
      <c r="H8" s="27"/>
      <c r="I8" s="27"/>
      <c r="J8" s="27"/>
      <c r="K8" s="27"/>
      <c r="L8" s="3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46" s="2" customFormat="1" ht="16.5" customHeight="1">
      <c r="A9" s="27"/>
      <c r="B9" s="28"/>
      <c r="C9" s="27"/>
      <c r="D9" s="27"/>
      <c r="E9" s="227" t="s">
        <v>1199</v>
      </c>
      <c r="F9" s="241"/>
      <c r="G9" s="241"/>
      <c r="H9" s="241"/>
      <c r="I9" s="27"/>
      <c r="J9" s="27"/>
      <c r="K9" s="27"/>
      <c r="L9" s="3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46" s="2" customFormat="1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3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46" s="2" customFormat="1" ht="12" customHeight="1">
      <c r="A11" s="27"/>
      <c r="B11" s="28"/>
      <c r="C11" s="27"/>
      <c r="D11" s="24" t="s">
        <v>13</v>
      </c>
      <c r="E11" s="27"/>
      <c r="F11" s="22" t="s">
        <v>1</v>
      </c>
      <c r="G11" s="27"/>
      <c r="H11" s="27"/>
      <c r="I11" s="24" t="s">
        <v>14</v>
      </c>
      <c r="J11" s="22" t="s">
        <v>1</v>
      </c>
      <c r="K11" s="27"/>
      <c r="L11" s="3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46" s="2" customFormat="1" ht="12" customHeight="1">
      <c r="A12" s="27"/>
      <c r="B12" s="28"/>
      <c r="C12" s="27"/>
      <c r="D12" s="24" t="s">
        <v>15</v>
      </c>
      <c r="E12" s="27"/>
      <c r="F12" s="22" t="s">
        <v>16</v>
      </c>
      <c r="G12" s="27"/>
      <c r="H12" s="27"/>
      <c r="I12" s="24" t="s">
        <v>17</v>
      </c>
      <c r="J12" s="50"/>
      <c r="K12" s="27"/>
      <c r="L12" s="3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46" s="2" customFormat="1" ht="11.1" customHeight="1">
      <c r="A13" s="27"/>
      <c r="B13" s="28"/>
      <c r="C13" s="27"/>
      <c r="D13" s="27"/>
      <c r="E13" s="27"/>
      <c r="F13" s="27"/>
      <c r="G13" s="27"/>
      <c r="H13" s="27"/>
      <c r="I13" s="27"/>
      <c r="J13" s="27"/>
      <c r="K13" s="27"/>
      <c r="L13" s="3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46" s="2" customFormat="1" ht="12" customHeight="1">
      <c r="A14" s="27"/>
      <c r="B14" s="28"/>
      <c r="C14" s="27"/>
      <c r="D14" s="24" t="s">
        <v>18</v>
      </c>
      <c r="E14" s="27"/>
      <c r="F14" s="27"/>
      <c r="G14" s="27"/>
      <c r="H14" s="27"/>
      <c r="I14" s="24" t="s">
        <v>19</v>
      </c>
      <c r="J14" s="22" t="s">
        <v>1</v>
      </c>
      <c r="K14" s="27"/>
      <c r="L14" s="3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46" s="2" customFormat="1" ht="18" customHeight="1">
      <c r="A15" s="27"/>
      <c r="B15" s="28"/>
      <c r="C15" s="27"/>
      <c r="D15" s="27"/>
      <c r="E15" s="22" t="s">
        <v>20</v>
      </c>
      <c r="F15" s="27"/>
      <c r="G15" s="27"/>
      <c r="H15" s="27"/>
      <c r="I15" s="24" t="s">
        <v>21</v>
      </c>
      <c r="J15" s="22" t="s">
        <v>1</v>
      </c>
      <c r="K15" s="27"/>
      <c r="L15" s="3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46" s="2" customFormat="1" ht="6.95" customHeight="1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3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" customFormat="1" ht="12" customHeight="1">
      <c r="A17" s="27"/>
      <c r="B17" s="28"/>
      <c r="C17" s="27"/>
      <c r="D17" s="24" t="s">
        <v>22</v>
      </c>
      <c r="E17" s="27"/>
      <c r="F17" s="27"/>
      <c r="G17" s="27"/>
      <c r="H17" s="27"/>
      <c r="I17" s="24" t="s">
        <v>19</v>
      </c>
      <c r="J17" s="22" t="str">
        <f>'Rekapitulácia stavby'!AN13</f>
        <v/>
      </c>
      <c r="K17" s="27"/>
      <c r="L17" s="3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" customFormat="1" ht="18" customHeight="1">
      <c r="A18" s="27"/>
      <c r="B18" s="28"/>
      <c r="C18" s="27"/>
      <c r="D18" s="27"/>
      <c r="E18" s="211" t="str">
        <f>'Rekapitulácia stavby'!E14</f>
        <v xml:space="preserve"> </v>
      </c>
      <c r="F18" s="211"/>
      <c r="G18" s="211"/>
      <c r="H18" s="211"/>
      <c r="I18" s="24" t="s">
        <v>21</v>
      </c>
      <c r="J18" s="22" t="str">
        <f>'Rekapitulácia stavby'!AN14</f>
        <v/>
      </c>
      <c r="K18" s="27"/>
      <c r="L18" s="3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" customFormat="1" ht="6.95" customHeight="1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" customFormat="1" ht="12" customHeight="1">
      <c r="A20" s="27"/>
      <c r="B20" s="28"/>
      <c r="C20" s="27"/>
      <c r="D20" s="24" t="s">
        <v>24</v>
      </c>
      <c r="E20" s="27"/>
      <c r="F20" s="27"/>
      <c r="G20" s="27"/>
      <c r="H20" s="27"/>
      <c r="I20" s="24" t="s">
        <v>19</v>
      </c>
      <c r="J20" s="22" t="s">
        <v>1</v>
      </c>
      <c r="K20" s="27"/>
      <c r="L20" s="3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" customFormat="1" ht="18" customHeight="1">
      <c r="A21" s="27"/>
      <c r="B21" s="28"/>
      <c r="C21" s="27"/>
      <c r="D21" s="27"/>
      <c r="E21" s="22" t="s">
        <v>25</v>
      </c>
      <c r="F21" s="27"/>
      <c r="G21" s="27"/>
      <c r="H21" s="27"/>
      <c r="I21" s="24" t="s">
        <v>21</v>
      </c>
      <c r="J21" s="22" t="s">
        <v>1</v>
      </c>
      <c r="K21" s="27"/>
      <c r="L21" s="3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" customFormat="1" ht="6.9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" customFormat="1" ht="12" customHeight="1">
      <c r="A23" s="27"/>
      <c r="B23" s="28"/>
      <c r="C23" s="27"/>
      <c r="D23" s="24" t="s">
        <v>28</v>
      </c>
      <c r="E23" s="27"/>
      <c r="F23" s="27"/>
      <c r="G23" s="27"/>
      <c r="H23" s="27"/>
      <c r="I23" s="24" t="s">
        <v>19</v>
      </c>
      <c r="J23" s="22" t="s">
        <v>1</v>
      </c>
      <c r="K23" s="27"/>
      <c r="L23" s="3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" customFormat="1" ht="18" customHeight="1">
      <c r="A24" s="27"/>
      <c r="B24" s="28"/>
      <c r="C24" s="27"/>
      <c r="D24" s="27"/>
      <c r="E24" s="22"/>
      <c r="F24" s="27"/>
      <c r="G24" s="27"/>
      <c r="H24" s="27"/>
      <c r="I24" s="24" t="s">
        <v>21</v>
      </c>
      <c r="J24" s="22" t="s">
        <v>1</v>
      </c>
      <c r="K24" s="27"/>
      <c r="L24" s="3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" customFormat="1" ht="6.9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3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" customFormat="1" ht="12" customHeight="1">
      <c r="A26" s="27"/>
      <c r="B26" s="28"/>
      <c r="C26" s="27"/>
      <c r="D26" s="24" t="s">
        <v>29</v>
      </c>
      <c r="E26" s="27"/>
      <c r="F26" s="27"/>
      <c r="G26" s="27"/>
      <c r="H26" s="27"/>
      <c r="I26" s="27"/>
      <c r="J26" s="27"/>
      <c r="K26" s="27"/>
      <c r="L26" s="3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8" customFormat="1" ht="16.5" customHeight="1">
      <c r="A27" s="79"/>
      <c r="B27" s="80"/>
      <c r="C27" s="79"/>
      <c r="D27" s="79"/>
      <c r="E27" s="213" t="s">
        <v>1</v>
      </c>
      <c r="F27" s="213"/>
      <c r="G27" s="213"/>
      <c r="H27" s="213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2" customFormat="1" ht="6.9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3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" customFormat="1" ht="6.95" customHeight="1">
      <c r="A29" s="27"/>
      <c r="B29" s="28"/>
      <c r="C29" s="27"/>
      <c r="D29" s="59"/>
      <c r="E29" s="59"/>
      <c r="F29" s="59"/>
      <c r="G29" s="59"/>
      <c r="H29" s="59"/>
      <c r="I29" s="59"/>
      <c r="J29" s="59"/>
      <c r="K29" s="59"/>
      <c r="L29" s="3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" customFormat="1" ht="25.35" customHeight="1">
      <c r="A30" s="27"/>
      <c r="B30" s="28"/>
      <c r="C30" s="27"/>
      <c r="D30" s="82" t="s">
        <v>30</v>
      </c>
      <c r="E30" s="27"/>
      <c r="F30" s="27"/>
      <c r="G30" s="27"/>
      <c r="H30" s="27"/>
      <c r="I30" s="27"/>
      <c r="J30" s="63">
        <f>ROUND(J124, 2)</f>
        <v>0</v>
      </c>
      <c r="K30" s="27"/>
      <c r="L30" s="3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" customFormat="1" ht="6.95" customHeight="1">
      <c r="A31" s="27"/>
      <c r="B31" s="28"/>
      <c r="C31" s="27"/>
      <c r="D31" s="59"/>
      <c r="E31" s="59"/>
      <c r="F31" s="59"/>
      <c r="G31" s="59"/>
      <c r="H31" s="59"/>
      <c r="I31" s="59"/>
      <c r="J31" s="59"/>
      <c r="K31" s="59"/>
      <c r="L31" s="3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" customFormat="1" ht="14.45" customHeight="1">
      <c r="A32" s="27"/>
      <c r="B32" s="28"/>
      <c r="C32" s="27"/>
      <c r="D32" s="27"/>
      <c r="E32" s="27"/>
      <c r="F32" s="31" t="s">
        <v>32</v>
      </c>
      <c r="G32" s="27"/>
      <c r="H32" s="27"/>
      <c r="I32" s="31" t="s">
        <v>31</v>
      </c>
      <c r="J32" s="31" t="s">
        <v>33</v>
      </c>
      <c r="K32" s="27"/>
      <c r="L32" s="3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" customFormat="1" ht="14.45" customHeight="1">
      <c r="A33" s="27"/>
      <c r="B33" s="28"/>
      <c r="C33" s="27"/>
      <c r="D33" s="83" t="s">
        <v>34</v>
      </c>
      <c r="E33" s="24" t="s">
        <v>35</v>
      </c>
      <c r="F33" s="196">
        <f>J30</f>
        <v>0</v>
      </c>
      <c r="G33" s="197"/>
      <c r="H33" s="197"/>
      <c r="I33" s="198">
        <v>0.2</v>
      </c>
      <c r="J33" s="196">
        <f>ROUND(F33*0.2,  2)</f>
        <v>0</v>
      </c>
      <c r="K33" s="27"/>
      <c r="L33" s="3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" customFormat="1" ht="14.45" customHeight="1">
      <c r="A34" s="27"/>
      <c r="B34" s="28"/>
      <c r="C34" s="27"/>
      <c r="D34" s="27"/>
      <c r="E34" s="24" t="s">
        <v>36</v>
      </c>
      <c r="F34" s="196"/>
      <c r="G34" s="197"/>
      <c r="H34" s="197"/>
      <c r="I34" s="198">
        <v>0.2</v>
      </c>
      <c r="J34" s="196"/>
      <c r="K34" s="27"/>
      <c r="L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" customFormat="1" ht="14.45" hidden="1" customHeight="1">
      <c r="A35" s="27"/>
      <c r="B35" s="28"/>
      <c r="C35" s="27"/>
      <c r="D35" s="27"/>
      <c r="E35" s="24" t="s">
        <v>37</v>
      </c>
      <c r="F35" s="84">
        <f>ROUND((SUM(BG124:BG184)),  2)</f>
        <v>0</v>
      </c>
      <c r="G35" s="27"/>
      <c r="H35" s="27"/>
      <c r="I35" s="85">
        <v>0.2</v>
      </c>
      <c r="J35" s="84">
        <f>0</f>
        <v>0</v>
      </c>
      <c r="K35" s="27"/>
      <c r="L35" s="3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" customFormat="1" ht="14.45" hidden="1" customHeight="1">
      <c r="A36" s="27"/>
      <c r="B36" s="28"/>
      <c r="C36" s="27"/>
      <c r="D36" s="27"/>
      <c r="E36" s="24" t="s">
        <v>38</v>
      </c>
      <c r="F36" s="84">
        <f>ROUND((SUM(BH124:BH184)),  2)</f>
        <v>0</v>
      </c>
      <c r="G36" s="27"/>
      <c r="H36" s="27"/>
      <c r="I36" s="85">
        <v>0.2</v>
      </c>
      <c r="J36" s="84">
        <f>0</f>
        <v>0</v>
      </c>
      <c r="K36" s="27"/>
      <c r="L36" s="3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" customFormat="1" ht="14.45" hidden="1" customHeight="1">
      <c r="A37" s="27"/>
      <c r="B37" s="28"/>
      <c r="C37" s="27"/>
      <c r="D37" s="27"/>
      <c r="E37" s="24" t="s">
        <v>39</v>
      </c>
      <c r="F37" s="84">
        <f>ROUND((SUM(BI124:BI184)),  2)</f>
        <v>0</v>
      </c>
      <c r="G37" s="27"/>
      <c r="H37" s="27"/>
      <c r="I37" s="85">
        <v>0</v>
      </c>
      <c r="J37" s="84">
        <f>0</f>
        <v>0</v>
      </c>
      <c r="K37" s="27"/>
      <c r="L37" s="3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" customFormat="1" ht="6.9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3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2" customFormat="1" ht="25.35" customHeight="1">
      <c r="A39" s="27"/>
      <c r="B39" s="28"/>
      <c r="C39" s="86"/>
      <c r="D39" s="87" t="s">
        <v>40</v>
      </c>
      <c r="E39" s="53"/>
      <c r="F39" s="53"/>
      <c r="G39" s="88" t="s">
        <v>41</v>
      </c>
      <c r="H39" s="89" t="s">
        <v>42</v>
      </c>
      <c r="I39" s="53"/>
      <c r="J39" s="90">
        <f>SUM(J30:J37)</f>
        <v>0</v>
      </c>
      <c r="K39" s="91"/>
      <c r="L39" s="3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s="2" customFormat="1" ht="14.4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3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37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37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27"/>
      <c r="B61" s="28"/>
      <c r="C61" s="27"/>
      <c r="D61" s="40" t="s">
        <v>45</v>
      </c>
      <c r="E61" s="30"/>
      <c r="F61" s="92" t="s">
        <v>46</v>
      </c>
      <c r="G61" s="40" t="s">
        <v>45</v>
      </c>
      <c r="H61" s="30"/>
      <c r="I61" s="30"/>
      <c r="J61" s="93" t="s">
        <v>46</v>
      </c>
      <c r="K61" s="30"/>
      <c r="L61" s="3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27"/>
      <c r="B65" s="28"/>
      <c r="C65" s="27"/>
      <c r="D65" s="38" t="s">
        <v>47</v>
      </c>
      <c r="E65" s="41"/>
      <c r="F65" s="41"/>
      <c r="G65" s="38" t="s">
        <v>48</v>
      </c>
      <c r="H65" s="41"/>
      <c r="I65" s="41"/>
      <c r="J65" s="41"/>
      <c r="K65" s="41"/>
      <c r="L65" s="3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27"/>
      <c r="B76" s="28"/>
      <c r="C76" s="27"/>
      <c r="D76" s="40" t="s">
        <v>45</v>
      </c>
      <c r="E76" s="30"/>
      <c r="F76" s="92" t="s">
        <v>46</v>
      </c>
      <c r="G76" s="40" t="s">
        <v>45</v>
      </c>
      <c r="H76" s="30"/>
      <c r="I76" s="30"/>
      <c r="J76" s="93" t="s">
        <v>46</v>
      </c>
      <c r="K76" s="30"/>
      <c r="L76" s="3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s="2" customFormat="1" ht="14.45" customHeight="1">
      <c r="A77" s="27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81" spans="1:47" s="2" customFormat="1" ht="6.95" customHeight="1">
      <c r="A81" s="27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47" s="2" customFormat="1" ht="24.95" customHeight="1">
      <c r="A82" s="27"/>
      <c r="B82" s="28"/>
      <c r="C82" s="19" t="s">
        <v>86</v>
      </c>
      <c r="D82" s="27"/>
      <c r="E82" s="27"/>
      <c r="F82" s="27"/>
      <c r="G82" s="27"/>
      <c r="H82" s="27"/>
      <c r="I82" s="27"/>
      <c r="J82" s="27"/>
      <c r="K82" s="27"/>
      <c r="L82" s="3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47" s="2" customFormat="1" ht="6.95" customHeight="1">
      <c r="A83" s="27"/>
      <c r="B83" s="28"/>
      <c r="C83" s="27"/>
      <c r="D83" s="27"/>
      <c r="E83" s="27"/>
      <c r="F83" s="27"/>
      <c r="G83" s="27"/>
      <c r="H83" s="27"/>
      <c r="I83" s="27"/>
      <c r="J83" s="27"/>
      <c r="K83" s="27"/>
      <c r="L83" s="3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1:47" s="2" customFormat="1" ht="12" customHeight="1">
      <c r="A84" s="27"/>
      <c r="B84" s="28"/>
      <c r="C84" s="24" t="s">
        <v>12</v>
      </c>
      <c r="D84" s="27"/>
      <c r="E84" s="27"/>
      <c r="F84" s="27"/>
      <c r="G84" s="27"/>
      <c r="H84" s="27"/>
      <c r="I84" s="27"/>
      <c r="J84" s="27"/>
      <c r="K84" s="27"/>
      <c r="L84" s="3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1:47" s="2" customFormat="1" ht="29.45" customHeight="1">
      <c r="A85" s="27"/>
      <c r="B85" s="28"/>
      <c r="C85" s="27"/>
      <c r="D85" s="27"/>
      <c r="E85" s="239" t="str">
        <f>E7</f>
        <v>Úprava križovatky ciest I/2, II/503 a ul. Radlinského, Malacky - neoprávnené výdavky</v>
      </c>
      <c r="F85" s="240"/>
      <c r="G85" s="240"/>
      <c r="H85" s="240"/>
      <c r="I85" s="27"/>
      <c r="J85" s="27"/>
      <c r="K85" s="27"/>
      <c r="L85" s="3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47" s="2" customFormat="1" ht="12" customHeight="1">
      <c r="A86" s="27"/>
      <c r="B86" s="28"/>
      <c r="C86" s="24" t="s">
        <v>84</v>
      </c>
      <c r="D86" s="27"/>
      <c r="E86" s="27"/>
      <c r="F86" s="27"/>
      <c r="G86" s="27"/>
      <c r="H86" s="27"/>
      <c r="I86" s="27"/>
      <c r="J86" s="27"/>
      <c r="K86" s="27"/>
      <c r="L86" s="3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47" s="2" customFormat="1" ht="16.5" customHeight="1">
      <c r="A87" s="27"/>
      <c r="B87" s="28"/>
      <c r="C87" s="27"/>
      <c r="D87" s="27"/>
      <c r="E87" s="227" t="str">
        <f>E9</f>
        <v>D 107 - Verejné osvetlenie objektu D 102</v>
      </c>
      <c r="F87" s="241"/>
      <c r="G87" s="241"/>
      <c r="H87" s="241"/>
      <c r="I87" s="27"/>
      <c r="J87" s="27"/>
      <c r="K87" s="27"/>
      <c r="L87" s="3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47" s="2" customFormat="1" ht="6.95" customHeight="1">
      <c r="A88" s="27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3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47" s="2" customFormat="1" ht="12" customHeight="1">
      <c r="A89" s="27"/>
      <c r="B89" s="28"/>
      <c r="C89" s="24" t="s">
        <v>15</v>
      </c>
      <c r="D89" s="27"/>
      <c r="E89" s="27"/>
      <c r="F89" s="22" t="str">
        <f>F12</f>
        <v>Malacky</v>
      </c>
      <c r="G89" s="27"/>
      <c r="H89" s="27"/>
      <c r="I89" s="24" t="s">
        <v>17</v>
      </c>
      <c r="J89" s="50" t="str">
        <f>IF(J12="","",J12)</f>
        <v/>
      </c>
      <c r="K89" s="27"/>
      <c r="L89" s="3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47" s="2" customFormat="1" ht="6.95" customHeight="1">
      <c r="A90" s="27"/>
      <c r="B90" s="28"/>
      <c r="C90" s="27"/>
      <c r="D90" s="27"/>
      <c r="E90" s="27"/>
      <c r="F90" s="27"/>
      <c r="G90" s="27"/>
      <c r="H90" s="27"/>
      <c r="I90" s="27"/>
      <c r="J90" s="27"/>
      <c r="K90" s="27"/>
      <c r="L90" s="3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47" s="2" customFormat="1" ht="15.2" customHeight="1">
      <c r="A91" s="27"/>
      <c r="B91" s="28"/>
      <c r="C91" s="24" t="s">
        <v>18</v>
      </c>
      <c r="D91" s="27"/>
      <c r="E91" s="27"/>
      <c r="F91" s="22" t="str">
        <f>E15</f>
        <v>Mesto Malacky</v>
      </c>
      <c r="G91" s="27"/>
      <c r="H91" s="27"/>
      <c r="I91" s="24" t="s">
        <v>24</v>
      </c>
      <c r="J91" s="25" t="str">
        <f>E21</f>
        <v>FIDOP s.r.o.</v>
      </c>
      <c r="K91" s="27"/>
      <c r="L91" s="3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pans="1:47" s="2" customFormat="1" ht="23.45" customHeight="1">
      <c r="A92" s="27"/>
      <c r="B92" s="28"/>
      <c r="C92" s="24" t="s">
        <v>22</v>
      </c>
      <c r="D92" s="27"/>
      <c r="E92" s="27"/>
      <c r="F92" s="22" t="str">
        <f>IF(E18="","",E18)</f>
        <v xml:space="preserve"> </v>
      </c>
      <c r="G92" s="27"/>
      <c r="H92" s="27"/>
      <c r="I92" s="24" t="s">
        <v>28</v>
      </c>
      <c r="J92" s="25"/>
      <c r="K92" s="27"/>
      <c r="L92" s="3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pans="1:47" s="2" customFormat="1" ht="10.35" customHeight="1">
      <c r="A93" s="27"/>
      <c r="B93" s="28"/>
      <c r="C93" s="27"/>
      <c r="D93" s="27"/>
      <c r="E93" s="27"/>
      <c r="F93" s="27"/>
      <c r="G93" s="27"/>
      <c r="H93" s="27"/>
      <c r="I93" s="27"/>
      <c r="J93" s="27"/>
      <c r="K93" s="27"/>
      <c r="L93" s="3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pans="1:47" s="2" customFormat="1" ht="29.25" customHeight="1">
      <c r="A94" s="27"/>
      <c r="B94" s="28"/>
      <c r="C94" s="94" t="s">
        <v>87</v>
      </c>
      <c r="D94" s="86"/>
      <c r="E94" s="86"/>
      <c r="F94" s="86"/>
      <c r="G94" s="86"/>
      <c r="H94" s="86"/>
      <c r="I94" s="86"/>
      <c r="J94" s="95" t="s">
        <v>88</v>
      </c>
      <c r="K94" s="86"/>
      <c r="L94" s="3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 spans="1:47" s="2" customFormat="1" ht="10.35" customHeight="1">
      <c r="A95" s="27"/>
      <c r="B95" s="28"/>
      <c r="C95" s="27"/>
      <c r="D95" s="27"/>
      <c r="E95" s="27"/>
      <c r="F95" s="27"/>
      <c r="G95" s="27"/>
      <c r="H95" s="27"/>
      <c r="I95" s="27"/>
      <c r="J95" s="27"/>
      <c r="K95" s="27"/>
      <c r="L95" s="3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 spans="1:47" s="2" customFormat="1" ht="23.1" customHeight="1">
      <c r="A96" s="27"/>
      <c r="B96" s="28"/>
      <c r="C96" s="96" t="s">
        <v>89</v>
      </c>
      <c r="D96" s="27"/>
      <c r="E96" s="27"/>
      <c r="F96" s="27"/>
      <c r="G96" s="27"/>
      <c r="H96" s="27"/>
      <c r="I96" s="27"/>
      <c r="J96" s="63">
        <f>J124</f>
        <v>0</v>
      </c>
      <c r="K96" s="27"/>
      <c r="L96" s="3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U96" s="15" t="s">
        <v>90</v>
      </c>
    </row>
    <row r="97" spans="1:31" s="9" customFormat="1" ht="24.95" customHeight="1">
      <c r="B97" s="97"/>
      <c r="D97" s="98" t="s">
        <v>91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1:31" s="10" customFormat="1" ht="20.100000000000001" customHeight="1">
      <c r="B98" s="101"/>
      <c r="D98" s="102" t="s">
        <v>982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1:31" s="10" customFormat="1" ht="20.100000000000001" customHeight="1">
      <c r="B99" s="101"/>
      <c r="D99" s="102" t="s">
        <v>983</v>
      </c>
      <c r="E99" s="103"/>
      <c r="F99" s="103"/>
      <c r="G99" s="103"/>
      <c r="H99" s="103"/>
      <c r="I99" s="103"/>
      <c r="J99" s="104">
        <f>J128</f>
        <v>0</v>
      </c>
      <c r="L99" s="101"/>
    </row>
    <row r="100" spans="1:31" s="10" customFormat="1" ht="20.100000000000001" customHeight="1">
      <c r="B100" s="101"/>
      <c r="D100" s="102" t="s">
        <v>984</v>
      </c>
      <c r="E100" s="103"/>
      <c r="F100" s="103"/>
      <c r="G100" s="103"/>
      <c r="H100" s="103"/>
      <c r="I100" s="103"/>
      <c r="J100" s="104">
        <f>J130</f>
        <v>0</v>
      </c>
      <c r="L100" s="101"/>
    </row>
    <row r="101" spans="1:31" s="9" customFormat="1" ht="24.95" customHeight="1">
      <c r="B101" s="97"/>
      <c r="D101" s="98" t="s">
        <v>615</v>
      </c>
      <c r="E101" s="99"/>
      <c r="F101" s="99"/>
      <c r="G101" s="99"/>
      <c r="H101" s="99"/>
      <c r="I101" s="99"/>
      <c r="J101" s="100">
        <f>J133</f>
        <v>0</v>
      </c>
      <c r="L101" s="97"/>
    </row>
    <row r="102" spans="1:31" s="10" customFormat="1" ht="20.100000000000001" customHeight="1">
      <c r="B102" s="101"/>
      <c r="D102" s="102" t="s">
        <v>617</v>
      </c>
      <c r="E102" s="103"/>
      <c r="F102" s="103"/>
      <c r="G102" s="103"/>
      <c r="H102" s="103"/>
      <c r="I102" s="103"/>
      <c r="J102" s="104">
        <f>J134</f>
        <v>0</v>
      </c>
      <c r="L102" s="101"/>
    </row>
    <row r="103" spans="1:31" s="10" customFormat="1" ht="20.100000000000001" customHeight="1">
      <c r="B103" s="101"/>
      <c r="D103" s="102" t="s">
        <v>985</v>
      </c>
      <c r="E103" s="103"/>
      <c r="F103" s="103"/>
      <c r="G103" s="103"/>
      <c r="H103" s="103"/>
      <c r="I103" s="103"/>
      <c r="J103" s="104">
        <f>J169</f>
        <v>0</v>
      </c>
      <c r="L103" s="101"/>
    </row>
    <row r="104" spans="1:31" s="9" customFormat="1" ht="24.95" customHeight="1">
      <c r="B104" s="97"/>
      <c r="D104" s="98" t="s">
        <v>986</v>
      </c>
      <c r="E104" s="99"/>
      <c r="F104" s="99"/>
      <c r="G104" s="99"/>
      <c r="H104" s="99"/>
      <c r="I104" s="99"/>
      <c r="J104" s="100">
        <f>J180</f>
        <v>0</v>
      </c>
      <c r="L104" s="97"/>
    </row>
    <row r="105" spans="1:31" s="2" customFormat="1" ht="21.75" customHeight="1">
      <c r="A105" s="27"/>
      <c r="B105" s="28"/>
      <c r="C105" s="27"/>
      <c r="D105" s="27"/>
      <c r="E105" s="27"/>
      <c r="F105" s="27"/>
      <c r="G105" s="27"/>
      <c r="H105" s="27"/>
      <c r="I105" s="27"/>
      <c r="J105" s="27"/>
      <c r="K105" s="27"/>
      <c r="L105" s="3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 spans="1:31" s="2" customFormat="1" ht="6.95" customHeight="1">
      <c r="A106" s="27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10" spans="1:31" s="2" customFormat="1" ht="6.95" customHeight="1">
      <c r="A110" s="27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1:31" s="2" customFormat="1" ht="24.95" customHeight="1">
      <c r="A111" s="27"/>
      <c r="B111" s="28"/>
      <c r="C111" s="19" t="s">
        <v>98</v>
      </c>
      <c r="D111" s="27"/>
      <c r="E111" s="27"/>
      <c r="F111" s="27"/>
      <c r="G111" s="27"/>
      <c r="H111" s="27"/>
      <c r="I111" s="27"/>
      <c r="J111" s="27"/>
      <c r="K111" s="27"/>
      <c r="L111" s="3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 spans="1:31" s="2" customFormat="1" ht="6.95" customHeight="1">
      <c r="A112" s="27"/>
      <c r="B112" s="28"/>
      <c r="C112" s="27"/>
      <c r="D112" s="27"/>
      <c r="E112" s="27"/>
      <c r="F112" s="27"/>
      <c r="G112" s="27"/>
      <c r="H112" s="27"/>
      <c r="I112" s="27"/>
      <c r="J112" s="27"/>
      <c r="K112" s="27"/>
      <c r="L112" s="3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 spans="1:65" s="2" customFormat="1" ht="12" customHeight="1">
      <c r="A113" s="27"/>
      <c r="B113" s="28"/>
      <c r="C113" s="24" t="s">
        <v>12</v>
      </c>
      <c r="D113" s="27"/>
      <c r="E113" s="27"/>
      <c r="F113" s="27"/>
      <c r="G113" s="27"/>
      <c r="H113" s="27"/>
      <c r="I113" s="27"/>
      <c r="J113" s="27"/>
      <c r="K113" s="27"/>
      <c r="L113" s="3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 spans="1:65" s="2" customFormat="1" ht="31.35" customHeight="1">
      <c r="A114" s="27"/>
      <c r="B114" s="28"/>
      <c r="C114" s="27"/>
      <c r="D114" s="27"/>
      <c r="E114" s="239" t="str">
        <f>E7</f>
        <v>Úprava križovatky ciest I/2, II/503 a ul. Radlinského, Malacky - neoprávnené výdavky</v>
      </c>
      <c r="F114" s="240"/>
      <c r="G114" s="240"/>
      <c r="H114" s="240"/>
      <c r="I114" s="27"/>
      <c r="J114" s="27"/>
      <c r="K114" s="27"/>
      <c r="L114" s="3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 spans="1:65" s="2" customFormat="1" ht="12" customHeight="1">
      <c r="A115" s="27"/>
      <c r="B115" s="28"/>
      <c r="C115" s="24" t="s">
        <v>84</v>
      </c>
      <c r="D115" s="27"/>
      <c r="E115" s="27"/>
      <c r="F115" s="27"/>
      <c r="G115" s="27"/>
      <c r="H115" s="27"/>
      <c r="I115" s="27"/>
      <c r="J115" s="27"/>
      <c r="K115" s="27"/>
      <c r="L115" s="3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 spans="1:65" s="2" customFormat="1" ht="16.5" customHeight="1">
      <c r="A116" s="27"/>
      <c r="B116" s="28"/>
      <c r="C116" s="27"/>
      <c r="D116" s="27"/>
      <c r="E116" s="227" t="str">
        <f>E9</f>
        <v>D 107 - Verejné osvetlenie objektu D 102</v>
      </c>
      <c r="F116" s="241"/>
      <c r="G116" s="241"/>
      <c r="H116" s="241"/>
      <c r="I116" s="27"/>
      <c r="J116" s="27"/>
      <c r="K116" s="27"/>
      <c r="L116" s="3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 spans="1:65" s="2" customFormat="1" ht="6.95" customHeight="1">
      <c r="A117" s="27"/>
      <c r="B117" s="28"/>
      <c r="C117" s="27"/>
      <c r="D117" s="27"/>
      <c r="E117" s="27"/>
      <c r="F117" s="27"/>
      <c r="G117" s="27"/>
      <c r="H117" s="27"/>
      <c r="I117" s="27"/>
      <c r="J117" s="27"/>
      <c r="K117" s="27"/>
      <c r="L117" s="3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 spans="1:65" s="2" customFormat="1" ht="12" customHeight="1">
      <c r="A118" s="27"/>
      <c r="B118" s="28"/>
      <c r="C118" s="24" t="s">
        <v>15</v>
      </c>
      <c r="D118" s="27"/>
      <c r="E118" s="27"/>
      <c r="F118" s="22" t="str">
        <f>F12</f>
        <v>Malacky</v>
      </c>
      <c r="G118" s="27"/>
      <c r="H118" s="27"/>
      <c r="I118" s="24" t="s">
        <v>17</v>
      </c>
      <c r="J118" s="50" t="str">
        <f>IF(J12="","",J12)</f>
        <v/>
      </c>
      <c r="K118" s="27"/>
      <c r="L118" s="3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 spans="1:65" s="2" customFormat="1" ht="6.95" customHeight="1">
      <c r="A119" s="27"/>
      <c r="B119" s="28"/>
      <c r="C119" s="27"/>
      <c r="D119" s="27"/>
      <c r="E119" s="27"/>
      <c r="F119" s="27"/>
      <c r="G119" s="27"/>
      <c r="H119" s="27"/>
      <c r="I119" s="27"/>
      <c r="J119" s="27"/>
      <c r="K119" s="27"/>
      <c r="L119" s="3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 spans="1:65" s="2" customFormat="1" ht="15.2" customHeight="1">
      <c r="A120" s="27"/>
      <c r="B120" s="28"/>
      <c r="C120" s="24" t="s">
        <v>18</v>
      </c>
      <c r="D120" s="27"/>
      <c r="E120" s="27"/>
      <c r="F120" s="22" t="str">
        <f>E15</f>
        <v>Mesto Malacky</v>
      </c>
      <c r="G120" s="27"/>
      <c r="H120" s="27"/>
      <c r="I120" s="24" t="s">
        <v>24</v>
      </c>
      <c r="J120" s="25" t="str">
        <f>E21</f>
        <v>FIDOP s.r.o.</v>
      </c>
      <c r="K120" s="27"/>
      <c r="L120" s="3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 spans="1:65" s="2" customFormat="1" ht="15.2" customHeight="1">
      <c r="A121" s="27"/>
      <c r="B121" s="28"/>
      <c r="C121" s="24" t="s">
        <v>22</v>
      </c>
      <c r="D121" s="27"/>
      <c r="E121" s="27"/>
      <c r="F121" s="22" t="str">
        <f>IF(E18="","",E18)</f>
        <v xml:space="preserve"> </v>
      </c>
      <c r="G121" s="27"/>
      <c r="H121" s="27"/>
      <c r="I121" s="24" t="s">
        <v>28</v>
      </c>
      <c r="J121" s="25"/>
      <c r="K121" s="27"/>
      <c r="L121" s="3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 spans="1:65" s="2" customFormat="1" ht="10.35" customHeight="1">
      <c r="A122" s="27"/>
      <c r="B122" s="28"/>
      <c r="C122" s="27"/>
      <c r="D122" s="27"/>
      <c r="E122" s="27"/>
      <c r="F122" s="27"/>
      <c r="G122" s="27"/>
      <c r="H122" s="27"/>
      <c r="I122" s="27"/>
      <c r="J122" s="27"/>
      <c r="K122" s="27"/>
      <c r="L122" s="3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 spans="1:65" s="11" customFormat="1" ht="29.25" customHeight="1">
      <c r="A123" s="105"/>
      <c r="B123" s="106"/>
      <c r="C123" s="107" t="s">
        <v>99</v>
      </c>
      <c r="D123" s="108" t="s">
        <v>54</v>
      </c>
      <c r="E123" s="108" t="s">
        <v>50</v>
      </c>
      <c r="F123" s="108" t="s">
        <v>51</v>
      </c>
      <c r="G123" s="108" t="s">
        <v>100</v>
      </c>
      <c r="H123" s="108" t="s">
        <v>101</v>
      </c>
      <c r="I123" s="108" t="s">
        <v>102</v>
      </c>
      <c r="J123" s="109" t="s">
        <v>88</v>
      </c>
      <c r="K123" s="110" t="s">
        <v>103</v>
      </c>
      <c r="L123" s="111"/>
      <c r="M123" s="55" t="s">
        <v>1</v>
      </c>
      <c r="N123" s="56" t="s">
        <v>34</v>
      </c>
      <c r="O123" s="56" t="s">
        <v>104</v>
      </c>
      <c r="P123" s="56" t="s">
        <v>105</v>
      </c>
      <c r="Q123" s="56" t="s">
        <v>106</v>
      </c>
      <c r="R123" s="56" t="s">
        <v>107</v>
      </c>
      <c r="S123" s="56" t="s">
        <v>108</v>
      </c>
      <c r="T123" s="57" t="s">
        <v>109</v>
      </c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</row>
    <row r="124" spans="1:65" s="2" customFormat="1" ht="23.1" customHeight="1">
      <c r="A124" s="27"/>
      <c r="B124" s="28"/>
      <c r="C124" s="61" t="s">
        <v>89</v>
      </c>
      <c r="D124" s="27"/>
      <c r="E124" s="27"/>
      <c r="F124" s="27"/>
      <c r="G124" s="27"/>
      <c r="H124" s="27"/>
      <c r="I124" s="191"/>
      <c r="J124" s="192">
        <f>J125</f>
        <v>0</v>
      </c>
      <c r="K124" s="27"/>
      <c r="L124" s="28"/>
      <c r="M124" s="58"/>
      <c r="N124" s="51"/>
      <c r="O124" s="59"/>
      <c r="P124" s="112">
        <f>P125+P133+P180</f>
        <v>0</v>
      </c>
      <c r="Q124" s="59"/>
      <c r="R124" s="112">
        <f>R125+R133+R180</f>
        <v>27.939099999999961</v>
      </c>
      <c r="S124" s="59"/>
      <c r="T124" s="113">
        <f>T125+T133+T180</f>
        <v>0</v>
      </c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T124" s="15" t="s">
        <v>56</v>
      </c>
      <c r="AU124" s="15" t="s">
        <v>90</v>
      </c>
      <c r="BK124" s="114">
        <f>BK125+BK133+BK180</f>
        <v>0</v>
      </c>
    </row>
    <row r="125" spans="1:65" s="12" customFormat="1" ht="26.1" customHeight="1">
      <c r="B125" s="115"/>
      <c r="D125" s="116" t="s">
        <v>56</v>
      </c>
      <c r="E125" s="117" t="s">
        <v>110</v>
      </c>
      <c r="F125" s="117" t="s">
        <v>111</v>
      </c>
      <c r="I125" s="193"/>
      <c r="J125" s="194">
        <f>J126+J128+J130+J134+J169+J180</f>
        <v>0</v>
      </c>
      <c r="L125" s="115"/>
      <c r="M125" s="118"/>
      <c r="N125" s="119"/>
      <c r="O125" s="119"/>
      <c r="P125" s="120">
        <f>P126+P128+P130</f>
        <v>0</v>
      </c>
      <c r="Q125" s="119"/>
      <c r="R125" s="120">
        <f>R126+R128+R130</f>
        <v>6.8379300000000001</v>
      </c>
      <c r="S125" s="119"/>
      <c r="T125" s="121">
        <f>T126+T128+T130</f>
        <v>0</v>
      </c>
      <c r="AR125" s="116" t="s">
        <v>65</v>
      </c>
      <c r="AT125" s="122" t="s">
        <v>56</v>
      </c>
      <c r="AU125" s="122" t="s">
        <v>57</v>
      </c>
      <c r="AY125" s="116" t="s">
        <v>112</v>
      </c>
      <c r="BK125" s="123">
        <f>BK126+BK128+BK130</f>
        <v>0</v>
      </c>
    </row>
    <row r="126" spans="1:65" s="12" customFormat="1" ht="23.1" customHeight="1">
      <c r="B126" s="115"/>
      <c r="D126" s="116" t="s">
        <v>56</v>
      </c>
      <c r="E126" s="124" t="s">
        <v>65</v>
      </c>
      <c r="F126" s="124" t="s">
        <v>987</v>
      </c>
      <c r="I126" s="193"/>
      <c r="J126" s="190">
        <f>SUM(J127)</f>
        <v>0</v>
      </c>
      <c r="L126" s="115"/>
      <c r="M126" s="118"/>
      <c r="N126" s="119"/>
      <c r="O126" s="119"/>
      <c r="P126" s="120">
        <f>P127</f>
        <v>0</v>
      </c>
      <c r="Q126" s="119"/>
      <c r="R126" s="120">
        <f>R127</f>
        <v>0</v>
      </c>
      <c r="S126" s="119"/>
      <c r="T126" s="121">
        <f>T127</f>
        <v>0</v>
      </c>
      <c r="AR126" s="116" t="s">
        <v>65</v>
      </c>
      <c r="AT126" s="122" t="s">
        <v>56</v>
      </c>
      <c r="AU126" s="122" t="s">
        <v>65</v>
      </c>
      <c r="AY126" s="116" t="s">
        <v>112</v>
      </c>
      <c r="BK126" s="123">
        <f>BK127</f>
        <v>0</v>
      </c>
    </row>
    <row r="127" spans="1:65" s="2" customFormat="1" ht="24.2" customHeight="1">
      <c r="A127" s="27"/>
      <c r="B127" s="125"/>
      <c r="C127" s="147" t="s">
        <v>65</v>
      </c>
      <c r="D127" s="147" t="s">
        <v>114</v>
      </c>
      <c r="E127" s="148" t="s">
        <v>988</v>
      </c>
      <c r="F127" s="149" t="s">
        <v>989</v>
      </c>
      <c r="G127" s="150" t="s">
        <v>160</v>
      </c>
      <c r="H127" s="151">
        <v>1.5</v>
      </c>
      <c r="I127" s="184"/>
      <c r="J127" s="185">
        <f>ROUND(I127*H127,2)</f>
        <v>0</v>
      </c>
      <c r="K127" s="126"/>
      <c r="L127" s="28"/>
      <c r="M127" s="127" t="s">
        <v>1</v>
      </c>
      <c r="N127" s="128" t="s">
        <v>36</v>
      </c>
      <c r="O127" s="129">
        <v>0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R127" s="131" t="s">
        <v>118</v>
      </c>
      <c r="AT127" s="131" t="s">
        <v>114</v>
      </c>
      <c r="AU127" s="131" t="s">
        <v>67</v>
      </c>
      <c r="AY127" s="15" t="s">
        <v>112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5" t="s">
        <v>67</v>
      </c>
      <c r="BK127" s="133">
        <f>ROUND(I127*H127,3)</f>
        <v>0</v>
      </c>
      <c r="BL127" s="15" t="s">
        <v>118</v>
      </c>
      <c r="BM127" s="131" t="s">
        <v>1200</v>
      </c>
    </row>
    <row r="128" spans="1:65" s="12" customFormat="1" ht="23.1" customHeight="1">
      <c r="B128" s="115"/>
      <c r="D128" s="116" t="s">
        <v>56</v>
      </c>
      <c r="E128" s="124" t="s">
        <v>130</v>
      </c>
      <c r="F128" s="124" t="s">
        <v>991</v>
      </c>
      <c r="I128" s="193"/>
      <c r="J128" s="190">
        <f>SUM(J129)</f>
        <v>0</v>
      </c>
      <c r="L128" s="115"/>
      <c r="M128" s="118"/>
      <c r="N128" s="119"/>
      <c r="O128" s="119"/>
      <c r="P128" s="120">
        <f>P129</f>
        <v>0</v>
      </c>
      <c r="Q128" s="119"/>
      <c r="R128" s="120">
        <f>R129</f>
        <v>1.3614299999999999</v>
      </c>
      <c r="S128" s="119"/>
      <c r="T128" s="121">
        <f>T129</f>
        <v>0</v>
      </c>
      <c r="AR128" s="116" t="s">
        <v>65</v>
      </c>
      <c r="AT128" s="122" t="s">
        <v>56</v>
      </c>
      <c r="AU128" s="122" t="s">
        <v>65</v>
      </c>
      <c r="AY128" s="116" t="s">
        <v>112</v>
      </c>
      <c r="BK128" s="123">
        <f>BK129</f>
        <v>0</v>
      </c>
    </row>
    <row r="129" spans="1:65" s="2" customFormat="1" ht="38.1" customHeight="1">
      <c r="A129" s="27"/>
      <c r="B129" s="125"/>
      <c r="C129" s="147" t="s">
        <v>67</v>
      </c>
      <c r="D129" s="147" t="s">
        <v>114</v>
      </c>
      <c r="E129" s="148" t="s">
        <v>992</v>
      </c>
      <c r="F129" s="149" t="s">
        <v>993</v>
      </c>
      <c r="G129" s="150" t="s">
        <v>117</v>
      </c>
      <c r="H129" s="151">
        <v>10.5</v>
      </c>
      <c r="I129" s="184"/>
      <c r="J129" s="185">
        <f>ROUND(I129*H129,2)</f>
        <v>0</v>
      </c>
      <c r="K129" s="126"/>
      <c r="L129" s="28"/>
      <c r="M129" s="127" t="s">
        <v>1</v>
      </c>
      <c r="N129" s="128" t="s">
        <v>36</v>
      </c>
      <c r="O129" s="129">
        <v>0</v>
      </c>
      <c r="P129" s="129">
        <f>O129*H129</f>
        <v>0</v>
      </c>
      <c r="Q129" s="129">
        <v>0.12966</v>
      </c>
      <c r="R129" s="129">
        <f>Q129*H129</f>
        <v>1.3614299999999999</v>
      </c>
      <c r="S129" s="129">
        <v>0</v>
      </c>
      <c r="T129" s="130">
        <f>S129*H129</f>
        <v>0</v>
      </c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R129" s="131" t="s">
        <v>118</v>
      </c>
      <c r="AT129" s="131" t="s">
        <v>114</v>
      </c>
      <c r="AU129" s="131" t="s">
        <v>67</v>
      </c>
      <c r="AY129" s="15" t="s">
        <v>112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5" t="s">
        <v>67</v>
      </c>
      <c r="BK129" s="133">
        <f>ROUND(I129*H129,3)</f>
        <v>0</v>
      </c>
      <c r="BL129" s="15" t="s">
        <v>118</v>
      </c>
      <c r="BM129" s="131" t="s">
        <v>1201</v>
      </c>
    </row>
    <row r="130" spans="1:65" s="12" customFormat="1" ht="23.1" customHeight="1">
      <c r="B130" s="115"/>
      <c r="D130" s="116" t="s">
        <v>56</v>
      </c>
      <c r="E130" s="124" t="s">
        <v>147</v>
      </c>
      <c r="F130" s="124" t="s">
        <v>995</v>
      </c>
      <c r="I130" s="193"/>
      <c r="J130" s="190">
        <f>SUM(J131:J132)</f>
        <v>0</v>
      </c>
      <c r="L130" s="115"/>
      <c r="M130" s="118"/>
      <c r="N130" s="119"/>
      <c r="O130" s="119"/>
      <c r="P130" s="120">
        <f>SUM(P131:P132)</f>
        <v>0</v>
      </c>
      <c r="Q130" s="119"/>
      <c r="R130" s="120">
        <f>SUM(R131:R132)</f>
        <v>5.4765000000000006</v>
      </c>
      <c r="S130" s="119"/>
      <c r="T130" s="121">
        <f>SUM(T131:T132)</f>
        <v>0</v>
      </c>
      <c r="AR130" s="116" t="s">
        <v>65</v>
      </c>
      <c r="AT130" s="122" t="s">
        <v>56</v>
      </c>
      <c r="AU130" s="122" t="s">
        <v>65</v>
      </c>
      <c r="AY130" s="116" t="s">
        <v>112</v>
      </c>
      <c r="BK130" s="123">
        <f>SUM(BK131:BK132)</f>
        <v>0</v>
      </c>
    </row>
    <row r="131" spans="1:65" s="2" customFormat="1" ht="24.2" customHeight="1">
      <c r="A131" s="27"/>
      <c r="B131" s="125"/>
      <c r="C131" s="147" t="s">
        <v>123</v>
      </c>
      <c r="D131" s="147" t="s">
        <v>114</v>
      </c>
      <c r="E131" s="148" t="s">
        <v>996</v>
      </c>
      <c r="F131" s="149" t="s">
        <v>997</v>
      </c>
      <c r="G131" s="150" t="s">
        <v>137</v>
      </c>
      <c r="H131" s="151">
        <v>45</v>
      </c>
      <c r="I131" s="184"/>
      <c r="J131" s="185">
        <f>ROUND(I131*H131,2)</f>
        <v>0</v>
      </c>
      <c r="K131" s="126"/>
      <c r="L131" s="28"/>
      <c r="M131" s="127" t="s">
        <v>1</v>
      </c>
      <c r="N131" s="128" t="s">
        <v>36</v>
      </c>
      <c r="O131" s="129">
        <v>0</v>
      </c>
      <c r="P131" s="129">
        <f>O131*H131</f>
        <v>0</v>
      </c>
      <c r="Q131" s="129">
        <v>3.6510000000000001E-2</v>
      </c>
      <c r="R131" s="129">
        <f>Q131*H131</f>
        <v>1.6429500000000001</v>
      </c>
      <c r="S131" s="129">
        <v>0</v>
      </c>
      <c r="T131" s="130">
        <f>S131*H131</f>
        <v>0</v>
      </c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R131" s="131" t="s">
        <v>118</v>
      </c>
      <c r="AT131" s="131" t="s">
        <v>114</v>
      </c>
      <c r="AU131" s="131" t="s">
        <v>67</v>
      </c>
      <c r="AY131" s="15" t="s">
        <v>112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5" t="s">
        <v>67</v>
      </c>
      <c r="BK131" s="133">
        <f>ROUND(I131*H131,3)</f>
        <v>0</v>
      </c>
      <c r="BL131" s="15" t="s">
        <v>118</v>
      </c>
      <c r="BM131" s="131" t="s">
        <v>1202</v>
      </c>
    </row>
    <row r="132" spans="1:65" s="2" customFormat="1" ht="24.2" customHeight="1">
      <c r="A132" s="27"/>
      <c r="B132" s="125"/>
      <c r="C132" s="147" t="s">
        <v>118</v>
      </c>
      <c r="D132" s="147" t="s">
        <v>114</v>
      </c>
      <c r="E132" s="148" t="s">
        <v>999</v>
      </c>
      <c r="F132" s="149" t="s">
        <v>1000</v>
      </c>
      <c r="G132" s="150" t="s">
        <v>137</v>
      </c>
      <c r="H132" s="151">
        <v>45</v>
      </c>
      <c r="I132" s="184"/>
      <c r="J132" s="185">
        <f>ROUND(I132*H132,2)</f>
        <v>0</v>
      </c>
      <c r="K132" s="126"/>
      <c r="L132" s="28"/>
      <c r="M132" s="127" t="s">
        <v>1</v>
      </c>
      <c r="N132" s="128" t="s">
        <v>36</v>
      </c>
      <c r="O132" s="129">
        <v>0</v>
      </c>
      <c r="P132" s="129">
        <f>O132*H132</f>
        <v>0</v>
      </c>
      <c r="Q132" s="129">
        <v>8.5190000000000002E-2</v>
      </c>
      <c r="R132" s="129">
        <f>Q132*H132</f>
        <v>3.8335500000000002</v>
      </c>
      <c r="S132" s="129">
        <v>0</v>
      </c>
      <c r="T132" s="130">
        <f>S132*H132</f>
        <v>0</v>
      </c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R132" s="131" t="s">
        <v>118</v>
      </c>
      <c r="AT132" s="131" t="s">
        <v>114</v>
      </c>
      <c r="AU132" s="131" t="s">
        <v>67</v>
      </c>
      <c r="AY132" s="15" t="s">
        <v>112</v>
      </c>
      <c r="BE132" s="132">
        <f>IF(N132="základná",J132,0)</f>
        <v>0</v>
      </c>
      <c r="BF132" s="132">
        <f>IF(N132="znížená",J132,0)</f>
        <v>0</v>
      </c>
      <c r="BG132" s="132">
        <f>IF(N132="zákl. prenesená",J132,0)</f>
        <v>0</v>
      </c>
      <c r="BH132" s="132">
        <f>IF(N132="zníž. prenesená",J132,0)</f>
        <v>0</v>
      </c>
      <c r="BI132" s="132">
        <f>IF(N132="nulová",J132,0)</f>
        <v>0</v>
      </c>
      <c r="BJ132" s="15" t="s">
        <v>67</v>
      </c>
      <c r="BK132" s="133">
        <f>ROUND(I132*H132,3)</f>
        <v>0</v>
      </c>
      <c r="BL132" s="15" t="s">
        <v>118</v>
      </c>
      <c r="BM132" s="131" t="s">
        <v>1203</v>
      </c>
    </row>
    <row r="133" spans="1:65" s="12" customFormat="1" ht="26.1" customHeight="1">
      <c r="B133" s="115"/>
      <c r="D133" s="116" t="s">
        <v>56</v>
      </c>
      <c r="E133" s="117" t="s">
        <v>186</v>
      </c>
      <c r="F133" s="117" t="s">
        <v>622</v>
      </c>
      <c r="I133" s="193"/>
      <c r="J133" s="194">
        <f>J134+J169</f>
        <v>0</v>
      </c>
      <c r="L133" s="115"/>
      <c r="M133" s="118"/>
      <c r="N133" s="119"/>
      <c r="O133" s="119"/>
      <c r="P133" s="120">
        <f>P134+P169</f>
        <v>0</v>
      </c>
      <c r="Q133" s="119"/>
      <c r="R133" s="120">
        <f>R134+R169</f>
        <v>21.101169999999961</v>
      </c>
      <c r="S133" s="119"/>
      <c r="T133" s="121">
        <f>T134+T169</f>
        <v>0</v>
      </c>
      <c r="AR133" s="116" t="s">
        <v>123</v>
      </c>
      <c r="AT133" s="122" t="s">
        <v>56</v>
      </c>
      <c r="AU133" s="122" t="s">
        <v>57</v>
      </c>
      <c r="AY133" s="116" t="s">
        <v>112</v>
      </c>
      <c r="BK133" s="123">
        <f>BK134+BK169</f>
        <v>0</v>
      </c>
    </row>
    <row r="134" spans="1:65" s="12" customFormat="1" ht="23.1" customHeight="1">
      <c r="B134" s="115"/>
      <c r="D134" s="116" t="s">
        <v>56</v>
      </c>
      <c r="E134" s="124" t="s">
        <v>733</v>
      </c>
      <c r="F134" s="124" t="s">
        <v>734</v>
      </c>
      <c r="I134" s="193"/>
      <c r="J134" s="190">
        <f>SUM(J135:J168)</f>
        <v>0</v>
      </c>
      <c r="L134" s="115"/>
      <c r="M134" s="118"/>
      <c r="N134" s="119"/>
      <c r="O134" s="119"/>
      <c r="P134" s="120">
        <f>SUM(P135:P168)</f>
        <v>0</v>
      </c>
      <c r="Q134" s="119"/>
      <c r="R134" s="120">
        <f>SUM(R135:R168)</f>
        <v>1.0031300000000003</v>
      </c>
      <c r="S134" s="119"/>
      <c r="T134" s="121">
        <f>SUM(T135:T168)</f>
        <v>0</v>
      </c>
      <c r="AR134" s="116" t="s">
        <v>123</v>
      </c>
      <c r="AT134" s="122" t="s">
        <v>56</v>
      </c>
      <c r="AU134" s="122" t="s">
        <v>65</v>
      </c>
      <c r="AY134" s="116" t="s">
        <v>112</v>
      </c>
      <c r="BK134" s="123">
        <f>SUM(BK135:BK168)</f>
        <v>0</v>
      </c>
    </row>
    <row r="135" spans="1:65" s="2" customFormat="1" ht="24.2" customHeight="1">
      <c r="A135" s="27"/>
      <c r="B135" s="125"/>
      <c r="C135" s="147" t="s">
        <v>130</v>
      </c>
      <c r="D135" s="147" t="s">
        <v>114</v>
      </c>
      <c r="E135" s="148" t="s">
        <v>1002</v>
      </c>
      <c r="F135" s="149" t="s">
        <v>1003</v>
      </c>
      <c r="G135" s="150" t="s">
        <v>137</v>
      </c>
      <c r="H135" s="151">
        <v>68</v>
      </c>
      <c r="I135" s="184"/>
      <c r="J135" s="185">
        <f t="shared" ref="J135:J168" si="0">ROUND(I135*H135,2)</f>
        <v>0</v>
      </c>
      <c r="K135" s="126"/>
      <c r="L135" s="28"/>
      <c r="M135" s="127" t="s">
        <v>1</v>
      </c>
      <c r="N135" s="128" t="s">
        <v>36</v>
      </c>
      <c r="O135" s="129">
        <v>0</v>
      </c>
      <c r="P135" s="129">
        <f t="shared" ref="P135:P168" si="1">O135*H135</f>
        <v>0</v>
      </c>
      <c r="Q135" s="129">
        <v>0</v>
      </c>
      <c r="R135" s="129">
        <f t="shared" ref="R135:R168" si="2">Q135*H135</f>
        <v>0</v>
      </c>
      <c r="S135" s="129">
        <v>0</v>
      </c>
      <c r="T135" s="130">
        <f t="shared" ref="T135:T168" si="3">S135*H135</f>
        <v>0</v>
      </c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R135" s="131" t="s">
        <v>350</v>
      </c>
      <c r="AT135" s="131" t="s">
        <v>114</v>
      </c>
      <c r="AU135" s="131" t="s">
        <v>67</v>
      </c>
      <c r="AY135" s="15" t="s">
        <v>112</v>
      </c>
      <c r="BE135" s="132">
        <f t="shared" ref="BE135:BE168" si="4">IF(N135="základná",J135,0)</f>
        <v>0</v>
      </c>
      <c r="BF135" s="132">
        <f t="shared" ref="BF135:BF168" si="5">IF(N135="znížená",J135,0)</f>
        <v>0</v>
      </c>
      <c r="BG135" s="132">
        <f t="shared" ref="BG135:BG168" si="6">IF(N135="zákl. prenesená",J135,0)</f>
        <v>0</v>
      </c>
      <c r="BH135" s="132">
        <f t="shared" ref="BH135:BH168" si="7">IF(N135="zníž. prenesená",J135,0)</f>
        <v>0</v>
      </c>
      <c r="BI135" s="132">
        <f t="shared" ref="BI135:BI168" si="8">IF(N135="nulová",J135,0)</f>
        <v>0</v>
      </c>
      <c r="BJ135" s="15" t="s">
        <v>67</v>
      </c>
      <c r="BK135" s="133">
        <f t="shared" ref="BK135:BK168" si="9">ROUND(I135*H135,3)</f>
        <v>0</v>
      </c>
      <c r="BL135" s="15" t="s">
        <v>350</v>
      </c>
      <c r="BM135" s="131" t="s">
        <v>1204</v>
      </c>
    </row>
    <row r="136" spans="1:65" s="2" customFormat="1" ht="14.45" customHeight="1">
      <c r="A136" s="27"/>
      <c r="B136" s="125"/>
      <c r="C136" s="152" t="s">
        <v>134</v>
      </c>
      <c r="D136" s="152" t="s">
        <v>186</v>
      </c>
      <c r="E136" s="153" t="s">
        <v>1005</v>
      </c>
      <c r="F136" s="154" t="s">
        <v>1006</v>
      </c>
      <c r="G136" s="155" t="s">
        <v>137</v>
      </c>
      <c r="H136" s="156">
        <v>68</v>
      </c>
      <c r="I136" s="195"/>
      <c r="J136" s="185">
        <f t="shared" si="0"/>
        <v>0</v>
      </c>
      <c r="K136" s="136"/>
      <c r="L136" s="137"/>
      <c r="M136" s="138" t="s">
        <v>1</v>
      </c>
      <c r="N136" s="139" t="s">
        <v>36</v>
      </c>
      <c r="O136" s="129">
        <v>0</v>
      </c>
      <c r="P136" s="129">
        <f t="shared" si="1"/>
        <v>0</v>
      </c>
      <c r="Q136" s="129">
        <v>9.3999999999999997E-4</v>
      </c>
      <c r="R136" s="129">
        <f t="shared" si="2"/>
        <v>6.3920000000000005E-2</v>
      </c>
      <c r="S136" s="129">
        <v>0</v>
      </c>
      <c r="T136" s="130">
        <f t="shared" si="3"/>
        <v>0</v>
      </c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R136" s="131" t="s">
        <v>631</v>
      </c>
      <c r="AT136" s="131" t="s">
        <v>186</v>
      </c>
      <c r="AU136" s="131" t="s">
        <v>67</v>
      </c>
      <c r="AY136" s="15" t="s">
        <v>112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5" t="s">
        <v>67</v>
      </c>
      <c r="BK136" s="133">
        <f t="shared" si="9"/>
        <v>0</v>
      </c>
      <c r="BL136" s="15" t="s">
        <v>350</v>
      </c>
      <c r="BM136" s="131" t="s">
        <v>1205</v>
      </c>
    </row>
    <row r="137" spans="1:65" s="2" customFormat="1" ht="24.2" customHeight="1">
      <c r="A137" s="27"/>
      <c r="B137" s="125"/>
      <c r="C137" s="147" t="s">
        <v>139</v>
      </c>
      <c r="D137" s="147" t="s">
        <v>114</v>
      </c>
      <c r="E137" s="148" t="s">
        <v>1008</v>
      </c>
      <c r="F137" s="149" t="s">
        <v>1009</v>
      </c>
      <c r="G137" s="150" t="s">
        <v>301</v>
      </c>
      <c r="H137" s="151">
        <v>42</v>
      </c>
      <c r="I137" s="184"/>
      <c r="J137" s="185">
        <f t="shared" si="0"/>
        <v>0</v>
      </c>
      <c r="K137" s="126"/>
      <c r="L137" s="28"/>
      <c r="M137" s="127" t="s">
        <v>1</v>
      </c>
      <c r="N137" s="128" t="s">
        <v>36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R137" s="131" t="s">
        <v>350</v>
      </c>
      <c r="AT137" s="131" t="s">
        <v>114</v>
      </c>
      <c r="AU137" s="131" t="s">
        <v>67</v>
      </c>
      <c r="AY137" s="15" t="s">
        <v>112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5" t="s">
        <v>67</v>
      </c>
      <c r="BK137" s="133">
        <f t="shared" si="9"/>
        <v>0</v>
      </c>
      <c r="BL137" s="15" t="s">
        <v>350</v>
      </c>
      <c r="BM137" s="131" t="s">
        <v>1206</v>
      </c>
    </row>
    <row r="138" spans="1:65" s="2" customFormat="1" ht="24.2" customHeight="1">
      <c r="A138" s="27"/>
      <c r="B138" s="125"/>
      <c r="C138" s="147" t="s">
        <v>143</v>
      </c>
      <c r="D138" s="147" t="s">
        <v>114</v>
      </c>
      <c r="E138" s="148" t="s">
        <v>1011</v>
      </c>
      <c r="F138" s="149" t="s">
        <v>1012</v>
      </c>
      <c r="G138" s="150" t="s">
        <v>301</v>
      </c>
      <c r="H138" s="151">
        <v>52</v>
      </c>
      <c r="I138" s="184"/>
      <c r="J138" s="185">
        <f t="shared" si="0"/>
        <v>0</v>
      </c>
      <c r="K138" s="126"/>
      <c r="L138" s="28"/>
      <c r="M138" s="127" t="s">
        <v>1</v>
      </c>
      <c r="N138" s="128" t="s">
        <v>36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R138" s="131" t="s">
        <v>350</v>
      </c>
      <c r="AT138" s="131" t="s">
        <v>114</v>
      </c>
      <c r="AU138" s="131" t="s">
        <v>67</v>
      </c>
      <c r="AY138" s="15" t="s">
        <v>112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5" t="s">
        <v>67</v>
      </c>
      <c r="BK138" s="133">
        <f t="shared" si="9"/>
        <v>0</v>
      </c>
      <c r="BL138" s="15" t="s">
        <v>350</v>
      </c>
      <c r="BM138" s="131" t="s">
        <v>1207</v>
      </c>
    </row>
    <row r="139" spans="1:65" s="2" customFormat="1" ht="14.45" customHeight="1">
      <c r="A139" s="27"/>
      <c r="B139" s="125"/>
      <c r="C139" s="152" t="s">
        <v>147</v>
      </c>
      <c r="D139" s="152" t="s">
        <v>186</v>
      </c>
      <c r="E139" s="153" t="s">
        <v>1014</v>
      </c>
      <c r="F139" s="154" t="s">
        <v>1015</v>
      </c>
      <c r="G139" s="155" t="s">
        <v>301</v>
      </c>
      <c r="H139" s="156">
        <v>52</v>
      </c>
      <c r="I139" s="195"/>
      <c r="J139" s="185">
        <f t="shared" si="0"/>
        <v>0</v>
      </c>
      <c r="K139" s="136"/>
      <c r="L139" s="137"/>
      <c r="M139" s="138" t="s">
        <v>1</v>
      </c>
      <c r="N139" s="139" t="s">
        <v>36</v>
      </c>
      <c r="O139" s="129">
        <v>0</v>
      </c>
      <c r="P139" s="129">
        <f t="shared" si="1"/>
        <v>0</v>
      </c>
      <c r="Q139" s="129">
        <v>1.0000000000000001E-5</v>
      </c>
      <c r="R139" s="129">
        <f t="shared" si="2"/>
        <v>5.2000000000000006E-4</v>
      </c>
      <c r="S139" s="129">
        <v>0</v>
      </c>
      <c r="T139" s="130">
        <f t="shared" si="3"/>
        <v>0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R139" s="131" t="s">
        <v>631</v>
      </c>
      <c r="AT139" s="131" t="s">
        <v>186</v>
      </c>
      <c r="AU139" s="131" t="s">
        <v>67</v>
      </c>
      <c r="AY139" s="15" t="s">
        <v>112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5" t="s">
        <v>67</v>
      </c>
      <c r="BK139" s="133">
        <f t="shared" si="9"/>
        <v>0</v>
      </c>
      <c r="BL139" s="15" t="s">
        <v>350</v>
      </c>
      <c r="BM139" s="131" t="s">
        <v>1208</v>
      </c>
    </row>
    <row r="140" spans="1:65" s="2" customFormat="1" ht="14.45" customHeight="1">
      <c r="A140" s="27"/>
      <c r="B140" s="125"/>
      <c r="C140" s="147" t="s">
        <v>151</v>
      </c>
      <c r="D140" s="147" t="s">
        <v>114</v>
      </c>
      <c r="E140" s="148" t="s">
        <v>1030</v>
      </c>
      <c r="F140" s="149" t="s">
        <v>1031</v>
      </c>
      <c r="G140" s="150" t="s">
        <v>301</v>
      </c>
      <c r="H140" s="151">
        <v>7</v>
      </c>
      <c r="I140" s="184"/>
      <c r="J140" s="185">
        <f t="shared" si="0"/>
        <v>0</v>
      </c>
      <c r="K140" s="126"/>
      <c r="L140" s="28"/>
      <c r="M140" s="127" t="s">
        <v>1</v>
      </c>
      <c r="N140" s="128" t="s">
        <v>36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R140" s="131" t="s">
        <v>350</v>
      </c>
      <c r="AT140" s="131" t="s">
        <v>114</v>
      </c>
      <c r="AU140" s="131" t="s">
        <v>67</v>
      </c>
      <c r="AY140" s="15" t="s">
        <v>112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5" t="s">
        <v>67</v>
      </c>
      <c r="BK140" s="133">
        <f t="shared" si="9"/>
        <v>0</v>
      </c>
      <c r="BL140" s="15" t="s">
        <v>350</v>
      </c>
      <c r="BM140" s="131" t="s">
        <v>1209</v>
      </c>
    </row>
    <row r="141" spans="1:65" s="2" customFormat="1" ht="14.45" customHeight="1">
      <c r="A141" s="27"/>
      <c r="B141" s="125"/>
      <c r="C141" s="152" t="s">
        <v>155</v>
      </c>
      <c r="D141" s="152" t="s">
        <v>186</v>
      </c>
      <c r="E141" s="153" t="s">
        <v>1033</v>
      </c>
      <c r="F141" s="154" t="s">
        <v>1034</v>
      </c>
      <c r="G141" s="155" t="s">
        <v>301</v>
      </c>
      <c r="H141" s="156">
        <v>7</v>
      </c>
      <c r="I141" s="195"/>
      <c r="J141" s="185">
        <f t="shared" si="0"/>
        <v>0</v>
      </c>
      <c r="K141" s="136"/>
      <c r="L141" s="137"/>
      <c r="M141" s="138" t="s">
        <v>1</v>
      </c>
      <c r="N141" s="139" t="s">
        <v>36</v>
      </c>
      <c r="O141" s="129">
        <v>0</v>
      </c>
      <c r="P141" s="129">
        <f t="shared" si="1"/>
        <v>0</v>
      </c>
      <c r="Q141" s="129">
        <v>0.05</v>
      </c>
      <c r="R141" s="129">
        <f t="shared" si="2"/>
        <v>0.35000000000000003</v>
      </c>
      <c r="S141" s="129">
        <v>0</v>
      </c>
      <c r="T141" s="130">
        <f t="shared" si="3"/>
        <v>0</v>
      </c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R141" s="131" t="s">
        <v>631</v>
      </c>
      <c r="AT141" s="131" t="s">
        <v>186</v>
      </c>
      <c r="AU141" s="131" t="s">
        <v>67</v>
      </c>
      <c r="AY141" s="15" t="s">
        <v>112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5" t="s">
        <v>67</v>
      </c>
      <c r="BK141" s="133">
        <f t="shared" si="9"/>
        <v>0</v>
      </c>
      <c r="BL141" s="15" t="s">
        <v>350</v>
      </c>
      <c r="BM141" s="131" t="s">
        <v>1210</v>
      </c>
    </row>
    <row r="142" spans="1:65" s="2" customFormat="1" ht="14.45" customHeight="1">
      <c r="A142" s="27"/>
      <c r="B142" s="125"/>
      <c r="C142" s="147" t="s">
        <v>159</v>
      </c>
      <c r="D142" s="147" t="s">
        <v>114</v>
      </c>
      <c r="E142" s="148" t="s">
        <v>1036</v>
      </c>
      <c r="F142" s="149" t="s">
        <v>1037</v>
      </c>
      <c r="G142" s="150" t="s">
        <v>301</v>
      </c>
      <c r="H142" s="151">
        <v>7</v>
      </c>
      <c r="I142" s="184"/>
      <c r="J142" s="185">
        <f t="shared" si="0"/>
        <v>0</v>
      </c>
      <c r="K142" s="126"/>
      <c r="L142" s="28"/>
      <c r="M142" s="127" t="s">
        <v>1</v>
      </c>
      <c r="N142" s="128" t="s">
        <v>36</v>
      </c>
      <c r="O142" s="129">
        <v>0</v>
      </c>
      <c r="P142" s="129">
        <f t="shared" si="1"/>
        <v>0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R142" s="131" t="s">
        <v>350</v>
      </c>
      <c r="AT142" s="131" t="s">
        <v>114</v>
      </c>
      <c r="AU142" s="131" t="s">
        <v>67</v>
      </c>
      <c r="AY142" s="15" t="s">
        <v>112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5" t="s">
        <v>67</v>
      </c>
      <c r="BK142" s="133">
        <f t="shared" si="9"/>
        <v>0</v>
      </c>
      <c r="BL142" s="15" t="s">
        <v>350</v>
      </c>
      <c r="BM142" s="131" t="s">
        <v>1211</v>
      </c>
    </row>
    <row r="143" spans="1:65" s="2" customFormat="1" ht="14.45" customHeight="1">
      <c r="A143" s="27"/>
      <c r="B143" s="125"/>
      <c r="C143" s="152" t="s">
        <v>161</v>
      </c>
      <c r="D143" s="152" t="s">
        <v>186</v>
      </c>
      <c r="E143" s="153" t="s">
        <v>1039</v>
      </c>
      <c r="F143" s="154" t="s">
        <v>1040</v>
      </c>
      <c r="G143" s="155" t="s">
        <v>301</v>
      </c>
      <c r="H143" s="156">
        <v>6</v>
      </c>
      <c r="I143" s="195"/>
      <c r="J143" s="185">
        <f t="shared" si="0"/>
        <v>0</v>
      </c>
      <c r="K143" s="136"/>
      <c r="L143" s="137"/>
      <c r="M143" s="138" t="s">
        <v>1</v>
      </c>
      <c r="N143" s="139" t="s">
        <v>36</v>
      </c>
      <c r="O143" s="129">
        <v>0</v>
      </c>
      <c r="P143" s="129">
        <f t="shared" si="1"/>
        <v>0</v>
      </c>
      <c r="Q143" s="129">
        <v>6.8999999999999999E-3</v>
      </c>
      <c r="R143" s="129">
        <f t="shared" si="2"/>
        <v>4.1399999999999999E-2</v>
      </c>
      <c r="S143" s="129">
        <v>0</v>
      </c>
      <c r="T143" s="130">
        <f t="shared" si="3"/>
        <v>0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R143" s="131" t="s">
        <v>631</v>
      </c>
      <c r="AT143" s="131" t="s">
        <v>186</v>
      </c>
      <c r="AU143" s="131" t="s">
        <v>67</v>
      </c>
      <c r="AY143" s="15" t="s">
        <v>112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5" t="s">
        <v>67</v>
      </c>
      <c r="BK143" s="133">
        <f t="shared" si="9"/>
        <v>0</v>
      </c>
      <c r="BL143" s="15" t="s">
        <v>350</v>
      </c>
      <c r="BM143" s="131" t="s">
        <v>1212</v>
      </c>
    </row>
    <row r="144" spans="1:65" s="2" customFormat="1" ht="14.45" customHeight="1">
      <c r="A144" s="27"/>
      <c r="B144" s="125"/>
      <c r="C144" s="152" t="s">
        <v>165</v>
      </c>
      <c r="D144" s="152" t="s">
        <v>186</v>
      </c>
      <c r="E144" s="153" t="s">
        <v>1042</v>
      </c>
      <c r="F144" s="154" t="s">
        <v>1043</v>
      </c>
      <c r="G144" s="155" t="s">
        <v>301</v>
      </c>
      <c r="H144" s="156">
        <v>1</v>
      </c>
      <c r="I144" s="195"/>
      <c r="J144" s="185">
        <f t="shared" si="0"/>
        <v>0</v>
      </c>
      <c r="K144" s="136"/>
      <c r="L144" s="137"/>
      <c r="M144" s="138" t="s">
        <v>1</v>
      </c>
      <c r="N144" s="139" t="s">
        <v>36</v>
      </c>
      <c r="O144" s="129">
        <v>0</v>
      </c>
      <c r="P144" s="129">
        <f t="shared" si="1"/>
        <v>0</v>
      </c>
      <c r="Q144" s="129">
        <v>6.1000000000000004E-3</v>
      </c>
      <c r="R144" s="129">
        <f t="shared" si="2"/>
        <v>6.1000000000000004E-3</v>
      </c>
      <c r="S144" s="129">
        <v>0</v>
      </c>
      <c r="T144" s="130">
        <f t="shared" si="3"/>
        <v>0</v>
      </c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R144" s="131" t="s">
        <v>631</v>
      </c>
      <c r="AT144" s="131" t="s">
        <v>186</v>
      </c>
      <c r="AU144" s="131" t="s">
        <v>67</v>
      </c>
      <c r="AY144" s="15" t="s">
        <v>112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5" t="s">
        <v>67</v>
      </c>
      <c r="BK144" s="133">
        <f t="shared" si="9"/>
        <v>0</v>
      </c>
      <c r="BL144" s="15" t="s">
        <v>350</v>
      </c>
      <c r="BM144" s="131" t="s">
        <v>1213</v>
      </c>
    </row>
    <row r="145" spans="1:65" s="2" customFormat="1" ht="14.45" customHeight="1">
      <c r="A145" s="27"/>
      <c r="B145" s="125"/>
      <c r="C145" s="147" t="s">
        <v>169</v>
      </c>
      <c r="D145" s="147" t="s">
        <v>114</v>
      </c>
      <c r="E145" s="148" t="s">
        <v>1048</v>
      </c>
      <c r="F145" s="149" t="s">
        <v>1049</v>
      </c>
      <c r="G145" s="150" t="s">
        <v>301</v>
      </c>
      <c r="H145" s="151">
        <v>7</v>
      </c>
      <c r="I145" s="184"/>
      <c r="J145" s="185">
        <f t="shared" si="0"/>
        <v>0</v>
      </c>
      <c r="K145" s="126"/>
      <c r="L145" s="28"/>
      <c r="M145" s="127" t="s">
        <v>1</v>
      </c>
      <c r="N145" s="128" t="s">
        <v>36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R145" s="131" t="s">
        <v>350</v>
      </c>
      <c r="AT145" s="131" t="s">
        <v>114</v>
      </c>
      <c r="AU145" s="131" t="s">
        <v>67</v>
      </c>
      <c r="AY145" s="15" t="s">
        <v>112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5" t="s">
        <v>67</v>
      </c>
      <c r="BK145" s="133">
        <f t="shared" si="9"/>
        <v>0</v>
      </c>
      <c r="BL145" s="15" t="s">
        <v>350</v>
      </c>
      <c r="BM145" s="131" t="s">
        <v>1214</v>
      </c>
    </row>
    <row r="146" spans="1:65" s="2" customFormat="1" ht="14.45" customHeight="1">
      <c r="A146" s="27"/>
      <c r="B146" s="125"/>
      <c r="C146" s="152" t="s">
        <v>173</v>
      </c>
      <c r="D146" s="152" t="s">
        <v>186</v>
      </c>
      <c r="E146" s="153" t="s">
        <v>1051</v>
      </c>
      <c r="F146" s="154" t="s">
        <v>1052</v>
      </c>
      <c r="G146" s="155" t="s">
        <v>301</v>
      </c>
      <c r="H146" s="156">
        <v>7</v>
      </c>
      <c r="I146" s="195"/>
      <c r="J146" s="185">
        <f t="shared" si="0"/>
        <v>0</v>
      </c>
      <c r="K146" s="136"/>
      <c r="L146" s="137"/>
      <c r="M146" s="138" t="s">
        <v>1</v>
      </c>
      <c r="N146" s="139" t="s">
        <v>36</v>
      </c>
      <c r="O146" s="129">
        <v>0</v>
      </c>
      <c r="P146" s="129">
        <f t="shared" si="1"/>
        <v>0</v>
      </c>
      <c r="Q146" s="129">
        <v>4.2000000000000003E-2</v>
      </c>
      <c r="R146" s="129">
        <f t="shared" si="2"/>
        <v>0.29400000000000004</v>
      </c>
      <c r="S146" s="129">
        <v>0</v>
      </c>
      <c r="T146" s="130">
        <f t="shared" si="3"/>
        <v>0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R146" s="131" t="s">
        <v>631</v>
      </c>
      <c r="AT146" s="131" t="s">
        <v>186</v>
      </c>
      <c r="AU146" s="131" t="s">
        <v>67</v>
      </c>
      <c r="AY146" s="15" t="s">
        <v>112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5" t="s">
        <v>67</v>
      </c>
      <c r="BK146" s="133">
        <f t="shared" si="9"/>
        <v>0</v>
      </c>
      <c r="BL146" s="15" t="s">
        <v>350</v>
      </c>
      <c r="BM146" s="131" t="s">
        <v>1215</v>
      </c>
    </row>
    <row r="147" spans="1:65" s="2" customFormat="1" ht="14.45" customHeight="1">
      <c r="A147" s="27"/>
      <c r="B147" s="125"/>
      <c r="C147" s="147" t="s">
        <v>177</v>
      </c>
      <c r="D147" s="147" t="s">
        <v>114</v>
      </c>
      <c r="E147" s="148" t="s">
        <v>1057</v>
      </c>
      <c r="F147" s="149" t="s">
        <v>1058</v>
      </c>
      <c r="G147" s="150" t="s">
        <v>301</v>
      </c>
      <c r="H147" s="151">
        <v>7</v>
      </c>
      <c r="I147" s="184"/>
      <c r="J147" s="185">
        <f t="shared" si="0"/>
        <v>0</v>
      </c>
      <c r="K147" s="126"/>
      <c r="L147" s="28"/>
      <c r="M147" s="127" t="s">
        <v>1</v>
      </c>
      <c r="N147" s="128" t="s">
        <v>36</v>
      </c>
      <c r="O147" s="129">
        <v>0</v>
      </c>
      <c r="P147" s="129">
        <f t="shared" si="1"/>
        <v>0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R147" s="131" t="s">
        <v>350</v>
      </c>
      <c r="AT147" s="131" t="s">
        <v>114</v>
      </c>
      <c r="AU147" s="131" t="s">
        <v>67</v>
      </c>
      <c r="AY147" s="15" t="s">
        <v>112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5" t="s">
        <v>67</v>
      </c>
      <c r="BK147" s="133">
        <f t="shared" si="9"/>
        <v>0</v>
      </c>
      <c r="BL147" s="15" t="s">
        <v>350</v>
      </c>
      <c r="BM147" s="131" t="s">
        <v>1216</v>
      </c>
    </row>
    <row r="148" spans="1:65" s="2" customFormat="1" ht="14.45" customHeight="1">
      <c r="A148" s="27"/>
      <c r="B148" s="125"/>
      <c r="C148" s="147" t="s">
        <v>181</v>
      </c>
      <c r="D148" s="147" t="s">
        <v>114</v>
      </c>
      <c r="E148" s="148" t="s">
        <v>1060</v>
      </c>
      <c r="F148" s="149" t="s">
        <v>1061</v>
      </c>
      <c r="G148" s="150" t="s">
        <v>301</v>
      </c>
      <c r="H148" s="151">
        <v>7</v>
      </c>
      <c r="I148" s="184"/>
      <c r="J148" s="185">
        <f t="shared" si="0"/>
        <v>0</v>
      </c>
      <c r="K148" s="126"/>
      <c r="L148" s="28"/>
      <c r="M148" s="127" t="s">
        <v>1</v>
      </c>
      <c r="N148" s="128" t="s">
        <v>36</v>
      </c>
      <c r="O148" s="129">
        <v>0</v>
      </c>
      <c r="P148" s="129">
        <f t="shared" si="1"/>
        <v>0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R148" s="131" t="s">
        <v>350</v>
      </c>
      <c r="AT148" s="131" t="s">
        <v>114</v>
      </c>
      <c r="AU148" s="131" t="s">
        <v>67</v>
      </c>
      <c r="AY148" s="15" t="s">
        <v>112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5" t="s">
        <v>67</v>
      </c>
      <c r="BK148" s="133">
        <f t="shared" si="9"/>
        <v>0</v>
      </c>
      <c r="BL148" s="15" t="s">
        <v>350</v>
      </c>
      <c r="BM148" s="131" t="s">
        <v>1217</v>
      </c>
    </row>
    <row r="149" spans="1:65" s="2" customFormat="1" ht="14.45" customHeight="1">
      <c r="A149" s="27"/>
      <c r="B149" s="125"/>
      <c r="C149" s="152" t="s">
        <v>185</v>
      </c>
      <c r="D149" s="152" t="s">
        <v>186</v>
      </c>
      <c r="E149" s="153" t="s">
        <v>1063</v>
      </c>
      <c r="F149" s="154" t="s">
        <v>1064</v>
      </c>
      <c r="G149" s="155" t="s">
        <v>301</v>
      </c>
      <c r="H149" s="156">
        <v>7</v>
      </c>
      <c r="I149" s="195"/>
      <c r="J149" s="185">
        <f t="shared" si="0"/>
        <v>0</v>
      </c>
      <c r="K149" s="136"/>
      <c r="L149" s="137"/>
      <c r="M149" s="138" t="s">
        <v>1</v>
      </c>
      <c r="N149" s="139" t="s">
        <v>36</v>
      </c>
      <c r="O149" s="129">
        <v>0</v>
      </c>
      <c r="P149" s="129">
        <f t="shared" si="1"/>
        <v>0</v>
      </c>
      <c r="Q149" s="129">
        <v>1.26E-2</v>
      </c>
      <c r="R149" s="129">
        <f t="shared" si="2"/>
        <v>8.8200000000000001E-2</v>
      </c>
      <c r="S149" s="129">
        <v>0</v>
      </c>
      <c r="T149" s="130">
        <f t="shared" si="3"/>
        <v>0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R149" s="131" t="s">
        <v>631</v>
      </c>
      <c r="AT149" s="131" t="s">
        <v>186</v>
      </c>
      <c r="AU149" s="131" t="s">
        <v>67</v>
      </c>
      <c r="AY149" s="15" t="s">
        <v>112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5" t="s">
        <v>67</v>
      </c>
      <c r="BK149" s="133">
        <f t="shared" si="9"/>
        <v>0</v>
      </c>
      <c r="BL149" s="15" t="s">
        <v>350</v>
      </c>
      <c r="BM149" s="131" t="s">
        <v>1218</v>
      </c>
    </row>
    <row r="150" spans="1:65" s="2" customFormat="1" ht="14.45" customHeight="1">
      <c r="A150" s="27"/>
      <c r="B150" s="125"/>
      <c r="C150" s="147" t="s">
        <v>7</v>
      </c>
      <c r="D150" s="147" t="s">
        <v>114</v>
      </c>
      <c r="E150" s="148" t="s">
        <v>1072</v>
      </c>
      <c r="F150" s="149" t="s">
        <v>1073</v>
      </c>
      <c r="G150" s="150" t="s">
        <v>301</v>
      </c>
      <c r="H150" s="151">
        <v>7</v>
      </c>
      <c r="I150" s="184"/>
      <c r="J150" s="185">
        <f t="shared" si="0"/>
        <v>0</v>
      </c>
      <c r="K150" s="126"/>
      <c r="L150" s="28"/>
      <c r="M150" s="127" t="s">
        <v>1</v>
      </c>
      <c r="N150" s="128" t="s">
        <v>36</v>
      </c>
      <c r="O150" s="129">
        <v>0</v>
      </c>
      <c r="P150" s="129">
        <f t="shared" si="1"/>
        <v>0</v>
      </c>
      <c r="Q150" s="129">
        <v>0</v>
      </c>
      <c r="R150" s="129">
        <f t="shared" si="2"/>
        <v>0</v>
      </c>
      <c r="S150" s="129">
        <v>0</v>
      </c>
      <c r="T150" s="130">
        <f t="shared" si="3"/>
        <v>0</v>
      </c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R150" s="131" t="s">
        <v>350</v>
      </c>
      <c r="AT150" s="131" t="s">
        <v>114</v>
      </c>
      <c r="AU150" s="131" t="s">
        <v>67</v>
      </c>
      <c r="AY150" s="15" t="s">
        <v>112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5" t="s">
        <v>67</v>
      </c>
      <c r="BK150" s="133">
        <f t="shared" si="9"/>
        <v>0</v>
      </c>
      <c r="BL150" s="15" t="s">
        <v>350</v>
      </c>
      <c r="BM150" s="131" t="s">
        <v>1219</v>
      </c>
    </row>
    <row r="151" spans="1:65" s="2" customFormat="1" ht="14.45" customHeight="1">
      <c r="A151" s="27"/>
      <c r="B151" s="125"/>
      <c r="C151" s="152" t="s">
        <v>191</v>
      </c>
      <c r="D151" s="152" t="s">
        <v>186</v>
      </c>
      <c r="E151" s="153" t="s">
        <v>1075</v>
      </c>
      <c r="F151" s="154" t="s">
        <v>1076</v>
      </c>
      <c r="G151" s="155" t="s">
        <v>301</v>
      </c>
      <c r="H151" s="156">
        <v>7</v>
      </c>
      <c r="I151" s="195"/>
      <c r="J151" s="185">
        <f t="shared" si="0"/>
        <v>0</v>
      </c>
      <c r="K151" s="136"/>
      <c r="L151" s="137"/>
      <c r="M151" s="138" t="s">
        <v>1</v>
      </c>
      <c r="N151" s="139" t="s">
        <v>36</v>
      </c>
      <c r="O151" s="129">
        <v>0</v>
      </c>
      <c r="P151" s="129">
        <f t="shared" si="1"/>
        <v>0</v>
      </c>
      <c r="Q151" s="129">
        <v>4.13E-3</v>
      </c>
      <c r="R151" s="129">
        <f t="shared" si="2"/>
        <v>2.8909999999999998E-2</v>
      </c>
      <c r="S151" s="129">
        <v>0</v>
      </c>
      <c r="T151" s="130">
        <f t="shared" si="3"/>
        <v>0</v>
      </c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R151" s="131" t="s">
        <v>631</v>
      </c>
      <c r="AT151" s="131" t="s">
        <v>186</v>
      </c>
      <c r="AU151" s="131" t="s">
        <v>67</v>
      </c>
      <c r="AY151" s="15" t="s">
        <v>112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5" t="s">
        <v>67</v>
      </c>
      <c r="BK151" s="133">
        <f t="shared" si="9"/>
        <v>0</v>
      </c>
      <c r="BL151" s="15" t="s">
        <v>350</v>
      </c>
      <c r="BM151" s="131" t="s">
        <v>1220</v>
      </c>
    </row>
    <row r="152" spans="1:65" s="2" customFormat="1" ht="24.2" customHeight="1">
      <c r="A152" s="27"/>
      <c r="B152" s="125"/>
      <c r="C152" s="147" t="s">
        <v>195</v>
      </c>
      <c r="D152" s="147" t="s">
        <v>114</v>
      </c>
      <c r="E152" s="148" t="s">
        <v>1084</v>
      </c>
      <c r="F152" s="149" t="s">
        <v>1085</v>
      </c>
      <c r="G152" s="150" t="s">
        <v>137</v>
      </c>
      <c r="H152" s="151">
        <v>7</v>
      </c>
      <c r="I152" s="184"/>
      <c r="J152" s="185">
        <f t="shared" si="0"/>
        <v>0</v>
      </c>
      <c r="K152" s="126"/>
      <c r="L152" s="28"/>
      <c r="M152" s="127" t="s">
        <v>1</v>
      </c>
      <c r="N152" s="128" t="s">
        <v>36</v>
      </c>
      <c r="O152" s="129">
        <v>0</v>
      </c>
      <c r="P152" s="129">
        <f t="shared" si="1"/>
        <v>0</v>
      </c>
      <c r="Q152" s="129">
        <v>0</v>
      </c>
      <c r="R152" s="129">
        <f t="shared" si="2"/>
        <v>0</v>
      </c>
      <c r="S152" s="129">
        <v>0</v>
      </c>
      <c r="T152" s="130">
        <f t="shared" si="3"/>
        <v>0</v>
      </c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R152" s="131" t="s">
        <v>350</v>
      </c>
      <c r="AT152" s="131" t="s">
        <v>114</v>
      </c>
      <c r="AU152" s="131" t="s">
        <v>67</v>
      </c>
      <c r="AY152" s="15" t="s">
        <v>112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5" t="s">
        <v>67</v>
      </c>
      <c r="BK152" s="133">
        <f t="shared" si="9"/>
        <v>0</v>
      </c>
      <c r="BL152" s="15" t="s">
        <v>350</v>
      </c>
      <c r="BM152" s="131" t="s">
        <v>1221</v>
      </c>
    </row>
    <row r="153" spans="1:65" s="2" customFormat="1" ht="14.45" customHeight="1">
      <c r="A153" s="27"/>
      <c r="B153" s="125"/>
      <c r="C153" s="152" t="s">
        <v>199</v>
      </c>
      <c r="D153" s="152" t="s">
        <v>186</v>
      </c>
      <c r="E153" s="153" t="s">
        <v>1087</v>
      </c>
      <c r="F153" s="154" t="s">
        <v>1088</v>
      </c>
      <c r="G153" s="155" t="s">
        <v>203</v>
      </c>
      <c r="H153" s="156">
        <v>1.4</v>
      </c>
      <c r="I153" s="195"/>
      <c r="J153" s="185">
        <f t="shared" si="0"/>
        <v>0</v>
      </c>
      <c r="K153" s="136"/>
      <c r="L153" s="137"/>
      <c r="M153" s="138" t="s">
        <v>1</v>
      </c>
      <c r="N153" s="139" t="s">
        <v>36</v>
      </c>
      <c r="O153" s="129">
        <v>0</v>
      </c>
      <c r="P153" s="129">
        <f t="shared" si="1"/>
        <v>0</v>
      </c>
      <c r="Q153" s="129">
        <v>1E-3</v>
      </c>
      <c r="R153" s="129">
        <f t="shared" si="2"/>
        <v>1.4E-3</v>
      </c>
      <c r="S153" s="129">
        <v>0</v>
      </c>
      <c r="T153" s="130">
        <f t="shared" si="3"/>
        <v>0</v>
      </c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R153" s="131" t="s">
        <v>631</v>
      </c>
      <c r="AT153" s="131" t="s">
        <v>186</v>
      </c>
      <c r="AU153" s="131" t="s">
        <v>67</v>
      </c>
      <c r="AY153" s="15" t="s">
        <v>112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5" t="s">
        <v>67</v>
      </c>
      <c r="BK153" s="133">
        <f t="shared" si="9"/>
        <v>0</v>
      </c>
      <c r="BL153" s="15" t="s">
        <v>350</v>
      </c>
      <c r="BM153" s="131" t="s">
        <v>1222</v>
      </c>
    </row>
    <row r="154" spans="1:65" s="2" customFormat="1" ht="14.45" customHeight="1">
      <c r="A154" s="27"/>
      <c r="B154" s="125"/>
      <c r="C154" s="152" t="s">
        <v>200</v>
      </c>
      <c r="D154" s="152" t="s">
        <v>186</v>
      </c>
      <c r="E154" s="153" t="s">
        <v>1090</v>
      </c>
      <c r="F154" s="154" t="s">
        <v>1091</v>
      </c>
      <c r="G154" s="155" t="s">
        <v>203</v>
      </c>
      <c r="H154" s="156">
        <v>1.4</v>
      </c>
      <c r="I154" s="195"/>
      <c r="J154" s="185">
        <f t="shared" si="0"/>
        <v>0</v>
      </c>
      <c r="K154" s="136"/>
      <c r="L154" s="137"/>
      <c r="M154" s="138" t="s">
        <v>1</v>
      </c>
      <c r="N154" s="139" t="s">
        <v>36</v>
      </c>
      <c r="O154" s="129">
        <v>0</v>
      </c>
      <c r="P154" s="129">
        <f t="shared" si="1"/>
        <v>0</v>
      </c>
      <c r="Q154" s="129">
        <v>1E-3</v>
      </c>
      <c r="R154" s="129">
        <f t="shared" si="2"/>
        <v>1.4E-3</v>
      </c>
      <c r="S154" s="129">
        <v>0</v>
      </c>
      <c r="T154" s="130">
        <f t="shared" si="3"/>
        <v>0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R154" s="131" t="s">
        <v>631</v>
      </c>
      <c r="AT154" s="131" t="s">
        <v>186</v>
      </c>
      <c r="AU154" s="131" t="s">
        <v>67</v>
      </c>
      <c r="AY154" s="15" t="s">
        <v>112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5" t="s">
        <v>67</v>
      </c>
      <c r="BK154" s="133">
        <f t="shared" si="9"/>
        <v>0</v>
      </c>
      <c r="BL154" s="15" t="s">
        <v>350</v>
      </c>
      <c r="BM154" s="131" t="s">
        <v>1223</v>
      </c>
    </row>
    <row r="155" spans="1:65" s="2" customFormat="1" ht="24.2" customHeight="1">
      <c r="A155" s="27"/>
      <c r="B155" s="125"/>
      <c r="C155" s="152" t="s">
        <v>201</v>
      </c>
      <c r="D155" s="152" t="s">
        <v>186</v>
      </c>
      <c r="E155" s="153" t="s">
        <v>1093</v>
      </c>
      <c r="F155" s="154" t="s">
        <v>1094</v>
      </c>
      <c r="G155" s="155" t="s">
        <v>203</v>
      </c>
      <c r="H155" s="156">
        <v>0.7</v>
      </c>
      <c r="I155" s="195"/>
      <c r="J155" s="185">
        <f t="shared" si="0"/>
        <v>0</v>
      </c>
      <c r="K155" s="136"/>
      <c r="L155" s="137"/>
      <c r="M155" s="138" t="s">
        <v>1</v>
      </c>
      <c r="N155" s="139" t="s">
        <v>36</v>
      </c>
      <c r="O155" s="129">
        <v>0</v>
      </c>
      <c r="P155" s="129">
        <f t="shared" si="1"/>
        <v>0</v>
      </c>
      <c r="Q155" s="129">
        <v>1E-3</v>
      </c>
      <c r="R155" s="129">
        <f t="shared" si="2"/>
        <v>6.9999999999999999E-4</v>
      </c>
      <c r="S155" s="129">
        <v>0</v>
      </c>
      <c r="T155" s="130">
        <f t="shared" si="3"/>
        <v>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R155" s="131" t="s">
        <v>631</v>
      </c>
      <c r="AT155" s="131" t="s">
        <v>186</v>
      </c>
      <c r="AU155" s="131" t="s">
        <v>67</v>
      </c>
      <c r="AY155" s="15" t="s">
        <v>112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5" t="s">
        <v>67</v>
      </c>
      <c r="BK155" s="133">
        <f t="shared" si="9"/>
        <v>0</v>
      </c>
      <c r="BL155" s="15" t="s">
        <v>350</v>
      </c>
      <c r="BM155" s="131" t="s">
        <v>1224</v>
      </c>
    </row>
    <row r="156" spans="1:65" s="2" customFormat="1" ht="24.2" customHeight="1">
      <c r="A156" s="27"/>
      <c r="B156" s="125"/>
      <c r="C156" s="147" t="s">
        <v>202</v>
      </c>
      <c r="D156" s="147" t="s">
        <v>114</v>
      </c>
      <c r="E156" s="148" t="s">
        <v>1096</v>
      </c>
      <c r="F156" s="149" t="s">
        <v>1097</v>
      </c>
      <c r="G156" s="150" t="s">
        <v>137</v>
      </c>
      <c r="H156" s="151">
        <v>42</v>
      </c>
      <c r="I156" s="184"/>
      <c r="J156" s="185">
        <f t="shared" si="0"/>
        <v>0</v>
      </c>
      <c r="K156" s="126"/>
      <c r="L156" s="28"/>
      <c r="M156" s="127" t="s">
        <v>1</v>
      </c>
      <c r="N156" s="128" t="s">
        <v>36</v>
      </c>
      <c r="O156" s="129">
        <v>0</v>
      </c>
      <c r="P156" s="129">
        <f t="shared" si="1"/>
        <v>0</v>
      </c>
      <c r="Q156" s="129">
        <v>0</v>
      </c>
      <c r="R156" s="129">
        <f t="shared" si="2"/>
        <v>0</v>
      </c>
      <c r="S156" s="129">
        <v>0</v>
      </c>
      <c r="T156" s="130">
        <f t="shared" si="3"/>
        <v>0</v>
      </c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R156" s="131" t="s">
        <v>350</v>
      </c>
      <c r="AT156" s="131" t="s">
        <v>114</v>
      </c>
      <c r="AU156" s="131" t="s">
        <v>67</v>
      </c>
      <c r="AY156" s="15" t="s">
        <v>112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5" t="s">
        <v>67</v>
      </c>
      <c r="BK156" s="133">
        <f t="shared" si="9"/>
        <v>0</v>
      </c>
      <c r="BL156" s="15" t="s">
        <v>350</v>
      </c>
      <c r="BM156" s="131" t="s">
        <v>1225</v>
      </c>
    </row>
    <row r="157" spans="1:65" s="2" customFormat="1" ht="14.45" customHeight="1">
      <c r="A157" s="27"/>
      <c r="B157" s="125"/>
      <c r="C157" s="152" t="s">
        <v>204</v>
      </c>
      <c r="D157" s="152" t="s">
        <v>186</v>
      </c>
      <c r="E157" s="153" t="s">
        <v>1099</v>
      </c>
      <c r="F157" s="154" t="s">
        <v>1100</v>
      </c>
      <c r="G157" s="155" t="s">
        <v>203</v>
      </c>
      <c r="H157" s="156">
        <v>39.564</v>
      </c>
      <c r="I157" s="195"/>
      <c r="J157" s="185">
        <f t="shared" si="0"/>
        <v>0</v>
      </c>
      <c r="K157" s="136"/>
      <c r="L157" s="137"/>
      <c r="M157" s="138" t="s">
        <v>1</v>
      </c>
      <c r="N157" s="139" t="s">
        <v>36</v>
      </c>
      <c r="O157" s="129">
        <v>0</v>
      </c>
      <c r="P157" s="129">
        <f t="shared" si="1"/>
        <v>0</v>
      </c>
      <c r="Q157" s="129">
        <v>9.998988979880699E-4</v>
      </c>
      <c r="R157" s="129">
        <f t="shared" si="2"/>
        <v>3.9559999999999998E-2</v>
      </c>
      <c r="S157" s="129">
        <v>0</v>
      </c>
      <c r="T157" s="130">
        <f t="shared" si="3"/>
        <v>0</v>
      </c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R157" s="131" t="s">
        <v>631</v>
      </c>
      <c r="AT157" s="131" t="s">
        <v>186</v>
      </c>
      <c r="AU157" s="131" t="s">
        <v>67</v>
      </c>
      <c r="AY157" s="15" t="s">
        <v>112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5" t="s">
        <v>67</v>
      </c>
      <c r="BK157" s="133">
        <f t="shared" si="9"/>
        <v>0</v>
      </c>
      <c r="BL157" s="15" t="s">
        <v>350</v>
      </c>
      <c r="BM157" s="131" t="s">
        <v>1226</v>
      </c>
    </row>
    <row r="158" spans="1:65" s="2" customFormat="1" ht="24.2" customHeight="1">
      <c r="A158" s="27"/>
      <c r="B158" s="125"/>
      <c r="C158" s="147" t="s">
        <v>206</v>
      </c>
      <c r="D158" s="147" t="s">
        <v>114</v>
      </c>
      <c r="E158" s="148" t="s">
        <v>1102</v>
      </c>
      <c r="F158" s="149" t="s">
        <v>1103</v>
      </c>
      <c r="G158" s="150" t="s">
        <v>137</v>
      </c>
      <c r="H158" s="151">
        <v>14</v>
      </c>
      <c r="I158" s="184"/>
      <c r="J158" s="185">
        <f t="shared" si="0"/>
        <v>0</v>
      </c>
      <c r="K158" s="126"/>
      <c r="L158" s="28"/>
      <c r="M158" s="127" t="s">
        <v>1</v>
      </c>
      <c r="N158" s="128" t="s">
        <v>36</v>
      </c>
      <c r="O158" s="129">
        <v>0</v>
      </c>
      <c r="P158" s="129">
        <f t="shared" si="1"/>
        <v>0</v>
      </c>
      <c r="Q158" s="129">
        <v>0</v>
      </c>
      <c r="R158" s="129">
        <f t="shared" si="2"/>
        <v>0</v>
      </c>
      <c r="S158" s="129">
        <v>0</v>
      </c>
      <c r="T158" s="130">
        <f t="shared" si="3"/>
        <v>0</v>
      </c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R158" s="131" t="s">
        <v>350</v>
      </c>
      <c r="AT158" s="131" t="s">
        <v>114</v>
      </c>
      <c r="AU158" s="131" t="s">
        <v>67</v>
      </c>
      <c r="AY158" s="15" t="s">
        <v>112</v>
      </c>
      <c r="BE158" s="132">
        <f t="shared" si="4"/>
        <v>0</v>
      </c>
      <c r="BF158" s="132">
        <f t="shared" si="5"/>
        <v>0</v>
      </c>
      <c r="BG158" s="132">
        <f t="shared" si="6"/>
        <v>0</v>
      </c>
      <c r="BH158" s="132">
        <f t="shared" si="7"/>
        <v>0</v>
      </c>
      <c r="BI158" s="132">
        <f t="shared" si="8"/>
        <v>0</v>
      </c>
      <c r="BJ158" s="15" t="s">
        <v>67</v>
      </c>
      <c r="BK158" s="133">
        <f t="shared" si="9"/>
        <v>0</v>
      </c>
      <c r="BL158" s="15" t="s">
        <v>350</v>
      </c>
      <c r="BM158" s="131" t="s">
        <v>1227</v>
      </c>
    </row>
    <row r="159" spans="1:65" s="2" customFormat="1" ht="14.45" customHeight="1">
      <c r="A159" s="27"/>
      <c r="B159" s="125"/>
      <c r="C159" s="152" t="s">
        <v>210</v>
      </c>
      <c r="D159" s="152" t="s">
        <v>186</v>
      </c>
      <c r="E159" s="153" t="s">
        <v>1105</v>
      </c>
      <c r="F159" s="154" t="s">
        <v>1106</v>
      </c>
      <c r="G159" s="155" t="s">
        <v>203</v>
      </c>
      <c r="H159" s="156">
        <v>8.75</v>
      </c>
      <c r="I159" s="195"/>
      <c r="J159" s="185">
        <f t="shared" si="0"/>
        <v>0</v>
      </c>
      <c r="K159" s="136"/>
      <c r="L159" s="137"/>
      <c r="M159" s="138" t="s">
        <v>1</v>
      </c>
      <c r="N159" s="139" t="s">
        <v>36</v>
      </c>
      <c r="O159" s="129">
        <v>0</v>
      </c>
      <c r="P159" s="129">
        <f t="shared" si="1"/>
        <v>0</v>
      </c>
      <c r="Q159" s="129">
        <v>1E-3</v>
      </c>
      <c r="R159" s="129">
        <f t="shared" si="2"/>
        <v>8.7500000000000008E-3</v>
      </c>
      <c r="S159" s="129">
        <v>0</v>
      </c>
      <c r="T159" s="130">
        <f t="shared" si="3"/>
        <v>0</v>
      </c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R159" s="131" t="s">
        <v>631</v>
      </c>
      <c r="AT159" s="131" t="s">
        <v>186</v>
      </c>
      <c r="AU159" s="131" t="s">
        <v>67</v>
      </c>
      <c r="AY159" s="15" t="s">
        <v>112</v>
      </c>
      <c r="BE159" s="132">
        <f t="shared" si="4"/>
        <v>0</v>
      </c>
      <c r="BF159" s="132">
        <f t="shared" si="5"/>
        <v>0</v>
      </c>
      <c r="BG159" s="132">
        <f t="shared" si="6"/>
        <v>0</v>
      </c>
      <c r="BH159" s="132">
        <f t="shared" si="7"/>
        <v>0</v>
      </c>
      <c r="BI159" s="132">
        <f t="shared" si="8"/>
        <v>0</v>
      </c>
      <c r="BJ159" s="15" t="s">
        <v>67</v>
      </c>
      <c r="BK159" s="133">
        <f t="shared" si="9"/>
        <v>0</v>
      </c>
      <c r="BL159" s="15" t="s">
        <v>350</v>
      </c>
      <c r="BM159" s="131" t="s">
        <v>1228</v>
      </c>
    </row>
    <row r="160" spans="1:65" s="2" customFormat="1" ht="14.45" customHeight="1">
      <c r="A160" s="27"/>
      <c r="B160" s="125"/>
      <c r="C160" s="147" t="s">
        <v>214</v>
      </c>
      <c r="D160" s="147" t="s">
        <v>114</v>
      </c>
      <c r="E160" s="148" t="s">
        <v>1108</v>
      </c>
      <c r="F160" s="149" t="s">
        <v>1109</v>
      </c>
      <c r="G160" s="150" t="s">
        <v>301</v>
      </c>
      <c r="H160" s="151">
        <v>7</v>
      </c>
      <c r="I160" s="184"/>
      <c r="J160" s="185">
        <f t="shared" si="0"/>
        <v>0</v>
      </c>
      <c r="K160" s="126"/>
      <c r="L160" s="28"/>
      <c r="M160" s="127" t="s">
        <v>1</v>
      </c>
      <c r="N160" s="128" t="s">
        <v>36</v>
      </c>
      <c r="O160" s="129">
        <v>0</v>
      </c>
      <c r="P160" s="129">
        <f t="shared" si="1"/>
        <v>0</v>
      </c>
      <c r="Q160" s="129">
        <v>0</v>
      </c>
      <c r="R160" s="129">
        <f t="shared" si="2"/>
        <v>0</v>
      </c>
      <c r="S160" s="129">
        <v>0</v>
      </c>
      <c r="T160" s="130">
        <f t="shared" si="3"/>
        <v>0</v>
      </c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R160" s="131" t="s">
        <v>350</v>
      </c>
      <c r="AT160" s="131" t="s">
        <v>114</v>
      </c>
      <c r="AU160" s="131" t="s">
        <v>67</v>
      </c>
      <c r="AY160" s="15" t="s">
        <v>112</v>
      </c>
      <c r="BE160" s="132">
        <f t="shared" si="4"/>
        <v>0</v>
      </c>
      <c r="BF160" s="132">
        <f t="shared" si="5"/>
        <v>0</v>
      </c>
      <c r="BG160" s="132">
        <f t="shared" si="6"/>
        <v>0</v>
      </c>
      <c r="BH160" s="132">
        <f t="shared" si="7"/>
        <v>0</v>
      </c>
      <c r="BI160" s="132">
        <f t="shared" si="8"/>
        <v>0</v>
      </c>
      <c r="BJ160" s="15" t="s">
        <v>67</v>
      </c>
      <c r="BK160" s="133">
        <f t="shared" si="9"/>
        <v>0</v>
      </c>
      <c r="BL160" s="15" t="s">
        <v>350</v>
      </c>
      <c r="BM160" s="131" t="s">
        <v>1229</v>
      </c>
    </row>
    <row r="161" spans="1:65" s="2" customFormat="1" ht="14.45" customHeight="1">
      <c r="A161" s="27"/>
      <c r="B161" s="125"/>
      <c r="C161" s="152" t="s">
        <v>219</v>
      </c>
      <c r="D161" s="152" t="s">
        <v>186</v>
      </c>
      <c r="E161" s="153" t="s">
        <v>1111</v>
      </c>
      <c r="F161" s="154" t="s">
        <v>1112</v>
      </c>
      <c r="G161" s="155" t="s">
        <v>301</v>
      </c>
      <c r="H161" s="156">
        <v>7</v>
      </c>
      <c r="I161" s="195"/>
      <c r="J161" s="185">
        <f t="shared" si="0"/>
        <v>0</v>
      </c>
      <c r="K161" s="136"/>
      <c r="L161" s="137"/>
      <c r="M161" s="138" t="s">
        <v>1</v>
      </c>
      <c r="N161" s="139" t="s">
        <v>36</v>
      </c>
      <c r="O161" s="129">
        <v>0</v>
      </c>
      <c r="P161" s="129">
        <f t="shared" si="1"/>
        <v>0</v>
      </c>
      <c r="Q161" s="129">
        <v>1.4999999999999999E-4</v>
      </c>
      <c r="R161" s="129">
        <f t="shared" si="2"/>
        <v>1.0499999999999999E-3</v>
      </c>
      <c r="S161" s="129">
        <v>0</v>
      </c>
      <c r="T161" s="130">
        <f t="shared" si="3"/>
        <v>0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R161" s="131" t="s">
        <v>631</v>
      </c>
      <c r="AT161" s="131" t="s">
        <v>186</v>
      </c>
      <c r="AU161" s="131" t="s">
        <v>67</v>
      </c>
      <c r="AY161" s="15" t="s">
        <v>112</v>
      </c>
      <c r="BE161" s="132">
        <f t="shared" si="4"/>
        <v>0</v>
      </c>
      <c r="BF161" s="132">
        <f t="shared" si="5"/>
        <v>0</v>
      </c>
      <c r="BG161" s="132">
        <f t="shared" si="6"/>
        <v>0</v>
      </c>
      <c r="BH161" s="132">
        <f t="shared" si="7"/>
        <v>0</v>
      </c>
      <c r="BI161" s="132">
        <f t="shared" si="8"/>
        <v>0</v>
      </c>
      <c r="BJ161" s="15" t="s">
        <v>67</v>
      </c>
      <c r="BK161" s="133">
        <f t="shared" si="9"/>
        <v>0</v>
      </c>
      <c r="BL161" s="15" t="s">
        <v>350</v>
      </c>
      <c r="BM161" s="131" t="s">
        <v>1230</v>
      </c>
    </row>
    <row r="162" spans="1:65" s="2" customFormat="1" ht="14.45" customHeight="1">
      <c r="A162" s="27"/>
      <c r="B162" s="125"/>
      <c r="C162" s="147" t="s">
        <v>224</v>
      </c>
      <c r="D162" s="147" t="s">
        <v>114</v>
      </c>
      <c r="E162" s="148" t="s">
        <v>1114</v>
      </c>
      <c r="F162" s="149" t="s">
        <v>1115</v>
      </c>
      <c r="G162" s="150" t="s">
        <v>301</v>
      </c>
      <c r="H162" s="151">
        <v>14</v>
      </c>
      <c r="I162" s="184"/>
      <c r="J162" s="185">
        <f t="shared" si="0"/>
        <v>0</v>
      </c>
      <c r="K162" s="126"/>
      <c r="L162" s="28"/>
      <c r="M162" s="127" t="s">
        <v>1</v>
      </c>
      <c r="N162" s="128" t="s">
        <v>36</v>
      </c>
      <c r="O162" s="129">
        <v>0</v>
      </c>
      <c r="P162" s="129">
        <f t="shared" si="1"/>
        <v>0</v>
      </c>
      <c r="Q162" s="129">
        <v>0</v>
      </c>
      <c r="R162" s="129">
        <f t="shared" si="2"/>
        <v>0</v>
      </c>
      <c r="S162" s="129">
        <v>0</v>
      </c>
      <c r="T162" s="130">
        <f t="shared" si="3"/>
        <v>0</v>
      </c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R162" s="131" t="s">
        <v>350</v>
      </c>
      <c r="AT162" s="131" t="s">
        <v>114</v>
      </c>
      <c r="AU162" s="131" t="s">
        <v>67</v>
      </c>
      <c r="AY162" s="15" t="s">
        <v>112</v>
      </c>
      <c r="BE162" s="132">
        <f t="shared" si="4"/>
        <v>0</v>
      </c>
      <c r="BF162" s="132">
        <f t="shared" si="5"/>
        <v>0</v>
      </c>
      <c r="BG162" s="132">
        <f t="shared" si="6"/>
        <v>0</v>
      </c>
      <c r="BH162" s="132">
        <f t="shared" si="7"/>
        <v>0</v>
      </c>
      <c r="BI162" s="132">
        <f t="shared" si="8"/>
        <v>0</v>
      </c>
      <c r="BJ162" s="15" t="s">
        <v>67</v>
      </c>
      <c r="BK162" s="133">
        <f t="shared" si="9"/>
        <v>0</v>
      </c>
      <c r="BL162" s="15" t="s">
        <v>350</v>
      </c>
      <c r="BM162" s="131" t="s">
        <v>1231</v>
      </c>
    </row>
    <row r="163" spans="1:65" s="2" customFormat="1" ht="14.45" customHeight="1">
      <c r="A163" s="27"/>
      <c r="B163" s="125"/>
      <c r="C163" s="152" t="s">
        <v>228</v>
      </c>
      <c r="D163" s="152" t="s">
        <v>186</v>
      </c>
      <c r="E163" s="153" t="s">
        <v>1117</v>
      </c>
      <c r="F163" s="154" t="s">
        <v>1118</v>
      </c>
      <c r="G163" s="155" t="s">
        <v>301</v>
      </c>
      <c r="H163" s="156">
        <v>14</v>
      </c>
      <c r="I163" s="195"/>
      <c r="J163" s="185">
        <f t="shared" si="0"/>
        <v>0</v>
      </c>
      <c r="K163" s="136"/>
      <c r="L163" s="137"/>
      <c r="M163" s="138" t="s">
        <v>1</v>
      </c>
      <c r="N163" s="139" t="s">
        <v>36</v>
      </c>
      <c r="O163" s="129">
        <v>0</v>
      </c>
      <c r="P163" s="129">
        <f t="shared" si="1"/>
        <v>0</v>
      </c>
      <c r="Q163" s="129">
        <v>2.1000000000000001E-4</v>
      </c>
      <c r="R163" s="129">
        <f t="shared" si="2"/>
        <v>2.9399999999999999E-3</v>
      </c>
      <c r="S163" s="129">
        <v>0</v>
      </c>
      <c r="T163" s="130">
        <f t="shared" si="3"/>
        <v>0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R163" s="131" t="s">
        <v>631</v>
      </c>
      <c r="AT163" s="131" t="s">
        <v>186</v>
      </c>
      <c r="AU163" s="131" t="s">
        <v>67</v>
      </c>
      <c r="AY163" s="15" t="s">
        <v>112</v>
      </c>
      <c r="BE163" s="132">
        <f t="shared" si="4"/>
        <v>0</v>
      </c>
      <c r="BF163" s="132">
        <f t="shared" si="5"/>
        <v>0</v>
      </c>
      <c r="BG163" s="132">
        <f t="shared" si="6"/>
        <v>0</v>
      </c>
      <c r="BH163" s="132">
        <f t="shared" si="7"/>
        <v>0</v>
      </c>
      <c r="BI163" s="132">
        <f t="shared" si="8"/>
        <v>0</v>
      </c>
      <c r="BJ163" s="15" t="s">
        <v>67</v>
      </c>
      <c r="BK163" s="133">
        <f t="shared" si="9"/>
        <v>0</v>
      </c>
      <c r="BL163" s="15" t="s">
        <v>350</v>
      </c>
      <c r="BM163" s="131" t="s">
        <v>1232</v>
      </c>
    </row>
    <row r="164" spans="1:65" s="2" customFormat="1" ht="14.45" customHeight="1">
      <c r="A164" s="27"/>
      <c r="B164" s="125"/>
      <c r="C164" s="147" t="s">
        <v>232</v>
      </c>
      <c r="D164" s="147" t="s">
        <v>114</v>
      </c>
      <c r="E164" s="148" t="s">
        <v>1120</v>
      </c>
      <c r="F164" s="149" t="s">
        <v>1121</v>
      </c>
      <c r="G164" s="150" t="s">
        <v>137</v>
      </c>
      <c r="H164" s="151">
        <v>74</v>
      </c>
      <c r="I164" s="184"/>
      <c r="J164" s="185">
        <f t="shared" si="0"/>
        <v>0</v>
      </c>
      <c r="K164" s="126"/>
      <c r="L164" s="28"/>
      <c r="M164" s="127" t="s">
        <v>1</v>
      </c>
      <c r="N164" s="128" t="s">
        <v>36</v>
      </c>
      <c r="O164" s="129">
        <v>0</v>
      </c>
      <c r="P164" s="129">
        <f t="shared" si="1"/>
        <v>0</v>
      </c>
      <c r="Q164" s="129">
        <v>0</v>
      </c>
      <c r="R164" s="129">
        <f t="shared" si="2"/>
        <v>0</v>
      </c>
      <c r="S164" s="129">
        <v>0</v>
      </c>
      <c r="T164" s="130">
        <f t="shared" si="3"/>
        <v>0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R164" s="131" t="s">
        <v>350</v>
      </c>
      <c r="AT164" s="131" t="s">
        <v>114</v>
      </c>
      <c r="AU164" s="131" t="s">
        <v>67</v>
      </c>
      <c r="AY164" s="15" t="s">
        <v>112</v>
      </c>
      <c r="BE164" s="132">
        <f t="shared" si="4"/>
        <v>0</v>
      </c>
      <c r="BF164" s="132">
        <f t="shared" si="5"/>
        <v>0</v>
      </c>
      <c r="BG164" s="132">
        <f t="shared" si="6"/>
        <v>0</v>
      </c>
      <c r="BH164" s="132">
        <f t="shared" si="7"/>
        <v>0</v>
      </c>
      <c r="BI164" s="132">
        <f t="shared" si="8"/>
        <v>0</v>
      </c>
      <c r="BJ164" s="15" t="s">
        <v>67</v>
      </c>
      <c r="BK164" s="133">
        <f t="shared" si="9"/>
        <v>0</v>
      </c>
      <c r="BL164" s="15" t="s">
        <v>350</v>
      </c>
      <c r="BM164" s="131" t="s">
        <v>1233</v>
      </c>
    </row>
    <row r="165" spans="1:65" s="2" customFormat="1" ht="14.45" customHeight="1">
      <c r="A165" s="27"/>
      <c r="B165" s="125"/>
      <c r="C165" s="152" t="s">
        <v>236</v>
      </c>
      <c r="D165" s="152" t="s">
        <v>186</v>
      </c>
      <c r="E165" s="153" t="s">
        <v>1123</v>
      </c>
      <c r="F165" s="154" t="s">
        <v>1124</v>
      </c>
      <c r="G165" s="155" t="s">
        <v>137</v>
      </c>
      <c r="H165" s="156">
        <v>74</v>
      </c>
      <c r="I165" s="195"/>
      <c r="J165" s="185">
        <f t="shared" si="0"/>
        <v>0</v>
      </c>
      <c r="K165" s="136"/>
      <c r="L165" s="137"/>
      <c r="M165" s="138" t="s">
        <v>1</v>
      </c>
      <c r="N165" s="139" t="s">
        <v>36</v>
      </c>
      <c r="O165" s="129">
        <v>0</v>
      </c>
      <c r="P165" s="129">
        <f t="shared" si="1"/>
        <v>0</v>
      </c>
      <c r="Q165" s="129">
        <v>1.3999999999999999E-4</v>
      </c>
      <c r="R165" s="129">
        <f t="shared" si="2"/>
        <v>1.0359999999999999E-2</v>
      </c>
      <c r="S165" s="129">
        <v>0</v>
      </c>
      <c r="T165" s="130">
        <f t="shared" si="3"/>
        <v>0</v>
      </c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R165" s="131" t="s">
        <v>631</v>
      </c>
      <c r="AT165" s="131" t="s">
        <v>186</v>
      </c>
      <c r="AU165" s="131" t="s">
        <v>67</v>
      </c>
      <c r="AY165" s="15" t="s">
        <v>112</v>
      </c>
      <c r="BE165" s="132">
        <f t="shared" si="4"/>
        <v>0</v>
      </c>
      <c r="BF165" s="132">
        <f t="shared" si="5"/>
        <v>0</v>
      </c>
      <c r="BG165" s="132">
        <f t="shared" si="6"/>
        <v>0</v>
      </c>
      <c r="BH165" s="132">
        <f t="shared" si="7"/>
        <v>0</v>
      </c>
      <c r="BI165" s="132">
        <f t="shared" si="8"/>
        <v>0</v>
      </c>
      <c r="BJ165" s="15" t="s">
        <v>67</v>
      </c>
      <c r="BK165" s="133">
        <f t="shared" si="9"/>
        <v>0</v>
      </c>
      <c r="BL165" s="15" t="s">
        <v>350</v>
      </c>
      <c r="BM165" s="131" t="s">
        <v>1234</v>
      </c>
    </row>
    <row r="166" spans="1:65" s="2" customFormat="1" ht="24.2" customHeight="1">
      <c r="A166" s="27"/>
      <c r="B166" s="125"/>
      <c r="C166" s="147" t="s">
        <v>240</v>
      </c>
      <c r="D166" s="147" t="s">
        <v>114</v>
      </c>
      <c r="E166" s="148" t="s">
        <v>1126</v>
      </c>
      <c r="F166" s="149" t="s">
        <v>1127</v>
      </c>
      <c r="G166" s="150" t="s">
        <v>137</v>
      </c>
      <c r="H166" s="151">
        <v>68</v>
      </c>
      <c r="I166" s="184"/>
      <c r="J166" s="185">
        <f t="shared" si="0"/>
        <v>0</v>
      </c>
      <c r="K166" s="126"/>
      <c r="L166" s="28"/>
      <c r="M166" s="127" t="s">
        <v>1</v>
      </c>
      <c r="N166" s="128" t="s">
        <v>36</v>
      </c>
      <c r="O166" s="129">
        <v>0</v>
      </c>
      <c r="P166" s="129">
        <f t="shared" si="1"/>
        <v>0</v>
      </c>
      <c r="Q166" s="129">
        <v>0</v>
      </c>
      <c r="R166" s="129">
        <f t="shared" si="2"/>
        <v>0</v>
      </c>
      <c r="S166" s="129">
        <v>0</v>
      </c>
      <c r="T166" s="130">
        <f t="shared" si="3"/>
        <v>0</v>
      </c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R166" s="131" t="s">
        <v>350</v>
      </c>
      <c r="AT166" s="131" t="s">
        <v>114</v>
      </c>
      <c r="AU166" s="131" t="s">
        <v>67</v>
      </c>
      <c r="AY166" s="15" t="s">
        <v>112</v>
      </c>
      <c r="BE166" s="132">
        <f t="shared" si="4"/>
        <v>0</v>
      </c>
      <c r="BF166" s="132">
        <f t="shared" si="5"/>
        <v>0</v>
      </c>
      <c r="BG166" s="132">
        <f t="shared" si="6"/>
        <v>0</v>
      </c>
      <c r="BH166" s="132">
        <f t="shared" si="7"/>
        <v>0</v>
      </c>
      <c r="BI166" s="132">
        <f t="shared" si="8"/>
        <v>0</v>
      </c>
      <c r="BJ166" s="15" t="s">
        <v>67</v>
      </c>
      <c r="BK166" s="133">
        <f t="shared" si="9"/>
        <v>0</v>
      </c>
      <c r="BL166" s="15" t="s">
        <v>350</v>
      </c>
      <c r="BM166" s="131" t="s">
        <v>1235</v>
      </c>
    </row>
    <row r="167" spans="1:65" s="2" customFormat="1" ht="14.45" customHeight="1">
      <c r="A167" s="27"/>
      <c r="B167" s="125"/>
      <c r="C167" s="152" t="s">
        <v>244</v>
      </c>
      <c r="D167" s="152" t="s">
        <v>186</v>
      </c>
      <c r="E167" s="153" t="s">
        <v>1129</v>
      </c>
      <c r="F167" s="154" t="s">
        <v>1130</v>
      </c>
      <c r="G167" s="155" t="s">
        <v>137</v>
      </c>
      <c r="H167" s="156">
        <v>68</v>
      </c>
      <c r="I167" s="195"/>
      <c r="J167" s="185">
        <f t="shared" si="0"/>
        <v>0</v>
      </c>
      <c r="K167" s="136"/>
      <c r="L167" s="137"/>
      <c r="M167" s="138" t="s">
        <v>1</v>
      </c>
      <c r="N167" s="139" t="s">
        <v>36</v>
      </c>
      <c r="O167" s="129">
        <v>0</v>
      </c>
      <c r="P167" s="129">
        <f t="shared" si="1"/>
        <v>0</v>
      </c>
      <c r="Q167" s="129">
        <v>9.3999999999999997E-4</v>
      </c>
      <c r="R167" s="129">
        <f t="shared" si="2"/>
        <v>6.3920000000000005E-2</v>
      </c>
      <c r="S167" s="129">
        <v>0</v>
      </c>
      <c r="T167" s="130">
        <f t="shared" si="3"/>
        <v>0</v>
      </c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R167" s="131" t="s">
        <v>631</v>
      </c>
      <c r="AT167" s="131" t="s">
        <v>186</v>
      </c>
      <c r="AU167" s="131" t="s">
        <v>67</v>
      </c>
      <c r="AY167" s="15" t="s">
        <v>112</v>
      </c>
      <c r="BE167" s="132">
        <f t="shared" si="4"/>
        <v>0</v>
      </c>
      <c r="BF167" s="132">
        <f t="shared" si="5"/>
        <v>0</v>
      </c>
      <c r="BG167" s="132">
        <f t="shared" si="6"/>
        <v>0</v>
      </c>
      <c r="BH167" s="132">
        <f t="shared" si="7"/>
        <v>0</v>
      </c>
      <c r="BI167" s="132">
        <f t="shared" si="8"/>
        <v>0</v>
      </c>
      <c r="BJ167" s="15" t="s">
        <v>67</v>
      </c>
      <c r="BK167" s="133">
        <f t="shared" si="9"/>
        <v>0</v>
      </c>
      <c r="BL167" s="15" t="s">
        <v>350</v>
      </c>
      <c r="BM167" s="131" t="s">
        <v>1236</v>
      </c>
    </row>
    <row r="168" spans="1:65" s="2" customFormat="1" ht="14.45" customHeight="1">
      <c r="A168" s="27"/>
      <c r="B168" s="125"/>
      <c r="C168" s="147" t="s">
        <v>248</v>
      </c>
      <c r="D168" s="147" t="s">
        <v>114</v>
      </c>
      <c r="E168" s="148" t="s">
        <v>1132</v>
      </c>
      <c r="F168" s="149" t="s">
        <v>1133</v>
      </c>
      <c r="G168" s="150" t="s">
        <v>137</v>
      </c>
      <c r="H168" s="151">
        <v>68</v>
      </c>
      <c r="I168" s="184"/>
      <c r="J168" s="185">
        <f t="shared" si="0"/>
        <v>0</v>
      </c>
      <c r="K168" s="126"/>
      <c r="L168" s="28"/>
      <c r="M168" s="127" t="s">
        <v>1</v>
      </c>
      <c r="N168" s="128" t="s">
        <v>36</v>
      </c>
      <c r="O168" s="129">
        <v>0</v>
      </c>
      <c r="P168" s="129">
        <f t="shared" si="1"/>
        <v>0</v>
      </c>
      <c r="Q168" s="129">
        <v>0</v>
      </c>
      <c r="R168" s="129">
        <f t="shared" si="2"/>
        <v>0</v>
      </c>
      <c r="S168" s="129">
        <v>0</v>
      </c>
      <c r="T168" s="130">
        <f t="shared" si="3"/>
        <v>0</v>
      </c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R168" s="131" t="s">
        <v>350</v>
      </c>
      <c r="AT168" s="131" t="s">
        <v>114</v>
      </c>
      <c r="AU168" s="131" t="s">
        <v>67</v>
      </c>
      <c r="AY168" s="15" t="s">
        <v>112</v>
      </c>
      <c r="BE168" s="132">
        <f t="shared" si="4"/>
        <v>0</v>
      </c>
      <c r="BF168" s="132">
        <f t="shared" si="5"/>
        <v>0</v>
      </c>
      <c r="BG168" s="132">
        <f t="shared" si="6"/>
        <v>0</v>
      </c>
      <c r="BH168" s="132">
        <f t="shared" si="7"/>
        <v>0</v>
      </c>
      <c r="BI168" s="132">
        <f t="shared" si="8"/>
        <v>0</v>
      </c>
      <c r="BJ168" s="15" t="s">
        <v>67</v>
      </c>
      <c r="BK168" s="133">
        <f t="shared" si="9"/>
        <v>0</v>
      </c>
      <c r="BL168" s="15" t="s">
        <v>350</v>
      </c>
      <c r="BM168" s="131" t="s">
        <v>1237</v>
      </c>
    </row>
    <row r="169" spans="1:65" s="12" customFormat="1" ht="23.1" customHeight="1">
      <c r="B169" s="115"/>
      <c r="D169" s="116" t="s">
        <v>56</v>
      </c>
      <c r="E169" s="124" t="s">
        <v>806</v>
      </c>
      <c r="F169" s="124" t="s">
        <v>1147</v>
      </c>
      <c r="I169" s="193"/>
      <c r="J169" s="190">
        <f>SUM(J170:J179)</f>
        <v>0</v>
      </c>
      <c r="L169" s="115"/>
      <c r="M169" s="118"/>
      <c r="N169" s="119"/>
      <c r="O169" s="119"/>
      <c r="P169" s="120">
        <f>SUM(P170:P179)</f>
        <v>0</v>
      </c>
      <c r="Q169" s="119"/>
      <c r="R169" s="120">
        <f>SUM(R170:R179)</f>
        <v>20.098039999999962</v>
      </c>
      <c r="S169" s="119"/>
      <c r="T169" s="121">
        <f>SUM(T170:T179)</f>
        <v>0</v>
      </c>
      <c r="AR169" s="116" t="s">
        <v>123</v>
      </c>
      <c r="AT169" s="122" t="s">
        <v>56</v>
      </c>
      <c r="AU169" s="122" t="s">
        <v>65</v>
      </c>
      <c r="AY169" s="116" t="s">
        <v>112</v>
      </c>
      <c r="BK169" s="123">
        <f>SUM(BK170:BK179)</f>
        <v>0</v>
      </c>
    </row>
    <row r="170" spans="1:65" s="2" customFormat="1" ht="24.2" customHeight="1">
      <c r="A170" s="27"/>
      <c r="B170" s="125"/>
      <c r="C170" s="147" t="s">
        <v>252</v>
      </c>
      <c r="D170" s="147" t="s">
        <v>114</v>
      </c>
      <c r="E170" s="148" t="s">
        <v>1148</v>
      </c>
      <c r="F170" s="149" t="s">
        <v>1149</v>
      </c>
      <c r="G170" s="150" t="s">
        <v>160</v>
      </c>
      <c r="H170" s="151">
        <v>7</v>
      </c>
      <c r="I170" s="184"/>
      <c r="J170" s="185">
        <f t="shared" ref="J170:J179" si="10">ROUND(I170*H170,2)</f>
        <v>0</v>
      </c>
      <c r="K170" s="126"/>
      <c r="L170" s="28"/>
      <c r="M170" s="127" t="s">
        <v>1</v>
      </c>
      <c r="N170" s="128" t="s">
        <v>36</v>
      </c>
      <c r="O170" s="129">
        <v>0</v>
      </c>
      <c r="P170" s="129">
        <f t="shared" ref="P170:P179" si="11">O170*H170</f>
        <v>0</v>
      </c>
      <c r="Q170" s="129">
        <v>0</v>
      </c>
      <c r="R170" s="129">
        <f t="shared" ref="R170:R179" si="12">Q170*H170</f>
        <v>0</v>
      </c>
      <c r="S170" s="129">
        <v>0</v>
      </c>
      <c r="T170" s="130">
        <f t="shared" ref="T170:T179" si="13">S170*H170</f>
        <v>0</v>
      </c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R170" s="131" t="s">
        <v>350</v>
      </c>
      <c r="AT170" s="131" t="s">
        <v>114</v>
      </c>
      <c r="AU170" s="131" t="s">
        <v>67</v>
      </c>
      <c r="AY170" s="15" t="s">
        <v>112</v>
      </c>
      <c r="BE170" s="132">
        <f t="shared" ref="BE170:BE179" si="14">IF(N170="základná",J170,0)</f>
        <v>0</v>
      </c>
      <c r="BF170" s="132">
        <f t="shared" ref="BF170:BF179" si="15">IF(N170="znížená",J170,0)</f>
        <v>0</v>
      </c>
      <c r="BG170" s="132">
        <f t="shared" ref="BG170:BG179" si="16">IF(N170="zákl. prenesená",J170,0)</f>
        <v>0</v>
      </c>
      <c r="BH170" s="132">
        <f t="shared" ref="BH170:BH179" si="17">IF(N170="zníž. prenesená",J170,0)</f>
        <v>0</v>
      </c>
      <c r="BI170" s="132">
        <f t="shared" ref="BI170:BI179" si="18">IF(N170="nulová",J170,0)</f>
        <v>0</v>
      </c>
      <c r="BJ170" s="15" t="s">
        <v>67</v>
      </c>
      <c r="BK170" s="133">
        <f t="shared" ref="BK170:BK179" si="19">ROUND(I170*H170,3)</f>
        <v>0</v>
      </c>
      <c r="BL170" s="15" t="s">
        <v>350</v>
      </c>
      <c r="BM170" s="131" t="s">
        <v>1238</v>
      </c>
    </row>
    <row r="171" spans="1:65" s="2" customFormat="1" ht="24.2" customHeight="1">
      <c r="A171" s="27"/>
      <c r="B171" s="125"/>
      <c r="C171" s="147" t="s">
        <v>256</v>
      </c>
      <c r="D171" s="147" t="s">
        <v>114</v>
      </c>
      <c r="E171" s="148" t="s">
        <v>841</v>
      </c>
      <c r="F171" s="149" t="s">
        <v>842</v>
      </c>
      <c r="G171" s="150" t="s">
        <v>160</v>
      </c>
      <c r="H171" s="151">
        <v>8.5</v>
      </c>
      <c r="I171" s="184"/>
      <c r="J171" s="185">
        <f t="shared" si="10"/>
        <v>0</v>
      </c>
      <c r="K171" s="126"/>
      <c r="L171" s="28"/>
      <c r="M171" s="127" t="s">
        <v>1</v>
      </c>
      <c r="N171" s="128" t="s">
        <v>36</v>
      </c>
      <c r="O171" s="129">
        <v>0</v>
      </c>
      <c r="P171" s="129">
        <f t="shared" si="11"/>
        <v>0</v>
      </c>
      <c r="Q171" s="129">
        <v>0</v>
      </c>
      <c r="R171" s="129">
        <f t="shared" si="12"/>
        <v>0</v>
      </c>
      <c r="S171" s="129">
        <v>0</v>
      </c>
      <c r="T171" s="130">
        <f t="shared" si="13"/>
        <v>0</v>
      </c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R171" s="131" t="s">
        <v>350</v>
      </c>
      <c r="AT171" s="131" t="s">
        <v>114</v>
      </c>
      <c r="AU171" s="131" t="s">
        <v>67</v>
      </c>
      <c r="AY171" s="15" t="s">
        <v>112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5" t="s">
        <v>67</v>
      </c>
      <c r="BK171" s="133">
        <f t="shared" si="19"/>
        <v>0</v>
      </c>
      <c r="BL171" s="15" t="s">
        <v>350</v>
      </c>
      <c r="BM171" s="131" t="s">
        <v>1239</v>
      </c>
    </row>
    <row r="172" spans="1:65" s="2" customFormat="1" ht="38.1" customHeight="1">
      <c r="A172" s="27"/>
      <c r="B172" s="125"/>
      <c r="C172" s="152" t="s">
        <v>258</v>
      </c>
      <c r="D172" s="152" t="s">
        <v>186</v>
      </c>
      <c r="E172" s="153" t="s">
        <v>1152</v>
      </c>
      <c r="F172" s="154" t="s">
        <v>1153</v>
      </c>
      <c r="G172" s="155" t="s">
        <v>160</v>
      </c>
      <c r="H172" s="156">
        <v>9.0310000000000006</v>
      </c>
      <c r="I172" s="195"/>
      <c r="J172" s="185">
        <f t="shared" si="10"/>
        <v>0</v>
      </c>
      <c r="K172" s="136"/>
      <c r="L172" s="137"/>
      <c r="M172" s="138" t="s">
        <v>1</v>
      </c>
      <c r="N172" s="139" t="s">
        <v>36</v>
      </c>
      <c r="O172" s="129">
        <v>0</v>
      </c>
      <c r="P172" s="129">
        <f t="shared" si="11"/>
        <v>0</v>
      </c>
      <c r="Q172" s="129">
        <v>2.2254501162661899</v>
      </c>
      <c r="R172" s="129">
        <f t="shared" si="12"/>
        <v>20.098039999999962</v>
      </c>
      <c r="S172" s="129">
        <v>0</v>
      </c>
      <c r="T172" s="130">
        <f t="shared" si="13"/>
        <v>0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R172" s="131" t="s">
        <v>631</v>
      </c>
      <c r="AT172" s="131" t="s">
        <v>186</v>
      </c>
      <c r="AU172" s="131" t="s">
        <v>67</v>
      </c>
      <c r="AY172" s="15" t="s">
        <v>112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5" t="s">
        <v>67</v>
      </c>
      <c r="BK172" s="133">
        <f t="shared" si="19"/>
        <v>0</v>
      </c>
      <c r="BL172" s="15" t="s">
        <v>350</v>
      </c>
      <c r="BM172" s="131" t="s">
        <v>1240</v>
      </c>
    </row>
    <row r="173" spans="1:65" s="2" customFormat="1" ht="24.2" customHeight="1">
      <c r="A173" s="27"/>
      <c r="B173" s="125"/>
      <c r="C173" s="147" t="s">
        <v>262</v>
      </c>
      <c r="D173" s="147" t="s">
        <v>114</v>
      </c>
      <c r="E173" s="148" t="s">
        <v>1158</v>
      </c>
      <c r="F173" s="149" t="s">
        <v>1159</v>
      </c>
      <c r="G173" s="150" t="s">
        <v>137</v>
      </c>
      <c r="H173" s="151">
        <v>21</v>
      </c>
      <c r="I173" s="184"/>
      <c r="J173" s="185">
        <f t="shared" si="10"/>
        <v>0</v>
      </c>
      <c r="K173" s="126"/>
      <c r="L173" s="28"/>
      <c r="M173" s="127" t="s">
        <v>1</v>
      </c>
      <c r="N173" s="128" t="s">
        <v>36</v>
      </c>
      <c r="O173" s="129">
        <v>0</v>
      </c>
      <c r="P173" s="129">
        <f t="shared" si="11"/>
        <v>0</v>
      </c>
      <c r="Q173" s="129">
        <v>0</v>
      </c>
      <c r="R173" s="129">
        <f t="shared" si="12"/>
        <v>0</v>
      </c>
      <c r="S173" s="129">
        <v>0</v>
      </c>
      <c r="T173" s="130">
        <f t="shared" si="13"/>
        <v>0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R173" s="131" t="s">
        <v>350</v>
      </c>
      <c r="AT173" s="131" t="s">
        <v>114</v>
      </c>
      <c r="AU173" s="131" t="s">
        <v>67</v>
      </c>
      <c r="AY173" s="15" t="s">
        <v>112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5" t="s">
        <v>67</v>
      </c>
      <c r="BK173" s="133">
        <f t="shared" si="19"/>
        <v>0</v>
      </c>
      <c r="BL173" s="15" t="s">
        <v>350</v>
      </c>
      <c r="BM173" s="131" t="s">
        <v>1241</v>
      </c>
    </row>
    <row r="174" spans="1:65" s="2" customFormat="1" ht="24.2" customHeight="1">
      <c r="A174" s="27"/>
      <c r="B174" s="125"/>
      <c r="C174" s="147" t="s">
        <v>266</v>
      </c>
      <c r="D174" s="147" t="s">
        <v>114</v>
      </c>
      <c r="E174" s="148" t="s">
        <v>1161</v>
      </c>
      <c r="F174" s="149" t="s">
        <v>1162</v>
      </c>
      <c r="G174" s="150" t="s">
        <v>137</v>
      </c>
      <c r="H174" s="151">
        <v>21</v>
      </c>
      <c r="I174" s="184"/>
      <c r="J174" s="185">
        <f t="shared" si="10"/>
        <v>0</v>
      </c>
      <c r="K174" s="126"/>
      <c r="L174" s="28"/>
      <c r="M174" s="127" t="s">
        <v>1</v>
      </c>
      <c r="N174" s="128" t="s">
        <v>36</v>
      </c>
      <c r="O174" s="129">
        <v>0</v>
      </c>
      <c r="P174" s="129">
        <f t="shared" si="11"/>
        <v>0</v>
      </c>
      <c r="Q174" s="129">
        <v>0</v>
      </c>
      <c r="R174" s="129">
        <f t="shared" si="12"/>
        <v>0</v>
      </c>
      <c r="S174" s="129">
        <v>0</v>
      </c>
      <c r="T174" s="130">
        <f t="shared" si="13"/>
        <v>0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R174" s="131" t="s">
        <v>350</v>
      </c>
      <c r="AT174" s="131" t="s">
        <v>114</v>
      </c>
      <c r="AU174" s="131" t="s">
        <v>67</v>
      </c>
      <c r="AY174" s="15" t="s">
        <v>112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5" t="s">
        <v>67</v>
      </c>
      <c r="BK174" s="133">
        <f t="shared" si="19"/>
        <v>0</v>
      </c>
      <c r="BL174" s="15" t="s">
        <v>350</v>
      </c>
      <c r="BM174" s="131" t="s">
        <v>1242</v>
      </c>
    </row>
    <row r="175" spans="1:65" s="2" customFormat="1" ht="24.2" customHeight="1">
      <c r="A175" s="27"/>
      <c r="B175" s="125"/>
      <c r="C175" s="147" t="s">
        <v>270</v>
      </c>
      <c r="D175" s="147" t="s">
        <v>114</v>
      </c>
      <c r="E175" s="148" t="s">
        <v>1167</v>
      </c>
      <c r="F175" s="149" t="s">
        <v>1168</v>
      </c>
      <c r="G175" s="150" t="s">
        <v>137</v>
      </c>
      <c r="H175" s="151">
        <v>21</v>
      </c>
      <c r="I175" s="184"/>
      <c r="J175" s="185">
        <f t="shared" si="10"/>
        <v>0</v>
      </c>
      <c r="K175" s="126"/>
      <c r="L175" s="28"/>
      <c r="M175" s="127" t="s">
        <v>1</v>
      </c>
      <c r="N175" s="128" t="s">
        <v>36</v>
      </c>
      <c r="O175" s="129">
        <v>0</v>
      </c>
      <c r="P175" s="129">
        <f t="shared" si="11"/>
        <v>0</v>
      </c>
      <c r="Q175" s="129">
        <v>0</v>
      </c>
      <c r="R175" s="129">
        <f t="shared" si="12"/>
        <v>0</v>
      </c>
      <c r="S175" s="129">
        <v>0</v>
      </c>
      <c r="T175" s="130">
        <f t="shared" si="13"/>
        <v>0</v>
      </c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R175" s="131" t="s">
        <v>350</v>
      </c>
      <c r="AT175" s="131" t="s">
        <v>114</v>
      </c>
      <c r="AU175" s="131" t="s">
        <v>67</v>
      </c>
      <c r="AY175" s="15" t="s">
        <v>112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5" t="s">
        <v>67</v>
      </c>
      <c r="BK175" s="133">
        <f t="shared" si="19"/>
        <v>0</v>
      </c>
      <c r="BL175" s="15" t="s">
        <v>350</v>
      </c>
      <c r="BM175" s="131" t="s">
        <v>1243</v>
      </c>
    </row>
    <row r="176" spans="1:65" s="2" customFormat="1" ht="24.2" customHeight="1">
      <c r="A176" s="27"/>
      <c r="B176" s="125"/>
      <c r="C176" s="147" t="s">
        <v>275</v>
      </c>
      <c r="D176" s="147" t="s">
        <v>114</v>
      </c>
      <c r="E176" s="148" t="s">
        <v>1170</v>
      </c>
      <c r="F176" s="149" t="s">
        <v>1171</v>
      </c>
      <c r="G176" s="150" t="s">
        <v>137</v>
      </c>
      <c r="H176" s="151">
        <v>21</v>
      </c>
      <c r="I176" s="184"/>
      <c r="J176" s="185">
        <f t="shared" si="10"/>
        <v>0</v>
      </c>
      <c r="K176" s="126"/>
      <c r="L176" s="28"/>
      <c r="M176" s="127" t="s">
        <v>1</v>
      </c>
      <c r="N176" s="128" t="s">
        <v>36</v>
      </c>
      <c r="O176" s="129">
        <v>0</v>
      </c>
      <c r="P176" s="129">
        <f t="shared" si="11"/>
        <v>0</v>
      </c>
      <c r="Q176" s="129">
        <v>0</v>
      </c>
      <c r="R176" s="129">
        <f t="shared" si="12"/>
        <v>0</v>
      </c>
      <c r="S176" s="129">
        <v>0</v>
      </c>
      <c r="T176" s="130">
        <f t="shared" si="13"/>
        <v>0</v>
      </c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R176" s="131" t="s">
        <v>350</v>
      </c>
      <c r="AT176" s="131" t="s">
        <v>114</v>
      </c>
      <c r="AU176" s="131" t="s">
        <v>67</v>
      </c>
      <c r="AY176" s="15" t="s">
        <v>112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5" t="s">
        <v>67</v>
      </c>
      <c r="BK176" s="133">
        <f t="shared" si="19"/>
        <v>0</v>
      </c>
      <c r="BL176" s="15" t="s">
        <v>350</v>
      </c>
      <c r="BM176" s="131" t="s">
        <v>1244</v>
      </c>
    </row>
    <row r="177" spans="1:65" s="2" customFormat="1" ht="24.2" customHeight="1">
      <c r="A177" s="27"/>
      <c r="B177" s="125"/>
      <c r="C177" s="147" t="s">
        <v>279</v>
      </c>
      <c r="D177" s="147" t="s">
        <v>114</v>
      </c>
      <c r="E177" s="148" t="s">
        <v>881</v>
      </c>
      <c r="F177" s="149" t="s">
        <v>1176</v>
      </c>
      <c r="G177" s="150" t="s">
        <v>160</v>
      </c>
      <c r="H177" s="151">
        <v>8.5</v>
      </c>
      <c r="I177" s="184"/>
      <c r="J177" s="185">
        <f t="shared" si="10"/>
        <v>0</v>
      </c>
      <c r="K177" s="126"/>
      <c r="L177" s="28"/>
      <c r="M177" s="127" t="s">
        <v>1</v>
      </c>
      <c r="N177" s="128" t="s">
        <v>36</v>
      </c>
      <c r="O177" s="129">
        <v>0</v>
      </c>
      <c r="P177" s="129">
        <f t="shared" si="11"/>
        <v>0</v>
      </c>
      <c r="Q177" s="129">
        <v>0</v>
      </c>
      <c r="R177" s="129">
        <f t="shared" si="12"/>
        <v>0</v>
      </c>
      <c r="S177" s="129">
        <v>0</v>
      </c>
      <c r="T177" s="130">
        <f t="shared" si="13"/>
        <v>0</v>
      </c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R177" s="131" t="s">
        <v>350</v>
      </c>
      <c r="AT177" s="131" t="s">
        <v>114</v>
      </c>
      <c r="AU177" s="131" t="s">
        <v>67</v>
      </c>
      <c r="AY177" s="15" t="s">
        <v>112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5" t="s">
        <v>67</v>
      </c>
      <c r="BK177" s="133">
        <f t="shared" si="19"/>
        <v>0</v>
      </c>
      <c r="BL177" s="15" t="s">
        <v>350</v>
      </c>
      <c r="BM177" s="131" t="s">
        <v>1245</v>
      </c>
    </row>
    <row r="178" spans="1:65" s="2" customFormat="1" ht="24.2" customHeight="1">
      <c r="A178" s="27"/>
      <c r="B178" s="125"/>
      <c r="C178" s="147" t="s">
        <v>283</v>
      </c>
      <c r="D178" s="147" t="s">
        <v>114</v>
      </c>
      <c r="E178" s="148" t="s">
        <v>885</v>
      </c>
      <c r="F178" s="149" t="s">
        <v>1178</v>
      </c>
      <c r="G178" s="150" t="s">
        <v>160</v>
      </c>
      <c r="H178" s="151">
        <v>85</v>
      </c>
      <c r="I178" s="184"/>
      <c r="J178" s="185">
        <f t="shared" si="10"/>
        <v>0</v>
      </c>
      <c r="K178" s="126"/>
      <c r="L178" s="28"/>
      <c r="M178" s="127" t="s">
        <v>1</v>
      </c>
      <c r="N178" s="128" t="s">
        <v>36</v>
      </c>
      <c r="O178" s="129">
        <v>0</v>
      </c>
      <c r="P178" s="129">
        <f t="shared" si="11"/>
        <v>0</v>
      </c>
      <c r="Q178" s="129">
        <v>0</v>
      </c>
      <c r="R178" s="129">
        <f t="shared" si="12"/>
        <v>0</v>
      </c>
      <c r="S178" s="129">
        <v>0</v>
      </c>
      <c r="T178" s="130">
        <f t="shared" si="13"/>
        <v>0</v>
      </c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R178" s="131" t="s">
        <v>350</v>
      </c>
      <c r="AT178" s="131" t="s">
        <v>114</v>
      </c>
      <c r="AU178" s="131" t="s">
        <v>67</v>
      </c>
      <c r="AY178" s="15" t="s">
        <v>112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5" t="s">
        <v>67</v>
      </c>
      <c r="BK178" s="133">
        <f t="shared" si="19"/>
        <v>0</v>
      </c>
      <c r="BL178" s="15" t="s">
        <v>350</v>
      </c>
      <c r="BM178" s="131" t="s">
        <v>1246</v>
      </c>
    </row>
    <row r="179" spans="1:65" s="2" customFormat="1" ht="24.2" customHeight="1">
      <c r="A179" s="27"/>
      <c r="B179" s="125"/>
      <c r="C179" s="147" t="s">
        <v>287</v>
      </c>
      <c r="D179" s="147" t="s">
        <v>114</v>
      </c>
      <c r="E179" s="148" t="s">
        <v>1180</v>
      </c>
      <c r="F179" s="149" t="s">
        <v>1181</v>
      </c>
      <c r="G179" s="150" t="s">
        <v>117</v>
      </c>
      <c r="H179" s="151">
        <v>21</v>
      </c>
      <c r="I179" s="184"/>
      <c r="J179" s="185">
        <f t="shared" si="10"/>
        <v>0</v>
      </c>
      <c r="K179" s="126"/>
      <c r="L179" s="28"/>
      <c r="M179" s="127" t="s">
        <v>1</v>
      </c>
      <c r="N179" s="128" t="s">
        <v>36</v>
      </c>
      <c r="O179" s="129">
        <v>0</v>
      </c>
      <c r="P179" s="129">
        <f t="shared" si="11"/>
        <v>0</v>
      </c>
      <c r="Q179" s="129">
        <v>0</v>
      </c>
      <c r="R179" s="129">
        <f t="shared" si="12"/>
        <v>0</v>
      </c>
      <c r="S179" s="129">
        <v>0</v>
      </c>
      <c r="T179" s="130">
        <f t="shared" si="13"/>
        <v>0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R179" s="131" t="s">
        <v>350</v>
      </c>
      <c r="AT179" s="131" t="s">
        <v>114</v>
      </c>
      <c r="AU179" s="131" t="s">
        <v>67</v>
      </c>
      <c r="AY179" s="15" t="s">
        <v>112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5" t="s">
        <v>67</v>
      </c>
      <c r="BK179" s="133">
        <f t="shared" si="19"/>
        <v>0</v>
      </c>
      <c r="BL179" s="15" t="s">
        <v>350</v>
      </c>
      <c r="BM179" s="131" t="s">
        <v>1247</v>
      </c>
    </row>
    <row r="180" spans="1:65" s="12" customFormat="1" ht="26.1" customHeight="1">
      <c r="B180" s="115"/>
      <c r="D180" s="116" t="s">
        <v>56</v>
      </c>
      <c r="E180" s="117" t="s">
        <v>1183</v>
      </c>
      <c r="F180" s="117" t="s">
        <v>1184</v>
      </c>
      <c r="I180" s="193"/>
      <c r="J180" s="194">
        <f>SUM(J181:J184)</f>
        <v>0</v>
      </c>
      <c r="L180" s="115"/>
      <c r="M180" s="118"/>
      <c r="N180" s="119"/>
      <c r="O180" s="119"/>
      <c r="P180" s="120">
        <f>SUM(P181:P184)</f>
        <v>0</v>
      </c>
      <c r="Q180" s="119"/>
      <c r="R180" s="120">
        <f>SUM(R181:R184)</f>
        <v>0</v>
      </c>
      <c r="S180" s="119"/>
      <c r="T180" s="121">
        <f>SUM(T181:T184)</f>
        <v>0</v>
      </c>
      <c r="AR180" s="116" t="s">
        <v>118</v>
      </c>
      <c r="AT180" s="122" t="s">
        <v>56</v>
      </c>
      <c r="AU180" s="122" t="s">
        <v>57</v>
      </c>
      <c r="AY180" s="116" t="s">
        <v>112</v>
      </c>
      <c r="BK180" s="123">
        <f>SUM(BK181:BK184)</f>
        <v>0</v>
      </c>
    </row>
    <row r="181" spans="1:65" s="2" customFormat="1" ht="14.45" customHeight="1">
      <c r="A181" s="27"/>
      <c r="B181" s="125"/>
      <c r="C181" s="147" t="s">
        <v>291</v>
      </c>
      <c r="D181" s="147" t="s">
        <v>114</v>
      </c>
      <c r="E181" s="148" t="s">
        <v>1185</v>
      </c>
      <c r="F181" s="149" t="s">
        <v>1186</v>
      </c>
      <c r="G181" s="150" t="s">
        <v>1187</v>
      </c>
      <c r="H181" s="151">
        <v>12</v>
      </c>
      <c r="I181" s="184"/>
      <c r="J181" s="185">
        <f t="shared" ref="J181:J184" si="20">ROUND(I181*H181,2)</f>
        <v>0</v>
      </c>
      <c r="K181" s="126"/>
      <c r="L181" s="28"/>
      <c r="M181" s="127" t="s">
        <v>1</v>
      </c>
      <c r="N181" s="128" t="s">
        <v>36</v>
      </c>
      <c r="O181" s="129">
        <v>0</v>
      </c>
      <c r="P181" s="129">
        <f>O181*H181</f>
        <v>0</v>
      </c>
      <c r="Q181" s="129">
        <v>0</v>
      </c>
      <c r="R181" s="129">
        <f>Q181*H181</f>
        <v>0</v>
      </c>
      <c r="S181" s="129">
        <v>0</v>
      </c>
      <c r="T181" s="130">
        <f>S181*H181</f>
        <v>0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R181" s="131" t="s">
        <v>967</v>
      </c>
      <c r="AT181" s="131" t="s">
        <v>114</v>
      </c>
      <c r="AU181" s="131" t="s">
        <v>65</v>
      </c>
      <c r="AY181" s="15" t="s">
        <v>112</v>
      </c>
      <c r="BE181" s="132">
        <f>IF(N181="základná",J181,0)</f>
        <v>0</v>
      </c>
      <c r="BF181" s="132">
        <f>IF(N181="znížená",J181,0)</f>
        <v>0</v>
      </c>
      <c r="BG181" s="132">
        <f>IF(N181="zákl. prenesená",J181,0)</f>
        <v>0</v>
      </c>
      <c r="BH181" s="132">
        <f>IF(N181="zníž. prenesená",J181,0)</f>
        <v>0</v>
      </c>
      <c r="BI181" s="132">
        <f>IF(N181="nulová",J181,0)</f>
        <v>0</v>
      </c>
      <c r="BJ181" s="15" t="s">
        <v>67</v>
      </c>
      <c r="BK181" s="133">
        <f>ROUND(I181*H181,3)</f>
        <v>0</v>
      </c>
      <c r="BL181" s="15" t="s">
        <v>967</v>
      </c>
      <c r="BM181" s="131" t="s">
        <v>1248</v>
      </c>
    </row>
    <row r="182" spans="1:65" s="2" customFormat="1" ht="14.45" customHeight="1">
      <c r="A182" s="27"/>
      <c r="B182" s="125"/>
      <c r="C182" s="147" t="s">
        <v>293</v>
      </c>
      <c r="D182" s="147" t="s">
        <v>114</v>
      </c>
      <c r="E182" s="148" t="s">
        <v>1189</v>
      </c>
      <c r="F182" s="149" t="s">
        <v>1190</v>
      </c>
      <c r="G182" s="150" t="s">
        <v>818</v>
      </c>
      <c r="H182" s="151">
        <v>10</v>
      </c>
      <c r="I182" s="184"/>
      <c r="J182" s="185">
        <f t="shared" si="20"/>
        <v>0</v>
      </c>
      <c r="K182" s="126"/>
      <c r="L182" s="28"/>
      <c r="M182" s="127" t="s">
        <v>1</v>
      </c>
      <c r="N182" s="128" t="s">
        <v>36</v>
      </c>
      <c r="O182" s="129">
        <v>0</v>
      </c>
      <c r="P182" s="129">
        <f>O182*H182</f>
        <v>0</v>
      </c>
      <c r="Q182" s="129">
        <v>0</v>
      </c>
      <c r="R182" s="129">
        <f>Q182*H182</f>
        <v>0</v>
      </c>
      <c r="S182" s="129">
        <v>0</v>
      </c>
      <c r="T182" s="130">
        <f>S182*H182</f>
        <v>0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R182" s="131" t="s">
        <v>967</v>
      </c>
      <c r="AT182" s="131" t="s">
        <v>114</v>
      </c>
      <c r="AU182" s="131" t="s">
        <v>65</v>
      </c>
      <c r="AY182" s="15" t="s">
        <v>112</v>
      </c>
      <c r="BE182" s="132">
        <f>IF(N182="základná",J182,0)</f>
        <v>0</v>
      </c>
      <c r="BF182" s="132">
        <f>IF(N182="znížená",J182,0)</f>
        <v>0</v>
      </c>
      <c r="BG182" s="132">
        <f>IF(N182="zákl. prenesená",J182,0)</f>
        <v>0</v>
      </c>
      <c r="BH182" s="132">
        <f>IF(N182="zníž. prenesená",J182,0)</f>
        <v>0</v>
      </c>
      <c r="BI182" s="132">
        <f>IF(N182="nulová",J182,0)</f>
        <v>0</v>
      </c>
      <c r="BJ182" s="15" t="s">
        <v>67</v>
      </c>
      <c r="BK182" s="133">
        <f>ROUND(I182*H182,3)</f>
        <v>0</v>
      </c>
      <c r="BL182" s="15" t="s">
        <v>967</v>
      </c>
      <c r="BM182" s="131" t="s">
        <v>1249</v>
      </c>
    </row>
    <row r="183" spans="1:65" s="2" customFormat="1" ht="14.45" customHeight="1">
      <c r="A183" s="27"/>
      <c r="B183" s="125"/>
      <c r="C183" s="147" t="s">
        <v>298</v>
      </c>
      <c r="D183" s="147" t="s">
        <v>114</v>
      </c>
      <c r="E183" s="148" t="s">
        <v>1192</v>
      </c>
      <c r="F183" s="149" t="s">
        <v>1193</v>
      </c>
      <c r="G183" s="150" t="s">
        <v>1194</v>
      </c>
      <c r="H183" s="151">
        <v>1</v>
      </c>
      <c r="I183" s="184"/>
      <c r="J183" s="185">
        <f t="shared" si="20"/>
        <v>0</v>
      </c>
      <c r="K183" s="126"/>
      <c r="L183" s="28"/>
      <c r="M183" s="127" t="s">
        <v>1</v>
      </c>
      <c r="N183" s="128" t="s">
        <v>36</v>
      </c>
      <c r="O183" s="129">
        <v>0</v>
      </c>
      <c r="P183" s="129">
        <f>O183*H183</f>
        <v>0</v>
      </c>
      <c r="Q183" s="129">
        <v>0</v>
      </c>
      <c r="R183" s="129">
        <f>Q183*H183</f>
        <v>0</v>
      </c>
      <c r="S183" s="129">
        <v>0</v>
      </c>
      <c r="T183" s="130">
        <f>S183*H183</f>
        <v>0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R183" s="131" t="s">
        <v>967</v>
      </c>
      <c r="AT183" s="131" t="s">
        <v>114</v>
      </c>
      <c r="AU183" s="131" t="s">
        <v>65</v>
      </c>
      <c r="AY183" s="15" t="s">
        <v>112</v>
      </c>
      <c r="BE183" s="132">
        <f>IF(N183="základná",J183,0)</f>
        <v>0</v>
      </c>
      <c r="BF183" s="132">
        <f>IF(N183="znížená",J183,0)</f>
        <v>0</v>
      </c>
      <c r="BG183" s="132">
        <f>IF(N183="zákl. prenesená",J183,0)</f>
        <v>0</v>
      </c>
      <c r="BH183" s="132">
        <f>IF(N183="zníž. prenesená",J183,0)</f>
        <v>0</v>
      </c>
      <c r="BI183" s="132">
        <f>IF(N183="nulová",J183,0)</f>
        <v>0</v>
      </c>
      <c r="BJ183" s="15" t="s">
        <v>67</v>
      </c>
      <c r="BK183" s="133">
        <f>ROUND(I183*H183,3)</f>
        <v>0</v>
      </c>
      <c r="BL183" s="15" t="s">
        <v>967</v>
      </c>
      <c r="BM183" s="131" t="s">
        <v>1250</v>
      </c>
    </row>
    <row r="184" spans="1:65" s="2" customFormat="1" ht="38.1" customHeight="1">
      <c r="A184" s="27"/>
      <c r="B184" s="125"/>
      <c r="C184" s="147" t="s">
        <v>303</v>
      </c>
      <c r="D184" s="147" t="s">
        <v>114</v>
      </c>
      <c r="E184" s="148" t="s">
        <v>1196</v>
      </c>
      <c r="F184" s="149" t="s">
        <v>1197</v>
      </c>
      <c r="G184" s="150" t="s">
        <v>1187</v>
      </c>
      <c r="H184" s="151">
        <v>12</v>
      </c>
      <c r="I184" s="184"/>
      <c r="J184" s="185">
        <f t="shared" si="20"/>
        <v>0</v>
      </c>
      <c r="K184" s="126"/>
      <c r="L184" s="28"/>
      <c r="M184" s="140" t="s">
        <v>1</v>
      </c>
      <c r="N184" s="141" t="s">
        <v>36</v>
      </c>
      <c r="O184" s="142">
        <v>0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R184" s="131" t="s">
        <v>967</v>
      </c>
      <c r="AT184" s="131" t="s">
        <v>114</v>
      </c>
      <c r="AU184" s="131" t="s">
        <v>65</v>
      </c>
      <c r="AY184" s="15" t="s">
        <v>112</v>
      </c>
      <c r="BE184" s="132">
        <f>IF(N184="základná",J184,0)</f>
        <v>0</v>
      </c>
      <c r="BF184" s="132">
        <f>IF(N184="znížená",J184,0)</f>
        <v>0</v>
      </c>
      <c r="BG184" s="132">
        <f>IF(N184="zákl. prenesená",J184,0)</f>
        <v>0</v>
      </c>
      <c r="BH184" s="132">
        <f>IF(N184="zníž. prenesená",J184,0)</f>
        <v>0</v>
      </c>
      <c r="BI184" s="132">
        <f>IF(N184="nulová",J184,0)</f>
        <v>0</v>
      </c>
      <c r="BJ184" s="15" t="s">
        <v>67</v>
      </c>
      <c r="BK184" s="133">
        <f>ROUND(I184*H184,3)</f>
        <v>0</v>
      </c>
      <c r="BL184" s="15" t="s">
        <v>967</v>
      </c>
      <c r="BM184" s="131" t="s">
        <v>1251</v>
      </c>
    </row>
    <row r="185" spans="1:65" s="2" customFormat="1" ht="6.95" customHeight="1">
      <c r="A185" s="27"/>
      <c r="B185" s="42"/>
      <c r="C185" s="43"/>
      <c r="D185" s="43"/>
      <c r="E185" s="43"/>
      <c r="F185" s="43"/>
      <c r="G185" s="43"/>
      <c r="H185" s="43"/>
      <c r="I185" s="43"/>
      <c r="J185" s="43"/>
      <c r="K185" s="43"/>
      <c r="L185" s="28"/>
      <c r="M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</row>
  </sheetData>
  <autoFilter ref="C123:K184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D 102 - Úprava vetvy II-503</vt:lpstr>
      <vt:lpstr>D 103 - Dažďová kanalizác...</vt:lpstr>
      <vt:lpstr>D 104 - Dažďová kanalizác...</vt:lpstr>
      <vt:lpstr>D 105 - Cestná svetelná s...</vt:lpstr>
      <vt:lpstr>D 106 - Verejné osvetleni...</vt:lpstr>
      <vt:lpstr>D 107 - Verejné osvetleni...</vt:lpstr>
      <vt:lpstr>'D 102 - Úprava vetvy II-503'!Názvy_tlače</vt:lpstr>
      <vt:lpstr>'D 103 - Dažďová kanalizác...'!Názvy_tlače</vt:lpstr>
      <vt:lpstr>'D 104 - Dažďová kanalizác...'!Názvy_tlače</vt:lpstr>
      <vt:lpstr>'D 105 - Cestná svetelná s...'!Názvy_tlače</vt:lpstr>
      <vt:lpstr>'D 106 - Verejné osvetleni...'!Názvy_tlače</vt:lpstr>
      <vt:lpstr>'D 107 - Verejné osvetleni...'!Názvy_tlače</vt:lpstr>
      <vt:lpstr>'Rekapitulácia stavby'!Názvy_tlače</vt:lpstr>
      <vt:lpstr>'D 102 - Úprava vetvy II-503'!Oblasť_tlače</vt:lpstr>
      <vt:lpstr>'D 103 - Dažďová kanalizác...'!Oblasť_tlače</vt:lpstr>
      <vt:lpstr>'D 104 - Dažďová kanalizác...'!Oblasť_tlače</vt:lpstr>
      <vt:lpstr>'D 105 - Cestná svetelná s...'!Oblasť_tlače</vt:lpstr>
      <vt:lpstr>'D 106 - Verejné osvetleni...'!Oblasť_tlače</vt:lpstr>
      <vt:lpstr>'D 107 - Verejné osvetleni...'!Oblasť_tlače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FID201401\ponechal</dc:creator>
  <cp:lastModifiedBy>eva.sokolova</cp:lastModifiedBy>
  <cp:lastPrinted>2022-08-15T13:56:00Z</cp:lastPrinted>
  <dcterms:created xsi:type="dcterms:W3CDTF">2020-09-03T12:26:53Z</dcterms:created>
  <dcterms:modified xsi:type="dcterms:W3CDTF">2022-08-17T06:55:17Z</dcterms:modified>
</cp:coreProperties>
</file>