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1 - Výkaz výmerI.etap..." sheetId="2" r:id="rId2"/>
  </sheets>
  <definedNames>
    <definedName name="_xlnm._FilterDatabase" localSheetId="1" hidden="1">'MILO1 - Výkaz výmerI.etap...'!$C$122:$L$143</definedName>
    <definedName name="_xlnm.Print_Titles" localSheetId="1">'MILO1 - Výkaz výmerI.etap...'!$122:$122</definedName>
    <definedName name="_xlnm.Print_Titles" localSheetId="0">'Rekapitulácia stavby'!$92:$92</definedName>
    <definedName name="_xlnm.Print_Area" localSheetId="1">'MILO1 - Výkaz výmerI.etap...'!$C$4:$K$76,'MILO1 - Výkaz výmerI.etap...'!$C$112:$L$143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43" i="2"/>
  <c r="BH143" i="2"/>
  <c r="BG143" i="2"/>
  <c r="BE143" i="2"/>
  <c r="R143" i="2"/>
  <c r="R142" i="2" s="1"/>
  <c r="J101" i="2" s="1"/>
  <c r="Q143" i="2"/>
  <c r="Q142" i="2" s="1"/>
  <c r="X143" i="2"/>
  <c r="X142" i="2" s="1"/>
  <c r="V143" i="2"/>
  <c r="V142" i="2" s="1"/>
  <c r="T143" i="2"/>
  <c r="T142" i="2" s="1"/>
  <c r="P143" i="2"/>
  <c r="BK143" i="2" s="1"/>
  <c r="BK142" i="2"/>
  <c r="K142" i="2" s="1"/>
  <c r="K143" i="2"/>
  <c r="BF143" i="2" s="1"/>
  <c r="K101" i="2"/>
  <c r="I101" i="2"/>
  <c r="BI141" i="2"/>
  <c r="BH141" i="2"/>
  <c r="BG141" i="2"/>
  <c r="BE141" i="2"/>
  <c r="R141" i="2"/>
  <c r="R140" i="2" s="1"/>
  <c r="J100" i="2" s="1"/>
  <c r="Q141" i="2"/>
  <c r="Q140" i="2"/>
  <c r="I100" i="2" s="1"/>
  <c r="X141" i="2"/>
  <c r="X140" i="2"/>
  <c r="V141" i="2"/>
  <c r="V140" i="2"/>
  <c r="T141" i="2"/>
  <c r="T140" i="2"/>
  <c r="P141" i="2"/>
  <c r="BK141" i="2" s="1"/>
  <c r="BK140" i="2" s="1"/>
  <c r="K140" i="2" s="1"/>
  <c r="K100" i="2" s="1"/>
  <c r="K141" i="2"/>
  <c r="BF141" i="2"/>
  <c r="BI139" i="2"/>
  <c r="BH139" i="2"/>
  <c r="BG139" i="2"/>
  <c r="BE139" i="2"/>
  <c r="R139" i="2"/>
  <c r="Q139" i="2"/>
  <c r="X139" i="2"/>
  <c r="V139" i="2"/>
  <c r="T139" i="2"/>
  <c r="P139" i="2"/>
  <c r="BK139" i="2" s="1"/>
  <c r="K139" i="2"/>
  <c r="BF139" i="2" s="1"/>
  <c r="BI138" i="2"/>
  <c r="BH138" i="2"/>
  <c r="BG138" i="2"/>
  <c r="BE138" i="2"/>
  <c r="R138" i="2"/>
  <c r="Q138" i="2"/>
  <c r="X138" i="2"/>
  <c r="V138" i="2"/>
  <c r="T138" i="2"/>
  <c r="P138" i="2"/>
  <c r="BK138" i="2" s="1"/>
  <c r="BI137" i="2"/>
  <c r="BH137" i="2"/>
  <c r="BG137" i="2"/>
  <c r="BE137" i="2"/>
  <c r="R137" i="2"/>
  <c r="Q137" i="2"/>
  <c r="X137" i="2"/>
  <c r="V137" i="2"/>
  <c r="T137" i="2"/>
  <c r="P137" i="2"/>
  <c r="BK137" i="2" s="1"/>
  <c r="K137" i="2"/>
  <c r="BF137" i="2" s="1"/>
  <c r="BI136" i="2"/>
  <c r="BH136" i="2"/>
  <c r="BG136" i="2"/>
  <c r="BE136" i="2"/>
  <c r="R136" i="2"/>
  <c r="Q136" i="2"/>
  <c r="X136" i="2"/>
  <c r="V136" i="2"/>
  <c r="T136" i="2"/>
  <c r="P136" i="2"/>
  <c r="BK136" i="2" s="1"/>
  <c r="BI135" i="2"/>
  <c r="BH135" i="2"/>
  <c r="BG135" i="2"/>
  <c r="BE135" i="2"/>
  <c r="R135" i="2"/>
  <c r="Q135" i="2"/>
  <c r="X135" i="2"/>
  <c r="V135" i="2"/>
  <c r="T135" i="2"/>
  <c r="P135" i="2"/>
  <c r="BK135" i="2" s="1"/>
  <c r="K135" i="2"/>
  <c r="BF135" i="2" s="1"/>
  <c r="BI134" i="2"/>
  <c r="BH134" i="2"/>
  <c r="BG134" i="2"/>
  <c r="BE134" i="2"/>
  <c r="R134" i="2"/>
  <c r="R133" i="2" s="1"/>
  <c r="J99" i="2" s="1"/>
  <c r="Q134" i="2"/>
  <c r="Q133" i="2" s="1"/>
  <c r="I99" i="2" s="1"/>
  <c r="X134" i="2"/>
  <c r="X133" i="2"/>
  <c r="V134" i="2"/>
  <c r="V133" i="2"/>
  <c r="T134" i="2"/>
  <c r="T133" i="2"/>
  <c r="P134" i="2"/>
  <c r="BK134" i="2" s="1"/>
  <c r="BI132" i="2"/>
  <c r="BH132" i="2"/>
  <c r="BG132" i="2"/>
  <c r="BE132" i="2"/>
  <c r="R132" i="2"/>
  <c r="R131" i="2" s="1"/>
  <c r="J98" i="2" s="1"/>
  <c r="Q132" i="2"/>
  <c r="Q131" i="2" s="1"/>
  <c r="X132" i="2"/>
  <c r="X131" i="2" s="1"/>
  <c r="V132" i="2"/>
  <c r="V131" i="2" s="1"/>
  <c r="T132" i="2"/>
  <c r="T131" i="2" s="1"/>
  <c r="P132" i="2"/>
  <c r="BK132" i="2" s="1"/>
  <c r="BK131" i="2" s="1"/>
  <c r="K131" i="2" s="1"/>
  <c r="K98" i="2" s="1"/>
  <c r="I98" i="2"/>
  <c r="BI130" i="2"/>
  <c r="BH130" i="2"/>
  <c r="BG130" i="2"/>
  <c r="BE130" i="2"/>
  <c r="R130" i="2"/>
  <c r="Q130" i="2"/>
  <c r="X130" i="2"/>
  <c r="V130" i="2"/>
  <c r="T130" i="2"/>
  <c r="P130" i="2"/>
  <c r="BK130" i="2" s="1"/>
  <c r="BI129" i="2"/>
  <c r="BH129" i="2"/>
  <c r="BG129" i="2"/>
  <c r="BE129" i="2"/>
  <c r="R129" i="2"/>
  <c r="R128" i="2" s="1"/>
  <c r="J97" i="2" s="1"/>
  <c r="Q129" i="2"/>
  <c r="X129" i="2"/>
  <c r="X128" i="2" s="1"/>
  <c r="V129" i="2"/>
  <c r="T129" i="2"/>
  <c r="T128" i="2" s="1"/>
  <c r="P129" i="2"/>
  <c r="BK129" i="2" s="1"/>
  <c r="BI127" i="2"/>
  <c r="BH127" i="2"/>
  <c r="BG127" i="2"/>
  <c r="BE127" i="2"/>
  <c r="R127" i="2"/>
  <c r="Q127" i="2"/>
  <c r="X127" i="2"/>
  <c r="V127" i="2"/>
  <c r="T127" i="2"/>
  <c r="P127" i="2"/>
  <c r="BK127" i="2" s="1"/>
  <c r="BI126" i="2"/>
  <c r="BH126" i="2"/>
  <c r="BG126" i="2"/>
  <c r="BE126" i="2"/>
  <c r="R126" i="2"/>
  <c r="R125" i="2" s="1"/>
  <c r="J96" i="2" s="1"/>
  <c r="Q126" i="2"/>
  <c r="Q125" i="2"/>
  <c r="X126" i="2"/>
  <c r="X125" i="2" s="1"/>
  <c r="X124" i="2" s="1"/>
  <c r="X123" i="2" s="1"/>
  <c r="V126" i="2"/>
  <c r="V125" i="2" s="1"/>
  <c r="T126" i="2"/>
  <c r="T125" i="2" s="1"/>
  <c r="T124" i="2" s="1"/>
  <c r="T123" i="2" s="1"/>
  <c r="AW95" i="1" s="1"/>
  <c r="AW94" i="1" s="1"/>
  <c r="P126" i="2"/>
  <c r="BK126" i="2" s="1"/>
  <c r="BK125" i="2" s="1"/>
  <c r="K126" i="2"/>
  <c r="BF126" i="2" s="1"/>
  <c r="I96" i="2"/>
  <c r="F119" i="2"/>
  <c r="F117" i="2"/>
  <c r="E115" i="2"/>
  <c r="K31" i="2"/>
  <c r="F89" i="2"/>
  <c r="F87" i="2"/>
  <c r="E85" i="2"/>
  <c r="J22" i="2"/>
  <c r="E22" i="2"/>
  <c r="J120" i="2"/>
  <c r="J90" i="2"/>
  <c r="J21" i="2"/>
  <c r="J19" i="2"/>
  <c r="E19" i="2"/>
  <c r="J119" i="2" s="1"/>
  <c r="J18" i="2"/>
  <c r="J16" i="2"/>
  <c r="E16" i="2"/>
  <c r="F120" i="2"/>
  <c r="F90" i="2"/>
  <c r="J15" i="2"/>
  <c r="J117" i="2"/>
  <c r="J87" i="2"/>
  <c r="AU94" i="1"/>
  <c r="L90" i="1"/>
  <c r="AM90" i="1"/>
  <c r="AM89" i="1"/>
  <c r="L89" i="1"/>
  <c r="AM87" i="1"/>
  <c r="L87" i="1"/>
  <c r="L85" i="1"/>
  <c r="L84" i="1"/>
  <c r="K127" i="2" l="1"/>
  <c r="BF127" i="2" s="1"/>
  <c r="BK128" i="2"/>
  <c r="K128" i="2" s="1"/>
  <c r="K97" i="2" s="1"/>
  <c r="K129" i="2"/>
  <c r="BF129" i="2" s="1"/>
  <c r="K134" i="2"/>
  <c r="BF134" i="2" s="1"/>
  <c r="F38" i="2"/>
  <c r="BE95" i="1" s="1"/>
  <c r="BE94" i="1" s="1"/>
  <c r="BA94" i="1" s="1"/>
  <c r="BK133" i="2"/>
  <c r="K133" i="2" s="1"/>
  <c r="K99" i="2" s="1"/>
  <c r="K132" i="2"/>
  <c r="BF132" i="2" s="1"/>
  <c r="K35" i="2"/>
  <c r="AX95" i="1" s="1"/>
  <c r="W32" i="1"/>
  <c r="F35" i="2"/>
  <c r="BB95" i="1" s="1"/>
  <c r="BB94" i="1" s="1"/>
  <c r="W29" i="1" s="1"/>
  <c r="J89" i="2"/>
  <c r="K125" i="2"/>
  <c r="K96" i="2" s="1"/>
  <c r="R124" i="2"/>
  <c r="F37" i="2"/>
  <c r="BD95" i="1" s="1"/>
  <c r="BD94" i="1" s="1"/>
  <c r="F39" i="2"/>
  <c r="BF95" i="1" s="1"/>
  <c r="BF94" i="1" s="1"/>
  <c r="W33" i="1" s="1"/>
  <c r="V128" i="2"/>
  <c r="V124" i="2" s="1"/>
  <c r="V123" i="2" s="1"/>
  <c r="Q128" i="2"/>
  <c r="I97" i="2" s="1"/>
  <c r="K130" i="2"/>
  <c r="BF130" i="2" s="1"/>
  <c r="K136" i="2"/>
  <c r="BF136" i="2" s="1"/>
  <c r="K138" i="2"/>
  <c r="BF138" i="2" s="1"/>
  <c r="K36" i="2" l="1"/>
  <c r="AY95" i="1" s="1"/>
  <c r="AV95" i="1" s="1"/>
  <c r="BK124" i="2"/>
  <c r="K124" i="2" s="1"/>
  <c r="K95" i="2" s="1"/>
  <c r="AX94" i="1"/>
  <c r="AK29" i="1" s="1"/>
  <c r="R123" i="2"/>
  <c r="J94" i="2" s="1"/>
  <c r="K30" i="2" s="1"/>
  <c r="AT95" i="1" s="1"/>
  <c r="AT94" i="1" s="1"/>
  <c r="J95" i="2"/>
  <c r="BK123" i="2"/>
  <c r="K123" i="2" s="1"/>
  <c r="K94" i="2" s="1"/>
  <c r="W31" i="1"/>
  <c r="AZ94" i="1"/>
  <c r="Q124" i="2"/>
  <c r="F36" i="2"/>
  <c r="BC95" i="1" s="1"/>
  <c r="BC94" i="1" s="1"/>
  <c r="W30" i="1" l="1"/>
  <c r="AY94" i="1"/>
  <c r="I95" i="2"/>
  <c r="Q123" i="2"/>
  <c r="I94" i="2" s="1"/>
  <c r="K29" i="2" s="1"/>
  <c r="AS95" i="1" s="1"/>
  <c r="AS94" i="1" s="1"/>
  <c r="K106" i="2"/>
  <c r="K28" i="2"/>
  <c r="K32" i="2" s="1"/>
  <c r="AK30" i="1" l="1"/>
  <c r="AV94" i="1"/>
  <c r="AG95" i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<sst xmlns="http://schemas.openxmlformats.org/spreadsheetml/2006/main" count="502" uniqueCount="191">
  <si>
    <t>Export Komplet</t>
  </si>
  <si>
    <t/>
  </si>
  <si>
    <t>2.0</t>
  </si>
  <si>
    <t>False</t>
  </si>
  <si>
    <t>True</t>
  </si>
  <si>
    <t>{11751dc4-f735-4661-aaeb-db223170104a}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</si>
  <si>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</si>
  <si>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</si>
  <si>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</si>
  <si>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</si>
  <si>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</si>
  <si>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</si>
  <si>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MILO1</t>
  </si>
  <si>
    <t>Stavba:</t>
  </si>
  <si>
    <t>Výkaz výmerI.etapa č.1-cesta Tajovského od zákruty s.ul.Jilemnického po križovatku s ul. M.Chrásteka</t>
  </si>
  <si>
    <t>JKSO:</t>
  </si>
  <si>
    <t>KS:</t>
  </si>
  <si>
    <t>Miesto:</t>
  </si>
  <si>
    <t>Žiar nad Hronom</t>
  </si>
  <si>
    <t>Dátum:</t>
  </si>
  <si>
    <t>4. 3. 2019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</si>
  <si>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</si>
  <si>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</si>
  <si>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</si>
  <si>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</si>
  <si>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</si>
  <si>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</si>
  <si>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</si>
  <si>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</si>
  <si>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</si>
  <si>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</si>
  <si>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</si>
  <si>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</si>
  <si>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</si>
  <si>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</si>
  <si>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</si>
  <si>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</si>
  <si>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</si>
  <si>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</si>
  <si>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</si>
  <si>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</si>
  <si>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</si>
  <si>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</si>
  <si>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</si>
  <si>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</si>
  <si>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</si>
  <si>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</si>
  <si>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</si>
  <si>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</si>
  <si>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</si>
  <si>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</si>
  <si>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</si>
  <si>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</si>
  <si>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</si>
  <si>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</si>
  <si>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</si>
  <si>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</si>
  <si>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</si>
  <si>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</si>
  <si>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</si>
  <si>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</si>
  <si>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</si>
  <si>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</si>
  <si>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</si>
  <si>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</si>
  <si>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</si>
  <si>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</si>
  <si>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</si>
  <si>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</si>
  <si>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</si>
  <si>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</si>
  <si>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</si>
  <si>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</si>
  <si>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</si>
  <si>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</si>
  <si>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</si>
  <si>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</si>
  <si>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</si>
  <si>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</si>
  <si>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</si>
  <si>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</si>
  <si>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</si>
  <si>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</si>
  <si>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</si>
  <si>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</si>
  <si>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</si>
  <si>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</si>
  <si>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</si>
  <si>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</si>
  <si>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</si>
  <si>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</si>
  <si>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</si>
  <si>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</si>
  <si>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</si>
  <si>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</si>
  <si>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</si>
  <si>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</si>
  <si>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</si>
  <si>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</si>
  <si>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</si>
  <si>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Vedľajšie rozpočtové náklady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</si>
  <si>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</si>
  <si>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</si>
  <si>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</si>
  <si>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</si>
  <si>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</si>
  <si>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</si>
  <si>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</si>
  <si>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</si>
  <si>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</si>
  <si>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</si>
  <si>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</si>
  <si>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</si>
  <si>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</si>
  <si>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</si>
  <si>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</si>
  <si>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</si>
  <si>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</si>
  <si>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</si>
  <si>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</si>
  <si>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</si>
  <si>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</si>
  <si>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</si>
  <si>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15</t>
  </si>
  <si>
    <t>K</t>
  </si>
  <si>
    <t>113107242</t>
  </si>
  <si>
    <t>m2</t>
  </si>
  <si>
    <t>CS CENEKON 2019 01</t>
  </si>
  <si>
    <t>4</t>
  </si>
  <si>
    <t>2</t>
  </si>
  <si>
    <t>-1867397604</t>
  </si>
  <si>
    <t>113152520</t>
  </si>
  <si>
    <t>Frézovanie asf. podkladu alebo krytu bez prek., plochy cez 1000 do 10000 m2, pruh š. do 1 m, hr. 40 mm  0,102 t</t>
  </si>
  <si>
    <t>-578895832</t>
  </si>
  <si>
    <t>5</t>
  </si>
  <si>
    <t>Komunikácie</t>
  </si>
  <si>
    <t>3</t>
  </si>
  <si>
    <t>573191111</t>
  </si>
  <si>
    <t>Náter asfaltový infiltračný katiónaktívnou emulziou v množstve 1,00 kg/m2</t>
  </si>
  <si>
    <t>2099690193</t>
  </si>
  <si>
    <t>577144211</t>
  </si>
  <si>
    <t>Asfaltový betón vrstva obrusná AC 11 O v pruhu š. do 3 m z nemodifik. asfaltu tr. I, po zhutnení hr. 50 mm</t>
  </si>
  <si>
    <t>850164416</t>
  </si>
  <si>
    <t>8</t>
  </si>
  <si>
    <t>Rúrové vedenie</t>
  </si>
  <si>
    <t>899231111</t>
  </si>
  <si>
    <t>Výšková úprava uličného vstupu alebo vpuste do 200 mm zvýšením mreže</t>
  </si>
  <si>
    <t>ks</t>
  </si>
  <si>
    <t>100721260</t>
  </si>
  <si>
    <t>9</t>
  </si>
  <si>
    <t>Ostatné konštrukcie a práce-búranie</t>
  </si>
  <si>
    <t>7</t>
  </si>
  <si>
    <t>915940002</t>
  </si>
  <si>
    <t>Osadenie jednej časti spomaľovacieho prahu, výšky 50 mm</t>
  </si>
  <si>
    <t>-1642390143</t>
  </si>
  <si>
    <t>M</t>
  </si>
  <si>
    <t>404490005200</t>
  </si>
  <si>
    <t>Spomaľovací prah, stred, lxšxv 500x430x50 mm (žltá, čierna)</t>
  </si>
  <si>
    <t>-1480445457</t>
  </si>
  <si>
    <t>919735111</t>
  </si>
  <si>
    <t>Rezanie existujúceho asfaltového krytu alebo podkladu hĺbky do 50 mm</t>
  </si>
  <si>
    <t>m</t>
  </si>
  <si>
    <t>532906548</t>
  </si>
  <si>
    <t>10</t>
  </si>
  <si>
    <t>979082213</t>
  </si>
  <si>
    <t>Vodorovná doprava sutiny so zložením a hrubým urovnaním na vzdialenosť do 1 km- frézing</t>
  </si>
  <si>
    <t>t</t>
  </si>
  <si>
    <t>1046561465</t>
  </si>
  <si>
    <t>11</t>
  </si>
  <si>
    <t>979082219</t>
  </si>
  <si>
    <t>Príplatok k cene za každý ďalší aj začatý 1 km nad 1 km pre vodorovnú dopravu sutiny- len ručne búrané plochy do 5000m</t>
  </si>
  <si>
    <t>1592694376</t>
  </si>
  <si>
    <t>12</t>
  </si>
  <si>
    <t>979093111</t>
  </si>
  <si>
    <t>Uloženie sutiny na skládku s hrubým urovnaním bez zhutnenia- asfaltobetony, stavebná suť- ručne búrané plochy</t>
  </si>
  <si>
    <t>337601071</t>
  </si>
  <si>
    <t>99</t>
  </si>
  <si>
    <t>Presun hmôt HSV</t>
  </si>
  <si>
    <t>13</t>
  </si>
  <si>
    <t>998225111</t>
  </si>
  <si>
    <t>Presun hmôt pre pozemnú komunikáciu a letisko s krytom asfaltovým akejkoľvek dĺžky objektu- dovoz asfaltu</t>
  </si>
  <si>
    <t>184890176</t>
  </si>
  <si>
    <t>VRN</t>
  </si>
  <si>
    <t>Vedľajšie rozpočtové náklady</t>
  </si>
  <si>
    <t>14</t>
  </si>
  <si>
    <t>000600051</t>
  </si>
  <si>
    <t>Zariadenie staveniska - vyvolané investície zariadenia staveniska príjazdové komunikácie- demontáž spomaľovacieho prahu</t>
  </si>
  <si>
    <t>1024</t>
  </si>
  <si>
    <t>-362989559</t>
  </si>
  <si>
    <t>Odstránenie krytu asfaltového v ploche nad 200 m2, hr. nad 50 do 100 mm,  -0,18100t- pri krajniciach</t>
  </si>
  <si>
    <t>Výkaz výmer I.etapa č.1 - cesta Tajovského od zákruty s ul.Jilemnického po križovatku s ul. M.Chrásteka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</si>
</sst>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76" t="s">
        <v>6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73" t="s">
        <v>12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6"/>
      <c r="BS5" s="13" t="s">
        <v>7</v>
      </c>
    </row>
    <row r="6" spans="1:74" ht="36.950000000000003" customHeight="1">
      <c r="B6" s="16"/>
      <c r="D6" s="21" t="s">
        <v>13</v>
      </c>
      <c r="K6" s="175" t="s">
        <v>14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8">
        <f>ROUND(AG94,2)</f>
        <v>0</v>
      </c>
      <c r="AL26" s="179"/>
      <c r="AM26" s="179"/>
      <c r="AN26" s="179"/>
      <c r="AO26" s="179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0" t="s">
        <v>34</v>
      </c>
      <c r="M28" s="180"/>
      <c r="N28" s="180"/>
      <c r="O28" s="180"/>
      <c r="P28" s="180"/>
      <c r="W28" s="180" t="s">
        <v>35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36</v>
      </c>
      <c r="AL28" s="180"/>
      <c r="AM28" s="180"/>
      <c r="AN28" s="180"/>
      <c r="AO28" s="180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83">
        <v>0.2</v>
      </c>
      <c r="M29" s="182"/>
      <c r="N29" s="182"/>
      <c r="O29" s="182"/>
      <c r="P29" s="182"/>
      <c r="W29" s="181">
        <f>ROUND(BB94,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ROUND(AX94, 2)</f>
        <v>0</v>
      </c>
      <c r="AL29" s="182"/>
      <c r="AM29" s="182"/>
      <c r="AN29" s="182"/>
      <c r="AO29" s="182"/>
      <c r="AR29" s="29"/>
    </row>
    <row r="30" spans="2:71" s="2" customFormat="1" ht="14.45" customHeight="1">
      <c r="B30" s="29"/>
      <c r="F30" s="22" t="s">
        <v>39</v>
      </c>
      <c r="L30" s="183">
        <v>0.2</v>
      </c>
      <c r="M30" s="182"/>
      <c r="N30" s="182"/>
      <c r="O30" s="182"/>
      <c r="P30" s="182"/>
      <c r="W30" s="181">
        <f>ROUND(BC94,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ROUND(AY94, 2)</f>
        <v>0</v>
      </c>
      <c r="AL30" s="182"/>
      <c r="AM30" s="182"/>
      <c r="AN30" s="182"/>
      <c r="AO30" s="182"/>
      <c r="AR30" s="29"/>
    </row>
    <row r="31" spans="2:71" s="2" customFormat="1" ht="14.45" hidden="1" customHeight="1">
      <c r="B31" s="29"/>
      <c r="F31" s="22" t="s">
        <v>40</v>
      </c>
      <c r="L31" s="183">
        <v>0.2</v>
      </c>
      <c r="M31" s="182"/>
      <c r="N31" s="182"/>
      <c r="O31" s="182"/>
      <c r="P31" s="182"/>
      <c r="W31" s="181">
        <f>ROUND(BD94,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29"/>
    </row>
    <row r="32" spans="2:71" s="2" customFormat="1" ht="14.45" hidden="1" customHeight="1">
      <c r="B32" s="29"/>
      <c r="F32" s="22" t="s">
        <v>41</v>
      </c>
      <c r="L32" s="183">
        <v>0.2</v>
      </c>
      <c r="M32" s="182"/>
      <c r="N32" s="182"/>
      <c r="O32" s="182"/>
      <c r="P32" s="182"/>
      <c r="W32" s="181">
        <f>ROUND(BE94,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29"/>
    </row>
    <row r="33" spans="2:44" s="2" customFormat="1" ht="14.45" hidden="1" customHeight="1">
      <c r="B33" s="29"/>
      <c r="F33" s="22" t="s">
        <v>42</v>
      </c>
      <c r="L33" s="183">
        <v>0</v>
      </c>
      <c r="M33" s="182"/>
      <c r="N33" s="182"/>
      <c r="O33" s="182"/>
      <c r="P33" s="182"/>
      <c r="W33" s="181">
        <f>ROUND(BF94,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84" t="s">
        <v>45</v>
      </c>
      <c r="Y35" s="185"/>
      <c r="Z35" s="185"/>
      <c r="AA35" s="185"/>
      <c r="AB35" s="185"/>
      <c r="AC35" s="32"/>
      <c r="AD35" s="32"/>
      <c r="AE35" s="32"/>
      <c r="AF35" s="32"/>
      <c r="AG35" s="32"/>
      <c r="AH35" s="32"/>
      <c r="AI35" s="32"/>
      <c r="AJ35" s="32"/>
      <c r="AK35" s="186">
        <f>SUM(AK26:AK33)</f>
        <v>0</v>
      </c>
      <c r="AL35" s="185"/>
      <c r="AM35" s="185"/>
      <c r="AN35" s="185"/>
      <c r="AO35" s="187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MILO1</v>
      </c>
      <c r="AR84" s="41"/>
    </row>
    <row r="85" spans="1:90" s="4" customFormat="1" ht="36.950000000000003" customHeight="1">
      <c r="B85" s="42"/>
      <c r="C85" s="43" t="s">
        <v>13</v>
      </c>
      <c r="L85" s="154" t="str">
        <f>K6</f>
        <v>Výkaz výmerI.etapa č.1-cesta Tajovského od zákruty s.ul.Jilemnického po križovatku s ul. M.Chrásteka</v>
      </c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56" t="str">
        <f>IF(AN8= "","",AN8)</f>
        <v>4. 3. 2019</v>
      </c>
      <c r="AN87" s="156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57" t="str">
        <f>IF(E17="","",E17)</f>
        <v xml:space="preserve"> </v>
      </c>
      <c r="AN89" s="158"/>
      <c r="AO89" s="158"/>
      <c r="AP89" s="158"/>
      <c r="AR89" s="25"/>
      <c r="AS89" s="159" t="s">
        <v>53</v>
      </c>
      <c r="AT89" s="160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57" t="str">
        <f>IF(E20="","",E20)</f>
        <v xml:space="preserve"> </v>
      </c>
      <c r="AN90" s="158"/>
      <c r="AO90" s="158"/>
      <c r="AP90" s="158"/>
      <c r="AR90" s="25"/>
      <c r="AS90" s="161"/>
      <c r="AT90" s="162"/>
      <c r="BF90" s="49"/>
    </row>
    <row r="91" spans="1:90" s="1" customFormat="1" ht="10.9" customHeight="1">
      <c r="B91" s="25"/>
      <c r="AR91" s="25"/>
      <c r="AS91" s="161"/>
      <c r="AT91" s="162"/>
      <c r="BF91" s="49"/>
    </row>
    <row r="92" spans="1:90" s="1" customFormat="1" ht="29.25" customHeight="1">
      <c r="B92" s="25"/>
      <c r="C92" s="163" t="s">
        <v>54</v>
      </c>
      <c r="D92" s="164"/>
      <c r="E92" s="164"/>
      <c r="F92" s="164"/>
      <c r="G92" s="164"/>
      <c r="H92" s="50"/>
      <c r="I92" s="165" t="s">
        <v>55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56</v>
      </c>
      <c r="AH92" s="164"/>
      <c r="AI92" s="164"/>
      <c r="AJ92" s="164"/>
      <c r="AK92" s="164"/>
      <c r="AL92" s="164"/>
      <c r="AM92" s="164"/>
      <c r="AN92" s="165" t="s">
        <v>57</v>
      </c>
      <c r="AO92" s="164"/>
      <c r="AP92" s="167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SUM(AG94,AV94)</f>
        <v>0</v>
      </c>
      <c r="AO94" s="172"/>
      <c r="AP94" s="172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904.70316000000003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40.5" customHeight="1">
      <c r="A95" s="67" t="s">
        <v>78</v>
      </c>
      <c r="B95" s="68"/>
      <c r="C95" s="69"/>
      <c r="D95" s="170" t="s">
        <v>12</v>
      </c>
      <c r="E95" s="170"/>
      <c r="F95" s="170"/>
      <c r="G95" s="170"/>
      <c r="H95" s="170"/>
      <c r="I95" s="70"/>
      <c r="J95" s="170" t="s">
        <v>14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'MILO1 - Výkaz výmerI.etap...'!K32</f>
        <v>0</v>
      </c>
      <c r="AH95" s="169"/>
      <c r="AI95" s="169"/>
      <c r="AJ95" s="169"/>
      <c r="AK95" s="169"/>
      <c r="AL95" s="169"/>
      <c r="AM95" s="169"/>
      <c r="AN95" s="168">
        <f>SUM(AG95,AV95)</f>
        <v>0</v>
      </c>
      <c r="AO95" s="169"/>
      <c r="AP95" s="169"/>
      <c r="AQ95" s="71" t="s">
        <v>79</v>
      </c>
      <c r="AR95" s="68"/>
      <c r="AS95" s="72">
        <f>'MILO1 - Výkaz výmerI.etap...'!K29</f>
        <v>0</v>
      </c>
      <c r="AT95" s="73">
        <f>'MILO1 - Výkaz výmerI.etap...'!K30</f>
        <v>0</v>
      </c>
      <c r="AU95" s="73">
        <v>0</v>
      </c>
      <c r="AV95" s="73">
        <f>ROUND(SUM(AX95:AY95),2)</f>
        <v>0</v>
      </c>
      <c r="AW95" s="74">
        <f>'MILO1 - Výkaz výmerI.etap...'!T123</f>
        <v>904.7031639999999</v>
      </c>
      <c r="AX95" s="73">
        <f>'MILO1 - Výkaz výmerI.etap...'!K35</f>
        <v>0</v>
      </c>
      <c r="AY95" s="73">
        <f>'MILO1 - Výkaz výmerI.etap...'!K36</f>
        <v>0</v>
      </c>
      <c r="AZ95" s="73">
        <f>'MILO1 - Výkaz výmerI.etap...'!K37</f>
        <v>0</v>
      </c>
      <c r="BA95" s="73">
        <f>'MILO1 - Výkaz výmerI.etap...'!K38</f>
        <v>0</v>
      </c>
      <c r="BB95" s="73">
        <f>'MILO1 - Výkaz výmerI.etap...'!F35</f>
        <v>0</v>
      </c>
      <c r="BC95" s="73">
        <f>'MILO1 - Výkaz výmerI.etap...'!F36</f>
        <v>0</v>
      </c>
      <c r="BD95" s="73">
        <f>'MILO1 - Výkaz výmerI.etap...'!F37</f>
        <v>0</v>
      </c>
      <c r="BE95" s="73">
        <f>'MILO1 - Výkaz výmerI.etap...'!F38</f>
        <v>0</v>
      </c>
      <c r="BF95" s="75">
        <f>'MILO1 - Výkaz výmerI.etap...'!F39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1 - Výkaz výmerI.eta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tabSelected="1" workbookViewId="0">
      <selection activeCell="K10" sqref="K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76" t="s">
        <v>6</v>
      </c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9" t="s">
        <v>190</v>
      </c>
      <c r="F7" s="189"/>
      <c r="G7" s="189"/>
      <c r="H7" s="189"/>
      <c r="I7" s="189"/>
      <c r="J7" s="189"/>
      <c r="K7" s="189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73" t="str">
        <f>'Rekapitulácia stavby'!E14</f>
        <v xml:space="preserve"> </v>
      </c>
      <c r="F16" s="173"/>
      <c r="G16" s="173"/>
      <c r="H16" s="173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77" t="s">
        <v>1</v>
      </c>
      <c r="F25" s="177"/>
      <c r="G25" s="177"/>
      <c r="H25" s="177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K104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ROUND((SUM(BE104:BE105) + SUM(BE123:BE143)),  2)</f>
        <v>0</v>
      </c>
      <c r="I35" s="83">
        <v>0.2</v>
      </c>
      <c r="K35" s="80">
        <f>ROUND(((SUM(BE104:BE105) + SUM(BE123:BE143))*I35),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ROUND((SUM(BF104:BF105) + SUM(BF123:BF143)),  2)</f>
        <v>0</v>
      </c>
      <c r="I36" s="83">
        <v>0.2</v>
      </c>
      <c r="K36" s="80">
        <f>ROUND(((SUM(BF104:BF105) + SUM(BF123:BF143))*I36),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ROUND((SUM(BG104:BG105) + SUM(BG123:BG143)),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ROUND((SUM(BH104:BH105) + SUM(BH123:BH143)),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ROUND((SUM(BI104:BI105) + SUM(BI123:BI143)),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54" t="str">
        <f>E7</f>
        <v>Výkaz výmer I.etapa č.1 - cesta Tajovského od zákruty s ul.Jilemnického po križovatku s ul. M.Chrásteka</v>
      </c>
      <c r="F85" s="188"/>
      <c r="G85" s="188"/>
      <c r="H85" s="188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Q123</f>
        <v>0</v>
      </c>
      <c r="J94" s="59">
        <f t="shared" si="0"/>
        <v>0</v>
      </c>
      <c r="K94" s="59">
        <f>K123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K124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K125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Q128</f>
        <v>0</v>
      </c>
      <c r="J97" s="102">
        <f>R128</f>
        <v>0</v>
      </c>
      <c r="K97" s="102">
        <f>K128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Q131</f>
        <v>0</v>
      </c>
      <c r="J98" s="102">
        <f>R131</f>
        <v>0</v>
      </c>
      <c r="K98" s="102">
        <f>K131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Q133</f>
        <v>0</v>
      </c>
      <c r="J99" s="102">
        <f>R133</f>
        <v>0</v>
      </c>
      <c r="K99" s="102">
        <f>K133</f>
        <v>0</v>
      </c>
      <c r="M99" s="99"/>
    </row>
    <row r="100" spans="2:15" s="9" customFormat="1" ht="19.899999999999999" hidden="1" customHeight="1">
      <c r="B100" s="99"/>
      <c r="D100" s="100" t="s">
        <v>99</v>
      </c>
      <c r="E100" s="101"/>
      <c r="F100" s="101"/>
      <c r="G100" s="101"/>
      <c r="H100" s="101"/>
      <c r="I100" s="102">
        <f>Q140</f>
        <v>0</v>
      </c>
      <c r="J100" s="102">
        <f>R140</f>
        <v>0</v>
      </c>
      <c r="K100" s="102">
        <f>K140</f>
        <v>0</v>
      </c>
      <c r="M100" s="99"/>
    </row>
    <row r="101" spans="2:15" s="8" customFormat="1" ht="24.95" hidden="1" customHeight="1">
      <c r="B101" s="95"/>
      <c r="D101" s="96" t="s">
        <v>100</v>
      </c>
      <c r="E101" s="97"/>
      <c r="F101" s="97"/>
      <c r="G101" s="97"/>
      <c r="H101" s="97"/>
      <c r="I101" s="98">
        <f>Q142</f>
        <v>0</v>
      </c>
      <c r="J101" s="98">
        <f>R142</f>
        <v>0</v>
      </c>
      <c r="K101" s="98">
        <f>K142</f>
        <v>0</v>
      </c>
      <c r="M101" s="95"/>
    </row>
    <row r="102" spans="2:15" s="1" customFormat="1" ht="21.75" hidden="1" customHeight="1">
      <c r="B102" s="25"/>
      <c r="M102" s="25"/>
    </row>
    <row r="103" spans="2:15" s="1" customFormat="1" ht="6.95" hidden="1" customHeight="1">
      <c r="B103" s="25"/>
      <c r="M103" s="25"/>
    </row>
    <row r="104" spans="2:15" s="1" customFormat="1" ht="29.25" hidden="1" customHeight="1">
      <c r="B104" s="25"/>
      <c r="C104" s="94" t="s">
        <v>101</v>
      </c>
      <c r="K104" s="103">
        <v>0</v>
      </c>
      <c r="M104" s="25"/>
      <c r="O104" s="104" t="s">
        <v>37</v>
      </c>
    </row>
    <row r="105" spans="2:15" s="1" customFormat="1" ht="18" hidden="1" customHeight="1">
      <c r="B105" s="25"/>
      <c r="M105" s="25"/>
    </row>
    <row r="106" spans="2:15" s="1" customFormat="1" ht="29.25" hidden="1" customHeight="1">
      <c r="B106" s="25"/>
      <c r="C106" s="105" t="s">
        <v>102</v>
      </c>
      <c r="D106" s="84"/>
      <c r="E106" s="84"/>
      <c r="F106" s="84"/>
      <c r="G106" s="84"/>
      <c r="H106" s="84"/>
      <c r="I106" s="84"/>
      <c r="J106" s="84"/>
      <c r="K106" s="106">
        <f>ROUND(K94+K104,2)</f>
        <v>0</v>
      </c>
      <c r="L106" s="84"/>
      <c r="M106" s="25"/>
    </row>
    <row r="107" spans="2:15" s="1" customFormat="1" ht="6.95" hidden="1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25"/>
    </row>
    <row r="108" spans="2:15" hidden="1"/>
    <row r="109" spans="2:15" hidden="1"/>
    <row r="110" spans="2:15" hidden="1"/>
    <row r="111" spans="2:15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25"/>
    </row>
    <row r="112" spans="2:15" s="1" customFormat="1" ht="24.95" customHeight="1">
      <c r="B112" s="25"/>
      <c r="C112" s="17" t="s">
        <v>103</v>
      </c>
      <c r="M112" s="25"/>
    </row>
    <row r="113" spans="2:65" s="1" customFormat="1" ht="6.95" customHeight="1">
      <c r="B113" s="25"/>
      <c r="M113" s="25"/>
    </row>
    <row r="114" spans="2:65" s="1" customFormat="1" ht="12" customHeight="1">
      <c r="B114" s="25"/>
      <c r="C114" s="22" t="s">
        <v>13</v>
      </c>
      <c r="M114" s="25"/>
    </row>
    <row r="115" spans="2:65" s="1" customFormat="1" ht="30" customHeight="1">
      <c r="B115" s="25"/>
      <c r="E115" s="189" t="str">
        <f>E7</f>
        <v>Výkaz výmer I.etapa č.1 - cesta Tajovského od zákruty s ul.Jilemnického po križovatku s ul. M.Chrásteka</v>
      </c>
      <c r="F115" s="189"/>
      <c r="G115" s="189"/>
      <c r="H115" s="189"/>
      <c r="I115" s="189"/>
      <c r="J115" s="189"/>
      <c r="K115" s="189"/>
      <c r="M115" s="25"/>
    </row>
    <row r="116" spans="2:65" s="1" customFormat="1" ht="6.95" customHeight="1">
      <c r="B116" s="25"/>
      <c r="M116" s="25"/>
    </row>
    <row r="117" spans="2:65" s="1" customFormat="1" ht="12" customHeight="1">
      <c r="B117" s="25"/>
      <c r="C117" s="22" t="s">
        <v>17</v>
      </c>
      <c r="F117" s="20" t="str">
        <f>F10</f>
        <v>Žiar nad Hronom</v>
      </c>
      <c r="I117" s="22" t="s">
        <v>19</v>
      </c>
      <c r="J117" s="45">
        <f>IF(J10="","",J10)</f>
        <v>43549</v>
      </c>
      <c r="M117" s="25"/>
    </row>
    <row r="118" spans="2:65" s="1" customFormat="1" ht="6.95" customHeight="1">
      <c r="B118" s="25"/>
      <c r="M118" s="25"/>
    </row>
    <row r="119" spans="2:65" s="1" customFormat="1" ht="15.2" customHeight="1">
      <c r="B119" s="25"/>
      <c r="C119" s="22" t="s">
        <v>21</v>
      </c>
      <c r="F119" s="20" t="str">
        <f>E13</f>
        <v>Mesto Žiar nad Hronom</v>
      </c>
      <c r="I119" s="22" t="s">
        <v>29</v>
      </c>
      <c r="J119" s="23" t="str">
        <f>E19</f>
        <v xml:space="preserve"> </v>
      </c>
      <c r="M119" s="25"/>
    </row>
    <row r="120" spans="2:65" s="1" customFormat="1" ht="15.2" customHeight="1">
      <c r="B120" s="25"/>
      <c r="C120" s="22" t="s">
        <v>27</v>
      </c>
      <c r="F120" s="20" t="str">
        <f>IF(E16="","",E16)</f>
        <v xml:space="preserve"> </v>
      </c>
      <c r="I120" s="22" t="s">
        <v>31</v>
      </c>
      <c r="J120" s="23" t="str">
        <f>E22</f>
        <v xml:space="preserve"> </v>
      </c>
      <c r="M120" s="25"/>
    </row>
    <row r="121" spans="2:65" s="1" customFormat="1" ht="10.35" customHeight="1">
      <c r="B121" s="25"/>
      <c r="M121" s="25"/>
    </row>
    <row r="122" spans="2:65" s="10" customFormat="1" ht="29.25" customHeight="1">
      <c r="B122" s="107"/>
      <c r="C122" s="108" t="s">
        <v>104</v>
      </c>
      <c r="D122" s="109" t="s">
        <v>58</v>
      </c>
      <c r="E122" s="109" t="s">
        <v>54</v>
      </c>
      <c r="F122" s="109" t="s">
        <v>55</v>
      </c>
      <c r="G122" s="109" t="s">
        <v>105</v>
      </c>
      <c r="H122" s="109" t="s">
        <v>106</v>
      </c>
      <c r="I122" s="109" t="s">
        <v>107</v>
      </c>
      <c r="J122" s="109" t="s">
        <v>108</v>
      </c>
      <c r="K122" s="109" t="s">
        <v>91</v>
      </c>
      <c r="L122" s="110" t="s">
        <v>109</v>
      </c>
      <c r="M122" s="107"/>
      <c r="N122" s="52" t="s">
        <v>1</v>
      </c>
      <c r="O122" s="53" t="s">
        <v>37</v>
      </c>
      <c r="P122" s="53" t="s">
        <v>110</v>
      </c>
      <c r="Q122" s="53" t="s">
        <v>111</v>
      </c>
      <c r="R122" s="53" t="s">
        <v>112</v>
      </c>
      <c r="S122" s="53" t="s">
        <v>113</v>
      </c>
      <c r="T122" s="53" t="s">
        <v>114</v>
      </c>
      <c r="U122" s="53" t="s">
        <v>115</v>
      </c>
      <c r="V122" s="53" t="s">
        <v>116</v>
      </c>
      <c r="W122" s="53" t="s">
        <v>117</v>
      </c>
      <c r="X122" s="54" t="s">
        <v>118</v>
      </c>
    </row>
    <row r="123" spans="2:65" s="1" customFormat="1" ht="22.9" customHeight="1">
      <c r="B123" s="25"/>
      <c r="C123" s="57" t="s">
        <v>83</v>
      </c>
      <c r="K123" s="111">
        <f>BK123</f>
        <v>0</v>
      </c>
      <c r="M123" s="25"/>
      <c r="N123" s="55"/>
      <c r="O123" s="46"/>
      <c r="P123" s="46"/>
      <c r="Q123" s="112">
        <f>Q124+Q142</f>
        <v>0</v>
      </c>
      <c r="R123" s="112">
        <f>R124+R142</f>
        <v>0</v>
      </c>
      <c r="S123" s="46"/>
      <c r="T123" s="113">
        <f>T124+T142</f>
        <v>904.7031639999999</v>
      </c>
      <c r="U123" s="46"/>
      <c r="V123" s="113">
        <f>V124+V142</f>
        <v>902.08443599999998</v>
      </c>
      <c r="W123" s="46"/>
      <c r="X123" s="114">
        <f>X124+X142</f>
        <v>753.69419999999991</v>
      </c>
      <c r="AT123" s="13" t="s">
        <v>74</v>
      </c>
      <c r="AU123" s="13" t="s">
        <v>93</v>
      </c>
      <c r="BK123" s="115">
        <f>BK124+BK142</f>
        <v>0</v>
      </c>
    </row>
    <row r="124" spans="2:65" s="11" customFormat="1" ht="25.9" customHeight="1">
      <c r="B124" s="116"/>
      <c r="D124" s="117" t="s">
        <v>74</v>
      </c>
      <c r="E124" s="118" t="s">
        <v>119</v>
      </c>
      <c r="F124" s="118" t="s">
        <v>120</v>
      </c>
      <c r="K124" s="119">
        <f>BK124</f>
        <v>0</v>
      </c>
      <c r="M124" s="116"/>
      <c r="N124" s="120"/>
      <c r="Q124" s="121">
        <f>Q125+Q128+Q131+Q133+Q140</f>
        <v>0</v>
      </c>
      <c r="R124" s="121">
        <f>R125+R128+R131+R133+R140</f>
        <v>0</v>
      </c>
      <c r="T124" s="122">
        <f>T125+T128+T131+T133+T140</f>
        <v>904.7031639999999</v>
      </c>
      <c r="V124" s="122">
        <f>V125+V128+V131+V133+V140</f>
        <v>902.08443599999998</v>
      </c>
      <c r="X124" s="123">
        <f>X125+X128+X131+X133+X140</f>
        <v>753.69419999999991</v>
      </c>
      <c r="AR124" s="117" t="s">
        <v>80</v>
      </c>
      <c r="AT124" s="124" t="s">
        <v>74</v>
      </c>
      <c r="AU124" s="124" t="s">
        <v>75</v>
      </c>
      <c r="AY124" s="117" t="s">
        <v>121</v>
      </c>
      <c r="BK124" s="125">
        <f>BK125+BK128+BK131+BK133+BK140</f>
        <v>0</v>
      </c>
    </row>
    <row r="125" spans="2:65" s="11" customFormat="1" ht="22.9" customHeight="1">
      <c r="B125" s="116"/>
      <c r="D125" s="117" t="s">
        <v>74</v>
      </c>
      <c r="E125" s="126" t="s">
        <v>80</v>
      </c>
      <c r="F125" s="126" t="s">
        <v>122</v>
      </c>
      <c r="K125" s="127">
        <f>BK125</f>
        <v>0</v>
      </c>
      <c r="M125" s="116"/>
      <c r="N125" s="120"/>
      <c r="Q125" s="121">
        <f>SUM(Q126:Q127)</f>
        <v>0</v>
      </c>
      <c r="R125" s="121">
        <f>SUM(R126:R127)</f>
        <v>0</v>
      </c>
      <c r="T125" s="122">
        <f>SUM(T126:T127)</f>
        <v>189.62369999999999</v>
      </c>
      <c r="V125" s="122">
        <f>SUM(V126:V127)</f>
        <v>0.49377600000000005</v>
      </c>
      <c r="X125" s="123">
        <f>SUM(X126:X127)</f>
        <v>753.69419999999991</v>
      </c>
      <c r="AR125" s="117" t="s">
        <v>80</v>
      </c>
      <c r="AT125" s="124" t="s">
        <v>74</v>
      </c>
      <c r="AU125" s="124" t="s">
        <v>80</v>
      </c>
      <c r="AY125" s="117" t="s">
        <v>121</v>
      </c>
      <c r="BK125" s="125">
        <f>SUM(BK126:BK127)</f>
        <v>0</v>
      </c>
    </row>
    <row r="126" spans="2:65" s="1" customFormat="1" ht="24" customHeight="1">
      <c r="B126" s="128"/>
      <c r="C126" s="129" t="s">
        <v>123</v>
      </c>
      <c r="D126" s="129" t="s">
        <v>124</v>
      </c>
      <c r="E126" s="130" t="s">
        <v>125</v>
      </c>
      <c r="F126" s="131" t="s">
        <v>189</v>
      </c>
      <c r="G126" s="132" t="s">
        <v>126</v>
      </c>
      <c r="H126" s="133">
        <v>685.8</v>
      </c>
      <c r="I126" s="133">
        <v>0</v>
      </c>
      <c r="J126" s="133">
        <v>0</v>
      </c>
      <c r="K126" s="133">
        <f>ROUND(P126*H126,3)</f>
        <v>0</v>
      </c>
      <c r="L126" s="131" t="s">
        <v>127</v>
      </c>
      <c r="M126" s="25"/>
      <c r="N126" s="134" t="s">
        <v>1</v>
      </c>
      <c r="O126" s="104" t="s">
        <v>39</v>
      </c>
      <c r="P126" s="135">
        <f>I126+J126</f>
        <v>0</v>
      </c>
      <c r="Q126" s="135">
        <f>ROUND(I126*H126,3)</f>
        <v>0</v>
      </c>
      <c r="R126" s="135">
        <f>ROUND(J126*H126,3)</f>
        <v>0</v>
      </c>
      <c r="S126" s="136">
        <v>7.3999999999999996E-2</v>
      </c>
      <c r="T126" s="136">
        <f>S126*H126</f>
        <v>50.749199999999995</v>
      </c>
      <c r="U126" s="136">
        <v>0</v>
      </c>
      <c r="V126" s="136">
        <f>U126*H126</f>
        <v>0</v>
      </c>
      <c r="W126" s="136">
        <v>0.18099999999999999</v>
      </c>
      <c r="X126" s="137">
        <f>W126*H126</f>
        <v>124.12979999999999</v>
      </c>
      <c r="AR126" s="138" t="s">
        <v>128</v>
      </c>
      <c r="AT126" s="138" t="s">
        <v>124</v>
      </c>
      <c r="AU126" s="138" t="s">
        <v>129</v>
      </c>
      <c r="AY126" s="13" t="s">
        <v>121</v>
      </c>
      <c r="BE126" s="139">
        <f>IF(O126="základná",K126,0)</f>
        <v>0</v>
      </c>
      <c r="BF126" s="139">
        <f>IF(O126="znížená",K126,0)</f>
        <v>0</v>
      </c>
      <c r="BG126" s="139">
        <f>IF(O126="zákl. prenesená",K126,0)</f>
        <v>0</v>
      </c>
      <c r="BH126" s="139">
        <f>IF(O126="zníž. prenesená",K126,0)</f>
        <v>0</v>
      </c>
      <c r="BI126" s="139">
        <f>IF(O126="nulová",K126,0)</f>
        <v>0</v>
      </c>
      <c r="BJ126" s="13" t="s">
        <v>129</v>
      </c>
      <c r="BK126" s="140">
        <f>ROUND(P126*H126,3)</f>
        <v>0</v>
      </c>
      <c r="BL126" s="13" t="s">
        <v>128</v>
      </c>
      <c r="BM126" s="138" t="s">
        <v>130</v>
      </c>
    </row>
    <row r="127" spans="2:65" s="1" customFormat="1" ht="36" customHeight="1">
      <c r="B127" s="128"/>
      <c r="C127" s="129" t="s">
        <v>129</v>
      </c>
      <c r="D127" s="129" t="s">
        <v>124</v>
      </c>
      <c r="E127" s="130" t="s">
        <v>131</v>
      </c>
      <c r="F127" s="131" t="s">
        <v>132</v>
      </c>
      <c r="G127" s="132" t="s">
        <v>126</v>
      </c>
      <c r="H127" s="133">
        <v>6172.2</v>
      </c>
      <c r="I127" s="133">
        <v>0</v>
      </c>
      <c r="J127" s="133">
        <v>0</v>
      </c>
      <c r="K127" s="133">
        <f>ROUND(P127*H127,3)</f>
        <v>0</v>
      </c>
      <c r="L127" s="131" t="s">
        <v>127</v>
      </c>
      <c r="M127" s="25"/>
      <c r="N127" s="134" t="s">
        <v>1</v>
      </c>
      <c r="O127" s="104" t="s">
        <v>39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2.2499999999999999E-2</v>
      </c>
      <c r="T127" s="136">
        <f>S127*H127</f>
        <v>138.87449999999998</v>
      </c>
      <c r="U127" s="136">
        <v>8.0000000000000007E-5</v>
      </c>
      <c r="V127" s="136">
        <f>U127*H127</f>
        <v>0.49377600000000005</v>
      </c>
      <c r="W127" s="136">
        <v>0.10199999999999999</v>
      </c>
      <c r="X127" s="137">
        <f>W127*H127</f>
        <v>629.56439999999998</v>
      </c>
      <c r="AR127" s="138" t="s">
        <v>128</v>
      </c>
      <c r="AT127" s="138" t="s">
        <v>124</v>
      </c>
      <c r="AU127" s="138" t="s">
        <v>129</v>
      </c>
      <c r="AY127" s="13" t="s">
        <v>121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129</v>
      </c>
      <c r="BK127" s="140">
        <f>ROUND(P127*H127,3)</f>
        <v>0</v>
      </c>
      <c r="BL127" s="13" t="s">
        <v>128</v>
      </c>
      <c r="BM127" s="138" t="s">
        <v>133</v>
      </c>
    </row>
    <row r="128" spans="2:65" s="11" customFormat="1" ht="22.9" customHeight="1">
      <c r="B128" s="116"/>
      <c r="D128" s="117" t="s">
        <v>74</v>
      </c>
      <c r="E128" s="126" t="s">
        <v>134</v>
      </c>
      <c r="F128" s="126" t="s">
        <v>135</v>
      </c>
      <c r="K128" s="127">
        <f>BK128</f>
        <v>0</v>
      </c>
      <c r="M128" s="116"/>
      <c r="N128" s="120"/>
      <c r="Q128" s="121">
        <f>SUM(Q129:Q130)</f>
        <v>0</v>
      </c>
      <c r="R128" s="121">
        <f>SUM(R129:R130)</f>
        <v>0</v>
      </c>
      <c r="T128" s="122">
        <f>SUM(T129:T130)</f>
        <v>541.78199999999993</v>
      </c>
      <c r="V128" s="122">
        <f>SUM(V129:V130)</f>
        <v>891.54</v>
      </c>
      <c r="X128" s="123">
        <f>SUM(X129:X130)</f>
        <v>0</v>
      </c>
      <c r="AR128" s="117" t="s">
        <v>80</v>
      </c>
      <c r="AT128" s="124" t="s">
        <v>74</v>
      </c>
      <c r="AU128" s="124" t="s">
        <v>80</v>
      </c>
      <c r="AY128" s="117" t="s">
        <v>121</v>
      </c>
      <c r="BK128" s="125">
        <f>SUM(BK129:BK130)</f>
        <v>0</v>
      </c>
    </row>
    <row r="129" spans="2:65" s="1" customFormat="1" ht="24" customHeight="1">
      <c r="B129" s="128"/>
      <c r="C129" s="129" t="s">
        <v>136</v>
      </c>
      <c r="D129" s="129" t="s">
        <v>124</v>
      </c>
      <c r="E129" s="130" t="s">
        <v>137</v>
      </c>
      <c r="F129" s="131" t="s">
        <v>138</v>
      </c>
      <c r="G129" s="132" t="s">
        <v>126</v>
      </c>
      <c r="H129" s="133">
        <v>6858</v>
      </c>
      <c r="I129" s="133">
        <v>0</v>
      </c>
      <c r="J129" s="133">
        <v>0</v>
      </c>
      <c r="K129" s="133">
        <f>ROUND(P129*H129,3)</f>
        <v>0</v>
      </c>
      <c r="L129" s="131" t="s">
        <v>127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8.0000000000000002E-3</v>
      </c>
      <c r="T129" s="136">
        <f>S129*H129</f>
        <v>54.864000000000004</v>
      </c>
      <c r="U129" s="136">
        <v>3.4000000000000002E-4</v>
      </c>
      <c r="V129" s="136">
        <f>U129*H129</f>
        <v>2.3317200000000002</v>
      </c>
      <c r="W129" s="136">
        <v>0</v>
      </c>
      <c r="X129" s="137">
        <f>W129*H129</f>
        <v>0</v>
      </c>
      <c r="AR129" s="138" t="s">
        <v>128</v>
      </c>
      <c r="AT129" s="138" t="s">
        <v>124</v>
      </c>
      <c r="AU129" s="138" t="s">
        <v>129</v>
      </c>
      <c r="AY129" s="13" t="s">
        <v>121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129</v>
      </c>
      <c r="BK129" s="140">
        <f>ROUND(P129*H129,3)</f>
        <v>0</v>
      </c>
      <c r="BL129" s="13" t="s">
        <v>128</v>
      </c>
      <c r="BM129" s="138" t="s">
        <v>139</v>
      </c>
    </row>
    <row r="130" spans="2:65" s="1" customFormat="1" ht="24" customHeight="1">
      <c r="B130" s="128"/>
      <c r="C130" s="129" t="s">
        <v>128</v>
      </c>
      <c r="D130" s="129" t="s">
        <v>124</v>
      </c>
      <c r="E130" s="130" t="s">
        <v>140</v>
      </c>
      <c r="F130" s="131" t="s">
        <v>141</v>
      </c>
      <c r="G130" s="132" t="s">
        <v>126</v>
      </c>
      <c r="H130" s="133">
        <v>6858</v>
      </c>
      <c r="I130" s="133">
        <v>0</v>
      </c>
      <c r="J130" s="133">
        <v>0</v>
      </c>
      <c r="K130" s="133">
        <f>ROUND(P130*H130,3)</f>
        <v>0</v>
      </c>
      <c r="L130" s="131" t="s">
        <v>127</v>
      </c>
      <c r="M130" s="25"/>
      <c r="N130" s="134" t="s">
        <v>1</v>
      </c>
      <c r="O130" s="104" t="s">
        <v>39</v>
      </c>
      <c r="P130" s="135">
        <f>I130+J130</f>
        <v>0</v>
      </c>
      <c r="Q130" s="135">
        <f>ROUND(I130*H130,3)</f>
        <v>0</v>
      </c>
      <c r="R130" s="135">
        <f>ROUND(J130*H130,3)</f>
        <v>0</v>
      </c>
      <c r="S130" s="136">
        <v>7.0999999999999994E-2</v>
      </c>
      <c r="T130" s="136">
        <f>S130*H130</f>
        <v>486.91799999999995</v>
      </c>
      <c r="U130" s="136">
        <v>0.12966</v>
      </c>
      <c r="V130" s="136">
        <f>U130*H130</f>
        <v>889.20827999999995</v>
      </c>
      <c r="W130" s="136">
        <v>0</v>
      </c>
      <c r="X130" s="137">
        <f>W130*H130</f>
        <v>0</v>
      </c>
      <c r="AR130" s="138" t="s">
        <v>128</v>
      </c>
      <c r="AT130" s="138" t="s">
        <v>124</v>
      </c>
      <c r="AU130" s="138" t="s">
        <v>129</v>
      </c>
      <c r="AY130" s="13" t="s">
        <v>121</v>
      </c>
      <c r="BE130" s="139">
        <f>IF(O130="základná",K130,0)</f>
        <v>0</v>
      </c>
      <c r="BF130" s="139">
        <f>IF(O130="znížená",K130,0)</f>
        <v>0</v>
      </c>
      <c r="BG130" s="139">
        <f>IF(O130="zákl. prenesená",K130,0)</f>
        <v>0</v>
      </c>
      <c r="BH130" s="139">
        <f>IF(O130="zníž. prenesená",K130,0)</f>
        <v>0</v>
      </c>
      <c r="BI130" s="139">
        <f>IF(O130="nulová",K130,0)</f>
        <v>0</v>
      </c>
      <c r="BJ130" s="13" t="s">
        <v>129</v>
      </c>
      <c r="BK130" s="140">
        <f>ROUND(P130*H130,3)</f>
        <v>0</v>
      </c>
      <c r="BL130" s="13" t="s">
        <v>128</v>
      </c>
      <c r="BM130" s="138" t="s">
        <v>142</v>
      </c>
    </row>
    <row r="131" spans="2:65" s="11" customFormat="1" ht="22.9" customHeight="1">
      <c r="B131" s="116"/>
      <c r="D131" s="117" t="s">
        <v>74</v>
      </c>
      <c r="E131" s="126" t="s">
        <v>143</v>
      </c>
      <c r="F131" s="126" t="s">
        <v>144</v>
      </c>
      <c r="K131" s="127">
        <f>BK131</f>
        <v>0</v>
      </c>
      <c r="M131" s="116"/>
      <c r="N131" s="120"/>
      <c r="Q131" s="121">
        <f>Q132</f>
        <v>0</v>
      </c>
      <c r="R131" s="121">
        <f>R132</f>
        <v>0</v>
      </c>
      <c r="T131" s="122">
        <f>T132</f>
        <v>87.192000000000007</v>
      </c>
      <c r="V131" s="122">
        <f>V132</f>
        <v>9.9417600000000004</v>
      </c>
      <c r="X131" s="123">
        <f>X132</f>
        <v>0</v>
      </c>
      <c r="AR131" s="117" t="s">
        <v>80</v>
      </c>
      <c r="AT131" s="124" t="s">
        <v>74</v>
      </c>
      <c r="AU131" s="124" t="s">
        <v>80</v>
      </c>
      <c r="AY131" s="117" t="s">
        <v>121</v>
      </c>
      <c r="BK131" s="125">
        <f>BK132</f>
        <v>0</v>
      </c>
    </row>
    <row r="132" spans="2:65" s="1" customFormat="1" ht="24" customHeight="1">
      <c r="B132" s="128"/>
      <c r="C132" s="129" t="s">
        <v>134</v>
      </c>
      <c r="D132" s="129" t="s">
        <v>124</v>
      </c>
      <c r="E132" s="130" t="s">
        <v>145</v>
      </c>
      <c r="F132" s="131" t="s">
        <v>146</v>
      </c>
      <c r="G132" s="132" t="s">
        <v>147</v>
      </c>
      <c r="H132" s="133">
        <v>24</v>
      </c>
      <c r="I132" s="133">
        <v>0</v>
      </c>
      <c r="J132" s="133">
        <v>0</v>
      </c>
      <c r="K132" s="133">
        <f>ROUND(P132*H132,3)</f>
        <v>0</v>
      </c>
      <c r="L132" s="131" t="s">
        <v>127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3.633</v>
      </c>
      <c r="T132" s="136">
        <f>S132*H132</f>
        <v>87.192000000000007</v>
      </c>
      <c r="U132" s="136">
        <v>0.41424</v>
      </c>
      <c r="V132" s="136">
        <f>U132*H132</f>
        <v>9.9417600000000004</v>
      </c>
      <c r="W132" s="136">
        <v>0</v>
      </c>
      <c r="X132" s="137">
        <f>W132*H132</f>
        <v>0</v>
      </c>
      <c r="AR132" s="138" t="s">
        <v>128</v>
      </c>
      <c r="AT132" s="138" t="s">
        <v>124</v>
      </c>
      <c r="AU132" s="138" t="s">
        <v>129</v>
      </c>
      <c r="AY132" s="13" t="s">
        <v>121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129</v>
      </c>
      <c r="BK132" s="140">
        <f>ROUND(P132*H132,3)</f>
        <v>0</v>
      </c>
      <c r="BL132" s="13" t="s">
        <v>128</v>
      </c>
      <c r="BM132" s="138" t="s">
        <v>148</v>
      </c>
    </row>
    <row r="133" spans="2:65" s="11" customFormat="1" ht="22.9" customHeight="1">
      <c r="B133" s="116"/>
      <c r="D133" s="117" t="s">
        <v>74</v>
      </c>
      <c r="E133" s="126" t="s">
        <v>149</v>
      </c>
      <c r="F133" s="126" t="s">
        <v>150</v>
      </c>
      <c r="K133" s="127">
        <f>BK133</f>
        <v>0</v>
      </c>
      <c r="M133" s="116"/>
      <c r="N133" s="120"/>
      <c r="Q133" s="121">
        <f>SUM(Q134:Q139)</f>
        <v>0</v>
      </c>
      <c r="R133" s="121">
        <f>SUM(R134:R139)</f>
        <v>0</v>
      </c>
      <c r="T133" s="122">
        <f>SUM(T134:T139)</f>
        <v>50.537143999999998</v>
      </c>
      <c r="V133" s="122">
        <f>SUM(V134:V139)</f>
        <v>0.1089</v>
      </c>
      <c r="X133" s="123">
        <f>SUM(X134:X139)</f>
        <v>0</v>
      </c>
      <c r="AR133" s="117" t="s">
        <v>80</v>
      </c>
      <c r="AT133" s="124" t="s">
        <v>74</v>
      </c>
      <c r="AU133" s="124" t="s">
        <v>80</v>
      </c>
      <c r="AY133" s="117" t="s">
        <v>121</v>
      </c>
      <c r="BK133" s="125">
        <f>SUM(BK134:BK139)</f>
        <v>0</v>
      </c>
    </row>
    <row r="134" spans="2:65" s="1" customFormat="1" ht="24" customHeight="1">
      <c r="B134" s="128"/>
      <c r="C134" s="129" t="s">
        <v>151</v>
      </c>
      <c r="D134" s="129" t="s">
        <v>124</v>
      </c>
      <c r="E134" s="130" t="s">
        <v>152</v>
      </c>
      <c r="F134" s="131" t="s">
        <v>153</v>
      </c>
      <c r="G134" s="132" t="s">
        <v>147</v>
      </c>
      <c r="H134" s="133">
        <v>18</v>
      </c>
      <c r="I134" s="133">
        <v>0</v>
      </c>
      <c r="J134" s="133">
        <v>0</v>
      </c>
      <c r="K134" s="133">
        <f t="shared" ref="K134:K139" si="1">ROUND(P134*H134,3)</f>
        <v>0</v>
      </c>
      <c r="L134" s="131" t="s">
        <v>127</v>
      </c>
      <c r="M134" s="25"/>
      <c r="N134" s="134" t="s">
        <v>1</v>
      </c>
      <c r="O134" s="104" t="s">
        <v>39</v>
      </c>
      <c r="P134" s="135">
        <f t="shared" ref="P134:P139" si="2">I134+J134</f>
        <v>0</v>
      </c>
      <c r="Q134" s="135">
        <f t="shared" ref="Q134:Q139" si="3">ROUND(I134*H134,3)</f>
        <v>0</v>
      </c>
      <c r="R134" s="135">
        <f t="shared" ref="R134:R139" si="4">ROUND(J134*H134,3)</f>
        <v>0</v>
      </c>
      <c r="S134" s="136">
        <v>0.6</v>
      </c>
      <c r="T134" s="136">
        <f t="shared" ref="T134:T139" si="5">S134*H134</f>
        <v>10.799999999999999</v>
      </c>
      <c r="U134" s="136">
        <v>5.0000000000000002E-5</v>
      </c>
      <c r="V134" s="136">
        <f t="shared" ref="V134:V139" si="6">U134*H134</f>
        <v>9.0000000000000008E-4</v>
      </c>
      <c r="W134" s="136">
        <v>0</v>
      </c>
      <c r="X134" s="137">
        <f t="shared" ref="X134:X139" si="7">W134*H134</f>
        <v>0</v>
      </c>
      <c r="AR134" s="138" t="s">
        <v>128</v>
      </c>
      <c r="AT134" s="138" t="s">
        <v>124</v>
      </c>
      <c r="AU134" s="138" t="s">
        <v>129</v>
      </c>
      <c r="AY134" s="13" t="s">
        <v>121</v>
      </c>
      <c r="BE134" s="139">
        <f t="shared" ref="BE134:BE139" si="8">IF(O134="základná",K134,0)</f>
        <v>0</v>
      </c>
      <c r="BF134" s="139">
        <f t="shared" ref="BF134:BF139" si="9">IF(O134="znížená",K134,0)</f>
        <v>0</v>
      </c>
      <c r="BG134" s="139">
        <f t="shared" ref="BG134:BG139" si="10">IF(O134="zákl. prenesená",K134,0)</f>
        <v>0</v>
      </c>
      <c r="BH134" s="139">
        <f t="shared" ref="BH134:BH139" si="11">IF(O134="zníž. prenesená",K134,0)</f>
        <v>0</v>
      </c>
      <c r="BI134" s="139">
        <f t="shared" ref="BI134:BI139" si="12">IF(O134="nulová",K134,0)</f>
        <v>0</v>
      </c>
      <c r="BJ134" s="13" t="s">
        <v>129</v>
      </c>
      <c r="BK134" s="140">
        <f t="shared" ref="BK134:BK139" si="13">ROUND(P134*H134,3)</f>
        <v>0</v>
      </c>
      <c r="BL134" s="13" t="s">
        <v>128</v>
      </c>
      <c r="BM134" s="138" t="s">
        <v>154</v>
      </c>
    </row>
    <row r="135" spans="2:65" s="1" customFormat="1" ht="24" customHeight="1">
      <c r="B135" s="128"/>
      <c r="C135" s="141" t="s">
        <v>143</v>
      </c>
      <c r="D135" s="141" t="s">
        <v>155</v>
      </c>
      <c r="E135" s="142" t="s">
        <v>156</v>
      </c>
      <c r="F135" s="143" t="s">
        <v>157</v>
      </c>
      <c r="G135" s="144" t="s">
        <v>147</v>
      </c>
      <c r="H135" s="145">
        <v>18</v>
      </c>
      <c r="I135" s="145">
        <v>0</v>
      </c>
      <c r="J135" s="146"/>
      <c r="K135" s="145">
        <f t="shared" si="1"/>
        <v>0</v>
      </c>
      <c r="L135" s="143" t="s">
        <v>127</v>
      </c>
      <c r="M135" s="147"/>
      <c r="N135" s="148" t="s">
        <v>1</v>
      </c>
      <c r="O135" s="104" t="s">
        <v>39</v>
      </c>
      <c r="P135" s="135">
        <f t="shared" si="2"/>
        <v>0</v>
      </c>
      <c r="Q135" s="135">
        <f t="shared" si="3"/>
        <v>0</v>
      </c>
      <c r="R135" s="135">
        <f t="shared" si="4"/>
        <v>0</v>
      </c>
      <c r="S135" s="136">
        <v>0</v>
      </c>
      <c r="T135" s="136">
        <f t="shared" si="5"/>
        <v>0</v>
      </c>
      <c r="U135" s="136">
        <v>6.0000000000000001E-3</v>
      </c>
      <c r="V135" s="136">
        <f t="shared" si="6"/>
        <v>0.108</v>
      </c>
      <c r="W135" s="136">
        <v>0</v>
      </c>
      <c r="X135" s="137">
        <f t="shared" si="7"/>
        <v>0</v>
      </c>
      <c r="AR135" s="138" t="s">
        <v>143</v>
      </c>
      <c r="AT135" s="138" t="s">
        <v>155</v>
      </c>
      <c r="AU135" s="138" t="s">
        <v>129</v>
      </c>
      <c r="AY135" s="13" t="s">
        <v>121</v>
      </c>
      <c r="BE135" s="139">
        <f t="shared" si="8"/>
        <v>0</v>
      </c>
      <c r="BF135" s="139">
        <f t="shared" si="9"/>
        <v>0</v>
      </c>
      <c r="BG135" s="139">
        <f t="shared" si="10"/>
        <v>0</v>
      </c>
      <c r="BH135" s="139">
        <f t="shared" si="11"/>
        <v>0</v>
      </c>
      <c r="BI135" s="139">
        <f t="shared" si="12"/>
        <v>0</v>
      </c>
      <c r="BJ135" s="13" t="s">
        <v>129</v>
      </c>
      <c r="BK135" s="140">
        <f t="shared" si="13"/>
        <v>0</v>
      </c>
      <c r="BL135" s="13" t="s">
        <v>128</v>
      </c>
      <c r="BM135" s="138" t="s">
        <v>158</v>
      </c>
    </row>
    <row r="136" spans="2:65" s="1" customFormat="1" ht="24" customHeight="1">
      <c r="B136" s="128"/>
      <c r="C136" s="129" t="s">
        <v>149</v>
      </c>
      <c r="D136" s="129" t="s">
        <v>124</v>
      </c>
      <c r="E136" s="130" t="s">
        <v>159</v>
      </c>
      <c r="F136" s="131" t="s">
        <v>160</v>
      </c>
      <c r="G136" s="132" t="s">
        <v>161</v>
      </c>
      <c r="H136" s="133">
        <v>129.18</v>
      </c>
      <c r="I136" s="133"/>
      <c r="J136" s="133">
        <v>0</v>
      </c>
      <c r="K136" s="133">
        <f t="shared" si="1"/>
        <v>0</v>
      </c>
      <c r="L136" s="131" t="s">
        <v>127</v>
      </c>
      <c r="M136" s="25"/>
      <c r="N136" s="134" t="s">
        <v>1</v>
      </c>
      <c r="O136" s="104" t="s">
        <v>39</v>
      </c>
      <c r="P136" s="135">
        <f t="shared" si="2"/>
        <v>0</v>
      </c>
      <c r="Q136" s="135">
        <f t="shared" si="3"/>
        <v>0</v>
      </c>
      <c r="R136" s="135">
        <f t="shared" si="4"/>
        <v>0</v>
      </c>
      <c r="S136" s="136">
        <v>0.14499999999999999</v>
      </c>
      <c r="T136" s="136">
        <f t="shared" si="5"/>
        <v>18.731100000000001</v>
      </c>
      <c r="U136" s="136">
        <v>0</v>
      </c>
      <c r="V136" s="136">
        <f t="shared" si="6"/>
        <v>0</v>
      </c>
      <c r="W136" s="136">
        <v>0</v>
      </c>
      <c r="X136" s="137">
        <f t="shared" si="7"/>
        <v>0</v>
      </c>
      <c r="AR136" s="138" t="s">
        <v>128</v>
      </c>
      <c r="AT136" s="138" t="s">
        <v>124</v>
      </c>
      <c r="AU136" s="138" t="s">
        <v>129</v>
      </c>
      <c r="AY136" s="13" t="s">
        <v>121</v>
      </c>
      <c r="BE136" s="139">
        <f t="shared" si="8"/>
        <v>0</v>
      </c>
      <c r="BF136" s="139">
        <f t="shared" si="9"/>
        <v>0</v>
      </c>
      <c r="BG136" s="139">
        <f t="shared" si="10"/>
        <v>0</v>
      </c>
      <c r="BH136" s="139">
        <f t="shared" si="11"/>
        <v>0</v>
      </c>
      <c r="BI136" s="139">
        <f t="shared" si="12"/>
        <v>0</v>
      </c>
      <c r="BJ136" s="13" t="s">
        <v>129</v>
      </c>
      <c r="BK136" s="140">
        <f t="shared" si="13"/>
        <v>0</v>
      </c>
      <c r="BL136" s="13" t="s">
        <v>128</v>
      </c>
      <c r="BM136" s="138" t="s">
        <v>162</v>
      </c>
    </row>
    <row r="137" spans="2:65" s="1" customFormat="1" ht="24" customHeight="1">
      <c r="B137" s="128"/>
      <c r="C137" s="129" t="s">
        <v>163</v>
      </c>
      <c r="D137" s="129" t="s">
        <v>124</v>
      </c>
      <c r="E137" s="130" t="s">
        <v>164</v>
      </c>
      <c r="F137" s="131" t="s">
        <v>165</v>
      </c>
      <c r="G137" s="132" t="s">
        <v>166</v>
      </c>
      <c r="H137" s="133">
        <v>629.56399999999996</v>
      </c>
      <c r="I137" s="133">
        <v>0</v>
      </c>
      <c r="J137" s="133">
        <v>0</v>
      </c>
      <c r="K137" s="133">
        <f t="shared" si="1"/>
        <v>0</v>
      </c>
      <c r="L137" s="131" t="s">
        <v>127</v>
      </c>
      <c r="M137" s="25"/>
      <c r="N137" s="134" t="s">
        <v>1</v>
      </c>
      <c r="O137" s="104" t="s">
        <v>39</v>
      </c>
      <c r="P137" s="135">
        <f t="shared" si="2"/>
        <v>0</v>
      </c>
      <c r="Q137" s="135">
        <f t="shared" si="3"/>
        <v>0</v>
      </c>
      <c r="R137" s="135">
        <f t="shared" si="4"/>
        <v>0</v>
      </c>
      <c r="S137" s="136">
        <v>3.1E-2</v>
      </c>
      <c r="T137" s="136">
        <f t="shared" si="5"/>
        <v>19.516483999999998</v>
      </c>
      <c r="U137" s="136">
        <v>0</v>
      </c>
      <c r="V137" s="136">
        <f t="shared" si="6"/>
        <v>0</v>
      </c>
      <c r="W137" s="136">
        <v>0</v>
      </c>
      <c r="X137" s="137">
        <f t="shared" si="7"/>
        <v>0</v>
      </c>
      <c r="AR137" s="138" t="s">
        <v>128</v>
      </c>
      <c r="AT137" s="138" t="s">
        <v>124</v>
      </c>
      <c r="AU137" s="138" t="s">
        <v>129</v>
      </c>
      <c r="AY137" s="13" t="s">
        <v>121</v>
      </c>
      <c r="BE137" s="139">
        <f t="shared" si="8"/>
        <v>0</v>
      </c>
      <c r="BF137" s="139">
        <f t="shared" si="9"/>
        <v>0</v>
      </c>
      <c r="BG137" s="139">
        <f t="shared" si="10"/>
        <v>0</v>
      </c>
      <c r="BH137" s="139">
        <f t="shared" si="11"/>
        <v>0</v>
      </c>
      <c r="BI137" s="139">
        <f t="shared" si="12"/>
        <v>0</v>
      </c>
      <c r="BJ137" s="13" t="s">
        <v>129</v>
      </c>
      <c r="BK137" s="140">
        <f t="shared" si="13"/>
        <v>0</v>
      </c>
      <c r="BL137" s="13" t="s">
        <v>128</v>
      </c>
      <c r="BM137" s="138" t="s">
        <v>167</v>
      </c>
    </row>
    <row r="138" spans="2:65" s="1" customFormat="1" ht="36" customHeight="1">
      <c r="B138" s="128"/>
      <c r="C138" s="129" t="s">
        <v>168</v>
      </c>
      <c r="D138" s="129" t="s">
        <v>124</v>
      </c>
      <c r="E138" s="130" t="s">
        <v>169</v>
      </c>
      <c r="F138" s="131" t="s">
        <v>170</v>
      </c>
      <c r="G138" s="132" t="s">
        <v>166</v>
      </c>
      <c r="H138" s="133">
        <v>124.13</v>
      </c>
      <c r="I138" s="133">
        <v>0</v>
      </c>
      <c r="J138" s="133">
        <v>0</v>
      </c>
      <c r="K138" s="133">
        <f t="shared" si="1"/>
        <v>0</v>
      </c>
      <c r="L138" s="131" t="s">
        <v>127</v>
      </c>
      <c r="M138" s="25"/>
      <c r="N138" s="134" t="s">
        <v>1</v>
      </c>
      <c r="O138" s="104" t="s">
        <v>39</v>
      </c>
      <c r="P138" s="135">
        <f t="shared" si="2"/>
        <v>0</v>
      </c>
      <c r="Q138" s="135">
        <f t="shared" si="3"/>
        <v>0</v>
      </c>
      <c r="R138" s="135">
        <f t="shared" si="4"/>
        <v>0</v>
      </c>
      <c r="S138" s="136">
        <v>6.0000000000000001E-3</v>
      </c>
      <c r="T138" s="136">
        <f t="shared" si="5"/>
        <v>0.74478</v>
      </c>
      <c r="U138" s="136">
        <v>0</v>
      </c>
      <c r="V138" s="136">
        <f t="shared" si="6"/>
        <v>0</v>
      </c>
      <c r="W138" s="136">
        <v>0</v>
      </c>
      <c r="X138" s="137">
        <f t="shared" si="7"/>
        <v>0</v>
      </c>
      <c r="AR138" s="138" t="s">
        <v>128</v>
      </c>
      <c r="AT138" s="138" t="s">
        <v>124</v>
      </c>
      <c r="AU138" s="138" t="s">
        <v>129</v>
      </c>
      <c r="AY138" s="13" t="s">
        <v>121</v>
      </c>
      <c r="BE138" s="139">
        <f t="shared" si="8"/>
        <v>0</v>
      </c>
      <c r="BF138" s="139">
        <f t="shared" si="9"/>
        <v>0</v>
      </c>
      <c r="BG138" s="139">
        <f t="shared" si="10"/>
        <v>0</v>
      </c>
      <c r="BH138" s="139">
        <f t="shared" si="11"/>
        <v>0</v>
      </c>
      <c r="BI138" s="139">
        <f t="shared" si="12"/>
        <v>0</v>
      </c>
      <c r="BJ138" s="13" t="s">
        <v>129</v>
      </c>
      <c r="BK138" s="140">
        <f t="shared" si="13"/>
        <v>0</v>
      </c>
      <c r="BL138" s="13" t="s">
        <v>128</v>
      </c>
      <c r="BM138" s="138" t="s">
        <v>171</v>
      </c>
    </row>
    <row r="139" spans="2:65" s="1" customFormat="1" ht="36" customHeight="1">
      <c r="B139" s="128"/>
      <c r="C139" s="129" t="s">
        <v>172</v>
      </c>
      <c r="D139" s="129" t="s">
        <v>124</v>
      </c>
      <c r="E139" s="130" t="s">
        <v>173</v>
      </c>
      <c r="F139" s="131" t="s">
        <v>174</v>
      </c>
      <c r="G139" s="132" t="s">
        <v>166</v>
      </c>
      <c r="H139" s="133">
        <v>124.13</v>
      </c>
      <c r="I139" s="133">
        <v>0</v>
      </c>
      <c r="J139" s="133">
        <v>0</v>
      </c>
      <c r="K139" s="133">
        <f t="shared" si="1"/>
        <v>0</v>
      </c>
      <c r="L139" s="131" t="s">
        <v>127</v>
      </c>
      <c r="M139" s="25"/>
      <c r="N139" s="134" t="s">
        <v>1</v>
      </c>
      <c r="O139" s="104" t="s">
        <v>39</v>
      </c>
      <c r="P139" s="135">
        <f t="shared" si="2"/>
        <v>0</v>
      </c>
      <c r="Q139" s="135">
        <f t="shared" si="3"/>
        <v>0</v>
      </c>
      <c r="R139" s="135">
        <f t="shared" si="4"/>
        <v>0</v>
      </c>
      <c r="S139" s="136">
        <v>6.0000000000000001E-3</v>
      </c>
      <c r="T139" s="136">
        <f t="shared" si="5"/>
        <v>0.74478</v>
      </c>
      <c r="U139" s="136">
        <v>0</v>
      </c>
      <c r="V139" s="136">
        <f t="shared" si="6"/>
        <v>0</v>
      </c>
      <c r="W139" s="136">
        <v>0</v>
      </c>
      <c r="X139" s="137">
        <f t="shared" si="7"/>
        <v>0</v>
      </c>
      <c r="AR139" s="138" t="s">
        <v>128</v>
      </c>
      <c r="AT139" s="138" t="s">
        <v>124</v>
      </c>
      <c r="AU139" s="138" t="s">
        <v>129</v>
      </c>
      <c r="AY139" s="13" t="s">
        <v>121</v>
      </c>
      <c r="BE139" s="139">
        <f t="shared" si="8"/>
        <v>0</v>
      </c>
      <c r="BF139" s="139">
        <f t="shared" si="9"/>
        <v>0</v>
      </c>
      <c r="BG139" s="139">
        <f t="shared" si="10"/>
        <v>0</v>
      </c>
      <c r="BH139" s="139">
        <f t="shared" si="11"/>
        <v>0</v>
      </c>
      <c r="BI139" s="139">
        <f t="shared" si="12"/>
        <v>0</v>
      </c>
      <c r="BJ139" s="13" t="s">
        <v>129</v>
      </c>
      <c r="BK139" s="140">
        <f t="shared" si="13"/>
        <v>0</v>
      </c>
      <c r="BL139" s="13" t="s">
        <v>128</v>
      </c>
      <c r="BM139" s="138" t="s">
        <v>175</v>
      </c>
    </row>
    <row r="140" spans="2:65" s="11" customFormat="1" ht="22.9" customHeight="1">
      <c r="B140" s="116"/>
      <c r="D140" s="117" t="s">
        <v>74</v>
      </c>
      <c r="E140" s="126" t="s">
        <v>176</v>
      </c>
      <c r="F140" s="126" t="s">
        <v>177</v>
      </c>
      <c r="K140" s="127">
        <f>BK140</f>
        <v>0</v>
      </c>
      <c r="M140" s="116"/>
      <c r="N140" s="120"/>
      <c r="Q140" s="121">
        <f>Q141</f>
        <v>0</v>
      </c>
      <c r="R140" s="121">
        <f>R141</f>
        <v>0</v>
      </c>
      <c r="T140" s="122">
        <f>T141</f>
        <v>35.56832</v>
      </c>
      <c r="V140" s="122">
        <f>V141</f>
        <v>0</v>
      </c>
      <c r="X140" s="123">
        <f>X141</f>
        <v>0</v>
      </c>
      <c r="AR140" s="117" t="s">
        <v>80</v>
      </c>
      <c r="AT140" s="124" t="s">
        <v>74</v>
      </c>
      <c r="AU140" s="124" t="s">
        <v>80</v>
      </c>
      <c r="AY140" s="117" t="s">
        <v>121</v>
      </c>
      <c r="BK140" s="125">
        <f>BK141</f>
        <v>0</v>
      </c>
    </row>
    <row r="141" spans="2:65" s="1" customFormat="1" ht="36" customHeight="1">
      <c r="B141" s="128"/>
      <c r="C141" s="129" t="s">
        <v>178</v>
      </c>
      <c r="D141" s="129" t="s">
        <v>124</v>
      </c>
      <c r="E141" s="130" t="s">
        <v>179</v>
      </c>
      <c r="F141" s="131" t="s">
        <v>180</v>
      </c>
      <c r="G141" s="132" t="s">
        <v>166</v>
      </c>
      <c r="H141" s="133">
        <v>889.20799999999997</v>
      </c>
      <c r="I141" s="133">
        <v>0</v>
      </c>
      <c r="J141" s="133">
        <v>0</v>
      </c>
      <c r="K141" s="133">
        <f>ROUND(P141*H141,3)</f>
        <v>0</v>
      </c>
      <c r="L141" s="131" t="s">
        <v>127</v>
      </c>
      <c r="M141" s="25"/>
      <c r="N141" s="134" t="s">
        <v>1</v>
      </c>
      <c r="O141" s="104" t="s">
        <v>39</v>
      </c>
      <c r="P141" s="135">
        <f>I141+J141</f>
        <v>0</v>
      </c>
      <c r="Q141" s="135">
        <f>ROUND(I141*H141,3)</f>
        <v>0</v>
      </c>
      <c r="R141" s="135">
        <f>ROUND(J141*H141,3)</f>
        <v>0</v>
      </c>
      <c r="S141" s="136">
        <v>0.04</v>
      </c>
      <c r="T141" s="136">
        <f>S141*H141</f>
        <v>35.56832</v>
      </c>
      <c r="U141" s="136">
        <v>0</v>
      </c>
      <c r="V141" s="136">
        <f>U141*H141</f>
        <v>0</v>
      </c>
      <c r="W141" s="136">
        <v>0</v>
      </c>
      <c r="X141" s="137">
        <f>W141*H141</f>
        <v>0</v>
      </c>
      <c r="AR141" s="138" t="s">
        <v>128</v>
      </c>
      <c r="AT141" s="138" t="s">
        <v>124</v>
      </c>
      <c r="AU141" s="138" t="s">
        <v>129</v>
      </c>
      <c r="AY141" s="13" t="s">
        <v>121</v>
      </c>
      <c r="BE141" s="139">
        <f>IF(O141="základná",K141,0)</f>
        <v>0</v>
      </c>
      <c r="BF141" s="139">
        <f>IF(O141="znížená",K141,0)</f>
        <v>0</v>
      </c>
      <c r="BG141" s="139">
        <f>IF(O141="zákl. prenesená",K141,0)</f>
        <v>0</v>
      </c>
      <c r="BH141" s="139">
        <f>IF(O141="zníž. prenesená",K141,0)</f>
        <v>0</v>
      </c>
      <c r="BI141" s="139">
        <f>IF(O141="nulová",K141,0)</f>
        <v>0</v>
      </c>
      <c r="BJ141" s="13" t="s">
        <v>129</v>
      </c>
      <c r="BK141" s="140">
        <f>ROUND(P141*H141,3)</f>
        <v>0</v>
      </c>
      <c r="BL141" s="13" t="s">
        <v>128</v>
      </c>
      <c r="BM141" s="138" t="s">
        <v>181</v>
      </c>
    </row>
    <row r="142" spans="2:65" s="11" customFormat="1" ht="25.9" customHeight="1">
      <c r="B142" s="116"/>
      <c r="D142" s="117" t="s">
        <v>74</v>
      </c>
      <c r="E142" s="118" t="s">
        <v>182</v>
      </c>
      <c r="F142" s="118" t="s">
        <v>183</v>
      </c>
      <c r="K142" s="119">
        <f>BK142</f>
        <v>0</v>
      </c>
      <c r="M142" s="116"/>
      <c r="N142" s="120"/>
      <c r="Q142" s="121">
        <f>Q143</f>
        <v>0</v>
      </c>
      <c r="R142" s="121">
        <f>R143</f>
        <v>0</v>
      </c>
      <c r="T142" s="122">
        <f>T143</f>
        <v>0</v>
      </c>
      <c r="V142" s="122">
        <f>V143</f>
        <v>0</v>
      </c>
      <c r="X142" s="123">
        <f>X143</f>
        <v>0</v>
      </c>
      <c r="AR142" s="117" t="s">
        <v>134</v>
      </c>
      <c r="AT142" s="124" t="s">
        <v>74</v>
      </c>
      <c r="AU142" s="124" t="s">
        <v>75</v>
      </c>
      <c r="AY142" s="117" t="s">
        <v>121</v>
      </c>
      <c r="BK142" s="125">
        <f>BK143</f>
        <v>0</v>
      </c>
    </row>
    <row r="143" spans="2:65" s="1" customFormat="1" ht="36" customHeight="1">
      <c r="B143" s="128"/>
      <c r="C143" s="129" t="s">
        <v>184</v>
      </c>
      <c r="D143" s="129" t="s">
        <v>124</v>
      </c>
      <c r="E143" s="130" t="s">
        <v>185</v>
      </c>
      <c r="F143" s="131" t="s">
        <v>186</v>
      </c>
      <c r="G143" s="132" t="s">
        <v>147</v>
      </c>
      <c r="H143" s="133">
        <v>18</v>
      </c>
      <c r="I143" s="133">
        <v>0</v>
      </c>
      <c r="J143" s="133">
        <v>0</v>
      </c>
      <c r="K143" s="133">
        <f>ROUND(P143*H143,3)</f>
        <v>0</v>
      </c>
      <c r="L143" s="131" t="s">
        <v>127</v>
      </c>
      <c r="M143" s="25"/>
      <c r="N143" s="149" t="s">
        <v>1</v>
      </c>
      <c r="O143" s="150" t="s">
        <v>39</v>
      </c>
      <c r="P143" s="151">
        <f>I143+J143</f>
        <v>0</v>
      </c>
      <c r="Q143" s="151">
        <f>ROUND(I143*H143,3)</f>
        <v>0</v>
      </c>
      <c r="R143" s="151">
        <f>ROUND(J143*H143,3)</f>
        <v>0</v>
      </c>
      <c r="S143" s="152">
        <v>0</v>
      </c>
      <c r="T143" s="152">
        <f>S143*H143</f>
        <v>0</v>
      </c>
      <c r="U143" s="152">
        <v>0</v>
      </c>
      <c r="V143" s="152">
        <f>U143*H143</f>
        <v>0</v>
      </c>
      <c r="W143" s="152">
        <v>0</v>
      </c>
      <c r="X143" s="153">
        <f>W143*H143</f>
        <v>0</v>
      </c>
      <c r="AR143" s="138" t="s">
        <v>187</v>
      </c>
      <c r="AT143" s="138" t="s">
        <v>124</v>
      </c>
      <c r="AU143" s="138" t="s">
        <v>80</v>
      </c>
      <c r="AY143" s="13" t="s">
        <v>121</v>
      </c>
      <c r="BE143" s="139">
        <f>IF(O143="základná",K143,0)</f>
        <v>0</v>
      </c>
      <c r="BF143" s="139">
        <f>IF(O143="znížená",K143,0)</f>
        <v>0</v>
      </c>
      <c r="BG143" s="139">
        <f>IF(O143="zákl. prenesená",K143,0)</f>
        <v>0</v>
      </c>
      <c r="BH143" s="139">
        <f>IF(O143="zníž. prenesená",K143,0)</f>
        <v>0</v>
      </c>
      <c r="BI143" s="139">
        <f>IF(O143="nulová",K143,0)</f>
        <v>0</v>
      </c>
      <c r="BJ143" s="13" t="s">
        <v>129</v>
      </c>
      <c r="BK143" s="140">
        <f>ROUND(P143*H143,3)</f>
        <v>0</v>
      </c>
      <c r="BL143" s="13" t="s">
        <v>187</v>
      </c>
      <c r="BM143" s="138" t="s">
        <v>188</v>
      </c>
    </row>
    <row r="144" spans="2:65" s="1" customFormat="1" ht="6.95" customHeight="1"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25"/>
    </row>
  </sheetData>
  <autoFilter ref="C122:L143"/>
  <mergeCells count="6">
    <mergeCell ref="M2:Z2"/>
    <mergeCell ref="E16:H16"/>
    <mergeCell ref="E25:H25"/>
    <mergeCell ref="E85:H85"/>
    <mergeCell ref="E115:K115"/>
    <mergeCell ref="E7:K7"/>
  </mergeCells>
  <pageMargins left="0.39374999999999999" right="0.39374999999999999" top="0.39374999999999999" bottom="0.39374999999999999" header="0" footer="0"/>
  <pageSetup paperSize="9" scale="70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MILO1 - Výkaz výmerI.etap...</vt:lpstr>
      <vt:lpstr>'MILO1 - Výkaz výmerI.etap...'!Názvy_tlače</vt:lpstr>
      <vt:lpstr>'Rekapitulácia stavby'!Názvy_tlače</vt:lpstr>
      <vt:lpstr>'MILO1 - Výkaz výmerI.etap...'!Oblasť_tlače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cp:lastPrinted>2019-03-25T08:23:21Z</cp:lastPrinted>
  <dcterms:created xsi:type="dcterms:W3CDTF">2019-03-25T07:04:06Z</dcterms:created>
  <dcterms:modified xsi:type="dcterms:W3CDTF">2019-03-25T08:35:53Z</dcterms:modified>
</cp:coreProperties>
</file>