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5 - Výkaz výmer I. et..." sheetId="2" r:id="rId2"/>
  </sheets>
  <definedNames>
    <definedName name="_xlnm._FilterDatabase" localSheetId="1" hidden="1">'MILO5 - Výkaz výmer I. et...'!$C$120:$L$136</definedName>
    <definedName name="_xlnm.Print_Titles" localSheetId="1">'MILO5 - Výkaz výmer I. et...'!$120:$120</definedName>
    <definedName name="_xlnm.Print_Titles" localSheetId="0">'Rekapitulácia stavby'!$92:$92</definedName>
    <definedName name="_xlnm.Print_Area" localSheetId="1">'MILO5 - Výkaz výmer I. et...'!$C$4:$K$76,'MILO5 - Výkaz výmer I. et...'!$C$110:$L$136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36" i="2"/>
  <c r="BH136" i="2"/>
  <c r="BG136" i="2"/>
  <c r="BE136" i="2"/>
  <c r="R136" i="2"/>
  <c r="R135" i="2" s="1"/>
  <c r="J99" i="2" s="1"/>
  <c r="Q136" i="2"/>
  <c r="Q135" i="2" s="1"/>
  <c r="I99" i="2" s="1"/>
  <c r="X136" i="2"/>
  <c r="X135" i="2" s="1"/>
  <c r="V136" i="2"/>
  <c r="V135" i="2" s="1"/>
  <c r="T136" i="2"/>
  <c r="T135" i="2" s="1"/>
  <c r="P136" i="2"/>
  <c r="BK136" i="2" s="1"/>
  <c r="BK135" i="2" s="1"/>
  <c r="K135" i="2" s="1"/>
  <c r="K99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/>
  <c r="K133" i="2"/>
  <c r="BF133" i="2"/>
  <c r="BI132" i="2"/>
  <c r="BH132" i="2"/>
  <c r="BG132" i="2"/>
  <c r="BE132" i="2"/>
  <c r="R132" i="2"/>
  <c r="Q132" i="2"/>
  <c r="X132" i="2"/>
  <c r="V132" i="2"/>
  <c r="T132" i="2"/>
  <c r="P132" i="2"/>
  <c r="BK132" i="2" s="1"/>
  <c r="BI131" i="2"/>
  <c r="BH131" i="2"/>
  <c r="BG131" i="2"/>
  <c r="BE131" i="2"/>
  <c r="R131" i="2"/>
  <c r="R130" i="2" s="1"/>
  <c r="J98" i="2" s="1"/>
  <c r="Q131" i="2"/>
  <c r="Q130" i="2" s="1"/>
  <c r="I98" i="2" s="1"/>
  <c r="X131" i="2"/>
  <c r="X130" i="2" s="1"/>
  <c r="V131" i="2"/>
  <c r="V130" i="2" s="1"/>
  <c r="T131" i="2"/>
  <c r="T130" i="2" s="1"/>
  <c r="P131" i="2"/>
  <c r="BK131" i="2" s="1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 s="1"/>
  <c r="BI127" i="2"/>
  <c r="BH127" i="2"/>
  <c r="BG127" i="2"/>
  <c r="BE127" i="2"/>
  <c r="R127" i="2"/>
  <c r="R126" i="2" s="1"/>
  <c r="J97" i="2" s="1"/>
  <c r="Q127" i="2"/>
  <c r="X127" i="2"/>
  <c r="X126" i="2"/>
  <c r="V127" i="2"/>
  <c r="V126" i="2"/>
  <c r="T127" i="2"/>
  <c r="T126" i="2"/>
  <c r="P127" i="2"/>
  <c r="BK127" i="2" s="1"/>
  <c r="K127" i="2"/>
  <c r="BF127" i="2" s="1"/>
  <c r="BI125" i="2"/>
  <c r="BH125" i="2"/>
  <c r="BG125" i="2"/>
  <c r="BE125" i="2"/>
  <c r="R125" i="2"/>
  <c r="Q125" i="2"/>
  <c r="X125" i="2"/>
  <c r="V125" i="2"/>
  <c r="T125" i="2"/>
  <c r="P125" i="2"/>
  <c r="BK125" i="2" s="1"/>
  <c r="K125" i="2"/>
  <c r="BF125" i="2" s="1"/>
  <c r="BI124" i="2"/>
  <c r="BH124" i="2"/>
  <c r="BG124" i="2"/>
  <c r="F37" i="2" s="1"/>
  <c r="BD95" i="1" s="1"/>
  <c r="BD94" i="1" s="1"/>
  <c r="AZ94" i="1" s="1"/>
  <c r="BE124" i="2"/>
  <c r="R124" i="2"/>
  <c r="R123" i="2"/>
  <c r="Q124" i="2"/>
  <c r="Q123" i="2" s="1"/>
  <c r="X124" i="2"/>
  <c r="X123" i="2"/>
  <c r="V124" i="2"/>
  <c r="V123" i="2"/>
  <c r="V122" i="2" s="1"/>
  <c r="V121" i="2"/>
  <c r="T124" i="2"/>
  <c r="T123" i="2"/>
  <c r="T122" i="2" s="1"/>
  <c r="T121" i="2" s="1"/>
  <c r="AW95" i="1" s="1"/>
  <c r="AW94" i="1" s="1"/>
  <c r="P124" i="2"/>
  <c r="J96" i="2"/>
  <c r="F117" i="2"/>
  <c r="F115" i="2"/>
  <c r="E113" i="2"/>
  <c r="K31" i="2"/>
  <c r="F89" i="2"/>
  <c r="F87" i="2"/>
  <c r="E85" i="2"/>
  <c r="J22" i="2"/>
  <c r="E22" i="2"/>
  <c r="J118" i="2" s="1"/>
  <c r="J90" i="2"/>
  <c r="J21" i="2"/>
  <c r="J19" i="2"/>
  <c r="E19" i="2"/>
  <c r="J117" i="2"/>
  <c r="J89" i="2"/>
  <c r="J18" i="2"/>
  <c r="J16" i="2"/>
  <c r="E16" i="2"/>
  <c r="F118" i="2" s="1"/>
  <c r="J15" i="2"/>
  <c r="J10" i="2"/>
  <c r="J115" i="2" s="1"/>
  <c r="J87" i="2"/>
  <c r="AU94" i="1"/>
  <c r="L90" i="1"/>
  <c r="AM90" i="1"/>
  <c r="AM89" i="1"/>
  <c r="L89" i="1"/>
  <c r="AM87" i="1"/>
  <c r="L87" i="1"/>
  <c r="L85" i="1"/>
  <c r="L84" i="1"/>
  <c r="F39" i="2" l="1"/>
  <c r="BF95" i="1" s="1"/>
  <c r="BF94" i="1" s="1"/>
  <c r="W33" i="1" s="1"/>
  <c r="K128" i="2"/>
  <c r="BF128" i="2" s="1"/>
  <c r="K131" i="2"/>
  <c r="BF131" i="2" s="1"/>
  <c r="K132" i="2"/>
  <c r="BF132" i="2" s="1"/>
  <c r="R122" i="2"/>
  <c r="R121" i="2" s="1"/>
  <c r="J94" i="2" s="1"/>
  <c r="K30" i="2" s="1"/>
  <c r="AT95" i="1" s="1"/>
  <c r="AT94" i="1" s="1"/>
  <c r="K134" i="2"/>
  <c r="BF134" i="2" s="1"/>
  <c r="K136" i="2"/>
  <c r="BF136" i="2" s="1"/>
  <c r="F38" i="2"/>
  <c r="BE95" i="1" s="1"/>
  <c r="BE94" i="1" s="1"/>
  <c r="BA94" i="1" s="1"/>
  <c r="Q126" i="2"/>
  <c r="I97" i="2" s="1"/>
  <c r="K129" i="2"/>
  <c r="BF129" i="2" s="1"/>
  <c r="W31" i="1"/>
  <c r="K35" i="2"/>
  <c r="AX95" i="1" s="1"/>
  <c r="BK126" i="2"/>
  <c r="K126" i="2" s="1"/>
  <c r="K97" i="2" s="1"/>
  <c r="W32" i="1"/>
  <c r="BK124" i="2"/>
  <c r="BK123" i="2" s="1"/>
  <c r="K124" i="2"/>
  <c r="BF124" i="2" s="1"/>
  <c r="J95" i="2"/>
  <c r="F90" i="2"/>
  <c r="X122" i="2"/>
  <c r="X121" i="2" s="1"/>
  <c r="I96" i="2"/>
  <c r="BK130" i="2"/>
  <c r="K130" i="2" s="1"/>
  <c r="K98" i="2" s="1"/>
  <c r="F35" i="2"/>
  <c r="BB95" i="1" s="1"/>
  <c r="BB94" i="1" s="1"/>
  <c r="Q122" i="2" l="1"/>
  <c r="K123" i="2"/>
  <c r="K96" i="2" s="1"/>
  <c r="BK122" i="2"/>
  <c r="AX94" i="1"/>
  <c r="W29" i="1"/>
  <c r="Q121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AY94" i="1" l="1"/>
  <c r="AK30" i="1" s="1"/>
  <c r="W30" i="1"/>
  <c r="K122" i="2"/>
  <c r="K95" i="2" s="1"/>
  <c r="BK121" i="2"/>
  <c r="K121" i="2" s="1"/>
  <c r="K94" i="2" s="1"/>
  <c r="AV94" i="1"/>
  <c r="AK29" i="1"/>
  <c r="K104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<sst xmlns="http://schemas.openxmlformats.org/spreadsheetml/2006/main" count="441" uniqueCount="170">
  <si>
    <t>Export Komplet</t>
  </si>
  <si>
    <t/>
  </si>
  <si>
    <t>2.0</t>
  </si>
  <si>
    <t>False</t>
  </si>
  <si>
    <t>True</t>
  </si>
  <si>
    <t>{170b9bff-a79c-4811-85fa-86742299d1ec}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</si>
  <si>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</si>
  <si>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</si>
  <si>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</si>
  <si>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</si>
  <si>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</si>
  <si>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</si>
  <si>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MILO5</t>
  </si>
  <si>
    <t>Stavba:</t>
  </si>
  <si>
    <t>Výkaz výmer I. etapa č. 5-chodníky na ul. Cyrila a Metoda v smere k ul. Dukel. hrdinov vľavo</t>
  </si>
  <si>
    <t>JKSO:</t>
  </si>
  <si>
    <t>KS:</t>
  </si>
  <si>
    <t>Miesto:</t>
  </si>
  <si>
    <t>Žiar nad Hronom</t>
  </si>
  <si>
    <t>Dátum:</t>
  </si>
  <si>
    <t>25. 3. 2019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</si>
  <si>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</si>
  <si>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</si>
  <si>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</si>
  <si>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</si>
  <si>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</si>
  <si>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</si>
  <si>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</si>
  <si>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</si>
  <si>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</si>
  <si>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</si>
  <si>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</si>
  <si>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</si>
  <si>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</si>
  <si>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</si>
  <si>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</si>
  <si>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</si>
  <si>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</si>
  <si>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</si>
  <si>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</si>
  <si>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</si>
  <si>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</si>
  <si>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</si>
  <si>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</si>
  <si>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</si>
  <si>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</si>
  <si>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</si>
  <si>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</si>
  <si>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</si>
  <si>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</si>
  <si>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</si>
  <si>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</si>
  <si>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</si>
  <si>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</si>
  <si>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</si>
  <si>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</si>
  <si>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</si>
  <si>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</si>
  <si>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</si>
  <si>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</si>
  <si>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</si>
  <si>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</si>
  <si>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</si>
  <si>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</si>
  <si>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</si>
  <si>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</si>
  <si>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</si>
  <si>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</si>
  <si>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</si>
  <si>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</si>
  <si>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</si>
  <si>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</si>
  <si>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</si>
  <si>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</si>
  <si>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</si>
  <si>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</si>
  <si>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</si>
  <si>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</si>
  <si>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</si>
  <si>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</si>
  <si>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</si>
  <si>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</si>
  <si>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</si>
  <si>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</si>
  <si>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</si>
  <si>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</si>
  <si>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</si>
  <si>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</si>
  <si>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</si>
  <si>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</si>
  <si>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</si>
  <si>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</si>
  <si>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</si>
  <si>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</si>
  <si>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</si>
  <si>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</si>
  <si>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</si>
  <si>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</si>
  <si>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</si>
  <si>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</si>
  <si>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</si>
  <si>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</si>
  <si>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</si>
  <si>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</si>
  <si>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</si>
  <si>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</si>
  <si>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</si>
  <si>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</si>
  <si>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</si>
  <si>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</si>
  <si>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</si>
  <si>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</si>
  <si>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</si>
  <si>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</si>
  <si>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</si>
  <si>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</si>
  <si>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</si>
  <si>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</si>
  <si>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</si>
  <si>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</si>
  <si>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</si>
  <si>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</si>
  <si>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</si>
  <si>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>Odstránenie krytu v ploche do 200 m2 z betónu prostého, hr. vrstvy do 150 mm,  -0,22500t</t>
  </si>
  <si>
    <t>m2</t>
  </si>
  <si>
    <t>CS CENEKON 2019 01</t>
  </si>
  <si>
    <t>4</t>
  </si>
  <si>
    <t>2</t>
  </si>
  <si>
    <t>1132663769</t>
  </si>
  <si>
    <t>113107241</t>
  </si>
  <si>
    <t>Odstránenie krytu v ploche nad 200 m2 asfaltového, hr. vrstvy do 50 mm,  -0,09800t</t>
  </si>
  <si>
    <t>1533573925</t>
  </si>
  <si>
    <t>5</t>
  </si>
  <si>
    <t>Komunikácie</t>
  </si>
  <si>
    <t>3</t>
  </si>
  <si>
    <t>566902261</t>
  </si>
  <si>
    <t>Vyspravenie podkladu po prekopoch inžinierskych sietí plochy nad 15 m2 podkladovým betónom PB I tr. C 20/25 hr. 100 mm</t>
  </si>
  <si>
    <t>387007097</t>
  </si>
  <si>
    <t>573211108</t>
  </si>
  <si>
    <t>Postrek asfaltový spojovací bez posypu kamenivom z asfaltu cestného v množstve 0,50 kg/m2</t>
  </si>
  <si>
    <t>-949047367</t>
  </si>
  <si>
    <t>577144111</t>
  </si>
  <si>
    <t>Asfaltový betón vrstva obrusná AC 8 O v pruhu š. do 3 m z nemodifik. asfaltu tr. II, po zhutnení hr. 50 mm</t>
  </si>
  <si>
    <t>-1759033076</t>
  </si>
  <si>
    <t>9</t>
  </si>
  <si>
    <t>Ostatné konštrukcie a práce-búranie</t>
  </si>
  <si>
    <t>6</t>
  </si>
  <si>
    <t>919735111</t>
  </si>
  <si>
    <t>Rezanie existujúceho asfaltového krytu alebo podkladu hĺbky do 50 mm</t>
  </si>
  <si>
    <t>m</t>
  </si>
  <si>
    <t>-1580595979</t>
  </si>
  <si>
    <t>7</t>
  </si>
  <si>
    <t>979082213</t>
  </si>
  <si>
    <t>Vodorovná doprava sutiny so zložením a hrubým urovnaním na vzdialenosť do 1 km</t>
  </si>
  <si>
    <t>t</t>
  </si>
  <si>
    <t>1458281275</t>
  </si>
  <si>
    <t>8</t>
  </si>
  <si>
    <t>979082219</t>
  </si>
  <si>
    <t>Príplatok k cene za každý ďalší aj začatý 1 km nad 1 km pre vodorovnú dopravu sutiny-5 km</t>
  </si>
  <si>
    <t>336437317</t>
  </si>
  <si>
    <t>10</t>
  </si>
  <si>
    <t>979093111</t>
  </si>
  <si>
    <t>Uloženie sutiny na skládku s hrubým urovnaním bez zhutnenia</t>
  </si>
  <si>
    <t>-1897168032</t>
  </si>
  <si>
    <t>99</t>
  </si>
  <si>
    <t>Presun hmôt HSV</t>
  </si>
  <si>
    <t>998225111</t>
  </si>
  <si>
    <t>Presun hmôt pre pozemnú komunikáciu a letisko s krytom asfaltovým akejkoľvek dĺžky objektu</t>
  </si>
  <si>
    <t>-2041299666</t>
  </si>
  <si>
    <t>Výkaz výmer I. etapa č. 5-chodníky na ul. Cyrila a Metoda v smere k ul. Dukel. hrdinov vľavo                                                                  (po strane evaniel. kostola)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</si>
</sst>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34</v>
      </c>
      <c r="M28" s="153"/>
      <c r="N28" s="153"/>
      <c r="O28" s="153"/>
      <c r="P28" s="153"/>
      <c r="W28" s="153" t="s">
        <v>35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36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39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40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41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42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46" t="s">
        <v>45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MILO5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5-chodníky na ul. Cyrila a Metoda v smere k ul. Dukel. hrdinov vľavo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25. 3. 2019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53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54</v>
      </c>
      <c r="D92" s="162"/>
      <c r="E92" s="162"/>
      <c r="F92" s="162"/>
      <c r="G92" s="162"/>
      <c r="H92" s="50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147.68402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40.5" customHeight="1">
      <c r="A95" s="67" t="s">
        <v>78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'MILO5 -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79</v>
      </c>
      <c r="AR95" s="68"/>
      <c r="AS95" s="72">
        <f>'MILO5 - Výkaz výmer I. et...'!K29</f>
        <v>0</v>
      </c>
      <c r="AT95" s="73">
        <f>'MILO5 - Výkaz výmer I. et...'!K30</f>
        <v>0</v>
      </c>
      <c r="AU95" s="73">
        <v>0</v>
      </c>
      <c r="AV95" s="73">
        <f>ROUND(SUM(AX95:AY95),2)</f>
        <v>0</v>
      </c>
      <c r="AW95" s="74">
        <f>'MILO5 - Výkaz výmer I. et...'!T121</f>
        <v>147.68402099999997</v>
      </c>
      <c r="AX95" s="73">
        <f>'MILO5 - Výkaz výmer I. et...'!K35</f>
        <v>0</v>
      </c>
      <c r="AY95" s="73">
        <f>'MILO5 - Výkaz výmer I. et...'!K36</f>
        <v>0</v>
      </c>
      <c r="AZ95" s="73">
        <f>'MILO5 - Výkaz výmer I. et...'!K37</f>
        <v>0</v>
      </c>
      <c r="BA95" s="73">
        <f>'MILO5 - Výkaz výmer I. et...'!K38</f>
        <v>0</v>
      </c>
      <c r="BB95" s="73">
        <f>'MILO5 - Výkaz výmer I. et...'!F35</f>
        <v>0</v>
      </c>
      <c r="BC95" s="73">
        <f>'MILO5 - Výkaz výmer I. et...'!F36</f>
        <v>0</v>
      </c>
      <c r="BD95" s="73">
        <f>'MILO5 - Výkaz výmer I. et...'!F37</f>
        <v>0</v>
      </c>
      <c r="BE95" s="73">
        <f>'MILO5 - Výkaz výmer I. et...'!F38</f>
        <v>0</v>
      </c>
      <c r="BF95" s="75">
        <f>'MILO5 -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5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workbookViewId="0">
      <selection activeCell="E7" sqref="E7:K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169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 t="str">
        <f>'Rekapitulácia stavby'!AN8</f>
        <v>25. 3. 2019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K102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ROUND((SUM(BE102:BE103) + SUM(BE121:BE136)),  2)</f>
        <v>0</v>
      </c>
      <c r="I35" s="83">
        <v>0.2</v>
      </c>
      <c r="K35" s="80">
        <f>ROUND(((SUM(BE102:BE103) + SUM(BE121:BE136))*I35),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ROUND((SUM(BF102:BF103) + SUM(BF121:BF136)),  2)</f>
        <v>0</v>
      </c>
      <c r="I36" s="83">
        <v>0.2</v>
      </c>
      <c r="K36" s="80">
        <f>ROUND(((SUM(BF102:BF103) + SUM(BF121:BF136))*I36),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ROUND((SUM(BG102:BG103) + SUM(BG121:BG136)),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ROUND((SUM(BH102:BH103) + SUM(BH121:BH136)),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ROUND((SUM(BI102:BI103) + SUM(BI121:BI136)),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5-chodníky na ul. Cyrila a Metoda v smere k ul. Dukel. hrdinov vľavo                                                                  (po strane evaniel. kostola)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 t="str">
        <f>IF(J10="","",J10)</f>
        <v>25. 3. 2019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Q121</f>
        <v>0</v>
      </c>
      <c r="J94" s="59">
        <f t="shared" si="0"/>
        <v>0</v>
      </c>
      <c r="K94" s="59">
        <f>K121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K122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K123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Q126</f>
        <v>0</v>
      </c>
      <c r="J97" s="102">
        <f>R126</f>
        <v>0</v>
      </c>
      <c r="K97" s="102">
        <f>K126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Q130</f>
        <v>0</v>
      </c>
      <c r="J98" s="102">
        <f>R130</f>
        <v>0</v>
      </c>
      <c r="K98" s="102">
        <f>K130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Q135</f>
        <v>0</v>
      </c>
      <c r="J99" s="102">
        <f>R135</f>
        <v>0</v>
      </c>
      <c r="K99" s="102">
        <f>K135</f>
        <v>0</v>
      </c>
      <c r="M99" s="99"/>
    </row>
    <row r="100" spans="2:15" s="1" customFormat="1" ht="21.75" hidden="1" customHeight="1">
      <c r="B100" s="25"/>
      <c r="M100" s="25"/>
    </row>
    <row r="101" spans="2:15" s="1" customFormat="1" ht="6.95" hidden="1" customHeight="1">
      <c r="B101" s="25"/>
      <c r="M101" s="25"/>
    </row>
    <row r="102" spans="2:15" s="1" customFormat="1" ht="29.25" hidden="1" customHeight="1">
      <c r="B102" s="25"/>
      <c r="C102" s="94" t="s">
        <v>99</v>
      </c>
      <c r="K102" s="103">
        <v>0</v>
      </c>
      <c r="M102" s="25"/>
      <c r="O102" s="104" t="s">
        <v>37</v>
      </c>
    </row>
    <row r="103" spans="2:15" s="1" customFormat="1" ht="18" hidden="1" customHeight="1">
      <c r="B103" s="25"/>
      <c r="M103" s="25"/>
    </row>
    <row r="104" spans="2:15" s="1" customFormat="1" ht="29.25" hidden="1" customHeight="1">
      <c r="B104" s="25"/>
      <c r="C104" s="105" t="s">
        <v>100</v>
      </c>
      <c r="D104" s="84"/>
      <c r="E104" s="84"/>
      <c r="F104" s="84"/>
      <c r="G104" s="84"/>
      <c r="H104" s="84"/>
      <c r="I104" s="84"/>
      <c r="J104" s="84"/>
      <c r="K104" s="106">
        <f>ROUND(K94+K102,2)</f>
        <v>0</v>
      </c>
      <c r="L104" s="84"/>
      <c r="M104" s="25"/>
    </row>
    <row r="105" spans="2:15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25"/>
    </row>
    <row r="106" spans="2:15" hidden="1"/>
    <row r="107" spans="2:15" hidden="1"/>
    <row r="108" spans="2:15" hidden="1"/>
    <row r="109" spans="2:15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25"/>
    </row>
    <row r="110" spans="2:15" s="1" customFormat="1" ht="24.95" customHeight="1">
      <c r="B110" s="25"/>
      <c r="C110" s="17" t="s">
        <v>101</v>
      </c>
      <c r="M110" s="25"/>
    </row>
    <row r="111" spans="2:15" s="1" customFormat="1" ht="6.95" customHeight="1">
      <c r="B111" s="25"/>
      <c r="M111" s="25"/>
    </row>
    <row r="112" spans="2:15" s="1" customFormat="1" ht="12" customHeight="1">
      <c r="B112" s="25"/>
      <c r="C112" s="22" t="s">
        <v>13</v>
      </c>
      <c r="M112" s="25"/>
    </row>
    <row r="113" spans="2:65" s="1" customFormat="1" ht="39.75" customHeight="1">
      <c r="B113" s="25"/>
      <c r="E113" s="181" t="str">
        <f>E7</f>
        <v>Výkaz výmer I. etapa č. 5-chodníky na ul. Cyrila a Metoda v smere k ul. Dukel. hrdinov vľavo                                                                  (po strane evaniel. kostola)</v>
      </c>
      <c r="F113" s="181"/>
      <c r="G113" s="181"/>
      <c r="H113" s="181"/>
      <c r="I113" s="181"/>
      <c r="J113" s="181"/>
      <c r="K113" s="181"/>
      <c r="M113" s="25"/>
    </row>
    <row r="114" spans="2:65" s="1" customFormat="1" ht="6.95" customHeight="1">
      <c r="B114" s="25"/>
      <c r="M114" s="25"/>
    </row>
    <row r="115" spans="2:65" s="1" customFormat="1" ht="12" customHeight="1">
      <c r="B115" s="25"/>
      <c r="C115" s="22" t="s">
        <v>17</v>
      </c>
      <c r="F115" s="20" t="str">
        <f>F10</f>
        <v>Žiar nad Hronom</v>
      </c>
      <c r="I115" s="22" t="s">
        <v>19</v>
      </c>
      <c r="J115" s="45" t="str">
        <f>IF(J10="","",J10)</f>
        <v>25. 3. 2019</v>
      </c>
      <c r="M115" s="25"/>
    </row>
    <row r="116" spans="2:65" s="1" customFormat="1" ht="6.95" customHeight="1">
      <c r="B116" s="25"/>
      <c r="M116" s="25"/>
    </row>
    <row r="117" spans="2:65" s="1" customFormat="1" ht="15.2" customHeight="1">
      <c r="B117" s="25"/>
      <c r="C117" s="22" t="s">
        <v>21</v>
      </c>
      <c r="F117" s="20" t="str">
        <f>E13</f>
        <v>Mesto Žiar nad Hronom</v>
      </c>
      <c r="I117" s="22" t="s">
        <v>29</v>
      </c>
      <c r="J117" s="23" t="str">
        <f>E19</f>
        <v xml:space="preserve"> </v>
      </c>
      <c r="M117" s="25"/>
    </row>
    <row r="118" spans="2:65" s="1" customFormat="1" ht="15.2" customHeight="1">
      <c r="B118" s="25"/>
      <c r="C118" s="22" t="s">
        <v>27</v>
      </c>
      <c r="F118" s="20" t="str">
        <f>IF(E16="","",E16)</f>
        <v xml:space="preserve"> </v>
      </c>
      <c r="I118" s="22" t="s">
        <v>31</v>
      </c>
      <c r="J118" s="23" t="str">
        <f>E22</f>
        <v xml:space="preserve"> 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07"/>
      <c r="C120" s="108" t="s">
        <v>102</v>
      </c>
      <c r="D120" s="109" t="s">
        <v>58</v>
      </c>
      <c r="E120" s="109" t="s">
        <v>54</v>
      </c>
      <c r="F120" s="109" t="s">
        <v>55</v>
      </c>
      <c r="G120" s="109" t="s">
        <v>103</v>
      </c>
      <c r="H120" s="109" t="s">
        <v>104</v>
      </c>
      <c r="I120" s="109" t="s">
        <v>105</v>
      </c>
      <c r="J120" s="109" t="s">
        <v>106</v>
      </c>
      <c r="K120" s="109" t="s">
        <v>91</v>
      </c>
      <c r="L120" s="110" t="s">
        <v>107</v>
      </c>
      <c r="M120" s="107"/>
      <c r="N120" s="52" t="s">
        <v>1</v>
      </c>
      <c r="O120" s="53" t="s">
        <v>37</v>
      </c>
      <c r="P120" s="53" t="s">
        <v>108</v>
      </c>
      <c r="Q120" s="53" t="s">
        <v>109</v>
      </c>
      <c r="R120" s="53" t="s">
        <v>110</v>
      </c>
      <c r="S120" s="53" t="s">
        <v>111</v>
      </c>
      <c r="T120" s="53" t="s">
        <v>112</v>
      </c>
      <c r="U120" s="53" t="s">
        <v>113</v>
      </c>
      <c r="V120" s="53" t="s">
        <v>114</v>
      </c>
      <c r="W120" s="53" t="s">
        <v>115</v>
      </c>
      <c r="X120" s="54" t="s">
        <v>116</v>
      </c>
    </row>
    <row r="121" spans="2:65" s="1" customFormat="1" ht="22.9" customHeight="1">
      <c r="B121" s="25"/>
      <c r="C121" s="57" t="s">
        <v>83</v>
      </c>
      <c r="K121" s="111">
        <f>BK121</f>
        <v>0</v>
      </c>
      <c r="M121" s="25"/>
      <c r="N121" s="55"/>
      <c r="O121" s="46"/>
      <c r="P121" s="46"/>
      <c r="Q121" s="112">
        <f>Q122</f>
        <v>0</v>
      </c>
      <c r="R121" s="112">
        <f>R122</f>
        <v>0</v>
      </c>
      <c r="S121" s="46"/>
      <c r="T121" s="113">
        <f>T122</f>
        <v>147.68402099999997</v>
      </c>
      <c r="U121" s="46"/>
      <c r="V121" s="113">
        <f>V122</f>
        <v>105.8957175</v>
      </c>
      <c r="W121" s="46"/>
      <c r="X121" s="114">
        <f>X122</f>
        <v>60.606999999999999</v>
      </c>
      <c r="AT121" s="13" t="s">
        <v>74</v>
      </c>
      <c r="AU121" s="13" t="s">
        <v>93</v>
      </c>
      <c r="BK121" s="115">
        <f>BK122</f>
        <v>0</v>
      </c>
    </row>
    <row r="122" spans="2:65" s="11" customFormat="1" ht="25.9" customHeight="1">
      <c r="B122" s="116"/>
      <c r="D122" s="117" t="s">
        <v>74</v>
      </c>
      <c r="E122" s="118" t="s">
        <v>117</v>
      </c>
      <c r="F122" s="118" t="s">
        <v>118</v>
      </c>
      <c r="K122" s="119">
        <f>BK122</f>
        <v>0</v>
      </c>
      <c r="M122" s="116"/>
      <c r="N122" s="120"/>
      <c r="Q122" s="121">
        <f>Q123+Q126+Q130+Q135</f>
        <v>0</v>
      </c>
      <c r="R122" s="121">
        <f>R123+R126+R130+R135</f>
        <v>0</v>
      </c>
      <c r="T122" s="122">
        <f>T123+T126+T130+T135</f>
        <v>147.68402099999997</v>
      </c>
      <c r="V122" s="122">
        <f>V123+V126+V130+V135</f>
        <v>105.8957175</v>
      </c>
      <c r="X122" s="123">
        <f>X123+X126+X130+X135</f>
        <v>60.606999999999999</v>
      </c>
      <c r="AR122" s="117" t="s">
        <v>80</v>
      </c>
      <c r="AT122" s="124" t="s">
        <v>74</v>
      </c>
      <c r="AU122" s="124" t="s">
        <v>75</v>
      </c>
      <c r="AY122" s="117" t="s">
        <v>119</v>
      </c>
      <c r="BK122" s="125">
        <f>BK123+BK126+BK130+BK135</f>
        <v>0</v>
      </c>
    </row>
    <row r="123" spans="2:65" s="11" customFormat="1" ht="22.9" customHeight="1">
      <c r="B123" s="116"/>
      <c r="D123" s="117" t="s">
        <v>74</v>
      </c>
      <c r="E123" s="126" t="s">
        <v>80</v>
      </c>
      <c r="F123" s="126" t="s">
        <v>120</v>
      </c>
      <c r="K123" s="127">
        <f>BK123</f>
        <v>0</v>
      </c>
      <c r="M123" s="116"/>
      <c r="N123" s="120"/>
      <c r="Q123" s="121">
        <f>SUM(Q124:Q125)</f>
        <v>0</v>
      </c>
      <c r="R123" s="121">
        <f>SUM(R124:R125)</f>
        <v>0</v>
      </c>
      <c r="T123" s="122">
        <f>SUM(T124:T125)</f>
        <v>49.655000000000001</v>
      </c>
      <c r="V123" s="122">
        <f>SUM(V124:V125)</f>
        <v>0</v>
      </c>
      <c r="X123" s="123">
        <f>SUM(X124:X125)</f>
        <v>60.606999999999999</v>
      </c>
      <c r="AR123" s="117" t="s">
        <v>80</v>
      </c>
      <c r="AT123" s="124" t="s">
        <v>74</v>
      </c>
      <c r="AU123" s="124" t="s">
        <v>80</v>
      </c>
      <c r="AY123" s="117" t="s">
        <v>119</v>
      </c>
      <c r="BK123" s="125">
        <f>SUM(BK124:BK125)</f>
        <v>0</v>
      </c>
    </row>
    <row r="124" spans="2:65" s="1" customFormat="1" ht="24" customHeight="1">
      <c r="B124" s="128"/>
      <c r="C124" s="129" t="s">
        <v>80</v>
      </c>
      <c r="D124" s="129" t="s">
        <v>121</v>
      </c>
      <c r="E124" s="130" t="s">
        <v>122</v>
      </c>
      <c r="F124" s="131" t="s">
        <v>123</v>
      </c>
      <c r="G124" s="132" t="s">
        <v>124</v>
      </c>
      <c r="H124" s="133">
        <v>15</v>
      </c>
      <c r="I124" s="133">
        <v>0</v>
      </c>
      <c r="J124" s="133">
        <v>0</v>
      </c>
      <c r="K124" s="133">
        <f>ROUND(P124*H124,3)</f>
        <v>0</v>
      </c>
      <c r="L124" s="131" t="s">
        <v>125</v>
      </c>
      <c r="M124" s="25"/>
      <c r="N124" s="134" t="s">
        <v>1</v>
      </c>
      <c r="O124" s="104" t="s">
        <v>39</v>
      </c>
      <c r="P124" s="135">
        <f>I124+J124</f>
        <v>0</v>
      </c>
      <c r="Q124" s="135">
        <f>ROUND(I124*H124,3)</f>
        <v>0</v>
      </c>
      <c r="R124" s="135">
        <f>ROUND(J124*H124,3)</f>
        <v>0</v>
      </c>
      <c r="S124" s="136">
        <v>1.169</v>
      </c>
      <c r="T124" s="136">
        <f>S124*H124</f>
        <v>17.535</v>
      </c>
      <c r="U124" s="136">
        <v>0</v>
      </c>
      <c r="V124" s="136">
        <f>U124*H124</f>
        <v>0</v>
      </c>
      <c r="W124" s="136">
        <v>0.22500000000000001</v>
      </c>
      <c r="X124" s="137">
        <f>W124*H124</f>
        <v>3.375</v>
      </c>
      <c r="AR124" s="138" t="s">
        <v>126</v>
      </c>
      <c r="AT124" s="138" t="s">
        <v>121</v>
      </c>
      <c r="AU124" s="138" t="s">
        <v>127</v>
      </c>
      <c r="AY124" s="13" t="s">
        <v>119</v>
      </c>
      <c r="BE124" s="139">
        <f>IF(O124="základná",K124,0)</f>
        <v>0</v>
      </c>
      <c r="BF124" s="139">
        <f>IF(O124="znížená",K124,0)</f>
        <v>0</v>
      </c>
      <c r="BG124" s="139">
        <f>IF(O124="zákl. prenesená",K124,0)</f>
        <v>0</v>
      </c>
      <c r="BH124" s="139">
        <f>IF(O124="zníž. prenesená",K124,0)</f>
        <v>0</v>
      </c>
      <c r="BI124" s="139">
        <f>IF(O124="nulová",K124,0)</f>
        <v>0</v>
      </c>
      <c r="BJ124" s="13" t="s">
        <v>127</v>
      </c>
      <c r="BK124" s="140">
        <f>ROUND(P124*H124,3)</f>
        <v>0</v>
      </c>
      <c r="BL124" s="13" t="s">
        <v>126</v>
      </c>
      <c r="BM124" s="138" t="s">
        <v>128</v>
      </c>
    </row>
    <row r="125" spans="2:65" s="1" customFormat="1" ht="24" customHeight="1">
      <c r="B125" s="128"/>
      <c r="C125" s="129" t="s">
        <v>127</v>
      </c>
      <c r="D125" s="129" t="s">
        <v>121</v>
      </c>
      <c r="E125" s="130" t="s">
        <v>129</v>
      </c>
      <c r="F125" s="131" t="s">
        <v>130</v>
      </c>
      <c r="G125" s="132" t="s">
        <v>124</v>
      </c>
      <c r="H125" s="133">
        <v>584</v>
      </c>
      <c r="I125" s="133">
        <v>0</v>
      </c>
      <c r="J125" s="133">
        <v>0</v>
      </c>
      <c r="K125" s="133">
        <f>ROUND(P125*H125,3)</f>
        <v>0</v>
      </c>
      <c r="L125" s="131" t="s">
        <v>125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5.5E-2</v>
      </c>
      <c r="T125" s="136">
        <f>S125*H125</f>
        <v>32.119999999999997</v>
      </c>
      <c r="U125" s="136">
        <v>0</v>
      </c>
      <c r="V125" s="136">
        <f>U125*H125</f>
        <v>0</v>
      </c>
      <c r="W125" s="136">
        <v>9.8000000000000004E-2</v>
      </c>
      <c r="X125" s="137">
        <f>W125*H125</f>
        <v>57.231999999999999</v>
      </c>
      <c r="AR125" s="138" t="s">
        <v>126</v>
      </c>
      <c r="AT125" s="138" t="s">
        <v>121</v>
      </c>
      <c r="AU125" s="138" t="s">
        <v>127</v>
      </c>
      <c r="AY125" s="13" t="s">
        <v>119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127</v>
      </c>
      <c r="BK125" s="140">
        <f>ROUND(P125*H125,3)</f>
        <v>0</v>
      </c>
      <c r="BL125" s="13" t="s">
        <v>126</v>
      </c>
      <c r="BM125" s="138" t="s">
        <v>131</v>
      </c>
    </row>
    <row r="126" spans="2:65" s="11" customFormat="1" ht="22.9" customHeight="1">
      <c r="B126" s="116"/>
      <c r="D126" s="117" t="s">
        <v>74</v>
      </c>
      <c r="E126" s="126" t="s">
        <v>132</v>
      </c>
      <c r="F126" s="126" t="s">
        <v>133</v>
      </c>
      <c r="K126" s="127">
        <f>BK126</f>
        <v>0</v>
      </c>
      <c r="M126" s="116"/>
      <c r="N126" s="120"/>
      <c r="Q126" s="121">
        <f>SUM(Q127:Q129)</f>
        <v>0</v>
      </c>
      <c r="R126" s="121">
        <f>SUM(R127:R129)</f>
        <v>0</v>
      </c>
      <c r="T126" s="122">
        <f>SUM(T127:T129)</f>
        <v>89.893679999999989</v>
      </c>
      <c r="V126" s="122">
        <f>SUM(V127:V129)</f>
        <v>105.8957175</v>
      </c>
      <c r="X126" s="123">
        <f>SUM(X127:X129)</f>
        <v>0</v>
      </c>
      <c r="AR126" s="117" t="s">
        <v>80</v>
      </c>
      <c r="AT126" s="124" t="s">
        <v>74</v>
      </c>
      <c r="AU126" s="124" t="s">
        <v>80</v>
      </c>
      <c r="AY126" s="117" t="s">
        <v>119</v>
      </c>
      <c r="BK126" s="125">
        <f>SUM(BK127:BK129)</f>
        <v>0</v>
      </c>
    </row>
    <row r="127" spans="2:65" s="1" customFormat="1" ht="36" customHeight="1">
      <c r="B127" s="128"/>
      <c r="C127" s="129" t="s">
        <v>134</v>
      </c>
      <c r="D127" s="129" t="s">
        <v>121</v>
      </c>
      <c r="E127" s="130" t="s">
        <v>135</v>
      </c>
      <c r="F127" s="131" t="s">
        <v>136</v>
      </c>
      <c r="G127" s="132" t="s">
        <v>124</v>
      </c>
      <c r="H127" s="133">
        <v>131.25</v>
      </c>
      <c r="I127" s="133">
        <v>0</v>
      </c>
      <c r="J127" s="133">
        <v>0</v>
      </c>
      <c r="K127" s="133">
        <f>ROUND(P127*H127,3)</f>
        <v>0</v>
      </c>
      <c r="L127" s="131" t="s">
        <v>125</v>
      </c>
      <c r="M127" s="25"/>
      <c r="N127" s="134" t="s">
        <v>1</v>
      </c>
      <c r="O127" s="104" t="s">
        <v>39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0.36</v>
      </c>
      <c r="T127" s="136">
        <f>S127*H127</f>
        <v>47.25</v>
      </c>
      <c r="U127" s="136">
        <v>0.22763</v>
      </c>
      <c r="V127" s="136">
        <f>U127*H127</f>
        <v>29.876437500000002</v>
      </c>
      <c r="W127" s="136">
        <v>0</v>
      </c>
      <c r="X127" s="137">
        <f>W127*H127</f>
        <v>0</v>
      </c>
      <c r="AR127" s="138" t="s">
        <v>126</v>
      </c>
      <c r="AT127" s="138" t="s">
        <v>121</v>
      </c>
      <c r="AU127" s="138" t="s">
        <v>127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127</v>
      </c>
      <c r="BK127" s="140">
        <f>ROUND(P127*H127,3)</f>
        <v>0</v>
      </c>
      <c r="BL127" s="13" t="s">
        <v>126</v>
      </c>
      <c r="BM127" s="138" t="s">
        <v>137</v>
      </c>
    </row>
    <row r="128" spans="2:65" s="1" customFormat="1" ht="24" customHeight="1">
      <c r="B128" s="128"/>
      <c r="C128" s="129" t="s">
        <v>126</v>
      </c>
      <c r="D128" s="129" t="s">
        <v>121</v>
      </c>
      <c r="E128" s="130" t="s">
        <v>138</v>
      </c>
      <c r="F128" s="131" t="s">
        <v>139</v>
      </c>
      <c r="G128" s="132" t="s">
        <v>124</v>
      </c>
      <c r="H128" s="133">
        <v>584</v>
      </c>
      <c r="I128" s="133">
        <v>0</v>
      </c>
      <c r="J128" s="133">
        <v>0</v>
      </c>
      <c r="K128" s="133">
        <f>ROUND(P128*H128,3)</f>
        <v>0</v>
      </c>
      <c r="L128" s="131" t="s">
        <v>125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2.0200000000000001E-3</v>
      </c>
      <c r="T128" s="136">
        <f>S128*H128</f>
        <v>1.1796800000000001</v>
      </c>
      <c r="U128" s="136">
        <v>5.1000000000000004E-4</v>
      </c>
      <c r="V128" s="136">
        <f>U128*H128</f>
        <v>0.29783999999999999</v>
      </c>
      <c r="W128" s="136">
        <v>0</v>
      </c>
      <c r="X128" s="137">
        <f>W128*H128</f>
        <v>0</v>
      </c>
      <c r="AR128" s="138" t="s">
        <v>126</v>
      </c>
      <c r="AT128" s="138" t="s">
        <v>121</v>
      </c>
      <c r="AU128" s="138" t="s">
        <v>127</v>
      </c>
      <c r="AY128" s="13" t="s">
        <v>119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127</v>
      </c>
      <c r="BK128" s="140">
        <f>ROUND(P128*H128,3)</f>
        <v>0</v>
      </c>
      <c r="BL128" s="13" t="s">
        <v>126</v>
      </c>
      <c r="BM128" s="138" t="s">
        <v>140</v>
      </c>
    </row>
    <row r="129" spans="2:65" s="1" customFormat="1" ht="24" customHeight="1">
      <c r="B129" s="128"/>
      <c r="C129" s="129" t="s">
        <v>132</v>
      </c>
      <c r="D129" s="129" t="s">
        <v>121</v>
      </c>
      <c r="E129" s="130" t="s">
        <v>141</v>
      </c>
      <c r="F129" s="131" t="s">
        <v>142</v>
      </c>
      <c r="G129" s="132" t="s">
        <v>124</v>
      </c>
      <c r="H129" s="133">
        <v>584</v>
      </c>
      <c r="I129" s="133">
        <v>0</v>
      </c>
      <c r="J129" s="133">
        <v>0</v>
      </c>
      <c r="K129" s="133">
        <f>ROUND(P129*H129,3)</f>
        <v>0</v>
      </c>
      <c r="L129" s="131" t="s">
        <v>125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7.0999999999999994E-2</v>
      </c>
      <c r="T129" s="136">
        <f>S129*H129</f>
        <v>41.463999999999999</v>
      </c>
      <c r="U129" s="136">
        <v>0.12966</v>
      </c>
      <c r="V129" s="136">
        <f>U129*H129</f>
        <v>75.721440000000001</v>
      </c>
      <c r="W129" s="136">
        <v>0</v>
      </c>
      <c r="X129" s="137">
        <f>W129*H129</f>
        <v>0</v>
      </c>
      <c r="AR129" s="138" t="s">
        <v>126</v>
      </c>
      <c r="AT129" s="138" t="s">
        <v>121</v>
      </c>
      <c r="AU129" s="138" t="s">
        <v>127</v>
      </c>
      <c r="AY129" s="13" t="s">
        <v>119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127</v>
      </c>
      <c r="BK129" s="140">
        <f>ROUND(P129*H129,3)</f>
        <v>0</v>
      </c>
      <c r="BL129" s="13" t="s">
        <v>126</v>
      </c>
      <c r="BM129" s="138" t="s">
        <v>143</v>
      </c>
    </row>
    <row r="130" spans="2:65" s="11" customFormat="1" ht="22.9" customHeight="1">
      <c r="B130" s="116"/>
      <c r="D130" s="117" t="s">
        <v>74</v>
      </c>
      <c r="E130" s="126" t="s">
        <v>144</v>
      </c>
      <c r="F130" s="126" t="s">
        <v>145</v>
      </c>
      <c r="K130" s="127">
        <f>BK130</f>
        <v>0</v>
      </c>
      <c r="M130" s="116"/>
      <c r="N130" s="120"/>
      <c r="Q130" s="121">
        <f>SUM(Q131:Q134)</f>
        <v>0</v>
      </c>
      <c r="R130" s="121">
        <f>SUM(R131:R134)</f>
        <v>0</v>
      </c>
      <c r="T130" s="122">
        <f>SUM(T131:T134)</f>
        <v>3.8995009999999999</v>
      </c>
      <c r="V130" s="122">
        <f>SUM(V131:V134)</f>
        <v>0</v>
      </c>
      <c r="X130" s="123">
        <f>SUM(X131:X134)</f>
        <v>0</v>
      </c>
      <c r="AR130" s="117" t="s">
        <v>80</v>
      </c>
      <c r="AT130" s="124" t="s">
        <v>74</v>
      </c>
      <c r="AU130" s="124" t="s">
        <v>80</v>
      </c>
      <c r="AY130" s="117" t="s">
        <v>119</v>
      </c>
      <c r="BK130" s="125">
        <f>SUM(BK131:BK134)</f>
        <v>0</v>
      </c>
    </row>
    <row r="131" spans="2:65" s="1" customFormat="1" ht="24" customHeight="1">
      <c r="B131" s="128"/>
      <c r="C131" s="129" t="s">
        <v>146</v>
      </c>
      <c r="D131" s="129" t="s">
        <v>121</v>
      </c>
      <c r="E131" s="130" t="s">
        <v>147</v>
      </c>
      <c r="F131" s="131" t="s">
        <v>148</v>
      </c>
      <c r="G131" s="132" t="s">
        <v>149</v>
      </c>
      <c r="H131" s="133">
        <v>8.92</v>
      </c>
      <c r="I131" s="133">
        <v>0</v>
      </c>
      <c r="J131" s="133">
        <v>0</v>
      </c>
      <c r="K131" s="133">
        <f>ROUND(P131*H131,3)</f>
        <v>0</v>
      </c>
      <c r="L131" s="131" t="s">
        <v>125</v>
      </c>
      <c r="M131" s="25"/>
      <c r="N131" s="134" t="s">
        <v>1</v>
      </c>
      <c r="O131" s="104" t="s">
        <v>39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0.14499999999999999</v>
      </c>
      <c r="T131" s="136">
        <f>S131*H131</f>
        <v>1.2933999999999999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126</v>
      </c>
      <c r="AT131" s="138" t="s">
        <v>121</v>
      </c>
      <c r="AU131" s="138" t="s">
        <v>127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127</v>
      </c>
      <c r="BK131" s="140">
        <f>ROUND(P131*H131,3)</f>
        <v>0</v>
      </c>
      <c r="BL131" s="13" t="s">
        <v>126</v>
      </c>
      <c r="BM131" s="138" t="s">
        <v>150</v>
      </c>
    </row>
    <row r="132" spans="2:65" s="1" customFormat="1" ht="24" customHeight="1">
      <c r="B132" s="128"/>
      <c r="C132" s="129" t="s">
        <v>151</v>
      </c>
      <c r="D132" s="129" t="s">
        <v>121</v>
      </c>
      <c r="E132" s="130" t="s">
        <v>152</v>
      </c>
      <c r="F132" s="131" t="s">
        <v>153</v>
      </c>
      <c r="G132" s="132" t="s">
        <v>154</v>
      </c>
      <c r="H132" s="133">
        <v>60.606999999999999</v>
      </c>
      <c r="I132" s="133">
        <v>0</v>
      </c>
      <c r="J132" s="133">
        <v>0</v>
      </c>
      <c r="K132" s="133">
        <f>ROUND(P132*H132,3)</f>
        <v>0</v>
      </c>
      <c r="L132" s="131" t="s">
        <v>125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3.1E-2</v>
      </c>
      <c r="T132" s="136">
        <f>S132*H132</f>
        <v>1.878817</v>
      </c>
      <c r="U132" s="136">
        <v>0</v>
      </c>
      <c r="V132" s="136">
        <f>U132*H132</f>
        <v>0</v>
      </c>
      <c r="W132" s="136">
        <v>0</v>
      </c>
      <c r="X132" s="137">
        <f>W132*H132</f>
        <v>0</v>
      </c>
      <c r="AR132" s="138" t="s">
        <v>126</v>
      </c>
      <c r="AT132" s="138" t="s">
        <v>121</v>
      </c>
      <c r="AU132" s="138" t="s">
        <v>127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127</v>
      </c>
      <c r="BK132" s="140">
        <f>ROUND(P132*H132,3)</f>
        <v>0</v>
      </c>
      <c r="BL132" s="13" t="s">
        <v>126</v>
      </c>
      <c r="BM132" s="138" t="s">
        <v>155</v>
      </c>
    </row>
    <row r="133" spans="2:65" s="1" customFormat="1" ht="24" customHeight="1">
      <c r="B133" s="128"/>
      <c r="C133" s="129" t="s">
        <v>156</v>
      </c>
      <c r="D133" s="129" t="s">
        <v>121</v>
      </c>
      <c r="E133" s="130" t="s">
        <v>157</v>
      </c>
      <c r="F133" s="131" t="s">
        <v>158</v>
      </c>
      <c r="G133" s="132" t="s">
        <v>154</v>
      </c>
      <c r="H133" s="133">
        <v>60.606999999999999</v>
      </c>
      <c r="I133" s="133">
        <v>0</v>
      </c>
      <c r="J133" s="133">
        <v>0</v>
      </c>
      <c r="K133" s="133">
        <f>ROUND(P133*H133,3)</f>
        <v>0</v>
      </c>
      <c r="L133" s="131" t="s">
        <v>125</v>
      </c>
      <c r="M133" s="25"/>
      <c r="N133" s="134" t="s">
        <v>1</v>
      </c>
      <c r="O133" s="104" t="s">
        <v>39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6.0000000000000001E-3</v>
      </c>
      <c r="T133" s="136">
        <f>S133*H133</f>
        <v>0.36364200000000002</v>
      </c>
      <c r="U133" s="136">
        <v>0</v>
      </c>
      <c r="V133" s="136">
        <f>U133*H133</f>
        <v>0</v>
      </c>
      <c r="W133" s="136">
        <v>0</v>
      </c>
      <c r="X133" s="137">
        <f>W133*H133</f>
        <v>0</v>
      </c>
      <c r="AR133" s="138" t="s">
        <v>126</v>
      </c>
      <c r="AT133" s="138" t="s">
        <v>121</v>
      </c>
      <c r="AU133" s="138" t="s">
        <v>127</v>
      </c>
      <c r="AY133" s="13" t="s">
        <v>119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127</v>
      </c>
      <c r="BK133" s="140">
        <f>ROUND(P133*H133,3)</f>
        <v>0</v>
      </c>
      <c r="BL133" s="13" t="s">
        <v>126</v>
      </c>
      <c r="BM133" s="138" t="s">
        <v>159</v>
      </c>
    </row>
    <row r="134" spans="2:65" s="1" customFormat="1" ht="24" customHeight="1">
      <c r="B134" s="128"/>
      <c r="C134" s="129" t="s">
        <v>160</v>
      </c>
      <c r="D134" s="129" t="s">
        <v>121</v>
      </c>
      <c r="E134" s="130" t="s">
        <v>161</v>
      </c>
      <c r="F134" s="131" t="s">
        <v>162</v>
      </c>
      <c r="G134" s="132" t="s">
        <v>154</v>
      </c>
      <c r="H134" s="133">
        <v>60.606999999999999</v>
      </c>
      <c r="I134" s="133">
        <v>0</v>
      </c>
      <c r="J134" s="133">
        <v>0</v>
      </c>
      <c r="K134" s="133">
        <f>ROUND(P134*H134,3)</f>
        <v>0</v>
      </c>
      <c r="L134" s="131" t="s">
        <v>125</v>
      </c>
      <c r="M134" s="25"/>
      <c r="N134" s="134" t="s">
        <v>1</v>
      </c>
      <c r="O134" s="104" t="s">
        <v>39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6.0000000000000001E-3</v>
      </c>
      <c r="T134" s="136">
        <f>S134*H134</f>
        <v>0.36364200000000002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126</v>
      </c>
      <c r="AT134" s="138" t="s">
        <v>121</v>
      </c>
      <c r="AU134" s="138" t="s">
        <v>127</v>
      </c>
      <c r="AY134" s="13" t="s">
        <v>119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127</v>
      </c>
      <c r="BK134" s="140">
        <f>ROUND(P134*H134,3)</f>
        <v>0</v>
      </c>
      <c r="BL134" s="13" t="s">
        <v>126</v>
      </c>
      <c r="BM134" s="138" t="s">
        <v>163</v>
      </c>
    </row>
    <row r="135" spans="2:65" s="11" customFormat="1" ht="22.9" customHeight="1">
      <c r="B135" s="116"/>
      <c r="D135" s="117" t="s">
        <v>74</v>
      </c>
      <c r="E135" s="126" t="s">
        <v>164</v>
      </c>
      <c r="F135" s="126" t="s">
        <v>165</v>
      </c>
      <c r="K135" s="127">
        <f>BK135</f>
        <v>0</v>
      </c>
      <c r="M135" s="116"/>
      <c r="N135" s="120"/>
      <c r="Q135" s="121">
        <f>Q136</f>
        <v>0</v>
      </c>
      <c r="R135" s="121">
        <f>R136</f>
        <v>0</v>
      </c>
      <c r="T135" s="122">
        <f>T136</f>
        <v>4.2358400000000005</v>
      </c>
      <c r="V135" s="122">
        <f>V136</f>
        <v>0</v>
      </c>
      <c r="X135" s="123">
        <f>X136</f>
        <v>0</v>
      </c>
      <c r="AR135" s="117" t="s">
        <v>80</v>
      </c>
      <c r="AT135" s="124" t="s">
        <v>74</v>
      </c>
      <c r="AU135" s="124" t="s">
        <v>80</v>
      </c>
      <c r="AY135" s="117" t="s">
        <v>119</v>
      </c>
      <c r="BK135" s="125">
        <f>BK136</f>
        <v>0</v>
      </c>
    </row>
    <row r="136" spans="2:65" s="1" customFormat="1" ht="24" customHeight="1">
      <c r="B136" s="128"/>
      <c r="C136" s="129" t="s">
        <v>144</v>
      </c>
      <c r="D136" s="129" t="s">
        <v>121</v>
      </c>
      <c r="E136" s="130" t="s">
        <v>166</v>
      </c>
      <c r="F136" s="131" t="s">
        <v>167</v>
      </c>
      <c r="G136" s="132" t="s">
        <v>154</v>
      </c>
      <c r="H136" s="133">
        <v>105.896</v>
      </c>
      <c r="I136" s="133">
        <v>0</v>
      </c>
      <c r="J136" s="133">
        <v>0</v>
      </c>
      <c r="K136" s="133">
        <f>ROUND(P136*H136,3)</f>
        <v>0</v>
      </c>
      <c r="L136" s="131" t="s">
        <v>125</v>
      </c>
      <c r="M136" s="25"/>
      <c r="N136" s="141" t="s">
        <v>1</v>
      </c>
      <c r="O136" s="142" t="s">
        <v>39</v>
      </c>
      <c r="P136" s="143">
        <f>I136+J136</f>
        <v>0</v>
      </c>
      <c r="Q136" s="143">
        <f>ROUND(I136*H136,3)</f>
        <v>0</v>
      </c>
      <c r="R136" s="143">
        <f>ROUND(J136*H136,3)</f>
        <v>0</v>
      </c>
      <c r="S136" s="144">
        <v>0.04</v>
      </c>
      <c r="T136" s="144">
        <f>S136*H136</f>
        <v>4.2358400000000005</v>
      </c>
      <c r="U136" s="144">
        <v>0</v>
      </c>
      <c r="V136" s="144">
        <f>U136*H136</f>
        <v>0</v>
      </c>
      <c r="W136" s="144">
        <v>0</v>
      </c>
      <c r="X136" s="145">
        <f>W136*H136</f>
        <v>0</v>
      </c>
      <c r="AR136" s="138" t="s">
        <v>126</v>
      </c>
      <c r="AT136" s="138" t="s">
        <v>121</v>
      </c>
      <c r="AU136" s="138" t="s">
        <v>127</v>
      </c>
      <c r="AY136" s="13" t="s">
        <v>119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127</v>
      </c>
      <c r="BK136" s="140">
        <f>ROUND(P136*H136,3)</f>
        <v>0</v>
      </c>
      <c r="BL136" s="13" t="s">
        <v>126</v>
      </c>
      <c r="BM136" s="138" t="s">
        <v>168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25"/>
    </row>
  </sheetData>
  <autoFilter ref="C120:L136"/>
  <mergeCells count="6">
    <mergeCell ref="E113:K113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MILO5 - Výkaz výmer I. et...</vt:lpstr>
      <vt:lpstr>'MILO5 - Výkaz výmer I. et...'!Názvy_tlače</vt:lpstr>
      <vt:lpstr>'Rekapitulácia stavby'!Názvy_tlače</vt:lpstr>
      <vt:lpstr>'MILO5 -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2019-03-25T07:05:13Z</dcterms:created>
  <dcterms:modified xsi:type="dcterms:W3CDTF">2019-03-25T08:53:11Z</dcterms:modified>
</cp:coreProperties>
</file>