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 activeTab="3"/>
  </bookViews>
  <sheets>
    <sheet name="Rekapitulácia stavby" sheetId="1" r:id="rId1"/>
    <sheet name="01 - SO - 01 Vlastná stavba" sheetId="2" r:id="rId2"/>
    <sheet name="02 - SO - 02 Búracie práce" sheetId="3" r:id="rId3"/>
    <sheet name="03 - SO - 03 Vnútorná ele..." sheetId="4" r:id="rId4"/>
  </sheets>
  <definedNames>
    <definedName name="_xlnm._FilterDatabase" localSheetId="1" hidden="1">'01 - SO - 01 Vlastná stavba'!$C$125:$K$211</definedName>
    <definedName name="_xlnm._FilterDatabase" localSheetId="2" hidden="1">'02 - SO - 02 Búracie práce'!$C$120:$K$143</definedName>
    <definedName name="_xlnm._FilterDatabase" localSheetId="3" hidden="1">'03 - SO - 03 Vnútorná ele...'!$C$117:$K$143</definedName>
    <definedName name="_xlnm.Print_Titles" localSheetId="1">'01 - SO - 01 Vlastná stavba'!$125:$125</definedName>
    <definedName name="_xlnm.Print_Titles" localSheetId="2">'02 - SO - 02 Búracie práce'!$120:$120</definedName>
    <definedName name="_xlnm.Print_Titles" localSheetId="3">'03 - SO - 03 Vnútorná ele...'!$117:$117</definedName>
    <definedName name="_xlnm.Print_Titles" localSheetId="0">'Rekapitulácia stavby'!$92:$92</definedName>
    <definedName name="_xlnm.Print_Area" localSheetId="1">'01 - SO - 01 Vlastná stavba'!$C$4:$J$76,'01 - SO - 01 Vlastná stavba'!$C$82:$J$107,'01 - SO - 01 Vlastná stavba'!$C$113:$J$211</definedName>
    <definedName name="_xlnm.Print_Area" localSheetId="2">'02 - SO - 02 Búracie práce'!$C$4:$J$76,'02 - SO - 02 Búracie práce'!$C$82:$J$102,'02 - SO - 02 Búracie práce'!$C$108:$J$143</definedName>
    <definedName name="_xlnm.Print_Area" localSheetId="3">'03 - SO - 03 Vnútorná ele...'!$C$4:$J$76,'03 - SO - 03 Vnútorná ele...'!$C$82:$J$99,'03 - SO - 03 Vnútorná ele...'!$C$105:$J$143</definedName>
    <definedName name="_xlnm.Print_Area" localSheetId="0">'Rekapitulácia stavby'!$D$4:$AO$76,'Rekapitulácia stavby'!$C$82:$AQ$98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1" i="2"/>
  <c r="P141"/>
  <c r="R141"/>
  <c r="T141"/>
  <c r="BE141"/>
  <c r="BF141"/>
  <c r="BG141"/>
  <c r="BH141"/>
  <c r="BI141"/>
  <c r="BK141"/>
  <c r="J142"/>
  <c r="P142"/>
  <c r="R142"/>
  <c r="T142"/>
  <c r="BE142"/>
  <c r="BF142"/>
  <c r="BG142"/>
  <c r="BH142"/>
  <c r="BI142"/>
  <c r="BK142"/>
  <c r="J37" i="4"/>
  <c r="J36"/>
  <c r="AY97" i="1" s="1"/>
  <c r="J35" i="4"/>
  <c r="AX97" i="1" s="1"/>
  <c r="BI143" i="4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92" s="1"/>
  <c r="J23"/>
  <c r="J18"/>
  <c r="E18"/>
  <c r="F92" s="1"/>
  <c r="J17"/>
  <c r="E7"/>
  <c r="E108"/>
  <c r="J123" i="3"/>
  <c r="J37"/>
  <c r="J36"/>
  <c r="AY96" i="1"/>
  <c r="J35" i="3"/>
  <c r="AX96" i="1"/>
  <c r="BI142" i="3"/>
  <c r="BH142"/>
  <c r="BG142"/>
  <c r="BE142"/>
  <c r="T142"/>
  <c r="R142"/>
  <c r="P142"/>
  <c r="BI138"/>
  <c r="BH138"/>
  <c r="BG138"/>
  <c r="BE138"/>
  <c r="T138"/>
  <c r="R138"/>
  <c r="P138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J98"/>
  <c r="J117"/>
  <c r="F117"/>
  <c r="F115"/>
  <c r="E113"/>
  <c r="J91"/>
  <c r="F91"/>
  <c r="F89"/>
  <c r="E87"/>
  <c r="J24"/>
  <c r="E24"/>
  <c r="J118"/>
  <c r="J23"/>
  <c r="J18"/>
  <c r="E18"/>
  <c r="F118"/>
  <c r="J17"/>
  <c r="J89"/>
  <c r="E7"/>
  <c r="E111" s="1"/>
  <c r="J37" i="2"/>
  <c r="J36"/>
  <c r="AY95" i="1" s="1"/>
  <c r="J35" i="2"/>
  <c r="AX95" i="1"/>
  <c r="BI211" i="2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86"/>
  <c r="BH186"/>
  <c r="BG186"/>
  <c r="BE186"/>
  <c r="T186"/>
  <c r="R186"/>
  <c r="P186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T177"/>
  <c r="R178"/>
  <c r="R177" s="1"/>
  <c r="P178"/>
  <c r="P177" s="1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39"/>
  <c r="BH139"/>
  <c r="BG139"/>
  <c r="BE139"/>
  <c r="T139"/>
  <c r="R139"/>
  <c r="P139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J122"/>
  <c r="F122"/>
  <c r="F120"/>
  <c r="E118"/>
  <c r="J91"/>
  <c r="F91"/>
  <c r="F89"/>
  <c r="E87"/>
  <c r="J24"/>
  <c r="E24"/>
  <c r="J123" s="1"/>
  <c r="J23"/>
  <c r="J18"/>
  <c r="E18"/>
  <c r="F92" s="1"/>
  <c r="J17"/>
  <c r="J120"/>
  <c r="E7"/>
  <c r="E116" s="1"/>
  <c r="L90" i="1"/>
  <c r="AM90"/>
  <c r="AM89"/>
  <c r="L89"/>
  <c r="AM87"/>
  <c r="L87"/>
  <c r="L85"/>
  <c r="L84"/>
  <c r="J205" i="2"/>
  <c r="BK201"/>
  <c r="BK191"/>
  <c r="BK175"/>
  <c r="J171"/>
  <c r="J156"/>
  <c r="J135"/>
  <c r="J208"/>
  <c r="J203"/>
  <c r="BK193"/>
  <c r="BK184"/>
  <c r="J173"/>
  <c r="BK164"/>
  <c r="BK149"/>
  <c r="J145"/>
  <c r="BK135"/>
  <c r="BK208"/>
  <c r="J201"/>
  <c r="J194"/>
  <c r="J181"/>
  <c r="BK170"/>
  <c r="J164"/>
  <c r="BK150"/>
  <c r="BK133"/>
  <c r="J149"/>
  <c r="J133"/>
  <c r="J135" i="3"/>
  <c r="BK127"/>
  <c r="BK131"/>
  <c r="J131"/>
  <c r="BK141" i="4"/>
  <c r="BK134"/>
  <c r="BK128"/>
  <c r="J141"/>
  <c r="J137"/>
  <c r="J128"/>
  <c r="J122"/>
  <c r="J139"/>
  <c r="BK130"/>
  <c r="BK122"/>
  <c r="BK211" i="2"/>
  <c r="BK203"/>
  <c r="BK196"/>
  <c r="J184"/>
  <c r="BK173"/>
  <c r="BK167"/>
  <c r="BK131"/>
  <c r="J210"/>
  <c r="BK199"/>
  <c r="BK186"/>
  <c r="BK181"/>
  <c r="J175"/>
  <c r="J167"/>
  <c r="J161"/>
  <c r="J129"/>
  <c r="J207"/>
  <c r="J198"/>
  <c r="J193"/>
  <c r="J178"/>
  <c r="BK162"/>
  <c r="BK156"/>
  <c r="J150"/>
  <c r="BK136"/>
  <c r="J133" i="3"/>
  <c r="BK142"/>
  <c r="BK138"/>
  <c r="BK142" i="4"/>
  <c r="BK136"/>
  <c r="BK132"/>
  <c r="J124"/>
  <c r="J121"/>
  <c r="J136"/>
  <c r="J134"/>
  <c r="BK125"/>
  <c r="BK129"/>
  <c r="BK123"/>
  <c r="BK138"/>
  <c r="J129"/>
  <c r="BK210" i="2"/>
  <c r="J199"/>
  <c r="BK194"/>
  <c r="J186"/>
  <c r="J174"/>
  <c r="BK169"/>
  <c r="BK158"/>
  <c r="J136"/>
  <c r="J211"/>
  <c r="BK207"/>
  <c r="BK198"/>
  <c r="BK178"/>
  <c r="BK171"/>
  <c r="J170"/>
  <c r="J162"/>
  <c r="J152"/>
  <c r="BK147"/>
  <c r="BK139"/>
  <c r="BK205"/>
  <c r="J196"/>
  <c r="J191"/>
  <c r="BK174"/>
  <c r="BK161"/>
  <c r="BK152"/>
  <c r="J139"/>
  <c r="J131"/>
  <c r="BK145"/>
  <c r="BK129" i="3"/>
  <c r="J129"/>
  <c r="BK135"/>
  <c r="BK133"/>
  <c r="J125"/>
  <c r="BK137" i="4"/>
  <c r="BK131"/>
  <c r="J127"/>
  <c r="BK139"/>
  <c r="J133"/>
  <c r="J125"/>
  <c r="J140"/>
  <c r="BK133"/>
  <c r="BK127"/>
  <c r="AS94" i="1"/>
  <c r="J169" i="2"/>
  <c r="J158"/>
  <c r="J147"/>
  <c r="BK129"/>
  <c r="J138" i="3"/>
  <c r="BK125"/>
  <c r="J142"/>
  <c r="J127"/>
  <c r="J138" i="4"/>
  <c r="J130"/>
  <c r="J126"/>
  <c r="J123"/>
  <c r="J142"/>
  <c r="J135"/>
  <c r="J131"/>
  <c r="BK121"/>
  <c r="BK143"/>
  <c r="BK140"/>
  <c r="BK135"/>
  <c r="BK126"/>
  <c r="J143"/>
  <c r="J132"/>
  <c r="BK124"/>
  <c r="R124" i="3" l="1"/>
  <c r="R122" s="1"/>
  <c r="T137"/>
  <c r="T136" s="1"/>
  <c r="R128" i="2"/>
  <c r="P138"/>
  <c r="R138"/>
  <c r="P144"/>
  <c r="BK124" i="3"/>
  <c r="J124" s="1"/>
  <c r="J99" s="1"/>
  <c r="BK137"/>
  <c r="BK136"/>
  <c r="J136" s="1"/>
  <c r="J100" s="1"/>
  <c r="BK120" i="4"/>
  <c r="J120" s="1"/>
  <c r="J98" s="1"/>
  <c r="P120"/>
  <c r="P119" s="1"/>
  <c r="P118" s="1"/>
  <c r="AU97" i="1" s="1"/>
  <c r="BK128" i="2"/>
  <c r="J128" s="1"/>
  <c r="J98" s="1"/>
  <c r="P128"/>
  <c r="BK138"/>
  <c r="J138" s="1"/>
  <c r="J99" s="1"/>
  <c r="BK144"/>
  <c r="J144" s="1"/>
  <c r="J100" s="1"/>
  <c r="R144"/>
  <c r="BK155"/>
  <c r="J155" s="1"/>
  <c r="J101" s="1"/>
  <c r="T155"/>
  <c r="P124" i="3"/>
  <c r="P122" s="1"/>
  <c r="P137"/>
  <c r="P136"/>
  <c r="R120" i="4"/>
  <c r="R119" s="1"/>
  <c r="R118" s="1"/>
  <c r="T128" i="2"/>
  <c r="T138"/>
  <c r="T144"/>
  <c r="P155"/>
  <c r="R155"/>
  <c r="BK166"/>
  <c r="J166" s="1"/>
  <c r="J102" s="1"/>
  <c r="P166"/>
  <c r="R166"/>
  <c r="T166"/>
  <c r="BK180"/>
  <c r="J180" s="1"/>
  <c r="J105" s="1"/>
  <c r="P180"/>
  <c r="R180"/>
  <c r="T180"/>
  <c r="BK204"/>
  <c r="J204" s="1"/>
  <c r="J106" s="1"/>
  <c r="P204"/>
  <c r="R204"/>
  <c r="T204"/>
  <c r="T124" i="3"/>
  <c r="T122" s="1"/>
  <c r="T121" s="1"/>
  <c r="R137"/>
  <c r="R136"/>
  <c r="T120" i="4"/>
  <c r="T119" s="1"/>
  <c r="T118" s="1"/>
  <c r="BK177" i="2"/>
  <c r="J177" s="1"/>
  <c r="J103" s="1"/>
  <c r="E85" i="4"/>
  <c r="F115"/>
  <c r="BF122"/>
  <c r="BF130"/>
  <c r="BF139"/>
  <c r="J112"/>
  <c r="J115"/>
  <c r="BF121"/>
  <c r="BF127"/>
  <c r="BF128"/>
  <c r="BF132"/>
  <c r="BF136"/>
  <c r="BF138"/>
  <c r="BF140"/>
  <c r="BF141"/>
  <c r="J137" i="3"/>
  <c r="J101" s="1"/>
  <c r="BF124" i="4"/>
  <c r="BF133"/>
  <c r="BF134"/>
  <c r="BF135"/>
  <c r="BF143"/>
  <c r="BF123"/>
  <c r="BF125"/>
  <c r="BF126"/>
  <c r="BF129"/>
  <c r="BF131"/>
  <c r="BF137"/>
  <c r="BF142"/>
  <c r="E85" i="3"/>
  <c r="F92"/>
  <c r="J115"/>
  <c r="BF131"/>
  <c r="BF125"/>
  <c r="BF133"/>
  <c r="BF127"/>
  <c r="BF135"/>
  <c r="BF142"/>
  <c r="J92"/>
  <c r="BF129"/>
  <c r="BF138"/>
  <c r="E85" i="2"/>
  <c r="F123"/>
  <c r="BF147"/>
  <c r="BF149"/>
  <c r="BF152"/>
  <c r="BF164"/>
  <c r="BF129"/>
  <c r="BF131"/>
  <c r="BF136"/>
  <c r="BF145"/>
  <c r="BF167"/>
  <c r="BF169"/>
  <c r="BF171"/>
  <c r="BF181"/>
  <c r="BF184"/>
  <c r="BF186"/>
  <c r="BF198"/>
  <c r="BF201"/>
  <c r="BF205"/>
  <c r="BF207"/>
  <c r="BF208"/>
  <c r="BF210"/>
  <c r="J89"/>
  <c r="J92"/>
  <c r="BF133"/>
  <c r="BF135"/>
  <c r="BF139"/>
  <c r="BF150"/>
  <c r="BF158"/>
  <c r="BF170"/>
  <c r="BF173"/>
  <c r="BF174"/>
  <c r="BF175"/>
  <c r="BF193"/>
  <c r="BF194"/>
  <c r="BF199"/>
  <c r="BF211"/>
  <c r="BF156"/>
  <c r="BF161"/>
  <c r="BF162"/>
  <c r="BF178"/>
  <c r="BF191"/>
  <c r="BF196"/>
  <c r="BF203"/>
  <c r="F36"/>
  <c r="BC95" i="1" s="1"/>
  <c r="F37" i="3"/>
  <c r="BD96" i="1" s="1"/>
  <c r="J33" i="3"/>
  <c r="AV96" i="1" s="1"/>
  <c r="F37" i="4"/>
  <c r="BD97" i="1" s="1"/>
  <c r="J33" i="2"/>
  <c r="AV95" i="1" s="1"/>
  <c r="F33" i="3"/>
  <c r="AZ96" i="1" s="1"/>
  <c r="F35" i="3"/>
  <c r="BB96" i="1" s="1"/>
  <c r="F35" i="4"/>
  <c r="BB97" i="1" s="1"/>
  <c r="F35" i="2"/>
  <c r="BB95" i="1" s="1"/>
  <c r="F36" i="3"/>
  <c r="BC96" i="1" s="1"/>
  <c r="F33" i="4"/>
  <c r="AZ97" i="1" s="1"/>
  <c r="J33" i="4"/>
  <c r="AV97" i="1" s="1"/>
  <c r="F33" i="2"/>
  <c r="AZ95" i="1" s="1"/>
  <c r="F37" i="2"/>
  <c r="BD95" i="1" s="1"/>
  <c r="F36" i="4"/>
  <c r="BC97" i="1" s="1"/>
  <c r="R179" i="2" l="1"/>
  <c r="T127"/>
  <c r="P121" i="3"/>
  <c r="AU96" i="1" s="1"/>
  <c r="P127" i="2"/>
  <c r="R127"/>
  <c r="R126" s="1"/>
  <c r="P179"/>
  <c r="BK127"/>
  <c r="R121" i="3"/>
  <c r="T179" i="2"/>
  <c r="BK122" i="3"/>
  <c r="J122" s="1"/>
  <c r="J97" s="1"/>
  <c r="BK119" i="4"/>
  <c r="J119" s="1"/>
  <c r="J97" s="1"/>
  <c r="BK179" i="2"/>
  <c r="J179" s="1"/>
  <c r="J104" s="1"/>
  <c r="J34"/>
  <c r="AW95" i="1" s="1"/>
  <c r="AT95" s="1"/>
  <c r="BC94"/>
  <c r="AY94" s="1"/>
  <c r="BD94"/>
  <c r="W33" s="1"/>
  <c r="F34" i="2"/>
  <c r="BA95" i="1" s="1"/>
  <c r="AZ94"/>
  <c r="AV94" s="1"/>
  <c r="AK29" s="1"/>
  <c r="J34" i="3"/>
  <c r="AW96" i="1" s="1"/>
  <c r="AT96" s="1"/>
  <c r="BB94"/>
  <c r="W31" s="1"/>
  <c r="F34" i="4"/>
  <c r="BA97" i="1" s="1"/>
  <c r="F34" i="3"/>
  <c r="BA96" i="1" s="1"/>
  <c r="J34" i="4"/>
  <c r="AW97" i="1" s="1"/>
  <c r="AT97" s="1"/>
  <c r="BK126" i="2" l="1"/>
  <c r="J126" s="1"/>
  <c r="J96" s="1"/>
  <c r="P126"/>
  <c r="AU95" i="1" s="1"/>
  <c r="AU94" s="1"/>
  <c r="T126" i="2"/>
  <c r="BK121" i="3"/>
  <c r="J121" s="1"/>
  <c r="J30" s="1"/>
  <c r="AG96" i="1" s="1"/>
  <c r="BK118" i="4"/>
  <c r="J118" s="1"/>
  <c r="J96" s="1"/>
  <c r="J127" i="2"/>
  <c r="J97" s="1"/>
  <c r="AX94" i="1"/>
  <c r="BA94"/>
  <c r="W30" s="1"/>
  <c r="W32"/>
  <c r="W29"/>
  <c r="J39" i="3" l="1"/>
  <c r="J96"/>
  <c r="AN96" i="1"/>
  <c r="J30" i="2"/>
  <c r="AG95" i="1" s="1"/>
  <c r="AW94"/>
  <c r="AK30" s="1"/>
  <c r="J30" i="4"/>
  <c r="AG97" i="1" s="1"/>
  <c r="J39" i="4" l="1"/>
  <c r="J39" i="2"/>
  <c r="AN95" i="1"/>
  <c r="AN97"/>
  <c r="AG94"/>
  <c r="AT94"/>
  <c r="AN94" l="1"/>
  <c r="AK26"/>
  <c r="AK35" s="1"/>
</calcChain>
</file>

<file path=xl/sharedStrings.xml><?xml version="1.0" encoding="utf-8"?>
<sst xmlns="http://schemas.openxmlformats.org/spreadsheetml/2006/main" count="1999" uniqueCount="450">
  <si>
    <t>Export Komplet</t>
  </si>
  <si>
    <t/>
  </si>
  <si>
    <t>2.0</t>
  </si>
  <si>
    <t>False</t>
  </si>
  <si>
    <t>{6bbd7529-a84f-4a26-8887-6355fd2312e2}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</si>
  <si>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</si>
  <si>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</si>
  <si>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</si>
  <si>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</si>
  <si>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</si>
  <si>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</si>
  <si>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</si>
  <si>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99-9</t>
  </si>
  <si>
    <t>Stavba:</t>
  </si>
  <si>
    <t>Stavebné úpravy skladu objemových krmovýn pre ŽV,  č. 176/6, k.ú. Pčoliné okr. Snina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</si>
  <si>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</si>
  <si>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</si>
  <si>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</si>
  <si>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</si>
  <si>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</si>
  <si>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</si>
  <si>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</si>
  <si>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36 472 182</t>
  </si>
  <si>
    <t>IČ DPH:</t>
  </si>
  <si>
    <t>SK202 002 5139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</si>
  <si>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</si>
  <si>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</si>
  <si>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</si>
  <si>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</si>
  <si>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</si>
  <si>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</si>
  <si>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</si>
  <si>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</si>
  <si>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</si>
  <si>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</si>
  <si>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</si>
  <si>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</si>
  <si>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</si>
  <si>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</si>
  <si>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</si>
  <si>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</si>
  <si>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</si>
  <si>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</si>
  <si>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</si>
  <si>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</si>
  <si>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</si>
  <si>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</si>
  <si>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</si>
  <si>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</si>
  <si>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</si>
  <si>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</si>
  <si>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</si>
  <si>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</si>
  <si>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</si>
  <si>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</si>
  <si>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</si>
  <si>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</si>
  <si>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</si>
  <si>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</si>
  <si>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</si>
  <si>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</si>
  <si>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</si>
  <si>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</si>
  <si>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</si>
  <si>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</si>
  <si>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</si>
  <si>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</si>
  <si>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</si>
  <si>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</si>
  <si>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</si>
  <si>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</si>
  <si>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</si>
  <si>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</si>
  <si>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</si>
  <si>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</si>
  <si>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</si>
  <si>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Vlastná stavba</t>
  </si>
  <si>
    <t>STA</t>
  </si>
  <si>
    <t>1</t>
  </si>
  <si>
    <t>{a40acf17-1e23-47bc-a604-45ff5da785e2}</t>
  </si>
  <si>
    <t>02</t>
  </si>
  <si>
    <t>SO - 02 Búracie práce</t>
  </si>
  <si>
    <t>{17a535c2-79ec-426f-8039-783d5de8a6ac}</t>
  </si>
  <si>
    <t>03</t>
  </si>
  <si>
    <t>{6456cb4f-c893-4bd6-b491-61791a4df075}</t>
  </si>
  <si>
    <t>KRYCÍ LIST ROZPOČTU</t>
  </si>
  <si>
    <t>Objekt:</t>
  </si>
  <si>
    <t>01 - SO - 01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</si>
  <si>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</si>
  <si>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</si>
  <si>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</si>
  <si>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</si>
  <si>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</si>
  <si>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</si>
  <si>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</si>
  <si>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</si>
  <si>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</si>
  <si>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</si>
  <si>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</si>
  <si>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</si>
  <si>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</si>
  <si>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</si>
  <si>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</si>
  <si>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</si>
  <si>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</si>
  <si>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</si>
  <si>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</si>
  <si>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</si>
  <si>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</si>
  <si>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</si>
  <si>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</si>
  <si>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</si>
  <si>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</si>
  <si>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</si>
  <si>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</si>
  <si>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</si>
  <si>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</si>
  <si>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</si>
  <si>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</si>
  <si>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</si>
  <si>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</si>
  <si>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</si>
  <si>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</si>
  <si>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</si>
  <si>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</si>
  <si>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-1228656044</t>
  </si>
  <si>
    <t>VV</t>
  </si>
  <si>
    <t>50,56*0,5*1</t>
  </si>
  <si>
    <t>132201109.S</t>
  </si>
  <si>
    <t>Príplatok k cene za lepivosť pri hĺbení rýh šírky do 600 mm zapažených i nezapažených s urovnaním dna v hornine 3</t>
  </si>
  <si>
    <t>-1525374046</t>
  </si>
  <si>
    <t>25,28*0,3</t>
  </si>
  <si>
    <t>3</t>
  </si>
  <si>
    <t>162201102.S</t>
  </si>
  <si>
    <t>Vodorovné premiestnenie výkopku z horniny 1-4 nad 20-50m</t>
  </si>
  <si>
    <t>1046767453</t>
  </si>
  <si>
    <t>25,28</t>
  </si>
  <si>
    <t>167101102.S</t>
  </si>
  <si>
    <t>Nakladanie neuľahnutého výkopku z hornín tr.1-4 nad 100 do 1000 m3</t>
  </si>
  <si>
    <t>1242036436</t>
  </si>
  <si>
    <t>5</t>
  </si>
  <si>
    <t>171201202.S</t>
  </si>
  <si>
    <t>Uloženie sypaniny na skládky nad 100 do 1000 m3</t>
  </si>
  <si>
    <t>411859447</t>
  </si>
  <si>
    <t>Zakladanie</t>
  </si>
  <si>
    <t>6</t>
  </si>
  <si>
    <t>212572111.S</t>
  </si>
  <si>
    <t>Lôžko pre trativod zo štrkopiesku triedeného</t>
  </si>
  <si>
    <t>527953085</t>
  </si>
  <si>
    <t>50,56*0,5*1-(3,14*0,075*0,075*50,56)</t>
  </si>
  <si>
    <t>7</t>
  </si>
  <si>
    <t>212756235.S</t>
  </si>
  <si>
    <t>Montáž trativodu z drenážnych rúr PVC, bez lôžka,  DN 150</t>
  </si>
  <si>
    <t>m</t>
  </si>
  <si>
    <t>-618452324</t>
  </si>
  <si>
    <t>8</t>
  </si>
  <si>
    <t>M</t>
  </si>
  <si>
    <t>286120012200.S</t>
  </si>
  <si>
    <t>Plnostenná drenážna PVC rúra DN 150, perforovaná</t>
  </si>
  <si>
    <t>93619795</t>
  </si>
  <si>
    <t>50,56*1,05 'Prepočítané koeficientom množstva</t>
  </si>
  <si>
    <t>Zvislé a kompletné konštrukcie</t>
  </si>
  <si>
    <t>9</t>
  </si>
  <si>
    <t>341321410.S</t>
  </si>
  <si>
    <t>Betón stien a priečok, železový (bez výstuže) tr. C 25/30</t>
  </si>
  <si>
    <t>2121064083</t>
  </si>
  <si>
    <t>(50,56+16*2+2,75+3,55-3*2)*0,5*1,35</t>
  </si>
  <si>
    <t>10</t>
  </si>
  <si>
    <t>341351105.S</t>
  </si>
  <si>
    <t>Debnenie stien a priečok obojstranné zhotovenie-dielce</t>
  </si>
  <si>
    <t>m2</t>
  </si>
  <si>
    <t>16</t>
  </si>
  <si>
    <t>-965295334</t>
  </si>
  <si>
    <t>(50,56+16*2+2,75+3,55-3*2)*2*1,35</t>
  </si>
  <si>
    <t>11</t>
  </si>
  <si>
    <t>341351106.S</t>
  </si>
  <si>
    <t>Debnenie stien a priečok obojstranné odstránenie-dielce</t>
  </si>
  <si>
    <t>117009656</t>
  </si>
  <si>
    <t>12</t>
  </si>
  <si>
    <t>341352301.S</t>
  </si>
  <si>
    <t>Denný prenájom ručného systémového debnenia jednoduchých stien, pre výšku debniaceho panela 2400 mm</t>
  </si>
  <si>
    <t>-1664874307</t>
  </si>
  <si>
    <t>223,722*2</t>
  </si>
  <si>
    <t>13</t>
  </si>
  <si>
    <t>341362422.S</t>
  </si>
  <si>
    <t>Výstuž  stien a priečok rovných alebo oblých zo zváraných sietí KARI, priemer drôtu 6/6 mm, veľkosť oka 150x150 mm</t>
  </si>
  <si>
    <t>-268839164</t>
  </si>
  <si>
    <t>(50,56+16*2+2,75+3,55-3*2)*1,35</t>
  </si>
  <si>
    <t>Súčet</t>
  </si>
  <si>
    <t>Úpravy povrchov, podlahy, osadenie</t>
  </si>
  <si>
    <t>14</t>
  </si>
  <si>
    <t>631315611.S</t>
  </si>
  <si>
    <t>Mazanina z betónu prostého (m3) tr. C 16/20 hr.nad 120 do 240 mm</t>
  </si>
  <si>
    <t>1027791359</t>
  </si>
  <si>
    <t>(50,56*16)*0,15</t>
  </si>
  <si>
    <t>15</t>
  </si>
  <si>
    <t>631351101.S</t>
  </si>
  <si>
    <t>Debnenie stien, rýh a otvorov v podlahách zhotovenie</t>
  </si>
  <si>
    <t>1358362249</t>
  </si>
  <si>
    <t>(50,56+16*2)*0,15</t>
  </si>
  <si>
    <t>631351102.S</t>
  </si>
  <si>
    <t>Debnenie stien, rýh a otvorov v podlahách odstránenie</t>
  </si>
  <si>
    <t>-1019067121</t>
  </si>
  <si>
    <t>17</t>
  </si>
  <si>
    <t>631362422.S</t>
  </si>
  <si>
    <t>Výstuž mazanín z betónov (z kameniva) a z ľahkých betónov zo sietí KARI, priemer drôtu 6/6 mm, veľkosť oka 150x150 mm</t>
  </si>
  <si>
    <t>271508796</t>
  </si>
  <si>
    <t>50,56*16</t>
  </si>
  <si>
    <t>18</t>
  </si>
  <si>
    <t>634920033.S</t>
  </si>
  <si>
    <t>Rezanie dilatačných škár v čiastočne zatvrdnutej betónovej mazanine alebo poteru hĺbky nad 50 do 80 mm, šírky nad 10 do 20 mm</t>
  </si>
  <si>
    <t>-707314075</t>
  </si>
  <si>
    <t>50,56+16*9</t>
  </si>
  <si>
    <t>Ostatné konštrukcie a práce-búranie</t>
  </si>
  <si>
    <t>19</t>
  </si>
  <si>
    <t>943943221.S</t>
  </si>
  <si>
    <t>Montáž lešenia priestorového ľahkého bez podláh pri zaťaženie do 2 kPa, výšky do 10 m</t>
  </si>
  <si>
    <t>-443140224</t>
  </si>
  <si>
    <t>3,14*8*8*50,56/2*0,3</t>
  </si>
  <si>
    <t>943943292.S</t>
  </si>
  <si>
    <t>Príplatok za prvý a každý ďalší i začatý mesiac používania lešenia priestorového ľahkého bez podláh výšky do 10 m a nad 10 do 22 m</t>
  </si>
  <si>
    <t>-1384412065</t>
  </si>
  <si>
    <t>21</t>
  </si>
  <si>
    <t>943943821.S</t>
  </si>
  <si>
    <t>Demontáž lešenia priestorového ľahkého bez podláh pri zaťažení do 2 kPa, výšky do 10 m</t>
  </si>
  <si>
    <t>624917249</t>
  </si>
  <si>
    <t>22</t>
  </si>
  <si>
    <t>943955021.S</t>
  </si>
  <si>
    <t>Montáž lešeňovej podlahy s priečnikmi alebo pozdĺžnikmi výšky do do 10 m</t>
  </si>
  <si>
    <t>-1684806280</t>
  </si>
  <si>
    <t>23</t>
  </si>
  <si>
    <t>943955191.S</t>
  </si>
  <si>
    <t>Príplatok za prvý a každý i začatý mesiac použitia lešeňovej podlahy pre všetky výšky do 40 m</t>
  </si>
  <si>
    <t>1114643847</t>
  </si>
  <si>
    <t>24</t>
  </si>
  <si>
    <t>943955821.S</t>
  </si>
  <si>
    <t>Demontáž lešeňovej podlahy s priečnikmi alebo pozdľžnikmi výšky do 10 m</t>
  </si>
  <si>
    <t>1011839728</t>
  </si>
  <si>
    <t>25</t>
  </si>
  <si>
    <t>952901411.S</t>
  </si>
  <si>
    <t>Vyčistenie ostatných objektov (kanálov, zásobníkov a pod.) akejkoľvek výšky</t>
  </si>
  <si>
    <t>1134878862</t>
  </si>
  <si>
    <t>99</t>
  </si>
  <si>
    <t>Presun hmôt HSV</t>
  </si>
  <si>
    <t>26</t>
  </si>
  <si>
    <t>998011002.S</t>
  </si>
  <si>
    <t>Presun hmôt pre budovy (801, 803, 812), zvislá konštr. z tehál, tvárnic, z kovu výšky do 12 m</t>
  </si>
  <si>
    <t>t</t>
  </si>
  <si>
    <t>-1452683638</t>
  </si>
  <si>
    <t>PSV</t>
  </si>
  <si>
    <t>Práce a dodávky PSV</t>
  </si>
  <si>
    <t>767</t>
  </si>
  <si>
    <t>Konštrukcie doplnkové kovové</t>
  </si>
  <si>
    <t>27</t>
  </si>
  <si>
    <t>767137512.S</t>
  </si>
  <si>
    <t>Obloženie plechom tvarovaným skrutkovaním, čelné steny</t>
  </si>
  <si>
    <t>1953499906</t>
  </si>
  <si>
    <t>(3,14*8*8/2-3,3*4,3)*2</t>
  </si>
  <si>
    <t>28</t>
  </si>
  <si>
    <t>138310001100</t>
  </si>
  <si>
    <t>Plech trapézový pozink. hr. 0,5-0,75 mm</t>
  </si>
  <si>
    <t>32</t>
  </si>
  <si>
    <t>-304392716</t>
  </si>
  <si>
    <t>169,744*1,03 'Prepočítané koeficientom množstva</t>
  </si>
  <si>
    <t>29</t>
  </si>
  <si>
    <t>767431001.S</t>
  </si>
  <si>
    <t>Montáž krytiny oceľovej haly z oblúkov z tvarovaných plechov , hala</t>
  </si>
  <si>
    <t>-2012985570</t>
  </si>
  <si>
    <t>-1,35*2*50,56</t>
  </si>
  <si>
    <t>-3,3*4,3*12</t>
  </si>
  <si>
    <t xml:space="preserve"> 2*3,14*8/2*50,56</t>
  </si>
  <si>
    <t>30</t>
  </si>
  <si>
    <t>-604581629</t>
  </si>
  <si>
    <t>963,275*1,0105 'Prepočítané koeficientom množstva</t>
  </si>
  <si>
    <t>31</t>
  </si>
  <si>
    <t>767658911.S</t>
  </si>
  <si>
    <t>Oprava a údržba vrát výmena uzáveru,  -0,00100t</t>
  </si>
  <si>
    <t>ks</t>
  </si>
  <si>
    <t>1821169870</t>
  </si>
  <si>
    <t>767658914.S</t>
  </si>
  <si>
    <t>Oprava a údržba vrát výmena čapového závesu,  -0,00100t</t>
  </si>
  <si>
    <t>1559179142</t>
  </si>
  <si>
    <t>12*3*2*0,5</t>
  </si>
  <si>
    <t>33</t>
  </si>
  <si>
    <t>767920160.S</t>
  </si>
  <si>
    <t xml:space="preserve">Montáž vrát veľ. 3300x4200  </t>
  </si>
  <si>
    <t>1511448398</t>
  </si>
  <si>
    <t>34</t>
  </si>
  <si>
    <t>553410061700.S</t>
  </si>
  <si>
    <t>Vráta oceľové 3300x4200 mm</t>
  </si>
  <si>
    <t>-956512081</t>
  </si>
  <si>
    <t>35</t>
  </si>
  <si>
    <t>767995104.S</t>
  </si>
  <si>
    <t>Montáž ostatných atypických kovových stavebných doplnkových konštrukcií nad 20 do 50 kg- montáž roštu0</t>
  </si>
  <si>
    <t>kg</t>
  </si>
  <si>
    <t>-56492444</t>
  </si>
  <si>
    <t>1081,067*5,5*0,20  " pomocná - doplňujúca konštrukcia</t>
  </si>
  <si>
    <t>36</t>
  </si>
  <si>
    <t>133510002600.S</t>
  </si>
  <si>
    <t>Oceľ pásová valcovaná za tepla - profily na rošt</t>
  </si>
  <si>
    <t>112303812</t>
  </si>
  <si>
    <t>1189,174/1000</t>
  </si>
  <si>
    <t>37</t>
  </si>
  <si>
    <t>998767202.S</t>
  </si>
  <si>
    <t>Presun hmôt pre kovové stavebné doplnkové konštrukcie v objektoch výšky nad 6 do 12 m</t>
  </si>
  <si>
    <t>%</t>
  </si>
  <si>
    <t>585557756</t>
  </si>
  <si>
    <t>783</t>
  </si>
  <si>
    <t>Nátery</t>
  </si>
  <si>
    <t>38</t>
  </si>
  <si>
    <t>783101821.S</t>
  </si>
  <si>
    <t>Odstránenie starých náterov z oceľových konštrukcií ťažkých A opálením alebo oklepaním</t>
  </si>
  <si>
    <t>2028208579</t>
  </si>
  <si>
    <t>15,23*13</t>
  </si>
  <si>
    <t>39</t>
  </si>
  <si>
    <t>783120420.S</t>
  </si>
  <si>
    <t>Syntetický náter - oceľových konštrukcií A , bez masky</t>
  </si>
  <si>
    <t>254156681</t>
  </si>
  <si>
    <t>40</t>
  </si>
  <si>
    <t>783201821.S</t>
  </si>
  <si>
    <t>Odstránenie starých náterov z kovových stavebných doplnkových konštrukcií opálením alebo oklepaním - vráta</t>
  </si>
  <si>
    <t>210744313</t>
  </si>
  <si>
    <t>3,3*4,2*12*2*0,6</t>
  </si>
  <si>
    <t>41</t>
  </si>
  <si>
    <t>783222100.S</t>
  </si>
  <si>
    <t xml:space="preserve">Nátery kov.stav.doplnk.konštr. syntetické farby šedej na vzduchu schnúce dvojnásobné </t>
  </si>
  <si>
    <t>1375206765</t>
  </si>
  <si>
    <t>42</t>
  </si>
  <si>
    <t>783226100.S</t>
  </si>
  <si>
    <t xml:space="preserve">Nátery kov.stav.doplnk.konštr. syntetické na vzduchu schnúce základný </t>
  </si>
  <si>
    <t>-949349982</t>
  </si>
  <si>
    <t>02 - SO - 02 Búracie práce</t>
  </si>
  <si>
    <t xml:space="preserve">    765 - Konštrukcie - krytiny tvrdé</t>
  </si>
  <si>
    <t>968071137.S</t>
  </si>
  <si>
    <t>Vyvesenie kovového krídla vrát  plochy nad 4 m2</t>
  </si>
  <si>
    <t>968578307</t>
  </si>
  <si>
    <t>(12+2)*2</t>
  </si>
  <si>
    <t>979081111.S</t>
  </si>
  <si>
    <t>Odvoz sutiny a vybúraných hmôt na skládku do 1 km</t>
  </si>
  <si>
    <t>-464287441</t>
  </si>
  <si>
    <t>8,792</t>
  </si>
  <si>
    <t>979081121.S</t>
  </si>
  <si>
    <t>Odvoz sutiny a vybúraných hmôt na skládku za každý ďalší 1 km</t>
  </si>
  <si>
    <t>136460832</t>
  </si>
  <si>
    <t>8,792*15 'Prepočítané koeficientom množstva</t>
  </si>
  <si>
    <t>979082111.S</t>
  </si>
  <si>
    <t>Vnútrostavenisková doprava sutiny a vybúraných hmôt do 10 m</t>
  </si>
  <si>
    <t>-895101142</t>
  </si>
  <si>
    <t>979082121.S</t>
  </si>
  <si>
    <t>Vnútrostavenisková doprava sutiny a vybúraných hmôt za každých ďalších 5 m</t>
  </si>
  <si>
    <t>546773885</t>
  </si>
  <si>
    <t>8,792*3 'Prepočítané koeficientom množstva</t>
  </si>
  <si>
    <t>979089012.S</t>
  </si>
  <si>
    <t>Poplatok za skladovanie - betón, tehly, dlaždice (17 01) ostatné</t>
  </si>
  <si>
    <t>-1474475315</t>
  </si>
  <si>
    <t>765</t>
  </si>
  <si>
    <t>Konštrukcie - krytiny tvrdé</t>
  </si>
  <si>
    <t>765356501.S</t>
  </si>
  <si>
    <t>Demontáž krytiny sklolaminátovej, do sutiny, sklon strechy nad 45°, -0,0023t</t>
  </si>
  <si>
    <t>-290231108</t>
  </si>
  <si>
    <t>-3,3*4,2*12</t>
  </si>
  <si>
    <t>765483830.S</t>
  </si>
  <si>
    <t>Demont obkladu sklolaminátového tvaru vlny na konštrukcii na suť   -0.02200 t</t>
  </si>
  <si>
    <t>-6794938</t>
  </si>
  <si>
    <t>(3,14*8*8/2-3,3*4,2)*2</t>
  </si>
  <si>
    <t>M - Práce a dodávky M</t>
  </si>
  <si>
    <t xml:space="preserve">    21-M - Elektromontáže</t>
  </si>
  <si>
    <t>Práce a dodávky M</t>
  </si>
  <si>
    <t>21-M</t>
  </si>
  <si>
    <t>Elektromontáže</t>
  </si>
  <si>
    <t>210010041.S</t>
  </si>
  <si>
    <t>Rúrka elektroinštalačná ohybná kovová typ 3313, uložená pevne</t>
  </si>
  <si>
    <t>64</t>
  </si>
  <si>
    <t>186642146</t>
  </si>
  <si>
    <t>345710008305.S</t>
  </si>
  <si>
    <t>Rúrka ohybná 3313 kovová z vrchnej pozink. oceľovej pásky a vnútornej izolačnej vrstvy, D 18,9 mm</t>
  </si>
  <si>
    <t>128</t>
  </si>
  <si>
    <t>252426275</t>
  </si>
  <si>
    <t>345710036510.S</t>
  </si>
  <si>
    <t>Príchytka obojstranná 3613 z pozinkovanej ocele pre ohybné kovové elektroinštal. rúrky D 13 mm</t>
  </si>
  <si>
    <t>-1029006138</t>
  </si>
  <si>
    <t>210010301</t>
  </si>
  <si>
    <t xml:space="preserve">Škatuľa prístrojová bez zapojenia </t>
  </si>
  <si>
    <t>KUS</t>
  </si>
  <si>
    <t>732560017</t>
  </si>
  <si>
    <t>3450906510</t>
  </si>
  <si>
    <t xml:space="preserve">Krabica  </t>
  </si>
  <si>
    <t>412474085</t>
  </si>
  <si>
    <t>210100002</t>
  </si>
  <si>
    <t>Ukončenie vodičov v rozvádzač. vč. zapojenia a vodičovej koncovky do 6 mm2</t>
  </si>
  <si>
    <t>995688264</t>
  </si>
  <si>
    <t>210110001.S</t>
  </si>
  <si>
    <t>Jednopólový spínač, nástenný , vrátane zapojenia</t>
  </si>
  <si>
    <t>-140129481</t>
  </si>
  <si>
    <t>345340003000.S</t>
  </si>
  <si>
    <t xml:space="preserve">Spínač jednopólový nástenný </t>
  </si>
  <si>
    <t>86336671</t>
  </si>
  <si>
    <t>210111011.S</t>
  </si>
  <si>
    <t xml:space="preserve">Domová zásuvka polozapustená alebo zapustená 250 V  vrátane zapojenia </t>
  </si>
  <si>
    <t>1436568035</t>
  </si>
  <si>
    <t>345350004320.S</t>
  </si>
  <si>
    <t>Rámik jednoduchý pre spínače a zásuvky</t>
  </si>
  <si>
    <t>-971114844</t>
  </si>
  <si>
    <t>345520000430.S</t>
  </si>
  <si>
    <t>Zásuvka jednonásobná polozapustená,  komplet</t>
  </si>
  <si>
    <t>671129279</t>
  </si>
  <si>
    <t>210111102.S</t>
  </si>
  <si>
    <t xml:space="preserve">Priemyslová zásuvka nástenná  vrátane zapojenia, </t>
  </si>
  <si>
    <t>-1324615538</t>
  </si>
  <si>
    <t>345540004210.S</t>
  </si>
  <si>
    <t xml:space="preserve">Zásuvka nástenná priemyslová </t>
  </si>
  <si>
    <t>1255501820</t>
  </si>
  <si>
    <t>210191561.S</t>
  </si>
  <si>
    <t xml:space="preserve">Osadenie skrine rozvádzača  bez murárskych prác a zapojenia vodičov </t>
  </si>
  <si>
    <t>351158828</t>
  </si>
  <si>
    <t>357120011900.S</t>
  </si>
  <si>
    <t xml:space="preserve">Skriňa elektromerová , bez ističa,  možnosť doplnenia </t>
  </si>
  <si>
    <t>-1124745276</t>
  </si>
  <si>
    <t>210203040.S</t>
  </si>
  <si>
    <t>Montáž a zapojenie stropného LED svietidla 3-18 W</t>
  </si>
  <si>
    <t>1299957363</t>
  </si>
  <si>
    <t>348110001604.S</t>
  </si>
  <si>
    <t xml:space="preserve">LED svietidlo závesné  pre LED trubice , </t>
  </si>
  <si>
    <t>-790243681</t>
  </si>
  <si>
    <t>210902372.S</t>
  </si>
  <si>
    <t xml:space="preserve">Vodič silový, uložený v rúrke </t>
  </si>
  <si>
    <t>1017963201</t>
  </si>
  <si>
    <t>341110033100.S</t>
  </si>
  <si>
    <t>Vodič uložený v rurke</t>
  </si>
  <si>
    <t>217273576</t>
  </si>
  <si>
    <t>HZS-001</t>
  </si>
  <si>
    <t>Revízie</t>
  </si>
  <si>
    <t>hod</t>
  </si>
  <si>
    <t>512</t>
  </si>
  <si>
    <t>187448831</t>
  </si>
  <si>
    <t>MV</t>
  </si>
  <si>
    <t>Murárske výpomoci</t>
  </si>
  <si>
    <t>-1997581850</t>
  </si>
  <si>
    <t>PM</t>
  </si>
  <si>
    <t>Podružný materiál</t>
  </si>
  <si>
    <t>1815756442</t>
  </si>
  <si>
    <t>PPV</t>
  </si>
  <si>
    <t>Podiel pridružených výkonov</t>
  </si>
  <si>
    <t>-932915833</t>
  </si>
  <si>
    <t>ROTAX - ARCH spol, s.r.o., Fidlíkova 3, 066 01 Humenné</t>
  </si>
  <si>
    <t>Argo-PK, Projekčná kancelária, Strojárska 3998, Snina</t>
  </si>
  <si>
    <t xml:space="preserve">    9 - Ostatné konštrukcie a práce</t>
  </si>
  <si>
    <t>Ostatné konštrukcie a práce</t>
  </si>
  <si>
    <t xml:space="preserve">SO - 03 Vnútorná elektroinštalácia </t>
  </si>
  <si>
    <t xml:space="preserve">03 - SO - 03 Vnútorná elektroinštalácia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</si>
</sst>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7" fontId="21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opLeftCell="A88" workbookViewId="0">
      <selection activeCell="J97" sqref="J97:AF9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16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193" t="s">
        <v>12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195" t="s">
        <v>14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22</v>
      </c>
      <c r="AR10" s="19"/>
      <c r="BS10" s="16" t="s">
        <v>6</v>
      </c>
    </row>
    <row r="11" spans="1:74" s="1" customFormat="1" ht="18.399999999999999" customHeight="1">
      <c r="B11" s="19"/>
      <c r="E11" s="23" t="s">
        <v>444</v>
      </c>
      <c r="AK11" s="25" t="s">
        <v>23</v>
      </c>
      <c r="AN11" s="23" t="s">
        <v>24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25</v>
      </c>
      <c r="AK13" s="25" t="s">
        <v>21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445</v>
      </c>
      <c r="AK17" s="25" t="s">
        <v>23</v>
      </c>
      <c r="AN17" s="23" t="s">
        <v>1</v>
      </c>
      <c r="AR17" s="19"/>
      <c r="BS17" s="16" t="s">
        <v>27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18</v>
      </c>
      <c r="AK20" s="25" t="s">
        <v>23</v>
      </c>
      <c r="AN20" s="23" t="s">
        <v>1</v>
      </c>
      <c r="AR20" s="19"/>
      <c r="BS20" s="16" t="s">
        <v>27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29</v>
      </c>
      <c r="AR22" s="19"/>
    </row>
    <row r="23" spans="1:71" s="1" customFormat="1" ht="16.5" customHeight="1">
      <c r="B23" s="19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7">
        <f>ROUND(AG94,2)</f>
        <v>0</v>
      </c>
      <c r="AL26" s="198"/>
      <c r="AM26" s="198"/>
      <c r="AN26" s="198"/>
      <c r="AO26" s="198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99" t="s">
        <v>31</v>
      </c>
      <c r="M28" s="199"/>
      <c r="N28" s="199"/>
      <c r="O28" s="199"/>
      <c r="P28" s="199"/>
      <c r="Q28" s="28"/>
      <c r="R28" s="28"/>
      <c r="S28" s="28"/>
      <c r="T28" s="28"/>
      <c r="U28" s="28"/>
      <c r="V28" s="28"/>
      <c r="W28" s="199" t="s">
        <v>32</v>
      </c>
      <c r="X28" s="199"/>
      <c r="Y28" s="199"/>
      <c r="Z28" s="199"/>
      <c r="AA28" s="199"/>
      <c r="AB28" s="199"/>
      <c r="AC28" s="199"/>
      <c r="AD28" s="199"/>
      <c r="AE28" s="199"/>
      <c r="AF28" s="28"/>
      <c r="AG28" s="28"/>
      <c r="AH28" s="28"/>
      <c r="AI28" s="28"/>
      <c r="AJ28" s="28"/>
      <c r="AK28" s="199" t="s">
        <v>33</v>
      </c>
      <c r="AL28" s="199"/>
      <c r="AM28" s="199"/>
      <c r="AN28" s="199"/>
      <c r="AO28" s="199"/>
      <c r="AP28" s="28"/>
      <c r="AQ28" s="28"/>
      <c r="AR28" s="29"/>
      <c r="BE28" s="28"/>
    </row>
    <row r="29" spans="1:71" s="3" customFormat="1" ht="14.45" customHeight="1">
      <c r="B29" s="33"/>
      <c r="D29" s="25" t="s">
        <v>34</v>
      </c>
      <c r="F29" s="34" t="s">
        <v>35</v>
      </c>
      <c r="L29" s="202">
        <v>0.2</v>
      </c>
      <c r="M29" s="201"/>
      <c r="N29" s="201"/>
      <c r="O29" s="201"/>
      <c r="P29" s="201"/>
      <c r="Q29" s="35"/>
      <c r="R29" s="35"/>
      <c r="S29" s="35"/>
      <c r="T29" s="35"/>
      <c r="U29" s="35"/>
      <c r="V29" s="35"/>
      <c r="W29" s="200">
        <f>ROUND(AZ94, 2)</f>
        <v>0</v>
      </c>
      <c r="X29" s="201"/>
      <c r="Y29" s="201"/>
      <c r="Z29" s="201"/>
      <c r="AA29" s="201"/>
      <c r="AB29" s="201"/>
      <c r="AC29" s="201"/>
      <c r="AD29" s="201"/>
      <c r="AE29" s="201"/>
      <c r="AF29" s="35"/>
      <c r="AG29" s="35"/>
      <c r="AH29" s="35"/>
      <c r="AI29" s="35"/>
      <c r="AJ29" s="35"/>
      <c r="AK29" s="200">
        <f>ROUND(AV94, 2)</f>
        <v>0</v>
      </c>
      <c r="AL29" s="201"/>
      <c r="AM29" s="201"/>
      <c r="AN29" s="201"/>
      <c r="AO29" s="201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36</v>
      </c>
      <c r="L30" s="205">
        <v>0.2</v>
      </c>
      <c r="M30" s="204"/>
      <c r="N30" s="204"/>
      <c r="O30" s="204"/>
      <c r="P30" s="204"/>
      <c r="W30" s="203">
        <f>ROUND(BA94,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 2)</f>
        <v>0</v>
      </c>
      <c r="AL30" s="204"/>
      <c r="AM30" s="204"/>
      <c r="AN30" s="204"/>
      <c r="AO30" s="204"/>
      <c r="AR30" s="33"/>
    </row>
    <row r="31" spans="1:71" s="3" customFormat="1" ht="14.45" hidden="1" customHeight="1">
      <c r="B31" s="33"/>
      <c r="F31" s="25" t="s">
        <v>37</v>
      </c>
      <c r="L31" s="205">
        <v>0.2</v>
      </c>
      <c r="M31" s="204"/>
      <c r="N31" s="204"/>
      <c r="O31" s="204"/>
      <c r="P31" s="204"/>
      <c r="W31" s="203">
        <f>ROUND(BB94,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3"/>
    </row>
    <row r="32" spans="1:71" s="3" customFormat="1" ht="14.45" hidden="1" customHeight="1">
      <c r="B32" s="33"/>
      <c r="F32" s="25" t="s">
        <v>38</v>
      </c>
      <c r="L32" s="205">
        <v>0.2</v>
      </c>
      <c r="M32" s="204"/>
      <c r="N32" s="204"/>
      <c r="O32" s="204"/>
      <c r="P32" s="204"/>
      <c r="W32" s="203">
        <f>ROUND(BC94,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3"/>
    </row>
    <row r="33" spans="1:57" s="3" customFormat="1" ht="14.45" hidden="1" customHeight="1">
      <c r="B33" s="33"/>
      <c r="F33" s="34" t="s">
        <v>39</v>
      </c>
      <c r="L33" s="202">
        <v>0</v>
      </c>
      <c r="M33" s="201"/>
      <c r="N33" s="201"/>
      <c r="O33" s="201"/>
      <c r="P33" s="201"/>
      <c r="Q33" s="35"/>
      <c r="R33" s="35"/>
      <c r="S33" s="35"/>
      <c r="T33" s="35"/>
      <c r="U33" s="35"/>
      <c r="V33" s="35"/>
      <c r="W33" s="200">
        <f>ROUND(BD94, 2)</f>
        <v>0</v>
      </c>
      <c r="X33" s="201"/>
      <c r="Y33" s="201"/>
      <c r="Z33" s="201"/>
      <c r="AA33" s="201"/>
      <c r="AB33" s="201"/>
      <c r="AC33" s="201"/>
      <c r="AD33" s="201"/>
      <c r="AE33" s="201"/>
      <c r="AF33" s="35"/>
      <c r="AG33" s="35"/>
      <c r="AH33" s="35"/>
      <c r="AI33" s="35"/>
      <c r="AJ33" s="35"/>
      <c r="AK33" s="200">
        <v>0</v>
      </c>
      <c r="AL33" s="201"/>
      <c r="AM33" s="201"/>
      <c r="AN33" s="201"/>
      <c r="AO33" s="201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26" t="s">
        <v>42</v>
      </c>
      <c r="Y35" s="227"/>
      <c r="Z35" s="227"/>
      <c r="AA35" s="227"/>
      <c r="AB35" s="227"/>
      <c r="AC35" s="39"/>
      <c r="AD35" s="39"/>
      <c r="AE35" s="39"/>
      <c r="AF35" s="39"/>
      <c r="AG35" s="39"/>
      <c r="AH35" s="39"/>
      <c r="AI35" s="39"/>
      <c r="AJ35" s="39"/>
      <c r="AK35" s="228">
        <f>SUM(AK26:AK33)</f>
        <v>0</v>
      </c>
      <c r="AL35" s="227"/>
      <c r="AM35" s="227"/>
      <c r="AN35" s="227"/>
      <c r="AO35" s="229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45</v>
      </c>
      <c r="AI60" s="31"/>
      <c r="AJ60" s="31"/>
      <c r="AK60" s="31"/>
      <c r="AL60" s="31"/>
      <c r="AM60" s="44" t="s">
        <v>46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45</v>
      </c>
      <c r="AI75" s="31"/>
      <c r="AJ75" s="31"/>
      <c r="AK75" s="31"/>
      <c r="AL75" s="31"/>
      <c r="AM75" s="44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99-9</v>
      </c>
      <c r="AR84" s="50"/>
    </row>
    <row r="85" spans="1:91" s="5" customFormat="1" ht="36.950000000000003" customHeight="1">
      <c r="B85" s="51"/>
      <c r="C85" s="52" t="s">
        <v>13</v>
      </c>
      <c r="L85" s="217" t="str">
        <f>K6</f>
        <v>Stavebné úpravy skladu objemových krmovýn pre ŽV,  č. 176/6, k.ú. Pčoliné okr. Snina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19" t="str">
        <f>IF(AN8= "","",AN8)</f>
        <v/>
      </c>
      <c r="AN87" s="219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15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ROTAX - ARCH spol, s.r.o., Fidlíkova 3, 066 01 Humenné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220" t="str">
        <f>IF(E17="","",E17)</f>
        <v>Argo-PK, Projekčná kancelária, Strojárska 3998, Snina</v>
      </c>
      <c r="AN89" s="221"/>
      <c r="AO89" s="221"/>
      <c r="AP89" s="221"/>
      <c r="AQ89" s="28"/>
      <c r="AR89" s="29"/>
      <c r="AS89" s="222" t="s">
        <v>50</v>
      </c>
      <c r="AT89" s="22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220" t="str">
        <f>IF(E20="","",E20)</f>
        <v xml:space="preserve"> </v>
      </c>
      <c r="AN90" s="221"/>
      <c r="AO90" s="221"/>
      <c r="AP90" s="221"/>
      <c r="AQ90" s="28"/>
      <c r="AR90" s="29"/>
      <c r="AS90" s="224"/>
      <c r="AT90" s="22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4"/>
      <c r="AT91" s="22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09" t="s">
        <v>51</v>
      </c>
      <c r="D92" s="210"/>
      <c r="E92" s="210"/>
      <c r="F92" s="210"/>
      <c r="G92" s="210"/>
      <c r="H92" s="59"/>
      <c r="I92" s="211" t="s">
        <v>52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53</v>
      </c>
      <c r="AH92" s="210"/>
      <c r="AI92" s="210"/>
      <c r="AJ92" s="210"/>
      <c r="AK92" s="210"/>
      <c r="AL92" s="210"/>
      <c r="AM92" s="210"/>
      <c r="AN92" s="211" t="s">
        <v>54</v>
      </c>
      <c r="AO92" s="210"/>
      <c r="AP92" s="213"/>
      <c r="AQ92" s="60" t="s">
        <v>55</v>
      </c>
      <c r="AR92" s="29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4">
        <f>ROUND(SUM(AG95:AG97),2)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2391.9813399999998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69</v>
      </c>
      <c r="BT94" s="76" t="s">
        <v>70</v>
      </c>
      <c r="BU94" s="77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1" s="7" customFormat="1" ht="16.5" customHeight="1">
      <c r="A95" s="78" t="s">
        <v>74</v>
      </c>
      <c r="B95" s="79"/>
      <c r="C95" s="80"/>
      <c r="D95" s="208" t="s">
        <v>75</v>
      </c>
      <c r="E95" s="208"/>
      <c r="F95" s="208"/>
      <c r="G95" s="208"/>
      <c r="H95" s="208"/>
      <c r="I95" s="81"/>
      <c r="J95" s="208" t="s">
        <v>76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'01 - SO - 01 Vlastná stavba'!J30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2" t="s">
        <v>77</v>
      </c>
      <c r="AR95" s="79"/>
      <c r="AS95" s="83">
        <v>0</v>
      </c>
      <c r="AT95" s="84">
        <f>ROUND(SUM(AV95:AW95),2)</f>
        <v>0</v>
      </c>
      <c r="AU95" s="85">
        <f>'01 - SO - 01 Vlastná stavba'!P126</f>
        <v>2202.6786529999999</v>
      </c>
      <c r="AV95" s="84">
        <f>'01 - SO - 01 Vlastná stavba'!J33</f>
        <v>0</v>
      </c>
      <c r="AW95" s="84">
        <f>'01 - SO - 01 Vlastná stavba'!J34</f>
        <v>0</v>
      </c>
      <c r="AX95" s="84">
        <f>'01 - SO - 01 Vlastná stavba'!J35</f>
        <v>0</v>
      </c>
      <c r="AY95" s="84">
        <f>'01 - SO - 01 Vlastná stavba'!J36</f>
        <v>0</v>
      </c>
      <c r="AZ95" s="84">
        <f>'01 - SO - 01 Vlastná stavba'!F33</f>
        <v>0</v>
      </c>
      <c r="BA95" s="84">
        <f>'01 - SO - 01 Vlastná stavba'!F34</f>
        <v>0</v>
      </c>
      <c r="BB95" s="84">
        <f>'01 - SO - 01 Vlastná stavba'!F35</f>
        <v>0</v>
      </c>
      <c r="BC95" s="84">
        <f>'01 - SO - 01 Vlastná stavba'!F36</f>
        <v>0</v>
      </c>
      <c r="BD95" s="86">
        <f>'01 - SO - 01 Vlastná stavba'!F37</f>
        <v>0</v>
      </c>
      <c r="BT95" s="87" t="s">
        <v>78</v>
      </c>
      <c r="BV95" s="87" t="s">
        <v>72</v>
      </c>
      <c r="BW95" s="87" t="s">
        <v>79</v>
      </c>
      <c r="BX95" s="87" t="s">
        <v>4</v>
      </c>
      <c r="CL95" s="87" t="s">
        <v>1</v>
      </c>
      <c r="CM95" s="87" t="s">
        <v>70</v>
      </c>
    </row>
    <row r="96" spans="1:91" s="7" customFormat="1" ht="16.5" customHeight="1">
      <c r="A96" s="78" t="s">
        <v>74</v>
      </c>
      <c r="B96" s="79"/>
      <c r="C96" s="80"/>
      <c r="D96" s="208" t="s">
        <v>80</v>
      </c>
      <c r="E96" s="208"/>
      <c r="F96" s="208"/>
      <c r="G96" s="208"/>
      <c r="H96" s="208"/>
      <c r="I96" s="81"/>
      <c r="J96" s="208" t="s">
        <v>81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'02 - SO - 02 Búracie práce'!J30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2" t="s">
        <v>77</v>
      </c>
      <c r="AR96" s="79"/>
      <c r="AS96" s="83">
        <v>0</v>
      </c>
      <c r="AT96" s="84">
        <f>ROUND(SUM(AV96:AW96),2)</f>
        <v>0</v>
      </c>
      <c r="AU96" s="85">
        <f>'02 - SO - 02 Búracie práce'!P121</f>
        <v>152.33169000000001</v>
      </c>
      <c r="AV96" s="84">
        <f>'02 - SO - 02 Búracie práce'!J33</f>
        <v>0</v>
      </c>
      <c r="AW96" s="84">
        <f>'02 - SO - 02 Búracie práce'!J34</f>
        <v>0</v>
      </c>
      <c r="AX96" s="84">
        <f>'02 - SO - 02 Búracie práce'!J35</f>
        <v>0</v>
      </c>
      <c r="AY96" s="84">
        <f>'02 - SO - 02 Búracie práce'!J36</f>
        <v>0</v>
      </c>
      <c r="AZ96" s="84">
        <f>'02 - SO - 02 Búracie práce'!F33</f>
        <v>0</v>
      </c>
      <c r="BA96" s="84">
        <f>'02 - SO - 02 Búracie práce'!F34</f>
        <v>0</v>
      </c>
      <c r="BB96" s="84">
        <f>'02 - SO - 02 Búracie práce'!F35</f>
        <v>0</v>
      </c>
      <c r="BC96" s="84">
        <f>'02 - SO - 02 Búracie práce'!F36</f>
        <v>0</v>
      </c>
      <c r="BD96" s="86">
        <f>'02 - SO - 02 Búracie práce'!F37</f>
        <v>0</v>
      </c>
      <c r="BT96" s="87" t="s">
        <v>78</v>
      </c>
      <c r="BV96" s="87" t="s">
        <v>72</v>
      </c>
      <c r="BW96" s="87" t="s">
        <v>82</v>
      </c>
      <c r="BX96" s="87" t="s">
        <v>4</v>
      </c>
      <c r="CL96" s="87" t="s">
        <v>1</v>
      </c>
      <c r="CM96" s="87" t="s">
        <v>70</v>
      </c>
    </row>
    <row r="97" spans="1:91" s="7" customFormat="1" ht="24.75" customHeight="1">
      <c r="A97" s="78" t="s">
        <v>74</v>
      </c>
      <c r="B97" s="79"/>
      <c r="C97" s="80"/>
      <c r="D97" s="208" t="s">
        <v>83</v>
      </c>
      <c r="E97" s="208"/>
      <c r="F97" s="208"/>
      <c r="G97" s="208"/>
      <c r="H97" s="208"/>
      <c r="I97" s="81"/>
      <c r="J97" s="208" t="s">
        <v>448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6">
        <f>'03 - SO - 03 Vnútorná ele...'!J30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82" t="s">
        <v>77</v>
      </c>
      <c r="AR97" s="79"/>
      <c r="AS97" s="88">
        <v>0</v>
      </c>
      <c r="AT97" s="89">
        <f>ROUND(SUM(AV97:AW97),2)</f>
        <v>0</v>
      </c>
      <c r="AU97" s="90">
        <f>'03 - SO - 03 Vnútorná ele...'!P118</f>
        <v>36.971000000000004</v>
      </c>
      <c r="AV97" s="89">
        <f>'03 - SO - 03 Vnútorná ele...'!J33</f>
        <v>0</v>
      </c>
      <c r="AW97" s="89">
        <f>'03 - SO - 03 Vnútorná ele...'!J34</f>
        <v>0</v>
      </c>
      <c r="AX97" s="89">
        <f>'03 - SO - 03 Vnútorná ele...'!J35</f>
        <v>0</v>
      </c>
      <c r="AY97" s="89">
        <f>'03 - SO - 03 Vnútorná ele...'!J36</f>
        <v>0</v>
      </c>
      <c r="AZ97" s="89">
        <f>'03 - SO - 03 Vnútorná ele...'!F33</f>
        <v>0</v>
      </c>
      <c r="BA97" s="89">
        <f>'03 - SO - 03 Vnútorná ele...'!F34</f>
        <v>0</v>
      </c>
      <c r="BB97" s="89">
        <f>'03 - SO - 03 Vnútorná ele...'!F35</f>
        <v>0</v>
      </c>
      <c r="BC97" s="89">
        <f>'03 - SO - 03 Vnútorná ele...'!F36</f>
        <v>0</v>
      </c>
      <c r="BD97" s="91">
        <f>'03 - SO - 03 Vnútorná ele...'!F37</f>
        <v>0</v>
      </c>
      <c r="BT97" s="87" t="s">
        <v>78</v>
      </c>
      <c r="BV97" s="87" t="s">
        <v>72</v>
      </c>
      <c r="BW97" s="87" t="s">
        <v>84</v>
      </c>
      <c r="BX97" s="87" t="s">
        <v>4</v>
      </c>
      <c r="CL97" s="87" t="s">
        <v>1</v>
      </c>
      <c r="CM97" s="87" t="s">
        <v>70</v>
      </c>
    </row>
    <row r="98" spans="1:91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1" s="2" customFormat="1" ht="6.95" customHeight="1">
      <c r="A99" s="28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O - 01 Vlastná stavba'!C2" display="/"/>
    <hyperlink ref="A96" location="'02 - SO - 02 Búracie práce'!C2" display="/"/>
    <hyperlink ref="A97" location="'03 - SO - 03 Vnútorná el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2"/>
  <sheetViews>
    <sheetView showGridLines="0" zoomScale="102" zoomScaleNormal="102" workbookViewId="0">
      <selection activeCell="F166" sqref="F16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6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6" t="s">
        <v>79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5" customHeight="1">
      <c r="B4" s="19"/>
      <c r="D4" s="20" t="s">
        <v>85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1" t="str">
        <f>'Rekapitulácia stavby'!K6</f>
        <v>Stavebné úpravy skladu objemových krmovýn pre ŽV,  č. 176/6, k.ú. Pčoliné okr. Snina</v>
      </c>
      <c r="F7" s="232"/>
      <c r="G7" s="232"/>
      <c r="H7" s="232"/>
      <c r="L7" s="19"/>
    </row>
    <row r="8" spans="1:46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17" t="s">
        <v>87</v>
      </c>
      <c r="F9" s="230"/>
      <c r="G9" s="230"/>
      <c r="H9" s="230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444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3" t="str">
        <f>'Rekapitulácia stavby'!E14</f>
        <v xml:space="preserve"> </v>
      </c>
      <c r="F18" s="193"/>
      <c r="G18" s="193"/>
      <c r="H18" s="193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445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196" t="s">
        <v>1</v>
      </c>
      <c r="F27" s="196"/>
      <c r="G27" s="196"/>
      <c r="H27" s="19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ROUND(J126,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34</v>
      </c>
      <c r="E33" s="34" t="s">
        <v>35</v>
      </c>
      <c r="F33" s="99">
        <f>ROUND((SUM(BE126:BE211)),  2)</f>
        <v>0</v>
      </c>
      <c r="G33" s="100"/>
      <c r="H33" s="100"/>
      <c r="I33" s="101">
        <v>0.2</v>
      </c>
      <c r="J33" s="99">
        <f>ROUND(((SUM(BE126:BE211))*I33),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36</v>
      </c>
      <c r="F34" s="102">
        <f>ROUND((SUM(BF126:BF211)),  2)</f>
        <v>0</v>
      </c>
      <c r="G34" s="28"/>
      <c r="H34" s="28"/>
      <c r="I34" s="103">
        <v>0.2</v>
      </c>
      <c r="J34" s="102">
        <f>ROUND(((SUM(BF126:BF211))*I34),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37</v>
      </c>
      <c r="F35" s="102">
        <f>ROUND((SUM(BG126:BG211)),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38</v>
      </c>
      <c r="F36" s="102">
        <f>ROUND((SUM(BH126:BH211)),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39</v>
      </c>
      <c r="F37" s="99">
        <f>ROUND((SUM(BI126:BI211)),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1" t="str">
        <f>E7</f>
        <v>Stavebné úpravy skladu objemových krmovýn pre ŽV,  č. 176/6, k.ú. Pčoliné okr. Snina</v>
      </c>
      <c r="F85" s="232"/>
      <c r="G85" s="232"/>
      <c r="H85" s="232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17" t="str">
        <f>E9</f>
        <v>01 - SO - 01 Vlastná stavba</v>
      </c>
      <c r="F87" s="230"/>
      <c r="G87" s="230"/>
      <c r="H87" s="230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51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91</v>
      </c>
      <c r="D96" s="28"/>
      <c r="E96" s="28"/>
      <c r="F96" s="28"/>
      <c r="G96" s="28"/>
      <c r="H96" s="28"/>
      <c r="I96" s="28"/>
      <c r="J96" s="70">
        <f>J126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1:31" s="9" customFormat="1" ht="24.95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95</v>
      </c>
      <c r="E99" s="121"/>
      <c r="F99" s="121"/>
      <c r="G99" s="121"/>
      <c r="H99" s="121"/>
      <c r="I99" s="121"/>
      <c r="J99" s="122">
        <f>J138</f>
        <v>0</v>
      </c>
      <c r="L99" s="119"/>
    </row>
    <row r="100" spans="1:31" s="10" customFormat="1" ht="19.899999999999999" customHeight="1">
      <c r="B100" s="119"/>
      <c r="D100" s="120" t="s">
        <v>96</v>
      </c>
      <c r="E100" s="121"/>
      <c r="F100" s="121"/>
      <c r="G100" s="121"/>
      <c r="H100" s="121"/>
      <c r="I100" s="121"/>
      <c r="J100" s="122">
        <f>J144</f>
        <v>0</v>
      </c>
      <c r="L100" s="119"/>
    </row>
    <row r="101" spans="1:31" s="10" customFormat="1" ht="19.899999999999999" customHeight="1">
      <c r="B101" s="119"/>
      <c r="D101" s="120" t="s">
        <v>97</v>
      </c>
      <c r="E101" s="121"/>
      <c r="F101" s="121"/>
      <c r="G101" s="121"/>
      <c r="H101" s="121"/>
      <c r="I101" s="121"/>
      <c r="J101" s="122">
        <f>J155</f>
        <v>0</v>
      </c>
      <c r="L101" s="119"/>
    </row>
    <row r="102" spans="1:31" s="10" customFormat="1" ht="19.899999999999999" customHeight="1">
      <c r="B102" s="119"/>
      <c r="D102" s="120" t="s">
        <v>446</v>
      </c>
      <c r="E102" s="121"/>
      <c r="F102" s="121"/>
      <c r="G102" s="121"/>
      <c r="H102" s="121"/>
      <c r="I102" s="121"/>
      <c r="J102" s="122">
        <f>J166</f>
        <v>0</v>
      </c>
      <c r="L102" s="119"/>
    </row>
    <row r="103" spans="1:31" s="10" customFormat="1" ht="19.899999999999999" customHeight="1">
      <c r="B103" s="119"/>
      <c r="D103" s="120" t="s">
        <v>99</v>
      </c>
      <c r="E103" s="121"/>
      <c r="F103" s="121"/>
      <c r="G103" s="121"/>
      <c r="H103" s="121"/>
      <c r="I103" s="121"/>
      <c r="J103" s="122">
        <f>J177</f>
        <v>0</v>
      </c>
      <c r="L103" s="119"/>
    </row>
    <row r="104" spans="1:31" s="9" customFormat="1" ht="24.95" customHeight="1">
      <c r="B104" s="115"/>
      <c r="D104" s="116" t="s">
        <v>100</v>
      </c>
      <c r="E104" s="117"/>
      <c r="F104" s="117"/>
      <c r="G104" s="117"/>
      <c r="H104" s="117"/>
      <c r="I104" s="117"/>
      <c r="J104" s="118">
        <f>J179</f>
        <v>0</v>
      </c>
      <c r="L104" s="115"/>
    </row>
    <row r="105" spans="1:31" s="10" customFormat="1" ht="19.899999999999999" customHeight="1">
      <c r="B105" s="119"/>
      <c r="D105" s="120" t="s">
        <v>101</v>
      </c>
      <c r="E105" s="121"/>
      <c r="F105" s="121"/>
      <c r="G105" s="121"/>
      <c r="H105" s="121"/>
      <c r="I105" s="121"/>
      <c r="J105" s="122">
        <f>J180</f>
        <v>0</v>
      </c>
      <c r="L105" s="119"/>
    </row>
    <row r="106" spans="1:31" s="10" customFormat="1" ht="19.899999999999999" customHeight="1">
      <c r="B106" s="119"/>
      <c r="D106" s="120" t="s">
        <v>102</v>
      </c>
      <c r="E106" s="121"/>
      <c r="F106" s="121"/>
      <c r="G106" s="121"/>
      <c r="H106" s="121"/>
      <c r="I106" s="121"/>
      <c r="J106" s="122">
        <f>J204</f>
        <v>0</v>
      </c>
      <c r="L106" s="119"/>
    </row>
    <row r="107" spans="1:31" s="2" customFormat="1" ht="21.7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12" spans="1:31" s="2" customFormat="1" ht="6.95" customHeight="1">
      <c r="A112" s="28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3" s="2" customFormat="1" ht="24.95" customHeight="1">
      <c r="A113" s="28"/>
      <c r="B113" s="29"/>
      <c r="C113" s="20" t="s">
        <v>103</v>
      </c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12" customHeight="1">
      <c r="A115" s="28"/>
      <c r="B115" s="29"/>
      <c r="C115" s="25" t="s">
        <v>13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26.25" customHeight="1">
      <c r="A116" s="28"/>
      <c r="B116" s="29"/>
      <c r="C116" s="28"/>
      <c r="D116" s="28"/>
      <c r="E116" s="231" t="str">
        <f>E7</f>
        <v>Stavebné úpravy skladu objemových krmovýn pre ŽV,  č. 176/6, k.ú. Pčoliné okr. Snina</v>
      </c>
      <c r="F116" s="232"/>
      <c r="G116" s="232"/>
      <c r="H116" s="232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86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6.5" customHeight="1">
      <c r="A118" s="28"/>
      <c r="B118" s="29"/>
      <c r="C118" s="28"/>
      <c r="D118" s="28"/>
      <c r="E118" s="217" t="str">
        <f>E9</f>
        <v>01 - SO - 01 Vlastná stavba</v>
      </c>
      <c r="F118" s="230"/>
      <c r="G118" s="230"/>
      <c r="H118" s="230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2" customHeight="1">
      <c r="A120" s="28"/>
      <c r="B120" s="29"/>
      <c r="C120" s="25" t="s">
        <v>17</v>
      </c>
      <c r="D120" s="28"/>
      <c r="E120" s="28"/>
      <c r="F120" s="23" t="str">
        <f>F12</f>
        <v xml:space="preserve"> </v>
      </c>
      <c r="G120" s="28"/>
      <c r="H120" s="28"/>
      <c r="I120" s="25" t="s">
        <v>19</v>
      </c>
      <c r="J120" s="54" t="str">
        <f>IF(J12="","",J12)</f>
        <v/>
      </c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51">
      <c r="A122" s="28"/>
      <c r="B122" s="29"/>
      <c r="C122" s="25" t="s">
        <v>20</v>
      </c>
      <c r="D122" s="28"/>
      <c r="E122" s="28"/>
      <c r="F122" s="23" t="str">
        <f>E15</f>
        <v>ROTAX - ARCH spol, s.r.o., Fidlíkova 3, 066 01 Humenné</v>
      </c>
      <c r="G122" s="28"/>
      <c r="H122" s="28"/>
      <c r="I122" s="25" t="s">
        <v>26</v>
      </c>
      <c r="J122" s="26" t="str">
        <f>E21</f>
        <v>Argo-PK, Projekčná kancelária, Strojárska 3998, Snina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15.2" customHeight="1">
      <c r="A123" s="28"/>
      <c r="B123" s="29"/>
      <c r="C123" s="25" t="s">
        <v>25</v>
      </c>
      <c r="D123" s="28"/>
      <c r="E123" s="28"/>
      <c r="F123" s="23" t="str">
        <f>IF(E18="","",E18)</f>
        <v xml:space="preserve"> </v>
      </c>
      <c r="G123" s="28"/>
      <c r="H123" s="28"/>
      <c r="I123" s="25" t="s">
        <v>28</v>
      </c>
      <c r="J123" s="26" t="str">
        <f>E24</f>
        <v xml:space="preserve"> </v>
      </c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11" customFormat="1" ht="29.25" customHeight="1">
      <c r="A125" s="123"/>
      <c r="B125" s="124"/>
      <c r="C125" s="125" t="s">
        <v>104</v>
      </c>
      <c r="D125" s="126" t="s">
        <v>55</v>
      </c>
      <c r="E125" s="126" t="s">
        <v>51</v>
      </c>
      <c r="F125" s="126" t="s">
        <v>52</v>
      </c>
      <c r="G125" s="126" t="s">
        <v>105</v>
      </c>
      <c r="H125" s="126" t="s">
        <v>106</v>
      </c>
      <c r="I125" s="126" t="s">
        <v>107</v>
      </c>
      <c r="J125" s="127" t="s">
        <v>90</v>
      </c>
      <c r="K125" s="128" t="s">
        <v>108</v>
      </c>
      <c r="L125" s="129"/>
      <c r="M125" s="61" t="s">
        <v>1</v>
      </c>
      <c r="N125" s="62" t="s">
        <v>34</v>
      </c>
      <c r="O125" s="62" t="s">
        <v>109</v>
      </c>
      <c r="P125" s="62" t="s">
        <v>110</v>
      </c>
      <c r="Q125" s="62" t="s">
        <v>111</v>
      </c>
      <c r="R125" s="62" t="s">
        <v>112</v>
      </c>
      <c r="S125" s="62" t="s">
        <v>113</v>
      </c>
      <c r="T125" s="63" t="s">
        <v>114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8"/>
      <c r="B126" s="29"/>
      <c r="C126" s="68" t="s">
        <v>91</v>
      </c>
      <c r="D126" s="28"/>
      <c r="E126" s="28"/>
      <c r="F126" s="28"/>
      <c r="G126" s="28"/>
      <c r="H126" s="28"/>
      <c r="I126" s="28"/>
      <c r="J126" s="130">
        <f>BK126</f>
        <v>0</v>
      </c>
      <c r="K126" s="28"/>
      <c r="L126" s="29"/>
      <c r="M126" s="64"/>
      <c r="N126" s="55"/>
      <c r="O126" s="65"/>
      <c r="P126" s="131">
        <f>P127+P179</f>
        <v>2202.6786529999999</v>
      </c>
      <c r="Q126" s="65"/>
      <c r="R126" s="131">
        <f>R127+R179</f>
        <v>545.98781306000001</v>
      </c>
      <c r="S126" s="65"/>
      <c r="T126" s="132">
        <f>T127+T179</f>
        <v>4.8000000000000001E-2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69</v>
      </c>
      <c r="AU126" s="16" t="s">
        <v>92</v>
      </c>
      <c r="BK126" s="133">
        <f>BK127+BK179</f>
        <v>0</v>
      </c>
    </row>
    <row r="127" spans="1:63" s="12" customFormat="1" ht="25.9" customHeight="1">
      <c r="B127" s="134"/>
      <c r="D127" s="135" t="s">
        <v>69</v>
      </c>
      <c r="E127" s="136" t="s">
        <v>115</v>
      </c>
      <c r="F127" s="136" t="s">
        <v>116</v>
      </c>
      <c r="J127" s="137">
        <f>BK127</f>
        <v>0</v>
      </c>
      <c r="L127" s="134"/>
      <c r="M127" s="138"/>
      <c r="N127" s="139"/>
      <c r="O127" s="139"/>
      <c r="P127" s="140">
        <f>P128+P138+P144+P155+P166+P177</f>
        <v>1100.8783129999999</v>
      </c>
      <c r="Q127" s="139"/>
      <c r="R127" s="140">
        <f>R128+R138+R144+R155+R166+R177</f>
        <v>535.15478430999997</v>
      </c>
      <c r="S127" s="139"/>
      <c r="T127" s="141">
        <f>T128+T138+T144+T155+T166+T177</f>
        <v>0</v>
      </c>
      <c r="AR127" s="135" t="s">
        <v>78</v>
      </c>
      <c r="AT127" s="142" t="s">
        <v>69</v>
      </c>
      <c r="AU127" s="142" t="s">
        <v>70</v>
      </c>
      <c r="AY127" s="135" t="s">
        <v>117</v>
      </c>
      <c r="BK127" s="143">
        <f>BK128+BK138+BK144+BK155+BK166+BK177</f>
        <v>0</v>
      </c>
    </row>
    <row r="128" spans="1:63" s="12" customFormat="1" ht="22.9" customHeight="1">
      <c r="B128" s="134"/>
      <c r="D128" s="135" t="s">
        <v>69</v>
      </c>
      <c r="E128" s="144" t="s">
        <v>78</v>
      </c>
      <c r="F128" s="144" t="s">
        <v>118</v>
      </c>
      <c r="J128" s="145">
        <f>BK128</f>
        <v>0</v>
      </c>
      <c r="L128" s="134"/>
      <c r="M128" s="138"/>
      <c r="N128" s="139"/>
      <c r="O128" s="139"/>
      <c r="P128" s="140">
        <f>SUM(P129:P137)</f>
        <v>72.348832000000002</v>
      </c>
      <c r="Q128" s="139"/>
      <c r="R128" s="140">
        <f>SUM(R129:R137)</f>
        <v>0</v>
      </c>
      <c r="S128" s="139"/>
      <c r="T128" s="141">
        <f>SUM(T129:T137)</f>
        <v>0</v>
      </c>
      <c r="AR128" s="135" t="s">
        <v>78</v>
      </c>
      <c r="AT128" s="142" t="s">
        <v>69</v>
      </c>
      <c r="AU128" s="142" t="s">
        <v>78</v>
      </c>
      <c r="AY128" s="135" t="s">
        <v>117</v>
      </c>
      <c r="BK128" s="143">
        <f>SUM(BK129:BK137)</f>
        <v>0</v>
      </c>
    </row>
    <row r="129" spans="1:65" s="2" customFormat="1" ht="21.75" customHeight="1">
      <c r="A129" s="28"/>
      <c r="B129" s="146"/>
      <c r="C129" s="147" t="s">
        <v>78</v>
      </c>
      <c r="D129" s="147" t="s">
        <v>119</v>
      </c>
      <c r="E129" s="148" t="s">
        <v>120</v>
      </c>
      <c r="F129" s="149" t="s">
        <v>121</v>
      </c>
      <c r="G129" s="150" t="s">
        <v>122</v>
      </c>
      <c r="H129" s="151">
        <v>25.28</v>
      </c>
      <c r="I129" s="152"/>
      <c r="J129" s="152">
        <f>ROUND(I129*H129,2)</f>
        <v>0</v>
      </c>
      <c r="K129" s="153"/>
      <c r="L129" s="29"/>
      <c r="M129" s="154" t="s">
        <v>1</v>
      </c>
      <c r="N129" s="155" t="s">
        <v>36</v>
      </c>
      <c r="O129" s="156">
        <v>2.5139999999999998</v>
      </c>
      <c r="P129" s="156">
        <f>O129*H129</f>
        <v>63.553919999999998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123</v>
      </c>
      <c r="AT129" s="158" t="s">
        <v>119</v>
      </c>
      <c r="AU129" s="158" t="s">
        <v>124</v>
      </c>
      <c r="AY129" s="16" t="s">
        <v>117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6" t="s">
        <v>124</v>
      </c>
      <c r="BK129" s="159">
        <f>ROUND(I129*H129,2)</f>
        <v>0</v>
      </c>
      <c r="BL129" s="16" t="s">
        <v>123</v>
      </c>
      <c r="BM129" s="158" t="s">
        <v>125</v>
      </c>
    </row>
    <row r="130" spans="1:65" s="13" customFormat="1">
      <c r="B130" s="160"/>
      <c r="D130" s="161" t="s">
        <v>126</v>
      </c>
      <c r="E130" s="162" t="s">
        <v>1</v>
      </c>
      <c r="F130" s="163" t="s">
        <v>127</v>
      </c>
      <c r="H130" s="164">
        <v>25.28</v>
      </c>
      <c r="L130" s="160"/>
      <c r="M130" s="165"/>
      <c r="N130" s="166"/>
      <c r="O130" s="166"/>
      <c r="P130" s="166"/>
      <c r="Q130" s="166"/>
      <c r="R130" s="166"/>
      <c r="S130" s="166"/>
      <c r="T130" s="167"/>
      <c r="AT130" s="162" t="s">
        <v>126</v>
      </c>
      <c r="AU130" s="162" t="s">
        <v>124</v>
      </c>
      <c r="AV130" s="13" t="s">
        <v>124</v>
      </c>
      <c r="AW130" s="13" t="s">
        <v>27</v>
      </c>
      <c r="AX130" s="13" t="s">
        <v>78</v>
      </c>
      <c r="AY130" s="162" t="s">
        <v>117</v>
      </c>
    </row>
    <row r="131" spans="1:65" s="2" customFormat="1" ht="37.9" customHeight="1">
      <c r="A131" s="28"/>
      <c r="B131" s="146"/>
      <c r="C131" s="147" t="s">
        <v>124</v>
      </c>
      <c r="D131" s="147" t="s">
        <v>119</v>
      </c>
      <c r="E131" s="148" t="s">
        <v>128</v>
      </c>
      <c r="F131" s="149" t="s">
        <v>129</v>
      </c>
      <c r="G131" s="150" t="s">
        <v>122</v>
      </c>
      <c r="H131" s="151">
        <v>7.5839999999999996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36</v>
      </c>
      <c r="O131" s="156">
        <v>0.61299999999999999</v>
      </c>
      <c r="P131" s="156">
        <f>O131*H131</f>
        <v>4.6489919999999998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123</v>
      </c>
      <c r="AT131" s="158" t="s">
        <v>119</v>
      </c>
      <c r="AU131" s="158" t="s">
        <v>124</v>
      </c>
      <c r="AY131" s="16" t="s">
        <v>117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124</v>
      </c>
      <c r="BK131" s="159">
        <f>ROUND(I131*H131,2)</f>
        <v>0</v>
      </c>
      <c r="BL131" s="16" t="s">
        <v>123</v>
      </c>
      <c r="BM131" s="158" t="s">
        <v>130</v>
      </c>
    </row>
    <row r="132" spans="1:65" s="13" customFormat="1">
      <c r="B132" s="160"/>
      <c r="D132" s="161" t="s">
        <v>126</v>
      </c>
      <c r="E132" s="162" t="s">
        <v>1</v>
      </c>
      <c r="F132" s="163" t="s">
        <v>131</v>
      </c>
      <c r="H132" s="164">
        <v>7.5839999999999996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126</v>
      </c>
      <c r="AU132" s="162" t="s">
        <v>124</v>
      </c>
      <c r="AV132" s="13" t="s">
        <v>124</v>
      </c>
      <c r="AW132" s="13" t="s">
        <v>27</v>
      </c>
      <c r="AX132" s="13" t="s">
        <v>78</v>
      </c>
      <c r="AY132" s="162" t="s">
        <v>117</v>
      </c>
    </row>
    <row r="133" spans="1:65" s="2" customFormat="1" ht="24.2" customHeight="1">
      <c r="A133" s="28"/>
      <c r="B133" s="146"/>
      <c r="C133" s="147" t="s">
        <v>132</v>
      </c>
      <c r="D133" s="147" t="s">
        <v>119</v>
      </c>
      <c r="E133" s="148" t="s">
        <v>133</v>
      </c>
      <c r="F133" s="149" t="s">
        <v>134</v>
      </c>
      <c r="G133" s="150" t="s">
        <v>122</v>
      </c>
      <c r="H133" s="151">
        <v>25.28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6.9000000000000006E-2</v>
      </c>
      <c r="P133" s="156">
        <f>O133*H133</f>
        <v>1.7443200000000003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123</v>
      </c>
      <c r="AT133" s="158" t="s">
        <v>119</v>
      </c>
      <c r="AU133" s="158" t="s">
        <v>124</v>
      </c>
      <c r="AY133" s="16" t="s">
        <v>117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124</v>
      </c>
      <c r="BK133" s="159">
        <f>ROUND(I133*H133,2)</f>
        <v>0</v>
      </c>
      <c r="BL133" s="16" t="s">
        <v>123</v>
      </c>
      <c r="BM133" s="158" t="s">
        <v>135</v>
      </c>
    </row>
    <row r="134" spans="1:65" s="13" customFormat="1">
      <c r="B134" s="160"/>
      <c r="D134" s="161" t="s">
        <v>126</v>
      </c>
      <c r="E134" s="162" t="s">
        <v>1</v>
      </c>
      <c r="F134" s="163" t="s">
        <v>136</v>
      </c>
      <c r="H134" s="164">
        <v>25.28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126</v>
      </c>
      <c r="AU134" s="162" t="s">
        <v>124</v>
      </c>
      <c r="AV134" s="13" t="s">
        <v>124</v>
      </c>
      <c r="AW134" s="13" t="s">
        <v>27</v>
      </c>
      <c r="AX134" s="13" t="s">
        <v>78</v>
      </c>
      <c r="AY134" s="162" t="s">
        <v>117</v>
      </c>
    </row>
    <row r="135" spans="1:65" s="2" customFormat="1" ht="24.2" customHeight="1">
      <c r="A135" s="28"/>
      <c r="B135" s="146"/>
      <c r="C135" s="147" t="s">
        <v>123</v>
      </c>
      <c r="D135" s="147" t="s">
        <v>119</v>
      </c>
      <c r="E135" s="148" t="s">
        <v>137</v>
      </c>
      <c r="F135" s="149" t="s">
        <v>138</v>
      </c>
      <c r="G135" s="150" t="s">
        <v>122</v>
      </c>
      <c r="H135" s="151">
        <v>25.28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36</v>
      </c>
      <c r="O135" s="156">
        <v>8.6999999999999994E-2</v>
      </c>
      <c r="P135" s="156">
        <f>O135*H135</f>
        <v>2.19936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123</v>
      </c>
      <c r="AT135" s="158" t="s">
        <v>119</v>
      </c>
      <c r="AU135" s="158" t="s">
        <v>124</v>
      </c>
      <c r="AY135" s="16" t="s">
        <v>117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124</v>
      </c>
      <c r="BK135" s="159">
        <f>ROUND(I135*H135,2)</f>
        <v>0</v>
      </c>
      <c r="BL135" s="16" t="s">
        <v>123</v>
      </c>
      <c r="BM135" s="158" t="s">
        <v>139</v>
      </c>
    </row>
    <row r="136" spans="1:65" s="2" customFormat="1" ht="21.75" customHeight="1">
      <c r="A136" s="28"/>
      <c r="B136" s="146"/>
      <c r="C136" s="147" t="s">
        <v>140</v>
      </c>
      <c r="D136" s="147" t="s">
        <v>119</v>
      </c>
      <c r="E136" s="148" t="s">
        <v>141</v>
      </c>
      <c r="F136" s="149" t="s">
        <v>142</v>
      </c>
      <c r="G136" s="150" t="s">
        <v>122</v>
      </c>
      <c r="H136" s="151">
        <v>25.28</v>
      </c>
      <c r="I136" s="152"/>
      <c r="J136" s="152">
        <f>ROUND(I136*H136,2)</f>
        <v>0</v>
      </c>
      <c r="K136" s="153"/>
      <c r="L136" s="29"/>
      <c r="M136" s="154" t="s">
        <v>1</v>
      </c>
      <c r="N136" s="155" t="s">
        <v>36</v>
      </c>
      <c r="O136" s="156">
        <v>8.0000000000000002E-3</v>
      </c>
      <c r="P136" s="156">
        <f>O136*H136</f>
        <v>0.20224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123</v>
      </c>
      <c r="AT136" s="158" t="s">
        <v>119</v>
      </c>
      <c r="AU136" s="158" t="s">
        <v>124</v>
      </c>
      <c r="AY136" s="16" t="s">
        <v>117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6" t="s">
        <v>124</v>
      </c>
      <c r="BK136" s="159">
        <f>ROUND(I136*H136,2)</f>
        <v>0</v>
      </c>
      <c r="BL136" s="16" t="s">
        <v>123</v>
      </c>
      <c r="BM136" s="158" t="s">
        <v>143</v>
      </c>
    </row>
    <row r="137" spans="1:65" s="13" customFormat="1">
      <c r="B137" s="160"/>
      <c r="D137" s="161" t="s">
        <v>126</v>
      </c>
      <c r="E137" s="162" t="s">
        <v>1</v>
      </c>
      <c r="F137" s="163" t="s">
        <v>136</v>
      </c>
      <c r="H137" s="164">
        <v>25.28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126</v>
      </c>
      <c r="AU137" s="162" t="s">
        <v>124</v>
      </c>
      <c r="AV137" s="13" t="s">
        <v>124</v>
      </c>
      <c r="AW137" s="13" t="s">
        <v>27</v>
      </c>
      <c r="AX137" s="13" t="s">
        <v>78</v>
      </c>
      <c r="AY137" s="162" t="s">
        <v>117</v>
      </c>
    </row>
    <row r="138" spans="1:65" s="12" customFormat="1" ht="22.9" customHeight="1">
      <c r="B138" s="134"/>
      <c r="D138" s="135" t="s">
        <v>69</v>
      </c>
      <c r="E138" s="144" t="s">
        <v>124</v>
      </c>
      <c r="F138" s="144" t="s">
        <v>144</v>
      </c>
      <c r="J138" s="145">
        <f>BK138</f>
        <v>0</v>
      </c>
      <c r="L138" s="134"/>
      <c r="M138" s="138"/>
      <c r="N138" s="139"/>
      <c r="O138" s="139"/>
      <c r="P138" s="140">
        <f>SUM(P139:P143)</f>
        <v>30.054947999999996</v>
      </c>
      <c r="Q138" s="139"/>
      <c r="R138" s="140">
        <f>SUM(R139:R143)</f>
        <v>46.888321500000004</v>
      </c>
      <c r="S138" s="139"/>
      <c r="T138" s="141">
        <f>SUM(T139:T143)</f>
        <v>0</v>
      </c>
      <c r="AR138" s="135" t="s">
        <v>78</v>
      </c>
      <c r="AT138" s="142" t="s">
        <v>69</v>
      </c>
      <c r="AU138" s="142" t="s">
        <v>78</v>
      </c>
      <c r="AY138" s="135" t="s">
        <v>117</v>
      </c>
      <c r="BK138" s="143">
        <f>SUM(BK139:BK143)</f>
        <v>0</v>
      </c>
    </row>
    <row r="139" spans="1:65" s="2" customFormat="1" ht="16.5" customHeight="1">
      <c r="A139" s="28"/>
      <c r="B139" s="146"/>
      <c r="C139" s="147" t="s">
        <v>145</v>
      </c>
      <c r="D139" s="147" t="s">
        <v>119</v>
      </c>
      <c r="E139" s="148" t="s">
        <v>146</v>
      </c>
      <c r="F139" s="149" t="s">
        <v>147</v>
      </c>
      <c r="G139" s="150" t="s">
        <v>122</v>
      </c>
      <c r="H139" s="151">
        <v>24.387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36</v>
      </c>
      <c r="O139" s="156">
        <v>1.1639999999999999</v>
      </c>
      <c r="P139" s="156">
        <f>O139*H139</f>
        <v>28.386467999999997</v>
      </c>
      <c r="Q139" s="156">
        <v>1.9205000000000001</v>
      </c>
      <c r="R139" s="156">
        <f>Q139*H139</f>
        <v>46.835233500000001</v>
      </c>
      <c r="S139" s="156">
        <v>0</v>
      </c>
      <c r="T139" s="15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123</v>
      </c>
      <c r="AT139" s="158" t="s">
        <v>119</v>
      </c>
      <c r="AU139" s="158" t="s">
        <v>124</v>
      </c>
      <c r="AY139" s="16" t="s">
        <v>117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124</v>
      </c>
      <c r="BK139" s="159">
        <f>ROUND(I139*H139,2)</f>
        <v>0</v>
      </c>
      <c r="BL139" s="16" t="s">
        <v>123</v>
      </c>
      <c r="BM139" s="158" t="s">
        <v>148</v>
      </c>
    </row>
    <row r="140" spans="1:65" s="13" customFormat="1">
      <c r="B140" s="160"/>
      <c r="D140" s="161" t="s">
        <v>126</v>
      </c>
      <c r="E140" s="162" t="s">
        <v>1</v>
      </c>
      <c r="F140" s="163" t="s">
        <v>149</v>
      </c>
      <c r="H140" s="164">
        <v>24.387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126</v>
      </c>
      <c r="AU140" s="162" t="s">
        <v>124</v>
      </c>
      <c r="AV140" s="13" t="s">
        <v>124</v>
      </c>
      <c r="AW140" s="13" t="s">
        <v>27</v>
      </c>
      <c r="AX140" s="13" t="s">
        <v>78</v>
      </c>
      <c r="AY140" s="162" t="s">
        <v>117</v>
      </c>
    </row>
    <row r="141" spans="1:65" s="2" customFormat="1" ht="24.2" customHeight="1">
      <c r="A141" s="28"/>
      <c r="B141" s="146"/>
      <c r="C141" s="147" t="s">
        <v>150</v>
      </c>
      <c r="D141" s="147" t="s">
        <v>119</v>
      </c>
      <c r="E141" s="148" t="s">
        <v>151</v>
      </c>
      <c r="F141" s="149" t="s">
        <v>152</v>
      </c>
      <c r="G141" s="150" t="s">
        <v>153</v>
      </c>
      <c r="H141" s="151">
        <v>50.56</v>
      </c>
      <c r="I141" s="152"/>
      <c r="J141" s="152">
        <f>ROUND(I141*H141,2)</f>
        <v>0</v>
      </c>
      <c r="K141" s="153"/>
      <c r="L141" s="29"/>
      <c r="M141" s="154" t="s">
        <v>1</v>
      </c>
      <c r="N141" s="155" t="s">
        <v>36</v>
      </c>
      <c r="O141" s="156">
        <v>3.3000000000000002E-2</v>
      </c>
      <c r="P141" s="156">
        <f>O141*H141</f>
        <v>1.6684800000000002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123</v>
      </c>
      <c r="AT141" s="158" t="s">
        <v>119</v>
      </c>
      <c r="AU141" s="158" t="s">
        <v>124</v>
      </c>
      <c r="AY141" s="16" t="s">
        <v>117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6" t="s">
        <v>124</v>
      </c>
      <c r="BK141" s="159">
        <f>ROUND(I141*H141,2)</f>
        <v>0</v>
      </c>
      <c r="BL141" s="16" t="s">
        <v>123</v>
      </c>
      <c r="BM141" s="158" t="s">
        <v>154</v>
      </c>
    </row>
    <row r="142" spans="1:65" s="2" customFormat="1" ht="21.75" customHeight="1">
      <c r="A142" s="28"/>
      <c r="B142" s="146"/>
      <c r="C142" s="168" t="s">
        <v>155</v>
      </c>
      <c r="D142" s="168" t="s">
        <v>156</v>
      </c>
      <c r="E142" s="169" t="s">
        <v>157</v>
      </c>
      <c r="F142" s="170" t="s">
        <v>158</v>
      </c>
      <c r="G142" s="171" t="s">
        <v>153</v>
      </c>
      <c r="H142" s="172">
        <v>53.088000000000001</v>
      </c>
      <c r="I142" s="173"/>
      <c r="J142" s="173">
        <f>ROUND(I142*H142,2)</f>
        <v>0</v>
      </c>
      <c r="K142" s="174"/>
      <c r="L142" s="175"/>
      <c r="M142" s="176" t="s">
        <v>1</v>
      </c>
      <c r="N142" s="177" t="s">
        <v>36</v>
      </c>
      <c r="O142" s="156">
        <v>0</v>
      </c>
      <c r="P142" s="156">
        <f>O142*H142</f>
        <v>0</v>
      </c>
      <c r="Q142" s="156">
        <v>1E-3</v>
      </c>
      <c r="R142" s="156">
        <f>Q142*H142</f>
        <v>5.3088000000000003E-2</v>
      </c>
      <c r="S142" s="156">
        <v>0</v>
      </c>
      <c r="T142" s="157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155</v>
      </c>
      <c r="AT142" s="158" t="s">
        <v>156</v>
      </c>
      <c r="AU142" s="158" t="s">
        <v>124</v>
      </c>
      <c r="AY142" s="16" t="s">
        <v>117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124</v>
      </c>
      <c r="BK142" s="159">
        <f>ROUND(I142*H142,2)</f>
        <v>0</v>
      </c>
      <c r="BL142" s="16" t="s">
        <v>123</v>
      </c>
      <c r="BM142" s="158" t="s">
        <v>159</v>
      </c>
    </row>
    <row r="143" spans="1:65" s="13" customFormat="1">
      <c r="B143" s="160"/>
      <c r="D143" s="161" t="s">
        <v>126</v>
      </c>
      <c r="F143" s="163" t="s">
        <v>160</v>
      </c>
      <c r="H143" s="164">
        <v>53.088000000000001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126</v>
      </c>
      <c r="AU143" s="162" t="s">
        <v>124</v>
      </c>
      <c r="AV143" s="13" t="s">
        <v>124</v>
      </c>
      <c r="AW143" s="13" t="s">
        <v>3</v>
      </c>
      <c r="AX143" s="13" t="s">
        <v>78</v>
      </c>
      <c r="AY143" s="162" t="s">
        <v>117</v>
      </c>
    </row>
    <row r="144" spans="1:65" s="12" customFormat="1" ht="22.9" customHeight="1">
      <c r="B144" s="134"/>
      <c r="D144" s="135" t="s">
        <v>69</v>
      </c>
      <c r="E144" s="144" t="s">
        <v>132</v>
      </c>
      <c r="F144" s="144" t="s">
        <v>161</v>
      </c>
      <c r="J144" s="145">
        <f>BK144</f>
        <v>0</v>
      </c>
      <c r="L144" s="134"/>
      <c r="M144" s="138"/>
      <c r="N144" s="139"/>
      <c r="O144" s="139"/>
      <c r="P144" s="140">
        <f>SUM(P145:P154)</f>
        <v>242.34747000000002</v>
      </c>
      <c r="Q144" s="139"/>
      <c r="R144" s="140">
        <f>SUM(R145:R154)</f>
        <v>135.07391769</v>
      </c>
      <c r="S144" s="139"/>
      <c r="T144" s="141">
        <f>SUM(T145:T154)</f>
        <v>0</v>
      </c>
      <c r="AR144" s="135" t="s">
        <v>78</v>
      </c>
      <c r="AT144" s="142" t="s">
        <v>69</v>
      </c>
      <c r="AU144" s="142" t="s">
        <v>78</v>
      </c>
      <c r="AY144" s="135" t="s">
        <v>117</v>
      </c>
      <c r="BK144" s="143">
        <f>SUM(BK145:BK154)</f>
        <v>0</v>
      </c>
    </row>
    <row r="145" spans="1:65" s="2" customFormat="1" ht="21.75" customHeight="1">
      <c r="A145" s="28"/>
      <c r="B145" s="146"/>
      <c r="C145" s="147" t="s">
        <v>162</v>
      </c>
      <c r="D145" s="147" t="s">
        <v>119</v>
      </c>
      <c r="E145" s="148" t="s">
        <v>163</v>
      </c>
      <c r="F145" s="149" t="s">
        <v>164</v>
      </c>
      <c r="G145" s="150" t="s">
        <v>122</v>
      </c>
      <c r="H145" s="151">
        <v>55.930999999999997</v>
      </c>
      <c r="I145" s="152"/>
      <c r="J145" s="152">
        <f>ROUND(I145*H145,2)</f>
        <v>0</v>
      </c>
      <c r="K145" s="153"/>
      <c r="L145" s="29"/>
      <c r="M145" s="154" t="s">
        <v>1</v>
      </c>
      <c r="N145" s="155" t="s">
        <v>36</v>
      </c>
      <c r="O145" s="156">
        <v>1.2270000000000001</v>
      </c>
      <c r="P145" s="156">
        <f>O145*H145</f>
        <v>68.627336999999997</v>
      </c>
      <c r="Q145" s="156">
        <v>2.40177</v>
      </c>
      <c r="R145" s="156">
        <f>Q145*H145</f>
        <v>134.33339787</v>
      </c>
      <c r="S145" s="156">
        <v>0</v>
      </c>
      <c r="T145" s="15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123</v>
      </c>
      <c r="AT145" s="158" t="s">
        <v>119</v>
      </c>
      <c r="AU145" s="158" t="s">
        <v>124</v>
      </c>
      <c r="AY145" s="16" t="s">
        <v>117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6" t="s">
        <v>124</v>
      </c>
      <c r="BK145" s="159">
        <f>ROUND(I145*H145,2)</f>
        <v>0</v>
      </c>
      <c r="BL145" s="16" t="s">
        <v>123</v>
      </c>
      <c r="BM145" s="158" t="s">
        <v>165</v>
      </c>
    </row>
    <row r="146" spans="1:65" s="13" customFormat="1">
      <c r="B146" s="160"/>
      <c r="D146" s="161" t="s">
        <v>126</v>
      </c>
      <c r="E146" s="162" t="s">
        <v>1</v>
      </c>
      <c r="F146" s="163" t="s">
        <v>166</v>
      </c>
      <c r="H146" s="164">
        <v>55.930999999999997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126</v>
      </c>
      <c r="AU146" s="162" t="s">
        <v>124</v>
      </c>
      <c r="AV146" s="13" t="s">
        <v>124</v>
      </c>
      <c r="AW146" s="13" t="s">
        <v>27</v>
      </c>
      <c r="AX146" s="13" t="s">
        <v>78</v>
      </c>
      <c r="AY146" s="162" t="s">
        <v>117</v>
      </c>
    </row>
    <row r="147" spans="1:65" s="2" customFormat="1" ht="24.2" customHeight="1">
      <c r="A147" s="28"/>
      <c r="B147" s="146"/>
      <c r="C147" s="147" t="s">
        <v>167</v>
      </c>
      <c r="D147" s="147" t="s">
        <v>119</v>
      </c>
      <c r="E147" s="148" t="s">
        <v>168</v>
      </c>
      <c r="F147" s="149" t="s">
        <v>169</v>
      </c>
      <c r="G147" s="150" t="s">
        <v>170</v>
      </c>
      <c r="H147" s="151">
        <v>223.72200000000001</v>
      </c>
      <c r="I147" s="152"/>
      <c r="J147" s="152">
        <f>ROUND(I147*H147,2)</f>
        <v>0</v>
      </c>
      <c r="K147" s="153"/>
      <c r="L147" s="29"/>
      <c r="M147" s="154" t="s">
        <v>1</v>
      </c>
      <c r="N147" s="155" t="s">
        <v>36</v>
      </c>
      <c r="O147" s="156">
        <v>0.443</v>
      </c>
      <c r="P147" s="156">
        <f>O147*H147</f>
        <v>99.108846</v>
      </c>
      <c r="Q147" s="156">
        <v>1.5499999999999999E-3</v>
      </c>
      <c r="R147" s="156">
        <f>Q147*H147</f>
        <v>0.3467691</v>
      </c>
      <c r="S147" s="156">
        <v>0</v>
      </c>
      <c r="T147" s="157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8" t="s">
        <v>171</v>
      </c>
      <c r="AT147" s="158" t="s">
        <v>119</v>
      </c>
      <c r="AU147" s="158" t="s">
        <v>124</v>
      </c>
      <c r="AY147" s="16" t="s">
        <v>117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6" t="s">
        <v>124</v>
      </c>
      <c r="BK147" s="159">
        <f>ROUND(I147*H147,2)</f>
        <v>0</v>
      </c>
      <c r="BL147" s="16" t="s">
        <v>171</v>
      </c>
      <c r="BM147" s="158" t="s">
        <v>172</v>
      </c>
    </row>
    <row r="148" spans="1:65" s="13" customFormat="1">
      <c r="B148" s="160"/>
      <c r="D148" s="161" t="s">
        <v>126</v>
      </c>
      <c r="E148" s="162" t="s">
        <v>1</v>
      </c>
      <c r="F148" s="163" t="s">
        <v>173</v>
      </c>
      <c r="H148" s="164">
        <v>223.72200000000001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126</v>
      </c>
      <c r="AU148" s="162" t="s">
        <v>124</v>
      </c>
      <c r="AV148" s="13" t="s">
        <v>124</v>
      </c>
      <c r="AW148" s="13" t="s">
        <v>27</v>
      </c>
      <c r="AX148" s="13" t="s">
        <v>78</v>
      </c>
      <c r="AY148" s="162" t="s">
        <v>117</v>
      </c>
    </row>
    <row r="149" spans="1:65" s="2" customFormat="1" ht="24.2" customHeight="1">
      <c r="A149" s="28"/>
      <c r="B149" s="146"/>
      <c r="C149" s="147" t="s">
        <v>174</v>
      </c>
      <c r="D149" s="147" t="s">
        <v>119</v>
      </c>
      <c r="E149" s="148" t="s">
        <v>175</v>
      </c>
      <c r="F149" s="149" t="s">
        <v>176</v>
      </c>
      <c r="G149" s="150" t="s">
        <v>170</v>
      </c>
      <c r="H149" s="151">
        <v>223.72200000000001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36</v>
      </c>
      <c r="O149" s="156">
        <v>0.314</v>
      </c>
      <c r="P149" s="156">
        <f>O149*H149</f>
        <v>70.248708000000008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123</v>
      </c>
      <c r="AT149" s="158" t="s">
        <v>119</v>
      </c>
      <c r="AU149" s="158" t="s">
        <v>124</v>
      </c>
      <c r="AY149" s="16" t="s">
        <v>117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124</v>
      </c>
      <c r="BK149" s="159">
        <f>ROUND(I149*H149,2)</f>
        <v>0</v>
      </c>
      <c r="BL149" s="16" t="s">
        <v>123</v>
      </c>
      <c r="BM149" s="158" t="s">
        <v>177</v>
      </c>
    </row>
    <row r="150" spans="1:65" s="2" customFormat="1" ht="37.9" customHeight="1">
      <c r="A150" s="28"/>
      <c r="B150" s="146"/>
      <c r="C150" s="147" t="s">
        <v>178</v>
      </c>
      <c r="D150" s="147" t="s">
        <v>119</v>
      </c>
      <c r="E150" s="148" t="s">
        <v>179</v>
      </c>
      <c r="F150" s="149" t="s">
        <v>180</v>
      </c>
      <c r="G150" s="150" t="s">
        <v>170</v>
      </c>
      <c r="H150" s="151">
        <v>447.44400000000002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36</v>
      </c>
      <c r="O150" s="156">
        <v>0</v>
      </c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123</v>
      </c>
      <c r="AT150" s="158" t="s">
        <v>119</v>
      </c>
      <c r="AU150" s="158" t="s">
        <v>124</v>
      </c>
      <c r="AY150" s="16" t="s">
        <v>117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124</v>
      </c>
      <c r="BK150" s="159">
        <f>ROUND(I150*H150,2)</f>
        <v>0</v>
      </c>
      <c r="BL150" s="16" t="s">
        <v>123</v>
      </c>
      <c r="BM150" s="158" t="s">
        <v>181</v>
      </c>
    </row>
    <row r="151" spans="1:65" s="13" customFormat="1">
      <c r="B151" s="160"/>
      <c r="D151" s="161" t="s">
        <v>126</v>
      </c>
      <c r="E151" s="162" t="s">
        <v>1</v>
      </c>
      <c r="F151" s="163" t="s">
        <v>182</v>
      </c>
      <c r="H151" s="164">
        <v>447.44400000000002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126</v>
      </c>
      <c r="AU151" s="162" t="s">
        <v>124</v>
      </c>
      <c r="AV151" s="13" t="s">
        <v>124</v>
      </c>
      <c r="AW151" s="13" t="s">
        <v>27</v>
      </c>
      <c r="AX151" s="13" t="s">
        <v>78</v>
      </c>
      <c r="AY151" s="162" t="s">
        <v>117</v>
      </c>
    </row>
    <row r="152" spans="1:65" s="2" customFormat="1" ht="37.9" customHeight="1">
      <c r="A152" s="28"/>
      <c r="B152" s="146"/>
      <c r="C152" s="147" t="s">
        <v>183</v>
      </c>
      <c r="D152" s="147" t="s">
        <v>119</v>
      </c>
      <c r="E152" s="148" t="s">
        <v>184</v>
      </c>
      <c r="F152" s="149" t="s">
        <v>185</v>
      </c>
      <c r="G152" s="150" t="s">
        <v>170</v>
      </c>
      <c r="H152" s="151">
        <v>111.861</v>
      </c>
      <c r="I152" s="152"/>
      <c r="J152" s="152">
        <f>ROUND(I152*H152,2)</f>
        <v>0</v>
      </c>
      <c r="K152" s="153"/>
      <c r="L152" s="29"/>
      <c r="M152" s="154" t="s">
        <v>1</v>
      </c>
      <c r="N152" s="155" t="s">
        <v>36</v>
      </c>
      <c r="O152" s="156">
        <v>3.9E-2</v>
      </c>
      <c r="P152" s="156">
        <f>O152*H152</f>
        <v>4.3625790000000002</v>
      </c>
      <c r="Q152" s="156">
        <v>3.5200000000000001E-3</v>
      </c>
      <c r="R152" s="156">
        <f>Q152*H152</f>
        <v>0.39375072000000005</v>
      </c>
      <c r="S152" s="156">
        <v>0</v>
      </c>
      <c r="T152" s="15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8" t="s">
        <v>123</v>
      </c>
      <c r="AT152" s="158" t="s">
        <v>119</v>
      </c>
      <c r="AU152" s="158" t="s">
        <v>124</v>
      </c>
      <c r="AY152" s="16" t="s">
        <v>117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6" t="s">
        <v>124</v>
      </c>
      <c r="BK152" s="159">
        <f>ROUND(I152*H152,2)</f>
        <v>0</v>
      </c>
      <c r="BL152" s="16" t="s">
        <v>123</v>
      </c>
      <c r="BM152" s="158" t="s">
        <v>186</v>
      </c>
    </row>
    <row r="153" spans="1:65" s="13" customFormat="1">
      <c r="B153" s="160"/>
      <c r="D153" s="161" t="s">
        <v>126</v>
      </c>
      <c r="E153" s="162" t="s">
        <v>1</v>
      </c>
      <c r="F153" s="163" t="s">
        <v>187</v>
      </c>
      <c r="H153" s="164">
        <v>111.861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126</v>
      </c>
      <c r="AU153" s="162" t="s">
        <v>124</v>
      </c>
      <c r="AV153" s="13" t="s">
        <v>124</v>
      </c>
      <c r="AW153" s="13" t="s">
        <v>27</v>
      </c>
      <c r="AX153" s="13" t="s">
        <v>70</v>
      </c>
      <c r="AY153" s="162" t="s">
        <v>117</v>
      </c>
    </row>
    <row r="154" spans="1:65" s="14" customFormat="1">
      <c r="B154" s="178"/>
      <c r="D154" s="161" t="s">
        <v>126</v>
      </c>
      <c r="E154" s="179" t="s">
        <v>1</v>
      </c>
      <c r="F154" s="180" t="s">
        <v>188</v>
      </c>
      <c r="H154" s="181">
        <v>111.861</v>
      </c>
      <c r="L154" s="178"/>
      <c r="M154" s="182"/>
      <c r="N154" s="183"/>
      <c r="O154" s="183"/>
      <c r="P154" s="183"/>
      <c r="Q154" s="183"/>
      <c r="R154" s="183"/>
      <c r="S154" s="183"/>
      <c r="T154" s="184"/>
      <c r="AT154" s="179" t="s">
        <v>126</v>
      </c>
      <c r="AU154" s="179" t="s">
        <v>124</v>
      </c>
      <c r="AV154" s="14" t="s">
        <v>123</v>
      </c>
      <c r="AW154" s="14" t="s">
        <v>27</v>
      </c>
      <c r="AX154" s="14" t="s">
        <v>78</v>
      </c>
      <c r="AY154" s="179" t="s">
        <v>117</v>
      </c>
    </row>
    <row r="155" spans="1:65" s="12" customFormat="1" ht="22.9" customHeight="1">
      <c r="B155" s="134"/>
      <c r="D155" s="135" t="s">
        <v>69</v>
      </c>
      <c r="E155" s="144" t="s">
        <v>145</v>
      </c>
      <c r="F155" s="144" t="s">
        <v>189</v>
      </c>
      <c r="J155" s="145">
        <f>BK155</f>
        <v>0</v>
      </c>
      <c r="L155" s="134"/>
      <c r="M155" s="138"/>
      <c r="N155" s="139"/>
      <c r="O155" s="139"/>
      <c r="P155" s="140">
        <f>SUM(P156:P165)</f>
        <v>414.07036800000003</v>
      </c>
      <c r="Q155" s="139"/>
      <c r="R155" s="140">
        <f>SUM(R156:R165)</f>
        <v>269.20306912000001</v>
      </c>
      <c r="S155" s="139"/>
      <c r="T155" s="141">
        <f>SUM(T156:T165)</f>
        <v>0</v>
      </c>
      <c r="AR155" s="135" t="s">
        <v>78</v>
      </c>
      <c r="AT155" s="142" t="s">
        <v>69</v>
      </c>
      <c r="AU155" s="142" t="s">
        <v>78</v>
      </c>
      <c r="AY155" s="135" t="s">
        <v>117</v>
      </c>
      <c r="BK155" s="143">
        <f>SUM(BK156:BK165)</f>
        <v>0</v>
      </c>
    </row>
    <row r="156" spans="1:65" s="2" customFormat="1" ht="24.2" customHeight="1">
      <c r="A156" s="28"/>
      <c r="B156" s="146"/>
      <c r="C156" s="147" t="s">
        <v>190</v>
      </c>
      <c r="D156" s="147" t="s">
        <v>119</v>
      </c>
      <c r="E156" s="148" t="s">
        <v>191</v>
      </c>
      <c r="F156" s="149" t="s">
        <v>192</v>
      </c>
      <c r="G156" s="150" t="s">
        <v>122</v>
      </c>
      <c r="H156" s="151">
        <v>121.34399999999999</v>
      </c>
      <c r="I156" s="152"/>
      <c r="J156" s="152">
        <f>ROUND(I156*H156,2)</f>
        <v>0</v>
      </c>
      <c r="K156" s="153"/>
      <c r="L156" s="29"/>
      <c r="M156" s="154" t="s">
        <v>1</v>
      </c>
      <c r="N156" s="155" t="s">
        <v>36</v>
      </c>
      <c r="O156" s="156">
        <v>2.3199999999999998</v>
      </c>
      <c r="P156" s="156">
        <f>O156*H156</f>
        <v>281.51807999999994</v>
      </c>
      <c r="Q156" s="156">
        <v>2.19407</v>
      </c>
      <c r="R156" s="156">
        <f>Q156*H156</f>
        <v>266.23723007999996</v>
      </c>
      <c r="S156" s="156">
        <v>0</v>
      </c>
      <c r="T156" s="157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8" t="s">
        <v>123</v>
      </c>
      <c r="AT156" s="158" t="s">
        <v>119</v>
      </c>
      <c r="AU156" s="158" t="s">
        <v>124</v>
      </c>
      <c r="AY156" s="16" t="s">
        <v>117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6" t="s">
        <v>124</v>
      </c>
      <c r="BK156" s="159">
        <f>ROUND(I156*H156,2)</f>
        <v>0</v>
      </c>
      <c r="BL156" s="16" t="s">
        <v>123</v>
      </c>
      <c r="BM156" s="158" t="s">
        <v>193</v>
      </c>
    </row>
    <row r="157" spans="1:65" s="13" customFormat="1">
      <c r="B157" s="160"/>
      <c r="D157" s="161" t="s">
        <v>126</v>
      </c>
      <c r="E157" s="162" t="s">
        <v>1</v>
      </c>
      <c r="F157" s="163" t="s">
        <v>194</v>
      </c>
      <c r="H157" s="164">
        <v>121.34399999999999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126</v>
      </c>
      <c r="AU157" s="162" t="s">
        <v>124</v>
      </c>
      <c r="AV157" s="13" t="s">
        <v>124</v>
      </c>
      <c r="AW157" s="13" t="s">
        <v>27</v>
      </c>
      <c r="AX157" s="13" t="s">
        <v>78</v>
      </c>
      <c r="AY157" s="162" t="s">
        <v>117</v>
      </c>
    </row>
    <row r="158" spans="1:65" s="2" customFormat="1" ht="21.75" customHeight="1">
      <c r="A158" s="28"/>
      <c r="B158" s="146"/>
      <c r="C158" s="147" t="s">
        <v>195</v>
      </c>
      <c r="D158" s="147" t="s">
        <v>119</v>
      </c>
      <c r="E158" s="148" t="s">
        <v>196</v>
      </c>
      <c r="F158" s="149" t="s">
        <v>197</v>
      </c>
      <c r="G158" s="150" t="s">
        <v>170</v>
      </c>
      <c r="H158" s="151">
        <v>12.384</v>
      </c>
      <c r="I158" s="152"/>
      <c r="J158" s="152">
        <f>ROUND(I158*H158,2)</f>
        <v>0</v>
      </c>
      <c r="K158" s="153"/>
      <c r="L158" s="29"/>
      <c r="M158" s="154" t="s">
        <v>1</v>
      </c>
      <c r="N158" s="155" t="s">
        <v>36</v>
      </c>
      <c r="O158" s="156">
        <v>0.40899999999999997</v>
      </c>
      <c r="P158" s="156">
        <f>O158*H158</f>
        <v>5.0650560000000002</v>
      </c>
      <c r="Q158" s="156">
        <v>8.6099999999999996E-3</v>
      </c>
      <c r="R158" s="156">
        <f>Q158*H158</f>
        <v>0.10662624</v>
      </c>
      <c r="S158" s="156">
        <v>0</v>
      </c>
      <c r="T158" s="15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8" t="s">
        <v>123</v>
      </c>
      <c r="AT158" s="158" t="s">
        <v>119</v>
      </c>
      <c r="AU158" s="158" t="s">
        <v>124</v>
      </c>
      <c r="AY158" s="16" t="s">
        <v>117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6" t="s">
        <v>124</v>
      </c>
      <c r="BK158" s="159">
        <f>ROUND(I158*H158,2)</f>
        <v>0</v>
      </c>
      <c r="BL158" s="16" t="s">
        <v>123</v>
      </c>
      <c r="BM158" s="158" t="s">
        <v>198</v>
      </c>
    </row>
    <row r="159" spans="1:65" s="13" customFormat="1">
      <c r="B159" s="160"/>
      <c r="D159" s="161" t="s">
        <v>126</v>
      </c>
      <c r="E159" s="162" t="s">
        <v>1</v>
      </c>
      <c r="F159" s="163" t="s">
        <v>199</v>
      </c>
      <c r="H159" s="164">
        <v>12.384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126</v>
      </c>
      <c r="AU159" s="162" t="s">
        <v>124</v>
      </c>
      <c r="AV159" s="13" t="s">
        <v>124</v>
      </c>
      <c r="AW159" s="13" t="s">
        <v>27</v>
      </c>
      <c r="AX159" s="13" t="s">
        <v>70</v>
      </c>
      <c r="AY159" s="162" t="s">
        <v>117</v>
      </c>
    </row>
    <row r="160" spans="1:65" s="14" customFormat="1">
      <c r="B160" s="178"/>
      <c r="D160" s="161" t="s">
        <v>126</v>
      </c>
      <c r="E160" s="179" t="s">
        <v>1</v>
      </c>
      <c r="F160" s="180" t="s">
        <v>188</v>
      </c>
      <c r="H160" s="181">
        <v>12.384</v>
      </c>
      <c r="L160" s="178"/>
      <c r="M160" s="182"/>
      <c r="N160" s="183"/>
      <c r="O160" s="183"/>
      <c r="P160" s="183"/>
      <c r="Q160" s="183"/>
      <c r="R160" s="183"/>
      <c r="S160" s="183"/>
      <c r="T160" s="184"/>
      <c r="AT160" s="179" t="s">
        <v>126</v>
      </c>
      <c r="AU160" s="179" t="s">
        <v>124</v>
      </c>
      <c r="AV160" s="14" t="s">
        <v>123</v>
      </c>
      <c r="AW160" s="14" t="s">
        <v>27</v>
      </c>
      <c r="AX160" s="14" t="s">
        <v>78</v>
      </c>
      <c r="AY160" s="179" t="s">
        <v>117</v>
      </c>
    </row>
    <row r="161" spans="1:65" s="2" customFormat="1" ht="21.75" customHeight="1">
      <c r="A161" s="28"/>
      <c r="B161" s="146"/>
      <c r="C161" s="147" t="s">
        <v>171</v>
      </c>
      <c r="D161" s="147" t="s">
        <v>119</v>
      </c>
      <c r="E161" s="148" t="s">
        <v>200</v>
      </c>
      <c r="F161" s="149" t="s">
        <v>201</v>
      </c>
      <c r="G161" s="150" t="s">
        <v>170</v>
      </c>
      <c r="H161" s="151">
        <v>12.384</v>
      </c>
      <c r="I161" s="152"/>
      <c r="J161" s="152">
        <f>ROUND(I161*H161,2)</f>
        <v>0</v>
      </c>
      <c r="K161" s="153"/>
      <c r="L161" s="29"/>
      <c r="M161" s="154" t="s">
        <v>1</v>
      </c>
      <c r="N161" s="155" t="s">
        <v>36</v>
      </c>
      <c r="O161" s="156">
        <v>0.248</v>
      </c>
      <c r="P161" s="156">
        <f>O161*H161</f>
        <v>3.0712320000000002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8" t="s">
        <v>123</v>
      </c>
      <c r="AT161" s="158" t="s">
        <v>119</v>
      </c>
      <c r="AU161" s="158" t="s">
        <v>124</v>
      </c>
      <c r="AY161" s="16" t="s">
        <v>117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6" t="s">
        <v>124</v>
      </c>
      <c r="BK161" s="159">
        <f>ROUND(I161*H161,2)</f>
        <v>0</v>
      </c>
      <c r="BL161" s="16" t="s">
        <v>123</v>
      </c>
      <c r="BM161" s="158" t="s">
        <v>202</v>
      </c>
    </row>
    <row r="162" spans="1:65" s="2" customFormat="1" ht="37.9" customHeight="1">
      <c r="A162" s="28"/>
      <c r="B162" s="146"/>
      <c r="C162" s="147" t="s">
        <v>203</v>
      </c>
      <c r="D162" s="147" t="s">
        <v>119</v>
      </c>
      <c r="E162" s="148" t="s">
        <v>204</v>
      </c>
      <c r="F162" s="149" t="s">
        <v>205</v>
      </c>
      <c r="G162" s="150" t="s">
        <v>170</v>
      </c>
      <c r="H162" s="151">
        <v>808.96</v>
      </c>
      <c r="I162" s="152"/>
      <c r="J162" s="152">
        <f>ROUND(I162*H162,2)</f>
        <v>0</v>
      </c>
      <c r="K162" s="153"/>
      <c r="L162" s="29"/>
      <c r="M162" s="154" t="s">
        <v>1</v>
      </c>
      <c r="N162" s="155" t="s">
        <v>36</v>
      </c>
      <c r="O162" s="156">
        <v>4.1000000000000002E-2</v>
      </c>
      <c r="P162" s="156">
        <f>O162*H162</f>
        <v>33.167360000000002</v>
      </c>
      <c r="Q162" s="156">
        <v>3.5200000000000001E-3</v>
      </c>
      <c r="R162" s="156">
        <f>Q162*H162</f>
        <v>2.8475392000000004</v>
      </c>
      <c r="S162" s="156">
        <v>0</v>
      </c>
      <c r="T162" s="157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8" t="s">
        <v>123</v>
      </c>
      <c r="AT162" s="158" t="s">
        <v>119</v>
      </c>
      <c r="AU162" s="158" t="s">
        <v>124</v>
      </c>
      <c r="AY162" s="16" t="s">
        <v>117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6" t="s">
        <v>124</v>
      </c>
      <c r="BK162" s="159">
        <f>ROUND(I162*H162,2)</f>
        <v>0</v>
      </c>
      <c r="BL162" s="16" t="s">
        <v>123</v>
      </c>
      <c r="BM162" s="158" t="s">
        <v>206</v>
      </c>
    </row>
    <row r="163" spans="1:65" s="13" customFormat="1">
      <c r="B163" s="160"/>
      <c r="D163" s="161" t="s">
        <v>126</v>
      </c>
      <c r="E163" s="162" t="s">
        <v>1</v>
      </c>
      <c r="F163" s="163" t="s">
        <v>207</v>
      </c>
      <c r="H163" s="164">
        <v>808.96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126</v>
      </c>
      <c r="AU163" s="162" t="s">
        <v>124</v>
      </c>
      <c r="AV163" s="13" t="s">
        <v>124</v>
      </c>
      <c r="AW163" s="13" t="s">
        <v>27</v>
      </c>
      <c r="AX163" s="13" t="s">
        <v>78</v>
      </c>
      <c r="AY163" s="162" t="s">
        <v>117</v>
      </c>
    </row>
    <row r="164" spans="1:65" s="2" customFormat="1" ht="37.9" customHeight="1">
      <c r="A164" s="28"/>
      <c r="B164" s="146"/>
      <c r="C164" s="147" t="s">
        <v>208</v>
      </c>
      <c r="D164" s="147" t="s">
        <v>119</v>
      </c>
      <c r="E164" s="148" t="s">
        <v>209</v>
      </c>
      <c r="F164" s="149" t="s">
        <v>210</v>
      </c>
      <c r="G164" s="150" t="s">
        <v>153</v>
      </c>
      <c r="H164" s="151">
        <v>194.56</v>
      </c>
      <c r="I164" s="152"/>
      <c r="J164" s="152">
        <f>ROUND(I164*H164,2)</f>
        <v>0</v>
      </c>
      <c r="K164" s="153"/>
      <c r="L164" s="29"/>
      <c r="M164" s="154" t="s">
        <v>1</v>
      </c>
      <c r="N164" s="155" t="s">
        <v>36</v>
      </c>
      <c r="O164" s="156">
        <v>0.46899999999999997</v>
      </c>
      <c r="P164" s="156">
        <f>O164*H164</f>
        <v>91.248639999999995</v>
      </c>
      <c r="Q164" s="156">
        <v>6.0000000000000002E-5</v>
      </c>
      <c r="R164" s="156">
        <f>Q164*H164</f>
        <v>1.1673600000000001E-2</v>
      </c>
      <c r="S164" s="156">
        <v>0</v>
      </c>
      <c r="T164" s="15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8" t="s">
        <v>123</v>
      </c>
      <c r="AT164" s="158" t="s">
        <v>119</v>
      </c>
      <c r="AU164" s="158" t="s">
        <v>124</v>
      </c>
      <c r="AY164" s="16" t="s">
        <v>117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6" t="s">
        <v>124</v>
      </c>
      <c r="BK164" s="159">
        <f>ROUND(I164*H164,2)</f>
        <v>0</v>
      </c>
      <c r="BL164" s="16" t="s">
        <v>123</v>
      </c>
      <c r="BM164" s="158" t="s">
        <v>211</v>
      </c>
    </row>
    <row r="165" spans="1:65" s="13" customFormat="1">
      <c r="B165" s="160"/>
      <c r="D165" s="161" t="s">
        <v>126</v>
      </c>
      <c r="E165" s="162" t="s">
        <v>1</v>
      </c>
      <c r="F165" s="163" t="s">
        <v>212</v>
      </c>
      <c r="H165" s="164">
        <v>194.56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126</v>
      </c>
      <c r="AU165" s="162" t="s">
        <v>124</v>
      </c>
      <c r="AV165" s="13" t="s">
        <v>124</v>
      </c>
      <c r="AW165" s="13" t="s">
        <v>27</v>
      </c>
      <c r="AX165" s="13" t="s">
        <v>78</v>
      </c>
      <c r="AY165" s="162" t="s">
        <v>117</v>
      </c>
    </row>
    <row r="166" spans="1:65" s="12" customFormat="1" ht="22.9" customHeight="1">
      <c r="B166" s="134"/>
      <c r="D166" s="135" t="s">
        <v>69</v>
      </c>
      <c r="E166" s="144" t="s">
        <v>162</v>
      </c>
      <c r="F166" s="144" t="s">
        <v>447</v>
      </c>
      <c r="J166" s="145">
        <f>BK166</f>
        <v>0</v>
      </c>
      <c r="L166" s="134"/>
      <c r="M166" s="138"/>
      <c r="N166" s="139"/>
      <c r="O166" s="139"/>
      <c r="P166" s="140">
        <f>SUM(P167:P176)</f>
        <v>321.65869499999997</v>
      </c>
      <c r="Q166" s="139"/>
      <c r="R166" s="140">
        <f>SUM(R167:R176)</f>
        <v>83.989475999999982</v>
      </c>
      <c r="S166" s="139"/>
      <c r="T166" s="141">
        <f>SUM(T167:T176)</f>
        <v>0</v>
      </c>
      <c r="AR166" s="135" t="s">
        <v>78</v>
      </c>
      <c r="AT166" s="142" t="s">
        <v>69</v>
      </c>
      <c r="AU166" s="142" t="s">
        <v>78</v>
      </c>
      <c r="AY166" s="135" t="s">
        <v>117</v>
      </c>
      <c r="BK166" s="143">
        <f>SUM(BK167:BK176)</f>
        <v>0</v>
      </c>
    </row>
    <row r="167" spans="1:65" s="2" customFormat="1" ht="24.2" customHeight="1">
      <c r="A167" s="28"/>
      <c r="B167" s="146"/>
      <c r="C167" s="147" t="s">
        <v>214</v>
      </c>
      <c r="D167" s="147" t="s">
        <v>119</v>
      </c>
      <c r="E167" s="148" t="s">
        <v>215</v>
      </c>
      <c r="F167" s="149" t="s">
        <v>216</v>
      </c>
      <c r="G167" s="150" t="s">
        <v>122</v>
      </c>
      <c r="H167" s="151">
        <v>1524.0809999999999</v>
      </c>
      <c r="I167" s="152"/>
      <c r="J167" s="152">
        <f>ROUND(I167*H167,2)</f>
        <v>0</v>
      </c>
      <c r="K167" s="153"/>
      <c r="L167" s="29"/>
      <c r="M167" s="154" t="s">
        <v>1</v>
      </c>
      <c r="N167" s="155" t="s">
        <v>36</v>
      </c>
      <c r="O167" s="156">
        <v>3.3000000000000002E-2</v>
      </c>
      <c r="P167" s="156">
        <f>O167*H167</f>
        <v>50.294672999999996</v>
      </c>
      <c r="Q167" s="156">
        <v>1.7999999999999999E-2</v>
      </c>
      <c r="R167" s="156">
        <f>Q167*H167</f>
        <v>27.433457999999995</v>
      </c>
      <c r="S167" s="156">
        <v>0</v>
      </c>
      <c r="T167" s="157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8" t="s">
        <v>123</v>
      </c>
      <c r="AT167" s="158" t="s">
        <v>119</v>
      </c>
      <c r="AU167" s="158" t="s">
        <v>124</v>
      </c>
      <c r="AY167" s="16" t="s">
        <v>117</v>
      </c>
      <c r="BE167" s="159">
        <f>IF(N167="základná",J167,0)</f>
        <v>0</v>
      </c>
      <c r="BF167" s="159">
        <f>IF(N167="znížená",J167,0)</f>
        <v>0</v>
      </c>
      <c r="BG167" s="159">
        <f>IF(N167="zákl. prenesená",J167,0)</f>
        <v>0</v>
      </c>
      <c r="BH167" s="159">
        <f>IF(N167="zníž. prenesená",J167,0)</f>
        <v>0</v>
      </c>
      <c r="BI167" s="159">
        <f>IF(N167="nulová",J167,0)</f>
        <v>0</v>
      </c>
      <c r="BJ167" s="16" t="s">
        <v>124</v>
      </c>
      <c r="BK167" s="159">
        <f>ROUND(I167*H167,2)</f>
        <v>0</v>
      </c>
      <c r="BL167" s="16" t="s">
        <v>123</v>
      </c>
      <c r="BM167" s="158" t="s">
        <v>217</v>
      </c>
    </row>
    <row r="168" spans="1:65" s="13" customFormat="1">
      <c r="B168" s="160"/>
      <c r="D168" s="161" t="s">
        <v>126</v>
      </c>
      <c r="E168" s="162" t="s">
        <v>1</v>
      </c>
      <c r="F168" s="163" t="s">
        <v>218</v>
      </c>
      <c r="H168" s="164">
        <v>1524.0809999999999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126</v>
      </c>
      <c r="AU168" s="162" t="s">
        <v>124</v>
      </c>
      <c r="AV168" s="13" t="s">
        <v>124</v>
      </c>
      <c r="AW168" s="13" t="s">
        <v>27</v>
      </c>
      <c r="AX168" s="13" t="s">
        <v>78</v>
      </c>
      <c r="AY168" s="162" t="s">
        <v>117</v>
      </c>
    </row>
    <row r="169" spans="1:65" s="2" customFormat="1" ht="37.9" customHeight="1">
      <c r="A169" s="28"/>
      <c r="B169" s="146"/>
      <c r="C169" s="147" t="s">
        <v>7</v>
      </c>
      <c r="D169" s="147" t="s">
        <v>119</v>
      </c>
      <c r="E169" s="148" t="s">
        <v>219</v>
      </c>
      <c r="F169" s="149" t="s">
        <v>220</v>
      </c>
      <c r="G169" s="150" t="s">
        <v>122</v>
      </c>
      <c r="H169" s="151">
        <v>1524.0809999999999</v>
      </c>
      <c r="I169" s="152"/>
      <c r="J169" s="152">
        <f>ROUND(I169*H169,2)</f>
        <v>0</v>
      </c>
      <c r="K169" s="153"/>
      <c r="L169" s="29"/>
      <c r="M169" s="154" t="s">
        <v>1</v>
      </c>
      <c r="N169" s="155" t="s">
        <v>36</v>
      </c>
      <c r="O169" s="156">
        <v>2E-3</v>
      </c>
      <c r="P169" s="156">
        <f>O169*H169</f>
        <v>3.048162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8" t="s">
        <v>123</v>
      </c>
      <c r="AT169" s="158" t="s">
        <v>119</v>
      </c>
      <c r="AU169" s="158" t="s">
        <v>124</v>
      </c>
      <c r="AY169" s="16" t="s">
        <v>117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6" t="s">
        <v>124</v>
      </c>
      <c r="BK169" s="159">
        <f>ROUND(I169*H169,2)</f>
        <v>0</v>
      </c>
      <c r="BL169" s="16" t="s">
        <v>123</v>
      </c>
      <c r="BM169" s="158" t="s">
        <v>221</v>
      </c>
    </row>
    <row r="170" spans="1:65" s="2" customFormat="1" ht="24.2" customHeight="1">
      <c r="A170" s="28"/>
      <c r="B170" s="146"/>
      <c r="C170" s="147" t="s">
        <v>222</v>
      </c>
      <c r="D170" s="147" t="s">
        <v>119</v>
      </c>
      <c r="E170" s="148" t="s">
        <v>223</v>
      </c>
      <c r="F170" s="149" t="s">
        <v>224</v>
      </c>
      <c r="G170" s="150" t="s">
        <v>122</v>
      </c>
      <c r="H170" s="151">
        <v>1524.0809999999999</v>
      </c>
      <c r="I170" s="152"/>
      <c r="J170" s="152">
        <f>ROUND(I170*H170,2)</f>
        <v>0</v>
      </c>
      <c r="K170" s="153"/>
      <c r="L170" s="29"/>
      <c r="M170" s="154" t="s">
        <v>1</v>
      </c>
      <c r="N170" s="155" t="s">
        <v>36</v>
      </c>
      <c r="O170" s="156">
        <v>0.02</v>
      </c>
      <c r="P170" s="156">
        <f>O170*H170</f>
        <v>30.481619999999999</v>
      </c>
      <c r="Q170" s="156">
        <v>1.7999999999999999E-2</v>
      </c>
      <c r="R170" s="156">
        <f>Q170*H170</f>
        <v>27.433457999999995</v>
      </c>
      <c r="S170" s="156">
        <v>0</v>
      </c>
      <c r="T170" s="157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8" t="s">
        <v>123</v>
      </c>
      <c r="AT170" s="158" t="s">
        <v>119</v>
      </c>
      <c r="AU170" s="158" t="s">
        <v>124</v>
      </c>
      <c r="AY170" s="16" t="s">
        <v>117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6" t="s">
        <v>124</v>
      </c>
      <c r="BK170" s="159">
        <f>ROUND(I170*H170,2)</f>
        <v>0</v>
      </c>
      <c r="BL170" s="16" t="s">
        <v>123</v>
      </c>
      <c r="BM170" s="158" t="s">
        <v>225</v>
      </c>
    </row>
    <row r="171" spans="1:65" s="2" customFormat="1" ht="24.2" customHeight="1">
      <c r="A171" s="28"/>
      <c r="B171" s="146"/>
      <c r="C171" s="147" t="s">
        <v>226</v>
      </c>
      <c r="D171" s="147" t="s">
        <v>119</v>
      </c>
      <c r="E171" s="148" t="s">
        <v>227</v>
      </c>
      <c r="F171" s="149" t="s">
        <v>228</v>
      </c>
      <c r="G171" s="150" t="s">
        <v>170</v>
      </c>
      <c r="H171" s="151">
        <v>808.96</v>
      </c>
      <c r="I171" s="152"/>
      <c r="J171" s="152">
        <f>ROUND(I171*H171,2)</f>
        <v>0</v>
      </c>
      <c r="K171" s="153"/>
      <c r="L171" s="29"/>
      <c r="M171" s="154" t="s">
        <v>1</v>
      </c>
      <c r="N171" s="155" t="s">
        <v>36</v>
      </c>
      <c r="O171" s="156">
        <v>8.2000000000000003E-2</v>
      </c>
      <c r="P171" s="156">
        <f>O171*H171</f>
        <v>66.334720000000004</v>
      </c>
      <c r="Q171" s="156">
        <v>1.7999999999999999E-2</v>
      </c>
      <c r="R171" s="156">
        <f>Q171*H171</f>
        <v>14.56128</v>
      </c>
      <c r="S171" s="156">
        <v>0</v>
      </c>
      <c r="T171" s="15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8" t="s">
        <v>123</v>
      </c>
      <c r="AT171" s="158" t="s">
        <v>119</v>
      </c>
      <c r="AU171" s="158" t="s">
        <v>124</v>
      </c>
      <c r="AY171" s="16" t="s">
        <v>117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6" t="s">
        <v>124</v>
      </c>
      <c r="BK171" s="159">
        <f>ROUND(I171*H171,2)</f>
        <v>0</v>
      </c>
      <c r="BL171" s="16" t="s">
        <v>123</v>
      </c>
      <c r="BM171" s="158" t="s">
        <v>229</v>
      </c>
    </row>
    <row r="172" spans="1:65" s="13" customFormat="1">
      <c r="B172" s="160"/>
      <c r="D172" s="161" t="s">
        <v>126</v>
      </c>
      <c r="E172" s="162" t="s">
        <v>1</v>
      </c>
      <c r="F172" s="163" t="s">
        <v>207</v>
      </c>
      <c r="H172" s="164">
        <v>808.96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126</v>
      </c>
      <c r="AU172" s="162" t="s">
        <v>124</v>
      </c>
      <c r="AV172" s="13" t="s">
        <v>124</v>
      </c>
      <c r="AW172" s="13" t="s">
        <v>27</v>
      </c>
      <c r="AX172" s="13" t="s">
        <v>78</v>
      </c>
      <c r="AY172" s="162" t="s">
        <v>117</v>
      </c>
    </row>
    <row r="173" spans="1:65" s="2" customFormat="1" ht="33" customHeight="1">
      <c r="A173" s="28"/>
      <c r="B173" s="146"/>
      <c r="C173" s="147" t="s">
        <v>230</v>
      </c>
      <c r="D173" s="147" t="s">
        <v>119</v>
      </c>
      <c r="E173" s="148" t="s">
        <v>231</v>
      </c>
      <c r="F173" s="149" t="s">
        <v>232</v>
      </c>
      <c r="G173" s="150" t="s">
        <v>170</v>
      </c>
      <c r="H173" s="151">
        <v>808.96</v>
      </c>
      <c r="I173" s="152"/>
      <c r="J173" s="152">
        <f>ROUND(I173*H173,2)</f>
        <v>0</v>
      </c>
      <c r="K173" s="153"/>
      <c r="L173" s="29"/>
      <c r="M173" s="154" t="s">
        <v>1</v>
      </c>
      <c r="N173" s="155" t="s">
        <v>36</v>
      </c>
      <c r="O173" s="156">
        <v>2E-3</v>
      </c>
      <c r="P173" s="156">
        <f>O173*H173</f>
        <v>1.61792</v>
      </c>
      <c r="Q173" s="156">
        <v>0</v>
      </c>
      <c r="R173" s="156">
        <f>Q173*H173</f>
        <v>0</v>
      </c>
      <c r="S173" s="156">
        <v>0</v>
      </c>
      <c r="T173" s="157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8" t="s">
        <v>123</v>
      </c>
      <c r="AT173" s="158" t="s">
        <v>119</v>
      </c>
      <c r="AU173" s="158" t="s">
        <v>124</v>
      </c>
      <c r="AY173" s="16" t="s">
        <v>117</v>
      </c>
      <c r="BE173" s="159">
        <f>IF(N173="základná",J173,0)</f>
        <v>0</v>
      </c>
      <c r="BF173" s="159">
        <f>IF(N173="znížená",J173,0)</f>
        <v>0</v>
      </c>
      <c r="BG173" s="159">
        <f>IF(N173="zákl. prenesená",J173,0)</f>
        <v>0</v>
      </c>
      <c r="BH173" s="159">
        <f>IF(N173="zníž. prenesená",J173,0)</f>
        <v>0</v>
      </c>
      <c r="BI173" s="159">
        <f>IF(N173="nulová",J173,0)</f>
        <v>0</v>
      </c>
      <c r="BJ173" s="16" t="s">
        <v>124</v>
      </c>
      <c r="BK173" s="159">
        <f>ROUND(I173*H173,2)</f>
        <v>0</v>
      </c>
      <c r="BL173" s="16" t="s">
        <v>123</v>
      </c>
      <c r="BM173" s="158" t="s">
        <v>233</v>
      </c>
    </row>
    <row r="174" spans="1:65" s="2" customFormat="1" ht="24.2" customHeight="1">
      <c r="A174" s="28"/>
      <c r="B174" s="146"/>
      <c r="C174" s="147" t="s">
        <v>234</v>
      </c>
      <c r="D174" s="147" t="s">
        <v>119</v>
      </c>
      <c r="E174" s="148" t="s">
        <v>235</v>
      </c>
      <c r="F174" s="149" t="s">
        <v>236</v>
      </c>
      <c r="G174" s="150" t="s">
        <v>170</v>
      </c>
      <c r="H174" s="151">
        <v>808.96</v>
      </c>
      <c r="I174" s="152"/>
      <c r="J174" s="152">
        <f>ROUND(I174*H174,2)</f>
        <v>0</v>
      </c>
      <c r="K174" s="153"/>
      <c r="L174" s="29"/>
      <c r="M174" s="154" t="s">
        <v>1</v>
      </c>
      <c r="N174" s="155" t="s">
        <v>36</v>
      </c>
      <c r="O174" s="156">
        <v>6.4000000000000001E-2</v>
      </c>
      <c r="P174" s="156">
        <f>O174*H174</f>
        <v>51.773440000000001</v>
      </c>
      <c r="Q174" s="156">
        <v>1.7999999999999999E-2</v>
      </c>
      <c r="R174" s="156">
        <f>Q174*H174</f>
        <v>14.56128</v>
      </c>
      <c r="S174" s="156">
        <v>0</v>
      </c>
      <c r="T174" s="15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8" t="s">
        <v>123</v>
      </c>
      <c r="AT174" s="158" t="s">
        <v>119</v>
      </c>
      <c r="AU174" s="158" t="s">
        <v>124</v>
      </c>
      <c r="AY174" s="16" t="s">
        <v>117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6" t="s">
        <v>124</v>
      </c>
      <c r="BK174" s="159">
        <f>ROUND(I174*H174,2)</f>
        <v>0</v>
      </c>
      <c r="BL174" s="16" t="s">
        <v>123</v>
      </c>
      <c r="BM174" s="158" t="s">
        <v>237</v>
      </c>
    </row>
    <row r="175" spans="1:65" s="2" customFormat="1" ht="24.2" customHeight="1">
      <c r="A175" s="28"/>
      <c r="B175" s="146"/>
      <c r="C175" s="147" t="s">
        <v>238</v>
      </c>
      <c r="D175" s="147" t="s">
        <v>119</v>
      </c>
      <c r="E175" s="148" t="s">
        <v>239</v>
      </c>
      <c r="F175" s="149" t="s">
        <v>240</v>
      </c>
      <c r="G175" s="150" t="s">
        <v>170</v>
      </c>
      <c r="H175" s="151">
        <v>808.96</v>
      </c>
      <c r="I175" s="152"/>
      <c r="J175" s="152">
        <f>ROUND(I175*H175,2)</f>
        <v>0</v>
      </c>
      <c r="K175" s="153"/>
      <c r="L175" s="29"/>
      <c r="M175" s="154" t="s">
        <v>1</v>
      </c>
      <c r="N175" s="155" t="s">
        <v>36</v>
      </c>
      <c r="O175" s="156">
        <v>0.14599999999999999</v>
      </c>
      <c r="P175" s="156">
        <f>O175*H175</f>
        <v>118.10816</v>
      </c>
      <c r="Q175" s="156">
        <v>0</v>
      </c>
      <c r="R175" s="156">
        <f>Q175*H175</f>
        <v>0</v>
      </c>
      <c r="S175" s="156">
        <v>0</v>
      </c>
      <c r="T175" s="157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8" t="s">
        <v>123</v>
      </c>
      <c r="AT175" s="158" t="s">
        <v>119</v>
      </c>
      <c r="AU175" s="158" t="s">
        <v>124</v>
      </c>
      <c r="AY175" s="16" t="s">
        <v>117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6" t="s">
        <v>124</v>
      </c>
      <c r="BK175" s="159">
        <f>ROUND(I175*H175,2)</f>
        <v>0</v>
      </c>
      <c r="BL175" s="16" t="s">
        <v>123</v>
      </c>
      <c r="BM175" s="158" t="s">
        <v>241</v>
      </c>
    </row>
    <row r="176" spans="1:65" s="13" customFormat="1">
      <c r="B176" s="160"/>
      <c r="D176" s="161" t="s">
        <v>126</v>
      </c>
      <c r="E176" s="162" t="s">
        <v>1</v>
      </c>
      <c r="F176" s="163" t="s">
        <v>207</v>
      </c>
      <c r="H176" s="164">
        <v>808.96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126</v>
      </c>
      <c r="AU176" s="162" t="s">
        <v>124</v>
      </c>
      <c r="AV176" s="13" t="s">
        <v>124</v>
      </c>
      <c r="AW176" s="13" t="s">
        <v>27</v>
      </c>
      <c r="AX176" s="13" t="s">
        <v>78</v>
      </c>
      <c r="AY176" s="162" t="s">
        <v>117</v>
      </c>
    </row>
    <row r="177" spans="1:65" s="12" customFormat="1" ht="22.9" customHeight="1">
      <c r="B177" s="134"/>
      <c r="D177" s="135" t="s">
        <v>69</v>
      </c>
      <c r="E177" s="144" t="s">
        <v>242</v>
      </c>
      <c r="F177" s="144" t="s">
        <v>243</v>
      </c>
      <c r="J177" s="145">
        <f>BK177</f>
        <v>0</v>
      </c>
      <c r="L177" s="134"/>
      <c r="M177" s="138"/>
      <c r="N177" s="139"/>
      <c r="O177" s="139"/>
      <c r="P177" s="140">
        <f>P178</f>
        <v>20.398</v>
      </c>
      <c r="Q177" s="139"/>
      <c r="R177" s="140">
        <f>R178</f>
        <v>0</v>
      </c>
      <c r="S177" s="139"/>
      <c r="T177" s="141">
        <f>T178</f>
        <v>0</v>
      </c>
      <c r="AR177" s="135" t="s">
        <v>78</v>
      </c>
      <c r="AT177" s="142" t="s">
        <v>69</v>
      </c>
      <c r="AU177" s="142" t="s">
        <v>78</v>
      </c>
      <c r="AY177" s="135" t="s">
        <v>117</v>
      </c>
      <c r="BK177" s="143">
        <f>BK178</f>
        <v>0</v>
      </c>
    </row>
    <row r="178" spans="1:65" s="2" customFormat="1" ht="24.2" customHeight="1">
      <c r="A178" s="28"/>
      <c r="B178" s="146"/>
      <c r="C178" s="147" t="s">
        <v>244</v>
      </c>
      <c r="D178" s="147" t="s">
        <v>119</v>
      </c>
      <c r="E178" s="148" t="s">
        <v>245</v>
      </c>
      <c r="F178" s="149" t="s">
        <v>246</v>
      </c>
      <c r="G178" s="150" t="s">
        <v>247</v>
      </c>
      <c r="H178" s="192">
        <v>62</v>
      </c>
      <c r="I178" s="152"/>
      <c r="J178" s="152">
        <f>ROUND(I178*H178,2)</f>
        <v>0</v>
      </c>
      <c r="K178" s="153"/>
      <c r="L178" s="29"/>
      <c r="M178" s="154" t="s">
        <v>1</v>
      </c>
      <c r="N178" s="155" t="s">
        <v>36</v>
      </c>
      <c r="O178" s="156">
        <v>0.32900000000000001</v>
      </c>
      <c r="P178" s="156">
        <f>O178*H178</f>
        <v>20.398</v>
      </c>
      <c r="Q178" s="156">
        <v>0</v>
      </c>
      <c r="R178" s="156">
        <f>Q178*H178</f>
        <v>0</v>
      </c>
      <c r="S178" s="156">
        <v>0</v>
      </c>
      <c r="T178" s="157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8" t="s">
        <v>123</v>
      </c>
      <c r="AT178" s="158" t="s">
        <v>119</v>
      </c>
      <c r="AU178" s="158" t="s">
        <v>124</v>
      </c>
      <c r="AY178" s="16" t="s">
        <v>117</v>
      </c>
      <c r="BE178" s="159">
        <f>IF(N178="základná",J178,0)</f>
        <v>0</v>
      </c>
      <c r="BF178" s="159">
        <f>IF(N178="znížená",J178,0)</f>
        <v>0</v>
      </c>
      <c r="BG178" s="159">
        <f>IF(N178="zákl. prenesená",J178,0)</f>
        <v>0</v>
      </c>
      <c r="BH178" s="159">
        <f>IF(N178="zníž. prenesená",J178,0)</f>
        <v>0</v>
      </c>
      <c r="BI178" s="159">
        <f>IF(N178="nulová",J178,0)</f>
        <v>0</v>
      </c>
      <c r="BJ178" s="16" t="s">
        <v>124</v>
      </c>
      <c r="BK178" s="159">
        <f>ROUND(I178*H178,2)</f>
        <v>0</v>
      </c>
      <c r="BL178" s="16" t="s">
        <v>123</v>
      </c>
      <c r="BM178" s="158" t="s">
        <v>248</v>
      </c>
    </row>
    <row r="179" spans="1:65" s="12" customFormat="1" ht="25.9" customHeight="1">
      <c r="B179" s="134"/>
      <c r="D179" s="135" t="s">
        <v>69</v>
      </c>
      <c r="E179" s="136" t="s">
        <v>249</v>
      </c>
      <c r="F179" s="136" t="s">
        <v>250</v>
      </c>
      <c r="J179" s="137">
        <f>BK179</f>
        <v>0</v>
      </c>
      <c r="L179" s="134"/>
      <c r="M179" s="138"/>
      <c r="N179" s="139"/>
      <c r="O179" s="139"/>
      <c r="P179" s="140">
        <f>P180+P204</f>
        <v>1101.8003400000002</v>
      </c>
      <c r="Q179" s="139"/>
      <c r="R179" s="140">
        <f>R180+R204</f>
        <v>10.833028750000002</v>
      </c>
      <c r="S179" s="139"/>
      <c r="T179" s="141">
        <f>T180+T204</f>
        <v>4.8000000000000001E-2</v>
      </c>
      <c r="AR179" s="135" t="s">
        <v>124</v>
      </c>
      <c r="AT179" s="142" t="s">
        <v>69</v>
      </c>
      <c r="AU179" s="142" t="s">
        <v>70</v>
      </c>
      <c r="AY179" s="135" t="s">
        <v>117</v>
      </c>
      <c r="BK179" s="143">
        <f>BK180+BK204</f>
        <v>0</v>
      </c>
    </row>
    <row r="180" spans="1:65" s="12" customFormat="1" ht="22.9" customHeight="1">
      <c r="B180" s="134"/>
      <c r="D180" s="135" t="s">
        <v>69</v>
      </c>
      <c r="E180" s="144" t="s">
        <v>251</v>
      </c>
      <c r="F180" s="144" t="s">
        <v>252</v>
      </c>
      <c r="J180" s="145">
        <f>BK180</f>
        <v>0</v>
      </c>
      <c r="L180" s="134"/>
      <c r="M180" s="138"/>
      <c r="N180" s="139"/>
      <c r="O180" s="139"/>
      <c r="P180" s="140">
        <f>SUM(P181:P203)</f>
        <v>774.12177100000008</v>
      </c>
      <c r="Q180" s="139"/>
      <c r="R180" s="140">
        <f>SUM(R181:R203)</f>
        <v>10.509182950000001</v>
      </c>
      <c r="S180" s="139"/>
      <c r="T180" s="141">
        <f>SUM(T181:T203)</f>
        <v>4.8000000000000001E-2</v>
      </c>
      <c r="AR180" s="135" t="s">
        <v>124</v>
      </c>
      <c r="AT180" s="142" t="s">
        <v>69</v>
      </c>
      <c r="AU180" s="142" t="s">
        <v>78</v>
      </c>
      <c r="AY180" s="135" t="s">
        <v>117</v>
      </c>
      <c r="BK180" s="143">
        <f>SUM(BK181:BK203)</f>
        <v>0</v>
      </c>
    </row>
    <row r="181" spans="1:65" s="2" customFormat="1" ht="24.2" customHeight="1">
      <c r="A181" s="28"/>
      <c r="B181" s="146"/>
      <c r="C181" s="147" t="s">
        <v>253</v>
      </c>
      <c r="D181" s="147" t="s">
        <v>119</v>
      </c>
      <c r="E181" s="148" t="s">
        <v>254</v>
      </c>
      <c r="F181" s="149" t="s">
        <v>255</v>
      </c>
      <c r="G181" s="150" t="s">
        <v>170</v>
      </c>
      <c r="H181" s="151">
        <v>172.58</v>
      </c>
      <c r="I181" s="152"/>
      <c r="J181" s="152">
        <f>ROUND(I181*H181,2)</f>
        <v>0</v>
      </c>
      <c r="K181" s="153"/>
      <c r="L181" s="29"/>
      <c r="M181" s="154" t="s">
        <v>1</v>
      </c>
      <c r="N181" s="155" t="s">
        <v>36</v>
      </c>
      <c r="O181" s="156">
        <v>0.33900000000000002</v>
      </c>
      <c r="P181" s="156">
        <f>O181*H181</f>
        <v>58.50462000000001</v>
      </c>
      <c r="Q181" s="156">
        <v>8.4999999999999995E-4</v>
      </c>
      <c r="R181" s="156">
        <f>Q181*H181</f>
        <v>0.14669299999999999</v>
      </c>
      <c r="S181" s="156">
        <v>0</v>
      </c>
      <c r="T181" s="157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8" t="s">
        <v>171</v>
      </c>
      <c r="AT181" s="158" t="s">
        <v>119</v>
      </c>
      <c r="AU181" s="158" t="s">
        <v>124</v>
      </c>
      <c r="AY181" s="16" t="s">
        <v>117</v>
      </c>
      <c r="BE181" s="159">
        <f>IF(N181="základná",J181,0)</f>
        <v>0</v>
      </c>
      <c r="BF181" s="159">
        <f>IF(N181="znížená",J181,0)</f>
        <v>0</v>
      </c>
      <c r="BG181" s="159">
        <f>IF(N181="zákl. prenesená",J181,0)</f>
        <v>0</v>
      </c>
      <c r="BH181" s="159">
        <f>IF(N181="zníž. prenesená",J181,0)</f>
        <v>0</v>
      </c>
      <c r="BI181" s="159">
        <f>IF(N181="nulová",J181,0)</f>
        <v>0</v>
      </c>
      <c r="BJ181" s="16" t="s">
        <v>124</v>
      </c>
      <c r="BK181" s="159">
        <f>ROUND(I181*H181,2)</f>
        <v>0</v>
      </c>
      <c r="BL181" s="16" t="s">
        <v>171</v>
      </c>
      <c r="BM181" s="158" t="s">
        <v>256</v>
      </c>
    </row>
    <row r="182" spans="1:65" s="13" customFormat="1">
      <c r="B182" s="160"/>
      <c r="D182" s="161" t="s">
        <v>126</v>
      </c>
      <c r="E182" s="162" t="s">
        <v>1</v>
      </c>
      <c r="F182" s="163" t="s">
        <v>257</v>
      </c>
      <c r="H182" s="164">
        <v>172.58</v>
      </c>
      <c r="L182" s="160"/>
      <c r="M182" s="165"/>
      <c r="N182" s="166"/>
      <c r="O182" s="166"/>
      <c r="P182" s="166"/>
      <c r="Q182" s="166"/>
      <c r="R182" s="166"/>
      <c r="S182" s="166"/>
      <c r="T182" s="167"/>
      <c r="AT182" s="162" t="s">
        <v>126</v>
      </c>
      <c r="AU182" s="162" t="s">
        <v>124</v>
      </c>
      <c r="AV182" s="13" t="s">
        <v>124</v>
      </c>
      <c r="AW182" s="13" t="s">
        <v>27</v>
      </c>
      <c r="AX182" s="13" t="s">
        <v>70</v>
      </c>
      <c r="AY182" s="162" t="s">
        <v>117</v>
      </c>
    </row>
    <row r="183" spans="1:65" s="14" customFormat="1">
      <c r="B183" s="178"/>
      <c r="D183" s="161" t="s">
        <v>126</v>
      </c>
      <c r="E183" s="179" t="s">
        <v>1</v>
      </c>
      <c r="F183" s="180" t="s">
        <v>188</v>
      </c>
      <c r="H183" s="181">
        <v>172.58</v>
      </c>
      <c r="L183" s="178"/>
      <c r="M183" s="182"/>
      <c r="N183" s="183"/>
      <c r="O183" s="183"/>
      <c r="P183" s="183"/>
      <c r="Q183" s="183"/>
      <c r="R183" s="183"/>
      <c r="S183" s="183"/>
      <c r="T183" s="184"/>
      <c r="AT183" s="179" t="s">
        <v>126</v>
      </c>
      <c r="AU183" s="179" t="s">
        <v>124</v>
      </c>
      <c r="AV183" s="14" t="s">
        <v>123</v>
      </c>
      <c r="AW183" s="14" t="s">
        <v>27</v>
      </c>
      <c r="AX183" s="14" t="s">
        <v>78</v>
      </c>
      <c r="AY183" s="179" t="s">
        <v>117</v>
      </c>
    </row>
    <row r="184" spans="1:65" s="2" customFormat="1" ht="16.5" customHeight="1">
      <c r="A184" s="28"/>
      <c r="B184" s="146"/>
      <c r="C184" s="168" t="s">
        <v>258</v>
      </c>
      <c r="D184" s="168" t="s">
        <v>156</v>
      </c>
      <c r="E184" s="169" t="s">
        <v>259</v>
      </c>
      <c r="F184" s="170" t="s">
        <v>260</v>
      </c>
      <c r="G184" s="171" t="s">
        <v>170</v>
      </c>
      <c r="H184" s="172">
        <v>174.83600000000001</v>
      </c>
      <c r="I184" s="173"/>
      <c r="J184" s="173">
        <f>ROUND(I184*H184,2)</f>
        <v>0</v>
      </c>
      <c r="K184" s="174"/>
      <c r="L184" s="175"/>
      <c r="M184" s="176" t="s">
        <v>1</v>
      </c>
      <c r="N184" s="177" t="s">
        <v>36</v>
      </c>
      <c r="O184" s="156">
        <v>0</v>
      </c>
      <c r="P184" s="156">
        <f>O184*H184</f>
        <v>0</v>
      </c>
      <c r="Q184" s="156">
        <v>7.2500000000000004E-3</v>
      </c>
      <c r="R184" s="156">
        <f>Q184*H184</f>
        <v>1.2675610000000002</v>
      </c>
      <c r="S184" s="156">
        <v>0</v>
      </c>
      <c r="T184" s="157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8" t="s">
        <v>261</v>
      </c>
      <c r="AT184" s="158" t="s">
        <v>156</v>
      </c>
      <c r="AU184" s="158" t="s">
        <v>124</v>
      </c>
      <c r="AY184" s="16" t="s">
        <v>117</v>
      </c>
      <c r="BE184" s="159">
        <f>IF(N184="základná",J184,0)</f>
        <v>0</v>
      </c>
      <c r="BF184" s="159">
        <f>IF(N184="znížená",J184,0)</f>
        <v>0</v>
      </c>
      <c r="BG184" s="159">
        <f>IF(N184="zákl. prenesená",J184,0)</f>
        <v>0</v>
      </c>
      <c r="BH184" s="159">
        <f>IF(N184="zníž. prenesená",J184,0)</f>
        <v>0</v>
      </c>
      <c r="BI184" s="159">
        <f>IF(N184="nulová",J184,0)</f>
        <v>0</v>
      </c>
      <c r="BJ184" s="16" t="s">
        <v>124</v>
      </c>
      <c r="BK184" s="159">
        <f>ROUND(I184*H184,2)</f>
        <v>0</v>
      </c>
      <c r="BL184" s="16" t="s">
        <v>171</v>
      </c>
      <c r="BM184" s="158" t="s">
        <v>262</v>
      </c>
    </row>
    <row r="185" spans="1:65" s="13" customFormat="1">
      <c r="B185" s="160"/>
      <c r="D185" s="161" t="s">
        <v>126</v>
      </c>
      <c r="F185" s="163" t="s">
        <v>263</v>
      </c>
      <c r="H185" s="164">
        <v>174.83600000000001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126</v>
      </c>
      <c r="AU185" s="162" t="s">
        <v>124</v>
      </c>
      <c r="AV185" s="13" t="s">
        <v>124</v>
      </c>
      <c r="AW185" s="13" t="s">
        <v>3</v>
      </c>
      <c r="AX185" s="13" t="s">
        <v>78</v>
      </c>
      <c r="AY185" s="162" t="s">
        <v>117</v>
      </c>
    </row>
    <row r="186" spans="1:65" s="2" customFormat="1" ht="24.2" customHeight="1">
      <c r="A186" s="28"/>
      <c r="B186" s="146"/>
      <c r="C186" s="147" t="s">
        <v>264</v>
      </c>
      <c r="D186" s="147" t="s">
        <v>119</v>
      </c>
      <c r="E186" s="148" t="s">
        <v>265</v>
      </c>
      <c r="F186" s="149" t="s">
        <v>266</v>
      </c>
      <c r="G186" s="150" t="s">
        <v>170</v>
      </c>
      <c r="H186" s="151">
        <v>963.27499999999998</v>
      </c>
      <c r="I186" s="152"/>
      <c r="J186" s="152">
        <f>ROUND(I186*H186,2)</f>
        <v>0</v>
      </c>
      <c r="K186" s="153"/>
      <c r="L186" s="29"/>
      <c r="M186" s="154" t="s">
        <v>1</v>
      </c>
      <c r="N186" s="155" t="s">
        <v>36</v>
      </c>
      <c r="O186" s="156">
        <v>0.56699999999999995</v>
      </c>
      <c r="P186" s="156">
        <f>O186*H186</f>
        <v>546.17692499999998</v>
      </c>
      <c r="Q186" s="156">
        <v>0</v>
      </c>
      <c r="R186" s="156">
        <f>Q186*H186</f>
        <v>0</v>
      </c>
      <c r="S186" s="156">
        <v>0</v>
      </c>
      <c r="T186" s="157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8" t="s">
        <v>171</v>
      </c>
      <c r="AT186" s="158" t="s">
        <v>119</v>
      </c>
      <c r="AU186" s="158" t="s">
        <v>124</v>
      </c>
      <c r="AY186" s="16" t="s">
        <v>117</v>
      </c>
      <c r="BE186" s="159">
        <f>IF(N186="základná",J186,0)</f>
        <v>0</v>
      </c>
      <c r="BF186" s="159">
        <f>IF(N186="znížená",J186,0)</f>
        <v>0</v>
      </c>
      <c r="BG186" s="159">
        <f>IF(N186="zákl. prenesená",J186,0)</f>
        <v>0</v>
      </c>
      <c r="BH186" s="159">
        <f>IF(N186="zníž. prenesená",J186,0)</f>
        <v>0</v>
      </c>
      <c r="BI186" s="159">
        <f>IF(N186="nulová",J186,0)</f>
        <v>0</v>
      </c>
      <c r="BJ186" s="16" t="s">
        <v>124</v>
      </c>
      <c r="BK186" s="159">
        <f>ROUND(I186*H186,2)</f>
        <v>0</v>
      </c>
      <c r="BL186" s="16" t="s">
        <v>171</v>
      </c>
      <c r="BM186" s="158" t="s">
        <v>267</v>
      </c>
    </row>
    <row r="187" spans="1:65" s="13" customFormat="1">
      <c r="B187" s="160"/>
      <c r="D187" s="161" t="s">
        <v>126</v>
      </c>
      <c r="E187" s="162" t="s">
        <v>1</v>
      </c>
      <c r="F187" s="163" t="s">
        <v>268</v>
      </c>
      <c r="H187" s="164">
        <v>-136.512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126</v>
      </c>
      <c r="AU187" s="162" t="s">
        <v>124</v>
      </c>
      <c r="AV187" s="13" t="s">
        <v>124</v>
      </c>
      <c r="AW187" s="13" t="s">
        <v>27</v>
      </c>
      <c r="AX187" s="13" t="s">
        <v>70</v>
      </c>
      <c r="AY187" s="162" t="s">
        <v>117</v>
      </c>
    </row>
    <row r="188" spans="1:65" s="13" customFormat="1">
      <c r="B188" s="160"/>
      <c r="D188" s="161" t="s">
        <v>126</v>
      </c>
      <c r="E188" s="162" t="s">
        <v>1</v>
      </c>
      <c r="F188" s="163" t="s">
        <v>269</v>
      </c>
      <c r="H188" s="164">
        <v>-170.28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126</v>
      </c>
      <c r="AU188" s="162" t="s">
        <v>124</v>
      </c>
      <c r="AV188" s="13" t="s">
        <v>124</v>
      </c>
      <c r="AW188" s="13" t="s">
        <v>27</v>
      </c>
      <c r="AX188" s="13" t="s">
        <v>70</v>
      </c>
      <c r="AY188" s="162" t="s">
        <v>117</v>
      </c>
    </row>
    <row r="189" spans="1:65" s="13" customFormat="1">
      <c r="B189" s="160"/>
      <c r="D189" s="161" t="s">
        <v>126</v>
      </c>
      <c r="E189" s="162" t="s">
        <v>1</v>
      </c>
      <c r="F189" s="163" t="s">
        <v>270</v>
      </c>
      <c r="H189" s="164">
        <v>1270.067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126</v>
      </c>
      <c r="AU189" s="162" t="s">
        <v>124</v>
      </c>
      <c r="AV189" s="13" t="s">
        <v>124</v>
      </c>
      <c r="AW189" s="13" t="s">
        <v>27</v>
      </c>
      <c r="AX189" s="13" t="s">
        <v>70</v>
      </c>
      <c r="AY189" s="162" t="s">
        <v>117</v>
      </c>
    </row>
    <row r="190" spans="1:65" s="14" customFormat="1">
      <c r="B190" s="178"/>
      <c r="D190" s="161" t="s">
        <v>126</v>
      </c>
      <c r="E190" s="179" t="s">
        <v>1</v>
      </c>
      <c r="F190" s="180" t="s">
        <v>188</v>
      </c>
      <c r="H190" s="181">
        <v>963.27499999999998</v>
      </c>
      <c r="L190" s="178"/>
      <c r="M190" s="182"/>
      <c r="N190" s="183"/>
      <c r="O190" s="183"/>
      <c r="P190" s="183"/>
      <c r="Q190" s="183"/>
      <c r="R190" s="183"/>
      <c r="S190" s="183"/>
      <c r="T190" s="184"/>
      <c r="AT190" s="179" t="s">
        <v>126</v>
      </c>
      <c r="AU190" s="179" t="s">
        <v>124</v>
      </c>
      <c r="AV190" s="14" t="s">
        <v>123</v>
      </c>
      <c r="AW190" s="14" t="s">
        <v>27</v>
      </c>
      <c r="AX190" s="14" t="s">
        <v>78</v>
      </c>
      <c r="AY190" s="179" t="s">
        <v>117</v>
      </c>
    </row>
    <row r="191" spans="1:65" s="2" customFormat="1" ht="16.5" customHeight="1">
      <c r="A191" s="28"/>
      <c r="B191" s="146"/>
      <c r="C191" s="168" t="s">
        <v>271</v>
      </c>
      <c r="D191" s="168" t="s">
        <v>156</v>
      </c>
      <c r="E191" s="169" t="s">
        <v>259</v>
      </c>
      <c r="F191" s="170" t="s">
        <v>260</v>
      </c>
      <c r="G191" s="171" t="s">
        <v>170</v>
      </c>
      <c r="H191" s="172">
        <v>973.38900000000001</v>
      </c>
      <c r="I191" s="173"/>
      <c r="J191" s="173">
        <f>ROUND(I191*H191,2)</f>
        <v>0</v>
      </c>
      <c r="K191" s="174"/>
      <c r="L191" s="175"/>
      <c r="M191" s="176" t="s">
        <v>1</v>
      </c>
      <c r="N191" s="177" t="s">
        <v>36</v>
      </c>
      <c r="O191" s="156">
        <v>0</v>
      </c>
      <c r="P191" s="156">
        <f>O191*H191</f>
        <v>0</v>
      </c>
      <c r="Q191" s="156">
        <v>7.2500000000000004E-3</v>
      </c>
      <c r="R191" s="156">
        <f>Q191*H191</f>
        <v>7.0570702500000007</v>
      </c>
      <c r="S191" s="156">
        <v>0</v>
      </c>
      <c r="T191" s="157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8" t="s">
        <v>261</v>
      </c>
      <c r="AT191" s="158" t="s">
        <v>156</v>
      </c>
      <c r="AU191" s="158" t="s">
        <v>124</v>
      </c>
      <c r="AY191" s="16" t="s">
        <v>117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6" t="s">
        <v>124</v>
      </c>
      <c r="BK191" s="159">
        <f>ROUND(I191*H191,2)</f>
        <v>0</v>
      </c>
      <c r="BL191" s="16" t="s">
        <v>171</v>
      </c>
      <c r="BM191" s="158" t="s">
        <v>272</v>
      </c>
    </row>
    <row r="192" spans="1:65" s="13" customFormat="1">
      <c r="B192" s="160"/>
      <c r="D192" s="161" t="s">
        <v>126</v>
      </c>
      <c r="F192" s="163" t="s">
        <v>273</v>
      </c>
      <c r="H192" s="164">
        <v>973.38900000000001</v>
      </c>
      <c r="L192" s="160"/>
      <c r="M192" s="165"/>
      <c r="N192" s="166"/>
      <c r="O192" s="166"/>
      <c r="P192" s="166"/>
      <c r="Q192" s="166"/>
      <c r="R192" s="166"/>
      <c r="S192" s="166"/>
      <c r="T192" s="167"/>
      <c r="AT192" s="162" t="s">
        <v>126</v>
      </c>
      <c r="AU192" s="162" t="s">
        <v>124</v>
      </c>
      <c r="AV192" s="13" t="s">
        <v>124</v>
      </c>
      <c r="AW192" s="13" t="s">
        <v>3</v>
      </c>
      <c r="AX192" s="13" t="s">
        <v>78</v>
      </c>
      <c r="AY192" s="162" t="s">
        <v>117</v>
      </c>
    </row>
    <row r="193" spans="1:65" s="2" customFormat="1" ht="21.75" customHeight="1">
      <c r="A193" s="28"/>
      <c r="B193" s="146"/>
      <c r="C193" s="147" t="s">
        <v>274</v>
      </c>
      <c r="D193" s="147" t="s">
        <v>119</v>
      </c>
      <c r="E193" s="148" t="s">
        <v>275</v>
      </c>
      <c r="F193" s="149" t="s">
        <v>276</v>
      </c>
      <c r="G193" s="150" t="s">
        <v>277</v>
      </c>
      <c r="H193" s="151">
        <v>12</v>
      </c>
      <c r="I193" s="152"/>
      <c r="J193" s="152">
        <f>ROUND(I193*H193,2)</f>
        <v>0</v>
      </c>
      <c r="K193" s="153"/>
      <c r="L193" s="29"/>
      <c r="M193" s="154" t="s">
        <v>1</v>
      </c>
      <c r="N193" s="155" t="s">
        <v>36</v>
      </c>
      <c r="O193" s="156">
        <v>0.60699999999999998</v>
      </c>
      <c r="P193" s="156">
        <f>O193*H193</f>
        <v>7.2839999999999998</v>
      </c>
      <c r="Q193" s="156">
        <v>5.0000000000000002E-5</v>
      </c>
      <c r="R193" s="156">
        <f>Q193*H193</f>
        <v>6.0000000000000006E-4</v>
      </c>
      <c r="S193" s="156">
        <v>1E-3</v>
      </c>
      <c r="T193" s="157">
        <f>S193*H193</f>
        <v>1.2E-2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8" t="s">
        <v>171</v>
      </c>
      <c r="AT193" s="158" t="s">
        <v>119</v>
      </c>
      <c r="AU193" s="158" t="s">
        <v>124</v>
      </c>
      <c r="AY193" s="16" t="s">
        <v>117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6" t="s">
        <v>124</v>
      </c>
      <c r="BK193" s="159">
        <f>ROUND(I193*H193,2)</f>
        <v>0</v>
      </c>
      <c r="BL193" s="16" t="s">
        <v>171</v>
      </c>
      <c r="BM193" s="158" t="s">
        <v>278</v>
      </c>
    </row>
    <row r="194" spans="1:65" s="2" customFormat="1" ht="24.2" customHeight="1">
      <c r="A194" s="28"/>
      <c r="B194" s="146"/>
      <c r="C194" s="147" t="s">
        <v>261</v>
      </c>
      <c r="D194" s="147" t="s">
        <v>119</v>
      </c>
      <c r="E194" s="148" t="s">
        <v>279</v>
      </c>
      <c r="F194" s="149" t="s">
        <v>280</v>
      </c>
      <c r="G194" s="150" t="s">
        <v>277</v>
      </c>
      <c r="H194" s="151">
        <v>36</v>
      </c>
      <c r="I194" s="152"/>
      <c r="J194" s="152">
        <f>ROUND(I194*H194,2)</f>
        <v>0</v>
      </c>
      <c r="K194" s="153"/>
      <c r="L194" s="29"/>
      <c r="M194" s="154" t="s">
        <v>1</v>
      </c>
      <c r="N194" s="155" t="s">
        <v>36</v>
      </c>
      <c r="O194" s="156">
        <v>0.84899999999999998</v>
      </c>
      <c r="P194" s="156">
        <f>O194*H194</f>
        <v>30.564</v>
      </c>
      <c r="Q194" s="156">
        <v>5.0000000000000002E-5</v>
      </c>
      <c r="R194" s="156">
        <f>Q194*H194</f>
        <v>1.8000000000000002E-3</v>
      </c>
      <c r="S194" s="156">
        <v>1E-3</v>
      </c>
      <c r="T194" s="157">
        <f>S194*H194</f>
        <v>3.6000000000000004E-2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8" t="s">
        <v>171</v>
      </c>
      <c r="AT194" s="158" t="s">
        <v>119</v>
      </c>
      <c r="AU194" s="158" t="s">
        <v>124</v>
      </c>
      <c r="AY194" s="16" t="s">
        <v>117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6" t="s">
        <v>124</v>
      </c>
      <c r="BK194" s="159">
        <f>ROUND(I194*H194,2)</f>
        <v>0</v>
      </c>
      <c r="BL194" s="16" t="s">
        <v>171</v>
      </c>
      <c r="BM194" s="158" t="s">
        <v>281</v>
      </c>
    </row>
    <row r="195" spans="1:65" s="13" customFormat="1">
      <c r="B195" s="160"/>
      <c r="D195" s="161" t="s">
        <v>126</v>
      </c>
      <c r="E195" s="162" t="s">
        <v>1</v>
      </c>
      <c r="F195" s="163" t="s">
        <v>282</v>
      </c>
      <c r="H195" s="164">
        <v>36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126</v>
      </c>
      <c r="AU195" s="162" t="s">
        <v>124</v>
      </c>
      <c r="AV195" s="13" t="s">
        <v>124</v>
      </c>
      <c r="AW195" s="13" t="s">
        <v>27</v>
      </c>
      <c r="AX195" s="13" t="s">
        <v>78</v>
      </c>
      <c r="AY195" s="162" t="s">
        <v>117</v>
      </c>
    </row>
    <row r="196" spans="1:65" s="2" customFormat="1" ht="16.5" customHeight="1">
      <c r="A196" s="28"/>
      <c r="B196" s="146"/>
      <c r="C196" s="147" t="s">
        <v>283</v>
      </c>
      <c r="D196" s="147" t="s">
        <v>119</v>
      </c>
      <c r="E196" s="148" t="s">
        <v>284</v>
      </c>
      <c r="F196" s="149" t="s">
        <v>285</v>
      </c>
      <c r="G196" s="150" t="s">
        <v>277</v>
      </c>
      <c r="H196" s="151">
        <v>2</v>
      </c>
      <c r="I196" s="152"/>
      <c r="J196" s="152">
        <f>ROUND(I196*H196,2)</f>
        <v>0</v>
      </c>
      <c r="K196" s="153"/>
      <c r="L196" s="29"/>
      <c r="M196" s="154" t="s">
        <v>1</v>
      </c>
      <c r="N196" s="155" t="s">
        <v>36</v>
      </c>
      <c r="O196" s="156">
        <v>6.9320000000000004</v>
      </c>
      <c r="P196" s="156">
        <f>O196*H196</f>
        <v>13.864000000000001</v>
      </c>
      <c r="Q196" s="156">
        <v>0</v>
      </c>
      <c r="R196" s="156">
        <f>Q196*H196</f>
        <v>0</v>
      </c>
      <c r="S196" s="156">
        <v>0</v>
      </c>
      <c r="T196" s="157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8" t="s">
        <v>171</v>
      </c>
      <c r="AT196" s="158" t="s">
        <v>119</v>
      </c>
      <c r="AU196" s="158" t="s">
        <v>124</v>
      </c>
      <c r="AY196" s="16" t="s">
        <v>117</v>
      </c>
      <c r="BE196" s="159">
        <f>IF(N196="základná",J196,0)</f>
        <v>0</v>
      </c>
      <c r="BF196" s="159">
        <f>IF(N196="znížená",J196,0)</f>
        <v>0</v>
      </c>
      <c r="BG196" s="159">
        <f>IF(N196="zákl. prenesená",J196,0)</f>
        <v>0</v>
      </c>
      <c r="BH196" s="159">
        <f>IF(N196="zníž. prenesená",J196,0)</f>
        <v>0</v>
      </c>
      <c r="BI196" s="159">
        <f>IF(N196="nulová",J196,0)</f>
        <v>0</v>
      </c>
      <c r="BJ196" s="16" t="s">
        <v>124</v>
      </c>
      <c r="BK196" s="159">
        <f>ROUND(I196*H196,2)</f>
        <v>0</v>
      </c>
      <c r="BL196" s="16" t="s">
        <v>171</v>
      </c>
      <c r="BM196" s="158" t="s">
        <v>286</v>
      </c>
    </row>
    <row r="197" spans="1:65" s="13" customFormat="1">
      <c r="B197" s="160"/>
      <c r="D197" s="161" t="s">
        <v>126</v>
      </c>
      <c r="E197" s="162" t="s">
        <v>1</v>
      </c>
      <c r="F197" s="163" t="s">
        <v>124</v>
      </c>
      <c r="H197" s="164">
        <v>2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126</v>
      </c>
      <c r="AU197" s="162" t="s">
        <v>124</v>
      </c>
      <c r="AV197" s="13" t="s">
        <v>124</v>
      </c>
      <c r="AW197" s="13" t="s">
        <v>27</v>
      </c>
      <c r="AX197" s="13" t="s">
        <v>78</v>
      </c>
      <c r="AY197" s="162" t="s">
        <v>117</v>
      </c>
    </row>
    <row r="198" spans="1:65" s="2" customFormat="1" ht="16.5" customHeight="1">
      <c r="A198" s="28"/>
      <c r="B198" s="146"/>
      <c r="C198" s="168" t="s">
        <v>287</v>
      </c>
      <c r="D198" s="168" t="s">
        <v>156</v>
      </c>
      <c r="E198" s="169" t="s">
        <v>288</v>
      </c>
      <c r="F198" s="170" t="s">
        <v>289</v>
      </c>
      <c r="G198" s="171" t="s">
        <v>277</v>
      </c>
      <c r="H198" s="172">
        <v>2</v>
      </c>
      <c r="I198" s="173"/>
      <c r="J198" s="173">
        <f>ROUND(I198*H198,2)</f>
        <v>0</v>
      </c>
      <c r="K198" s="174"/>
      <c r="L198" s="175"/>
      <c r="M198" s="176" t="s">
        <v>1</v>
      </c>
      <c r="N198" s="177" t="s">
        <v>36</v>
      </c>
      <c r="O198" s="156">
        <v>0</v>
      </c>
      <c r="P198" s="156">
        <f>O198*H198</f>
        <v>0</v>
      </c>
      <c r="Q198" s="156">
        <v>0.39350000000000002</v>
      </c>
      <c r="R198" s="156">
        <f>Q198*H198</f>
        <v>0.78700000000000003</v>
      </c>
      <c r="S198" s="156">
        <v>0</v>
      </c>
      <c r="T198" s="157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8" t="s">
        <v>261</v>
      </c>
      <c r="AT198" s="158" t="s">
        <v>156</v>
      </c>
      <c r="AU198" s="158" t="s">
        <v>124</v>
      </c>
      <c r="AY198" s="16" t="s">
        <v>117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6" t="s">
        <v>124</v>
      </c>
      <c r="BK198" s="159">
        <f>ROUND(I198*H198,2)</f>
        <v>0</v>
      </c>
      <c r="BL198" s="16" t="s">
        <v>171</v>
      </c>
      <c r="BM198" s="158" t="s">
        <v>290</v>
      </c>
    </row>
    <row r="199" spans="1:65" s="2" customFormat="1" ht="37.9" customHeight="1">
      <c r="A199" s="28"/>
      <c r="B199" s="146"/>
      <c r="C199" s="147" t="s">
        <v>291</v>
      </c>
      <c r="D199" s="147" t="s">
        <v>119</v>
      </c>
      <c r="E199" s="148" t="s">
        <v>292</v>
      </c>
      <c r="F199" s="149" t="s">
        <v>293</v>
      </c>
      <c r="G199" s="150" t="s">
        <v>294</v>
      </c>
      <c r="H199" s="151">
        <v>1189.174</v>
      </c>
      <c r="I199" s="152"/>
      <c r="J199" s="152">
        <f>ROUND(I199*H199,2)</f>
        <v>0</v>
      </c>
      <c r="K199" s="153"/>
      <c r="L199" s="29"/>
      <c r="M199" s="154" t="s">
        <v>1</v>
      </c>
      <c r="N199" s="155" t="s">
        <v>36</v>
      </c>
      <c r="O199" s="156">
        <v>9.9000000000000005E-2</v>
      </c>
      <c r="P199" s="156">
        <f>O199*H199</f>
        <v>117.72822600000001</v>
      </c>
      <c r="Q199" s="156">
        <v>5.0000000000000002E-5</v>
      </c>
      <c r="R199" s="156">
        <f>Q199*H199</f>
        <v>5.9458700000000003E-2</v>
      </c>
      <c r="S199" s="156">
        <v>0</v>
      </c>
      <c r="T199" s="157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8" t="s">
        <v>171</v>
      </c>
      <c r="AT199" s="158" t="s">
        <v>119</v>
      </c>
      <c r="AU199" s="158" t="s">
        <v>124</v>
      </c>
      <c r="AY199" s="16" t="s">
        <v>117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6" t="s">
        <v>124</v>
      </c>
      <c r="BK199" s="159">
        <f>ROUND(I199*H199,2)</f>
        <v>0</v>
      </c>
      <c r="BL199" s="16" t="s">
        <v>171</v>
      </c>
      <c r="BM199" s="158" t="s">
        <v>295</v>
      </c>
    </row>
    <row r="200" spans="1:65" s="13" customFormat="1">
      <c r="B200" s="160"/>
      <c r="D200" s="161" t="s">
        <v>126</v>
      </c>
      <c r="E200" s="162" t="s">
        <v>1</v>
      </c>
      <c r="F200" s="163" t="s">
        <v>296</v>
      </c>
      <c r="H200" s="164">
        <v>1189.174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126</v>
      </c>
      <c r="AU200" s="162" t="s">
        <v>124</v>
      </c>
      <c r="AV200" s="13" t="s">
        <v>124</v>
      </c>
      <c r="AW200" s="13" t="s">
        <v>27</v>
      </c>
      <c r="AX200" s="13" t="s">
        <v>78</v>
      </c>
      <c r="AY200" s="162" t="s">
        <v>117</v>
      </c>
    </row>
    <row r="201" spans="1:65" s="2" customFormat="1" ht="21.75" customHeight="1">
      <c r="A201" s="28"/>
      <c r="B201" s="146"/>
      <c r="C201" s="168" t="s">
        <v>297</v>
      </c>
      <c r="D201" s="168" t="s">
        <v>156</v>
      </c>
      <c r="E201" s="169" t="s">
        <v>298</v>
      </c>
      <c r="F201" s="170" t="s">
        <v>299</v>
      </c>
      <c r="G201" s="171" t="s">
        <v>247</v>
      </c>
      <c r="H201" s="172">
        <v>1.1890000000000001</v>
      </c>
      <c r="I201" s="173"/>
      <c r="J201" s="173">
        <f>ROUND(I201*H201,2)</f>
        <v>0</v>
      </c>
      <c r="K201" s="174"/>
      <c r="L201" s="175"/>
      <c r="M201" s="176" t="s">
        <v>1</v>
      </c>
      <c r="N201" s="177" t="s">
        <v>36</v>
      </c>
      <c r="O201" s="156">
        <v>0</v>
      </c>
      <c r="P201" s="156">
        <f>O201*H201</f>
        <v>0</v>
      </c>
      <c r="Q201" s="156">
        <v>1</v>
      </c>
      <c r="R201" s="156">
        <f>Q201*H201</f>
        <v>1.1890000000000001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261</v>
      </c>
      <c r="AT201" s="158" t="s">
        <v>156</v>
      </c>
      <c r="AU201" s="158" t="s">
        <v>124</v>
      </c>
      <c r="AY201" s="16" t="s">
        <v>117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124</v>
      </c>
      <c r="BK201" s="159">
        <f>ROUND(I201*H201,2)</f>
        <v>0</v>
      </c>
      <c r="BL201" s="16" t="s">
        <v>171</v>
      </c>
      <c r="BM201" s="158" t="s">
        <v>300</v>
      </c>
    </row>
    <row r="202" spans="1:65" s="13" customFormat="1">
      <c r="B202" s="160"/>
      <c r="D202" s="161" t="s">
        <v>126</v>
      </c>
      <c r="E202" s="162" t="s">
        <v>1</v>
      </c>
      <c r="F202" s="163" t="s">
        <v>301</v>
      </c>
      <c r="H202" s="164">
        <v>1.1890000000000001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126</v>
      </c>
      <c r="AU202" s="162" t="s">
        <v>124</v>
      </c>
      <c r="AV202" s="13" t="s">
        <v>124</v>
      </c>
      <c r="AW202" s="13" t="s">
        <v>27</v>
      </c>
      <c r="AX202" s="13" t="s">
        <v>78</v>
      </c>
      <c r="AY202" s="162" t="s">
        <v>117</v>
      </c>
    </row>
    <row r="203" spans="1:65" s="2" customFormat="1" ht="24.2" customHeight="1">
      <c r="A203" s="28"/>
      <c r="B203" s="146"/>
      <c r="C203" s="147" t="s">
        <v>302</v>
      </c>
      <c r="D203" s="147" t="s">
        <v>119</v>
      </c>
      <c r="E203" s="148" t="s">
        <v>303</v>
      </c>
      <c r="F203" s="149" t="s">
        <v>304</v>
      </c>
      <c r="G203" s="150" t="s">
        <v>305</v>
      </c>
      <c r="H203" s="151">
        <v>434.07600000000002</v>
      </c>
      <c r="I203" s="152"/>
      <c r="J203" s="152">
        <f>ROUND(I203*H203,2)</f>
        <v>0</v>
      </c>
      <c r="K203" s="153"/>
      <c r="L203" s="29"/>
      <c r="M203" s="154" t="s">
        <v>1</v>
      </c>
      <c r="N203" s="155" t="s">
        <v>36</v>
      </c>
      <c r="O203" s="156">
        <v>0</v>
      </c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8" t="s">
        <v>171</v>
      </c>
      <c r="AT203" s="158" t="s">
        <v>119</v>
      </c>
      <c r="AU203" s="158" t="s">
        <v>124</v>
      </c>
      <c r="AY203" s="16" t="s">
        <v>117</v>
      </c>
      <c r="BE203" s="159">
        <f>IF(N203="základná",J203,0)</f>
        <v>0</v>
      </c>
      <c r="BF203" s="159">
        <f>IF(N203="znížená",J203,0)</f>
        <v>0</v>
      </c>
      <c r="BG203" s="159">
        <f>IF(N203="zákl. prenesená",J203,0)</f>
        <v>0</v>
      </c>
      <c r="BH203" s="159">
        <f>IF(N203="zníž. prenesená",J203,0)</f>
        <v>0</v>
      </c>
      <c r="BI203" s="159">
        <f>IF(N203="nulová",J203,0)</f>
        <v>0</v>
      </c>
      <c r="BJ203" s="16" t="s">
        <v>124</v>
      </c>
      <c r="BK203" s="159">
        <f>ROUND(I203*H203,2)</f>
        <v>0</v>
      </c>
      <c r="BL203" s="16" t="s">
        <v>171</v>
      </c>
      <c r="BM203" s="158" t="s">
        <v>306</v>
      </c>
    </row>
    <row r="204" spans="1:65" s="12" customFormat="1" ht="22.9" customHeight="1">
      <c r="B204" s="134"/>
      <c r="D204" s="135" t="s">
        <v>69</v>
      </c>
      <c r="E204" s="144" t="s">
        <v>307</v>
      </c>
      <c r="F204" s="144" t="s">
        <v>308</v>
      </c>
      <c r="J204" s="145">
        <f>BK204</f>
        <v>0</v>
      </c>
      <c r="L204" s="134"/>
      <c r="M204" s="138"/>
      <c r="N204" s="139"/>
      <c r="O204" s="139"/>
      <c r="P204" s="140">
        <f>SUM(P205:P211)</f>
        <v>327.67856900000004</v>
      </c>
      <c r="Q204" s="139"/>
      <c r="R204" s="140">
        <f>SUM(R205:R211)</f>
        <v>0.32384580000000002</v>
      </c>
      <c r="S204" s="139"/>
      <c r="T204" s="141">
        <f>SUM(T205:T211)</f>
        <v>0</v>
      </c>
      <c r="AR204" s="135" t="s">
        <v>124</v>
      </c>
      <c r="AT204" s="142" t="s">
        <v>69</v>
      </c>
      <c r="AU204" s="142" t="s">
        <v>78</v>
      </c>
      <c r="AY204" s="135" t="s">
        <v>117</v>
      </c>
      <c r="BK204" s="143">
        <f>SUM(BK205:BK211)</f>
        <v>0</v>
      </c>
    </row>
    <row r="205" spans="1:65" s="2" customFormat="1" ht="24.2" customHeight="1">
      <c r="A205" s="28"/>
      <c r="B205" s="146"/>
      <c r="C205" s="147" t="s">
        <v>309</v>
      </c>
      <c r="D205" s="147" t="s">
        <v>119</v>
      </c>
      <c r="E205" s="148" t="s">
        <v>310</v>
      </c>
      <c r="F205" s="149" t="s">
        <v>311</v>
      </c>
      <c r="G205" s="150" t="s">
        <v>170</v>
      </c>
      <c r="H205" s="151">
        <v>197.99</v>
      </c>
      <c r="I205" s="152"/>
      <c r="J205" s="152">
        <f>ROUND(I205*H205,2)</f>
        <v>0</v>
      </c>
      <c r="K205" s="153"/>
      <c r="L205" s="29"/>
      <c r="M205" s="154" t="s">
        <v>1</v>
      </c>
      <c r="N205" s="155" t="s">
        <v>36</v>
      </c>
      <c r="O205" s="156">
        <v>0.32700000000000001</v>
      </c>
      <c r="P205" s="156">
        <f>O205*H205</f>
        <v>64.742730000000009</v>
      </c>
      <c r="Q205" s="156">
        <v>2.3000000000000001E-4</v>
      </c>
      <c r="R205" s="156">
        <f>Q205*H205</f>
        <v>4.55377E-2</v>
      </c>
      <c r="S205" s="156">
        <v>0</v>
      </c>
      <c r="T205" s="157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58" t="s">
        <v>171</v>
      </c>
      <c r="AT205" s="158" t="s">
        <v>119</v>
      </c>
      <c r="AU205" s="158" t="s">
        <v>124</v>
      </c>
      <c r="AY205" s="16" t="s">
        <v>117</v>
      </c>
      <c r="BE205" s="159">
        <f>IF(N205="základná",J205,0)</f>
        <v>0</v>
      </c>
      <c r="BF205" s="159">
        <f>IF(N205="znížená",J205,0)</f>
        <v>0</v>
      </c>
      <c r="BG205" s="159">
        <f>IF(N205="zákl. prenesená",J205,0)</f>
        <v>0</v>
      </c>
      <c r="BH205" s="159">
        <f>IF(N205="zníž. prenesená",J205,0)</f>
        <v>0</v>
      </c>
      <c r="BI205" s="159">
        <f>IF(N205="nulová",J205,0)</f>
        <v>0</v>
      </c>
      <c r="BJ205" s="16" t="s">
        <v>124</v>
      </c>
      <c r="BK205" s="159">
        <f>ROUND(I205*H205,2)</f>
        <v>0</v>
      </c>
      <c r="BL205" s="16" t="s">
        <v>171</v>
      </c>
      <c r="BM205" s="158" t="s">
        <v>312</v>
      </c>
    </row>
    <row r="206" spans="1:65" s="13" customFormat="1">
      <c r="B206" s="160"/>
      <c r="D206" s="161" t="s">
        <v>126</v>
      </c>
      <c r="E206" s="162" t="s">
        <v>1</v>
      </c>
      <c r="F206" s="163" t="s">
        <v>313</v>
      </c>
      <c r="H206" s="164">
        <v>197.99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126</v>
      </c>
      <c r="AU206" s="162" t="s">
        <v>124</v>
      </c>
      <c r="AV206" s="13" t="s">
        <v>124</v>
      </c>
      <c r="AW206" s="13" t="s">
        <v>27</v>
      </c>
      <c r="AX206" s="13" t="s">
        <v>78</v>
      </c>
      <c r="AY206" s="162" t="s">
        <v>117</v>
      </c>
    </row>
    <row r="207" spans="1:65" s="2" customFormat="1" ht="21.75" customHeight="1">
      <c r="A207" s="28"/>
      <c r="B207" s="146"/>
      <c r="C207" s="147" t="s">
        <v>314</v>
      </c>
      <c r="D207" s="147" t="s">
        <v>119</v>
      </c>
      <c r="E207" s="148" t="s">
        <v>315</v>
      </c>
      <c r="F207" s="149" t="s">
        <v>316</v>
      </c>
      <c r="G207" s="150" t="s">
        <v>170</v>
      </c>
      <c r="H207" s="151">
        <v>197.999</v>
      </c>
      <c r="I207" s="152"/>
      <c r="J207" s="152">
        <f>ROUND(I207*H207,2)</f>
        <v>0</v>
      </c>
      <c r="K207" s="153"/>
      <c r="L207" s="29"/>
      <c r="M207" s="154" t="s">
        <v>1</v>
      </c>
      <c r="N207" s="155" t="s">
        <v>36</v>
      </c>
      <c r="O207" s="156">
        <v>0.24099999999999999</v>
      </c>
      <c r="P207" s="156">
        <f>O207*H207</f>
        <v>47.717758999999994</v>
      </c>
      <c r="Q207" s="156">
        <v>6.9999999999999999E-4</v>
      </c>
      <c r="R207" s="156">
        <f>Q207*H207</f>
        <v>0.13859930000000001</v>
      </c>
      <c r="S207" s="156">
        <v>0</v>
      </c>
      <c r="T207" s="157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8" t="s">
        <v>171</v>
      </c>
      <c r="AT207" s="158" t="s">
        <v>119</v>
      </c>
      <c r="AU207" s="158" t="s">
        <v>124</v>
      </c>
      <c r="AY207" s="16" t="s">
        <v>117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6" t="s">
        <v>124</v>
      </c>
      <c r="BK207" s="159">
        <f>ROUND(I207*H207,2)</f>
        <v>0</v>
      </c>
      <c r="BL207" s="16" t="s">
        <v>171</v>
      </c>
      <c r="BM207" s="158" t="s">
        <v>317</v>
      </c>
    </row>
    <row r="208" spans="1:65" s="2" customFormat="1" ht="37.9" customHeight="1">
      <c r="A208" s="28"/>
      <c r="B208" s="146"/>
      <c r="C208" s="147" t="s">
        <v>318</v>
      </c>
      <c r="D208" s="147" t="s">
        <v>119</v>
      </c>
      <c r="E208" s="148" t="s">
        <v>319</v>
      </c>
      <c r="F208" s="149" t="s">
        <v>320</v>
      </c>
      <c r="G208" s="150" t="s">
        <v>170</v>
      </c>
      <c r="H208" s="151">
        <v>199.584</v>
      </c>
      <c r="I208" s="152"/>
      <c r="J208" s="152">
        <f>ROUND(I208*H208,2)</f>
        <v>0</v>
      </c>
      <c r="K208" s="153"/>
      <c r="L208" s="29"/>
      <c r="M208" s="154" t="s">
        <v>1</v>
      </c>
      <c r="N208" s="155" t="s">
        <v>36</v>
      </c>
      <c r="O208" s="156">
        <v>0.39</v>
      </c>
      <c r="P208" s="156">
        <f>O208*H208</f>
        <v>77.837760000000003</v>
      </c>
      <c r="Q208" s="156">
        <v>2.9999999999999997E-4</v>
      </c>
      <c r="R208" s="156">
        <f>Q208*H208</f>
        <v>5.9875199999999996E-2</v>
      </c>
      <c r="S208" s="156">
        <v>0</v>
      </c>
      <c r="T208" s="157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8" t="s">
        <v>171</v>
      </c>
      <c r="AT208" s="158" t="s">
        <v>119</v>
      </c>
      <c r="AU208" s="158" t="s">
        <v>124</v>
      </c>
      <c r="AY208" s="16" t="s">
        <v>117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6" t="s">
        <v>124</v>
      </c>
      <c r="BK208" s="159">
        <f>ROUND(I208*H208,2)</f>
        <v>0</v>
      </c>
      <c r="BL208" s="16" t="s">
        <v>171</v>
      </c>
      <c r="BM208" s="158" t="s">
        <v>321</v>
      </c>
    </row>
    <row r="209" spans="1:65" s="13" customFormat="1">
      <c r="B209" s="160"/>
      <c r="D209" s="161" t="s">
        <v>126</v>
      </c>
      <c r="E209" s="162" t="s">
        <v>1</v>
      </c>
      <c r="F209" s="163" t="s">
        <v>322</v>
      </c>
      <c r="H209" s="164">
        <v>199.584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126</v>
      </c>
      <c r="AU209" s="162" t="s">
        <v>124</v>
      </c>
      <c r="AV209" s="13" t="s">
        <v>124</v>
      </c>
      <c r="AW209" s="13" t="s">
        <v>27</v>
      </c>
      <c r="AX209" s="13" t="s">
        <v>78</v>
      </c>
      <c r="AY209" s="162" t="s">
        <v>117</v>
      </c>
    </row>
    <row r="210" spans="1:65" s="2" customFormat="1" ht="24.2" customHeight="1">
      <c r="A210" s="28"/>
      <c r="B210" s="146"/>
      <c r="C210" s="147" t="s">
        <v>323</v>
      </c>
      <c r="D210" s="147" t="s">
        <v>119</v>
      </c>
      <c r="E210" s="148" t="s">
        <v>324</v>
      </c>
      <c r="F210" s="149" t="s">
        <v>325</v>
      </c>
      <c r="G210" s="150" t="s">
        <v>170</v>
      </c>
      <c r="H210" s="151">
        <v>332.64</v>
      </c>
      <c r="I210" s="152"/>
      <c r="J210" s="152">
        <f>ROUND(I210*H210,2)</f>
        <v>0</v>
      </c>
      <c r="K210" s="153"/>
      <c r="L210" s="29"/>
      <c r="M210" s="154" t="s">
        <v>1</v>
      </c>
      <c r="N210" s="155" t="s">
        <v>36</v>
      </c>
      <c r="O210" s="156">
        <v>0.26500000000000001</v>
      </c>
      <c r="P210" s="156">
        <f>O210*H210</f>
        <v>88.149600000000007</v>
      </c>
      <c r="Q210" s="156">
        <v>1.6000000000000001E-4</v>
      </c>
      <c r="R210" s="156">
        <f>Q210*H210</f>
        <v>5.3222400000000003E-2</v>
      </c>
      <c r="S210" s="156">
        <v>0</v>
      </c>
      <c r="T210" s="157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8" t="s">
        <v>171</v>
      </c>
      <c r="AT210" s="158" t="s">
        <v>119</v>
      </c>
      <c r="AU210" s="158" t="s">
        <v>124</v>
      </c>
      <c r="AY210" s="16" t="s">
        <v>117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6" t="s">
        <v>124</v>
      </c>
      <c r="BK210" s="159">
        <f>ROUND(I210*H210,2)</f>
        <v>0</v>
      </c>
      <c r="BL210" s="16" t="s">
        <v>171</v>
      </c>
      <c r="BM210" s="158" t="s">
        <v>326</v>
      </c>
    </row>
    <row r="211" spans="1:65" s="2" customFormat="1" ht="24.2" customHeight="1">
      <c r="A211" s="28"/>
      <c r="B211" s="146"/>
      <c r="C211" s="147" t="s">
        <v>327</v>
      </c>
      <c r="D211" s="147" t="s">
        <v>119</v>
      </c>
      <c r="E211" s="148" t="s">
        <v>328</v>
      </c>
      <c r="F211" s="149" t="s">
        <v>329</v>
      </c>
      <c r="G211" s="150" t="s">
        <v>170</v>
      </c>
      <c r="H211" s="151">
        <v>332.64</v>
      </c>
      <c r="I211" s="152"/>
      <c r="J211" s="152">
        <f>ROUND(I211*H211,2)</f>
        <v>0</v>
      </c>
      <c r="K211" s="153"/>
      <c r="L211" s="29"/>
      <c r="M211" s="185" t="s">
        <v>1</v>
      </c>
      <c r="N211" s="186" t="s">
        <v>36</v>
      </c>
      <c r="O211" s="187">
        <v>0.14799999999999999</v>
      </c>
      <c r="P211" s="187">
        <f>O211*H211</f>
        <v>49.230719999999998</v>
      </c>
      <c r="Q211" s="187">
        <v>8.0000000000000007E-5</v>
      </c>
      <c r="R211" s="187">
        <f>Q211*H211</f>
        <v>2.6611200000000002E-2</v>
      </c>
      <c r="S211" s="187">
        <v>0</v>
      </c>
      <c r="T211" s="188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8" t="s">
        <v>171</v>
      </c>
      <c r="AT211" s="158" t="s">
        <v>119</v>
      </c>
      <c r="AU211" s="158" t="s">
        <v>124</v>
      </c>
      <c r="AY211" s="16" t="s">
        <v>117</v>
      </c>
      <c r="BE211" s="159">
        <f>IF(N211="základná",J211,0)</f>
        <v>0</v>
      </c>
      <c r="BF211" s="159">
        <f>IF(N211="znížená",J211,0)</f>
        <v>0</v>
      </c>
      <c r="BG211" s="159">
        <f>IF(N211="zákl. prenesená",J211,0)</f>
        <v>0</v>
      </c>
      <c r="BH211" s="159">
        <f>IF(N211="zníž. prenesená",J211,0)</f>
        <v>0</v>
      </c>
      <c r="BI211" s="159">
        <f>IF(N211="nulová",J211,0)</f>
        <v>0</v>
      </c>
      <c r="BJ211" s="16" t="s">
        <v>124</v>
      </c>
      <c r="BK211" s="159">
        <f>ROUND(I211*H211,2)</f>
        <v>0</v>
      </c>
      <c r="BL211" s="16" t="s">
        <v>171</v>
      </c>
      <c r="BM211" s="158" t="s">
        <v>330</v>
      </c>
    </row>
    <row r="212" spans="1:65" s="2" customFormat="1" ht="6.95" customHeight="1">
      <c r="A212" s="28"/>
      <c r="B212" s="46"/>
      <c r="C212" s="47"/>
      <c r="D212" s="47"/>
      <c r="E212" s="47"/>
      <c r="F212" s="47"/>
      <c r="G212" s="47"/>
      <c r="H212" s="47"/>
      <c r="I212" s="47"/>
      <c r="J212" s="47"/>
      <c r="K212" s="47"/>
      <c r="L212" s="29"/>
      <c r="M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</sheetData>
  <autoFilter ref="C125:K21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4"/>
  <sheetViews>
    <sheetView showGridLines="0" topLeftCell="A113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6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6" t="s">
        <v>82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5" customHeight="1">
      <c r="B4" s="19"/>
      <c r="D4" s="20" t="s">
        <v>85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1" t="str">
        <f>'Rekapitulácia stavby'!K6</f>
        <v>Stavebné úpravy skladu objemových krmovýn pre ŽV,  č. 176/6, k.ú. Pčoliné okr. Snina</v>
      </c>
      <c r="F7" s="232"/>
      <c r="G7" s="232"/>
      <c r="H7" s="232"/>
      <c r="L7" s="19"/>
    </row>
    <row r="8" spans="1:46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17" t="s">
        <v>331</v>
      </c>
      <c r="F9" s="230"/>
      <c r="G9" s="230"/>
      <c r="H9" s="230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444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3" t="str">
        <f>'Rekapitulácia stavby'!E14</f>
        <v xml:space="preserve"> </v>
      </c>
      <c r="F18" s="193"/>
      <c r="G18" s="193"/>
      <c r="H18" s="193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445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196" t="s">
        <v>1</v>
      </c>
      <c r="F27" s="196"/>
      <c r="G27" s="196"/>
      <c r="H27" s="19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ROUND(J121,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34</v>
      </c>
      <c r="E33" s="34" t="s">
        <v>35</v>
      </c>
      <c r="F33" s="99">
        <f>ROUND((SUM(BE121:BE143)),  2)</f>
        <v>0</v>
      </c>
      <c r="G33" s="100"/>
      <c r="H33" s="100"/>
      <c r="I33" s="101">
        <v>0.2</v>
      </c>
      <c r="J33" s="99">
        <f>ROUND(((SUM(BE121:BE143))*I33),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36</v>
      </c>
      <c r="F34" s="102">
        <f>ROUND((SUM(BF121:BF143)),  2)</f>
        <v>0</v>
      </c>
      <c r="G34" s="28"/>
      <c r="H34" s="28"/>
      <c r="I34" s="103">
        <v>0.2</v>
      </c>
      <c r="J34" s="102">
        <f>ROUND(((SUM(BF121:BF143))*I34),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37</v>
      </c>
      <c r="F35" s="102">
        <f>ROUND((SUM(BG121:BG143)),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38</v>
      </c>
      <c r="F36" s="102">
        <f>ROUND((SUM(BH121:BH143)),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39</v>
      </c>
      <c r="F37" s="99">
        <f>ROUND((SUM(BI121:BI143)),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1" t="str">
        <f>E7</f>
        <v>Stavebné úpravy skladu objemových krmovýn pre ŽV,  č. 176/6, k.ú. Pčoliné okr. Snina</v>
      </c>
      <c r="F85" s="232"/>
      <c r="G85" s="232"/>
      <c r="H85" s="232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17" t="str">
        <f>E9</f>
        <v>02 - SO - 02 Búracie práce</v>
      </c>
      <c r="F87" s="230"/>
      <c r="G87" s="230"/>
      <c r="H87" s="230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51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91</v>
      </c>
      <c r="D96" s="28"/>
      <c r="E96" s="28"/>
      <c r="F96" s="28"/>
      <c r="G96" s="28"/>
      <c r="H96" s="28"/>
      <c r="I96" s="28"/>
      <c r="J96" s="70">
        <f>J121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1:31" s="9" customFormat="1" ht="24.95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customHeight="1">
      <c r="B99" s="119"/>
      <c r="D99" s="120" t="s">
        <v>98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31" s="9" customFormat="1" ht="24.95" customHeight="1">
      <c r="B100" s="115"/>
      <c r="D100" s="116" t="s">
        <v>100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1:31" s="10" customFormat="1" ht="19.899999999999999" customHeight="1">
      <c r="B101" s="119"/>
      <c r="D101" s="120" t="s">
        <v>332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2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>
      <c r="A103" s="28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2" customFormat="1" ht="6.95" customHeight="1">
      <c r="A107" s="28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5" customHeight="1">
      <c r="A108" s="28"/>
      <c r="B108" s="29"/>
      <c r="C108" s="20" t="s">
        <v>103</v>
      </c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13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6.25" customHeight="1">
      <c r="A111" s="28"/>
      <c r="B111" s="29"/>
      <c r="C111" s="28"/>
      <c r="D111" s="28"/>
      <c r="E111" s="231" t="str">
        <f>E7</f>
        <v>Stavebné úpravy skladu objemových krmovýn pre ŽV,  č. 176/6, k.ú. Pčoliné okr. Snina</v>
      </c>
      <c r="F111" s="232"/>
      <c r="G111" s="232"/>
      <c r="H111" s="232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86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17" t="str">
        <f>E9</f>
        <v>02 - SO - 02 Búracie práce</v>
      </c>
      <c r="F113" s="230"/>
      <c r="G113" s="230"/>
      <c r="H113" s="230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17</v>
      </c>
      <c r="D115" s="28"/>
      <c r="E115" s="28"/>
      <c r="F115" s="23" t="str">
        <f>F12</f>
        <v xml:space="preserve"> </v>
      </c>
      <c r="G115" s="28"/>
      <c r="H115" s="28"/>
      <c r="I115" s="25" t="s">
        <v>19</v>
      </c>
      <c r="J115" s="54" t="str">
        <f>IF(J12="","",J12)</f>
        <v/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51">
      <c r="A117" s="28"/>
      <c r="B117" s="29"/>
      <c r="C117" s="25" t="s">
        <v>20</v>
      </c>
      <c r="D117" s="28"/>
      <c r="E117" s="28"/>
      <c r="F117" s="23" t="str">
        <f>E15</f>
        <v>ROTAX - ARCH spol, s.r.o., Fidlíkova 3, 066 01 Humenné</v>
      </c>
      <c r="G117" s="28"/>
      <c r="H117" s="28"/>
      <c r="I117" s="25" t="s">
        <v>26</v>
      </c>
      <c r="J117" s="26" t="str">
        <f>E21</f>
        <v>Argo-PK, Projekčná kancelária, Strojárska 3998, Snina</v>
      </c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25</v>
      </c>
      <c r="D118" s="28"/>
      <c r="E118" s="28"/>
      <c r="F118" s="23" t="str">
        <f>IF(E18="","",E18)</f>
        <v xml:space="preserve"> </v>
      </c>
      <c r="G118" s="28"/>
      <c r="H118" s="28"/>
      <c r="I118" s="25" t="s">
        <v>28</v>
      </c>
      <c r="J118" s="26" t="str">
        <f>E24</f>
        <v xml:space="preserve"> 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23"/>
      <c r="B120" s="124"/>
      <c r="C120" s="125" t="s">
        <v>104</v>
      </c>
      <c r="D120" s="126" t="s">
        <v>55</v>
      </c>
      <c r="E120" s="126" t="s">
        <v>51</v>
      </c>
      <c r="F120" s="126" t="s">
        <v>52</v>
      </c>
      <c r="G120" s="126" t="s">
        <v>105</v>
      </c>
      <c r="H120" s="126" t="s">
        <v>106</v>
      </c>
      <c r="I120" s="126" t="s">
        <v>107</v>
      </c>
      <c r="J120" s="127" t="s">
        <v>90</v>
      </c>
      <c r="K120" s="128" t="s">
        <v>108</v>
      </c>
      <c r="L120" s="129"/>
      <c r="M120" s="61" t="s">
        <v>1</v>
      </c>
      <c r="N120" s="62" t="s">
        <v>34</v>
      </c>
      <c r="O120" s="62" t="s">
        <v>109</v>
      </c>
      <c r="P120" s="62" t="s">
        <v>110</v>
      </c>
      <c r="Q120" s="62" t="s">
        <v>111</v>
      </c>
      <c r="R120" s="62" t="s">
        <v>112</v>
      </c>
      <c r="S120" s="62" t="s">
        <v>113</v>
      </c>
      <c r="T120" s="63" t="s">
        <v>114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8"/>
      <c r="B121" s="29"/>
      <c r="C121" s="68" t="s">
        <v>91</v>
      </c>
      <c r="D121" s="28"/>
      <c r="E121" s="28"/>
      <c r="F121" s="28"/>
      <c r="G121" s="28"/>
      <c r="H121" s="28"/>
      <c r="I121" s="28"/>
      <c r="J121" s="130">
        <f>BK121</f>
        <v>0</v>
      </c>
      <c r="K121" s="28"/>
      <c r="L121" s="29"/>
      <c r="M121" s="64"/>
      <c r="N121" s="55"/>
      <c r="O121" s="65"/>
      <c r="P121" s="131">
        <f>P122+P136</f>
        <v>152.33169000000001</v>
      </c>
      <c r="Q121" s="65"/>
      <c r="R121" s="131">
        <f>R122+R136</f>
        <v>0</v>
      </c>
      <c r="S121" s="65"/>
      <c r="T121" s="132">
        <f>T122+T136</f>
        <v>8.7920557000000006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6" t="s">
        <v>69</v>
      </c>
      <c r="AU121" s="16" t="s">
        <v>92</v>
      </c>
      <c r="BK121" s="133">
        <f>BK122+BK136</f>
        <v>0</v>
      </c>
    </row>
    <row r="122" spans="1:65" s="12" customFormat="1" ht="25.9" customHeight="1">
      <c r="B122" s="134"/>
      <c r="D122" s="135" t="s">
        <v>69</v>
      </c>
      <c r="E122" s="136" t="s">
        <v>115</v>
      </c>
      <c r="F122" s="136" t="s">
        <v>116</v>
      </c>
      <c r="J122" s="137">
        <f>BK122</f>
        <v>0</v>
      </c>
      <c r="L122" s="134"/>
      <c r="M122" s="138"/>
      <c r="N122" s="139"/>
      <c r="O122" s="139"/>
      <c r="P122" s="140">
        <f>P123+P124</f>
        <v>26.583255999999999</v>
      </c>
      <c r="Q122" s="139"/>
      <c r="R122" s="140">
        <f>R123+R124</f>
        <v>0</v>
      </c>
      <c r="S122" s="139"/>
      <c r="T122" s="141">
        <f>T123+T124</f>
        <v>0</v>
      </c>
      <c r="AR122" s="135" t="s">
        <v>78</v>
      </c>
      <c r="AT122" s="142" t="s">
        <v>69</v>
      </c>
      <c r="AU122" s="142" t="s">
        <v>70</v>
      </c>
      <c r="AY122" s="135" t="s">
        <v>117</v>
      </c>
      <c r="BK122" s="143">
        <f>BK123+BK124</f>
        <v>0</v>
      </c>
    </row>
    <row r="123" spans="1:65" s="12" customFormat="1" ht="22.9" customHeight="1">
      <c r="B123" s="134"/>
      <c r="D123" s="135" t="s">
        <v>69</v>
      </c>
      <c r="E123" s="144" t="s">
        <v>78</v>
      </c>
      <c r="F123" s="144" t="s">
        <v>118</v>
      </c>
      <c r="J123" s="145">
        <f>BK123</f>
        <v>0</v>
      </c>
      <c r="L123" s="134"/>
      <c r="M123" s="138"/>
      <c r="N123" s="139"/>
      <c r="O123" s="139"/>
      <c r="P123" s="140">
        <v>0</v>
      </c>
      <c r="Q123" s="139"/>
      <c r="R123" s="140">
        <v>0</v>
      </c>
      <c r="S123" s="139"/>
      <c r="T123" s="141">
        <v>0</v>
      </c>
      <c r="AR123" s="135" t="s">
        <v>78</v>
      </c>
      <c r="AT123" s="142" t="s">
        <v>69</v>
      </c>
      <c r="AU123" s="142" t="s">
        <v>78</v>
      </c>
      <c r="AY123" s="135" t="s">
        <v>117</v>
      </c>
      <c r="BK123" s="143">
        <v>0</v>
      </c>
    </row>
    <row r="124" spans="1:65" s="12" customFormat="1" ht="22.9" customHeight="1">
      <c r="B124" s="134"/>
      <c r="D124" s="135" t="s">
        <v>69</v>
      </c>
      <c r="E124" s="144" t="s">
        <v>162</v>
      </c>
      <c r="F124" s="144" t="s">
        <v>213</v>
      </c>
      <c r="J124" s="145">
        <f>BK124</f>
        <v>0</v>
      </c>
      <c r="L124" s="134"/>
      <c r="M124" s="138"/>
      <c r="N124" s="139"/>
      <c r="O124" s="139"/>
      <c r="P124" s="140">
        <f>SUM(P125:P135)</f>
        <v>26.583255999999999</v>
      </c>
      <c r="Q124" s="139"/>
      <c r="R124" s="140">
        <f>SUM(R125:R135)</f>
        <v>0</v>
      </c>
      <c r="S124" s="139"/>
      <c r="T124" s="141">
        <f>SUM(T125:T135)</f>
        <v>0</v>
      </c>
      <c r="AR124" s="135" t="s">
        <v>78</v>
      </c>
      <c r="AT124" s="142" t="s">
        <v>69</v>
      </c>
      <c r="AU124" s="142" t="s">
        <v>78</v>
      </c>
      <c r="AY124" s="135" t="s">
        <v>117</v>
      </c>
      <c r="BK124" s="143">
        <f>SUM(BK125:BK135)</f>
        <v>0</v>
      </c>
    </row>
    <row r="125" spans="1:65" s="2" customFormat="1" ht="21.75" customHeight="1">
      <c r="A125" s="28"/>
      <c r="B125" s="146"/>
      <c r="C125" s="147" t="s">
        <v>78</v>
      </c>
      <c r="D125" s="147" t="s">
        <v>119</v>
      </c>
      <c r="E125" s="148" t="s">
        <v>333</v>
      </c>
      <c r="F125" s="149" t="s">
        <v>334</v>
      </c>
      <c r="G125" s="150" t="s">
        <v>277</v>
      </c>
      <c r="H125" s="151">
        <v>28</v>
      </c>
      <c r="I125" s="152"/>
      <c r="J125" s="152">
        <f>ROUND(I125*H125,2)</f>
        <v>0</v>
      </c>
      <c r="K125" s="153"/>
      <c r="L125" s="29"/>
      <c r="M125" s="154" t="s">
        <v>1</v>
      </c>
      <c r="N125" s="155" t="s">
        <v>36</v>
      </c>
      <c r="O125" s="156">
        <v>0.35499999999999998</v>
      </c>
      <c r="P125" s="156">
        <f>O125*H125</f>
        <v>9.94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123</v>
      </c>
      <c r="AT125" s="158" t="s">
        <v>119</v>
      </c>
      <c r="AU125" s="158" t="s">
        <v>124</v>
      </c>
      <c r="AY125" s="16" t="s">
        <v>117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6" t="s">
        <v>124</v>
      </c>
      <c r="BK125" s="159">
        <f>ROUND(I125*H125,2)</f>
        <v>0</v>
      </c>
      <c r="BL125" s="16" t="s">
        <v>123</v>
      </c>
      <c r="BM125" s="158" t="s">
        <v>335</v>
      </c>
    </row>
    <row r="126" spans="1:65" s="13" customFormat="1">
      <c r="B126" s="160"/>
      <c r="D126" s="161" t="s">
        <v>126</v>
      </c>
      <c r="E126" s="162" t="s">
        <v>1</v>
      </c>
      <c r="F126" s="163" t="s">
        <v>336</v>
      </c>
      <c r="H126" s="164">
        <v>28</v>
      </c>
      <c r="L126" s="160"/>
      <c r="M126" s="165"/>
      <c r="N126" s="166"/>
      <c r="O126" s="166"/>
      <c r="P126" s="166"/>
      <c r="Q126" s="166"/>
      <c r="R126" s="166"/>
      <c r="S126" s="166"/>
      <c r="T126" s="167"/>
      <c r="AT126" s="162" t="s">
        <v>126</v>
      </c>
      <c r="AU126" s="162" t="s">
        <v>124</v>
      </c>
      <c r="AV126" s="13" t="s">
        <v>124</v>
      </c>
      <c r="AW126" s="13" t="s">
        <v>27</v>
      </c>
      <c r="AX126" s="13" t="s">
        <v>78</v>
      </c>
      <c r="AY126" s="162" t="s">
        <v>117</v>
      </c>
    </row>
    <row r="127" spans="1:65" s="2" customFormat="1" ht="21.75" customHeight="1">
      <c r="A127" s="28"/>
      <c r="B127" s="146"/>
      <c r="C127" s="147" t="s">
        <v>124</v>
      </c>
      <c r="D127" s="147" t="s">
        <v>119</v>
      </c>
      <c r="E127" s="148" t="s">
        <v>337</v>
      </c>
      <c r="F127" s="149" t="s">
        <v>338</v>
      </c>
      <c r="G127" s="150" t="s">
        <v>247</v>
      </c>
      <c r="H127" s="151">
        <v>8.7919999999999998</v>
      </c>
      <c r="I127" s="152"/>
      <c r="J127" s="152">
        <f>ROUND(I127*H127,2)</f>
        <v>0</v>
      </c>
      <c r="K127" s="153"/>
      <c r="L127" s="29"/>
      <c r="M127" s="154" t="s">
        <v>1</v>
      </c>
      <c r="N127" s="155" t="s">
        <v>36</v>
      </c>
      <c r="O127" s="156">
        <v>0.59799999999999998</v>
      </c>
      <c r="P127" s="156">
        <f>O127*H127</f>
        <v>5.2576159999999996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8" t="s">
        <v>123</v>
      </c>
      <c r="AT127" s="158" t="s">
        <v>119</v>
      </c>
      <c r="AU127" s="158" t="s">
        <v>124</v>
      </c>
      <c r="AY127" s="16" t="s">
        <v>117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6" t="s">
        <v>124</v>
      </c>
      <c r="BK127" s="159">
        <f>ROUND(I127*H127,2)</f>
        <v>0</v>
      </c>
      <c r="BL127" s="16" t="s">
        <v>123</v>
      </c>
      <c r="BM127" s="158" t="s">
        <v>339</v>
      </c>
    </row>
    <row r="128" spans="1:65" s="13" customFormat="1">
      <c r="B128" s="160"/>
      <c r="D128" s="161" t="s">
        <v>126</v>
      </c>
      <c r="E128" s="162" t="s">
        <v>1</v>
      </c>
      <c r="F128" s="163" t="s">
        <v>340</v>
      </c>
      <c r="H128" s="164">
        <v>8.7919999999999998</v>
      </c>
      <c r="L128" s="160"/>
      <c r="M128" s="165"/>
      <c r="N128" s="166"/>
      <c r="O128" s="166"/>
      <c r="P128" s="166"/>
      <c r="Q128" s="166"/>
      <c r="R128" s="166"/>
      <c r="S128" s="166"/>
      <c r="T128" s="167"/>
      <c r="AT128" s="162" t="s">
        <v>126</v>
      </c>
      <c r="AU128" s="162" t="s">
        <v>124</v>
      </c>
      <c r="AV128" s="13" t="s">
        <v>124</v>
      </c>
      <c r="AW128" s="13" t="s">
        <v>27</v>
      </c>
      <c r="AX128" s="13" t="s">
        <v>78</v>
      </c>
      <c r="AY128" s="162" t="s">
        <v>117</v>
      </c>
    </row>
    <row r="129" spans="1:65" s="2" customFormat="1" ht="24.2" customHeight="1">
      <c r="A129" s="28"/>
      <c r="B129" s="146"/>
      <c r="C129" s="147" t="s">
        <v>132</v>
      </c>
      <c r="D129" s="147" t="s">
        <v>119</v>
      </c>
      <c r="E129" s="148" t="s">
        <v>341</v>
      </c>
      <c r="F129" s="149" t="s">
        <v>342</v>
      </c>
      <c r="G129" s="150" t="s">
        <v>247</v>
      </c>
      <c r="H129" s="151">
        <v>131.88</v>
      </c>
      <c r="I129" s="152"/>
      <c r="J129" s="152">
        <f>ROUND(I129*H129,2)</f>
        <v>0</v>
      </c>
      <c r="K129" s="153"/>
      <c r="L129" s="29"/>
      <c r="M129" s="154" t="s">
        <v>1</v>
      </c>
      <c r="N129" s="155" t="s">
        <v>36</v>
      </c>
      <c r="O129" s="156">
        <v>7.0000000000000001E-3</v>
      </c>
      <c r="P129" s="156">
        <f>O129*H129</f>
        <v>0.92315999999999998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123</v>
      </c>
      <c r="AT129" s="158" t="s">
        <v>119</v>
      </c>
      <c r="AU129" s="158" t="s">
        <v>124</v>
      </c>
      <c r="AY129" s="16" t="s">
        <v>117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6" t="s">
        <v>124</v>
      </c>
      <c r="BK129" s="159">
        <f>ROUND(I129*H129,2)</f>
        <v>0</v>
      </c>
      <c r="BL129" s="16" t="s">
        <v>123</v>
      </c>
      <c r="BM129" s="158" t="s">
        <v>343</v>
      </c>
    </row>
    <row r="130" spans="1:65" s="13" customFormat="1">
      <c r="B130" s="160"/>
      <c r="D130" s="161" t="s">
        <v>126</v>
      </c>
      <c r="F130" s="163" t="s">
        <v>344</v>
      </c>
      <c r="H130" s="164">
        <v>131.88</v>
      </c>
      <c r="L130" s="160"/>
      <c r="M130" s="165"/>
      <c r="N130" s="166"/>
      <c r="O130" s="166"/>
      <c r="P130" s="166"/>
      <c r="Q130" s="166"/>
      <c r="R130" s="166"/>
      <c r="S130" s="166"/>
      <c r="T130" s="167"/>
      <c r="AT130" s="162" t="s">
        <v>126</v>
      </c>
      <c r="AU130" s="162" t="s">
        <v>124</v>
      </c>
      <c r="AV130" s="13" t="s">
        <v>124</v>
      </c>
      <c r="AW130" s="13" t="s">
        <v>3</v>
      </c>
      <c r="AX130" s="13" t="s">
        <v>78</v>
      </c>
      <c r="AY130" s="162" t="s">
        <v>117</v>
      </c>
    </row>
    <row r="131" spans="1:65" s="2" customFormat="1" ht="24.2" customHeight="1">
      <c r="A131" s="28"/>
      <c r="B131" s="146"/>
      <c r="C131" s="147" t="s">
        <v>123</v>
      </c>
      <c r="D131" s="147" t="s">
        <v>119</v>
      </c>
      <c r="E131" s="148" t="s">
        <v>345</v>
      </c>
      <c r="F131" s="149" t="s">
        <v>346</v>
      </c>
      <c r="G131" s="150" t="s">
        <v>247</v>
      </c>
      <c r="H131" s="151">
        <v>8.7919999999999998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36</v>
      </c>
      <c r="O131" s="156">
        <v>0.89</v>
      </c>
      <c r="P131" s="156">
        <f>O131*H131</f>
        <v>7.8248800000000003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123</v>
      </c>
      <c r="AT131" s="158" t="s">
        <v>119</v>
      </c>
      <c r="AU131" s="158" t="s">
        <v>124</v>
      </c>
      <c r="AY131" s="16" t="s">
        <v>117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124</v>
      </c>
      <c r="BK131" s="159">
        <f>ROUND(I131*H131,2)</f>
        <v>0</v>
      </c>
      <c r="BL131" s="16" t="s">
        <v>123</v>
      </c>
      <c r="BM131" s="158" t="s">
        <v>347</v>
      </c>
    </row>
    <row r="132" spans="1:65" s="13" customFormat="1">
      <c r="B132" s="160"/>
      <c r="D132" s="161" t="s">
        <v>126</v>
      </c>
      <c r="E132" s="162" t="s">
        <v>1</v>
      </c>
      <c r="F132" s="163" t="s">
        <v>340</v>
      </c>
      <c r="H132" s="164">
        <v>8.7919999999999998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126</v>
      </c>
      <c r="AU132" s="162" t="s">
        <v>124</v>
      </c>
      <c r="AV132" s="13" t="s">
        <v>124</v>
      </c>
      <c r="AW132" s="13" t="s">
        <v>27</v>
      </c>
      <c r="AX132" s="13" t="s">
        <v>78</v>
      </c>
      <c r="AY132" s="162" t="s">
        <v>117</v>
      </c>
    </row>
    <row r="133" spans="1:65" s="2" customFormat="1" ht="24.2" customHeight="1">
      <c r="A133" s="28"/>
      <c r="B133" s="146"/>
      <c r="C133" s="147" t="s">
        <v>140</v>
      </c>
      <c r="D133" s="147" t="s">
        <v>119</v>
      </c>
      <c r="E133" s="148" t="s">
        <v>348</v>
      </c>
      <c r="F133" s="149" t="s">
        <v>349</v>
      </c>
      <c r="G133" s="150" t="s">
        <v>247</v>
      </c>
      <c r="H133" s="151">
        <v>26.376000000000001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0.1</v>
      </c>
      <c r="P133" s="156">
        <f>O133*H133</f>
        <v>2.6376000000000004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123</v>
      </c>
      <c r="AT133" s="158" t="s">
        <v>119</v>
      </c>
      <c r="AU133" s="158" t="s">
        <v>124</v>
      </c>
      <c r="AY133" s="16" t="s">
        <v>117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124</v>
      </c>
      <c r="BK133" s="159">
        <f>ROUND(I133*H133,2)</f>
        <v>0</v>
      </c>
      <c r="BL133" s="16" t="s">
        <v>123</v>
      </c>
      <c r="BM133" s="158" t="s">
        <v>350</v>
      </c>
    </row>
    <row r="134" spans="1:65" s="13" customFormat="1">
      <c r="B134" s="160"/>
      <c r="D134" s="161" t="s">
        <v>126</v>
      </c>
      <c r="F134" s="163" t="s">
        <v>351</v>
      </c>
      <c r="H134" s="164">
        <v>26.376000000000001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126</v>
      </c>
      <c r="AU134" s="162" t="s">
        <v>124</v>
      </c>
      <c r="AV134" s="13" t="s">
        <v>124</v>
      </c>
      <c r="AW134" s="13" t="s">
        <v>3</v>
      </c>
      <c r="AX134" s="13" t="s">
        <v>78</v>
      </c>
      <c r="AY134" s="162" t="s">
        <v>117</v>
      </c>
    </row>
    <row r="135" spans="1:65" s="2" customFormat="1" ht="24.2" customHeight="1">
      <c r="A135" s="28"/>
      <c r="B135" s="146"/>
      <c r="C135" s="147" t="s">
        <v>145</v>
      </c>
      <c r="D135" s="147" t="s">
        <v>119</v>
      </c>
      <c r="E135" s="148" t="s">
        <v>352</v>
      </c>
      <c r="F135" s="149" t="s">
        <v>353</v>
      </c>
      <c r="G135" s="150" t="s">
        <v>247</v>
      </c>
      <c r="H135" s="151">
        <v>8.7919999999999998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36</v>
      </c>
      <c r="O135" s="156">
        <v>0</v>
      </c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123</v>
      </c>
      <c r="AT135" s="158" t="s">
        <v>119</v>
      </c>
      <c r="AU135" s="158" t="s">
        <v>124</v>
      </c>
      <c r="AY135" s="16" t="s">
        <v>117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124</v>
      </c>
      <c r="BK135" s="159">
        <f>ROUND(I135*H135,2)</f>
        <v>0</v>
      </c>
      <c r="BL135" s="16" t="s">
        <v>123</v>
      </c>
      <c r="BM135" s="158" t="s">
        <v>354</v>
      </c>
    </row>
    <row r="136" spans="1:65" s="12" customFormat="1" ht="25.9" customHeight="1">
      <c r="B136" s="134"/>
      <c r="D136" s="135" t="s">
        <v>69</v>
      </c>
      <c r="E136" s="136" t="s">
        <v>249</v>
      </c>
      <c r="F136" s="136" t="s">
        <v>250</v>
      </c>
      <c r="J136" s="137">
        <f>BK136</f>
        <v>0</v>
      </c>
      <c r="L136" s="134"/>
      <c r="M136" s="138"/>
      <c r="N136" s="139"/>
      <c r="O136" s="139"/>
      <c r="P136" s="140">
        <f>P137</f>
        <v>125.748434</v>
      </c>
      <c r="Q136" s="139"/>
      <c r="R136" s="140">
        <f>R137</f>
        <v>0</v>
      </c>
      <c r="S136" s="139"/>
      <c r="T136" s="141">
        <f>T137</f>
        <v>8.7920557000000006</v>
      </c>
      <c r="AR136" s="135" t="s">
        <v>124</v>
      </c>
      <c r="AT136" s="142" t="s">
        <v>69</v>
      </c>
      <c r="AU136" s="142" t="s">
        <v>70</v>
      </c>
      <c r="AY136" s="135" t="s">
        <v>117</v>
      </c>
      <c r="BK136" s="143">
        <f>BK137</f>
        <v>0</v>
      </c>
    </row>
    <row r="137" spans="1:65" s="12" customFormat="1" ht="22.9" customHeight="1">
      <c r="B137" s="134"/>
      <c r="D137" s="135" t="s">
        <v>69</v>
      </c>
      <c r="E137" s="144" t="s">
        <v>355</v>
      </c>
      <c r="F137" s="144" t="s">
        <v>356</v>
      </c>
      <c r="J137" s="145">
        <f>BK137</f>
        <v>0</v>
      </c>
      <c r="L137" s="134"/>
      <c r="M137" s="138"/>
      <c r="N137" s="139"/>
      <c r="O137" s="139"/>
      <c r="P137" s="140">
        <f>SUM(P138:P143)</f>
        <v>125.748434</v>
      </c>
      <c r="Q137" s="139"/>
      <c r="R137" s="140">
        <f>SUM(R138:R143)</f>
        <v>0</v>
      </c>
      <c r="S137" s="139"/>
      <c r="T137" s="141">
        <f>SUM(T138:T143)</f>
        <v>8.7920557000000006</v>
      </c>
      <c r="AR137" s="135" t="s">
        <v>124</v>
      </c>
      <c r="AT137" s="142" t="s">
        <v>69</v>
      </c>
      <c r="AU137" s="142" t="s">
        <v>78</v>
      </c>
      <c r="AY137" s="135" t="s">
        <v>117</v>
      </c>
      <c r="BK137" s="143">
        <f>SUM(BK138:BK143)</f>
        <v>0</v>
      </c>
    </row>
    <row r="138" spans="1:65" s="2" customFormat="1" ht="24.2" customHeight="1">
      <c r="A138" s="28"/>
      <c r="B138" s="146"/>
      <c r="C138" s="147" t="s">
        <v>150</v>
      </c>
      <c r="D138" s="147" t="s">
        <v>119</v>
      </c>
      <c r="E138" s="148" t="s">
        <v>357</v>
      </c>
      <c r="F138" s="149" t="s">
        <v>358</v>
      </c>
      <c r="G138" s="150" t="s">
        <v>170</v>
      </c>
      <c r="H138" s="151">
        <v>1103.7470000000001</v>
      </c>
      <c r="I138" s="152"/>
      <c r="J138" s="152">
        <f>ROUND(I138*H138,2)</f>
        <v>0</v>
      </c>
      <c r="K138" s="153"/>
      <c r="L138" s="29"/>
      <c r="M138" s="154" t="s">
        <v>1</v>
      </c>
      <c r="N138" s="155" t="s">
        <v>36</v>
      </c>
      <c r="O138" s="156">
        <v>0.10199999999999999</v>
      </c>
      <c r="P138" s="156">
        <f>O138*H138</f>
        <v>112.582194</v>
      </c>
      <c r="Q138" s="156">
        <v>0</v>
      </c>
      <c r="R138" s="156">
        <f>Q138*H138</f>
        <v>0</v>
      </c>
      <c r="S138" s="156">
        <v>3.0999999999999999E-3</v>
      </c>
      <c r="T138" s="157">
        <f>S138*H138</f>
        <v>3.4216157000000003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171</v>
      </c>
      <c r="AT138" s="158" t="s">
        <v>119</v>
      </c>
      <c r="AU138" s="158" t="s">
        <v>124</v>
      </c>
      <c r="AY138" s="16" t="s">
        <v>117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6" t="s">
        <v>124</v>
      </c>
      <c r="BK138" s="159">
        <f>ROUND(I138*H138,2)</f>
        <v>0</v>
      </c>
      <c r="BL138" s="16" t="s">
        <v>171</v>
      </c>
      <c r="BM138" s="158" t="s">
        <v>359</v>
      </c>
    </row>
    <row r="139" spans="1:65" s="13" customFormat="1">
      <c r="B139" s="160"/>
      <c r="D139" s="161" t="s">
        <v>126</v>
      </c>
      <c r="E139" s="162" t="s">
        <v>1</v>
      </c>
      <c r="F139" s="163" t="s">
        <v>360</v>
      </c>
      <c r="H139" s="164">
        <v>-166.32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126</v>
      </c>
      <c r="AU139" s="162" t="s">
        <v>124</v>
      </c>
      <c r="AV139" s="13" t="s">
        <v>124</v>
      </c>
      <c r="AW139" s="13" t="s">
        <v>27</v>
      </c>
      <c r="AX139" s="13" t="s">
        <v>70</v>
      </c>
      <c r="AY139" s="162" t="s">
        <v>117</v>
      </c>
    </row>
    <row r="140" spans="1:65" s="13" customFormat="1">
      <c r="B140" s="160"/>
      <c r="D140" s="161" t="s">
        <v>126</v>
      </c>
      <c r="E140" s="162" t="s">
        <v>1</v>
      </c>
      <c r="F140" s="163" t="s">
        <v>270</v>
      </c>
      <c r="H140" s="164">
        <v>1270.067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126</v>
      </c>
      <c r="AU140" s="162" t="s">
        <v>124</v>
      </c>
      <c r="AV140" s="13" t="s">
        <v>124</v>
      </c>
      <c r="AW140" s="13" t="s">
        <v>27</v>
      </c>
      <c r="AX140" s="13" t="s">
        <v>70</v>
      </c>
      <c r="AY140" s="162" t="s">
        <v>117</v>
      </c>
    </row>
    <row r="141" spans="1:65" s="14" customFormat="1">
      <c r="B141" s="178"/>
      <c r="D141" s="161" t="s">
        <v>126</v>
      </c>
      <c r="E141" s="179" t="s">
        <v>1</v>
      </c>
      <c r="F141" s="180" t="s">
        <v>188</v>
      </c>
      <c r="H141" s="181">
        <v>1103.7470000000001</v>
      </c>
      <c r="L141" s="178"/>
      <c r="M141" s="182"/>
      <c r="N141" s="183"/>
      <c r="O141" s="183"/>
      <c r="P141" s="183"/>
      <c r="Q141" s="183"/>
      <c r="R141" s="183"/>
      <c r="S141" s="183"/>
      <c r="T141" s="184"/>
      <c r="AT141" s="179" t="s">
        <v>126</v>
      </c>
      <c r="AU141" s="179" t="s">
        <v>124</v>
      </c>
      <c r="AV141" s="14" t="s">
        <v>123</v>
      </c>
      <c r="AW141" s="14" t="s">
        <v>27</v>
      </c>
      <c r="AX141" s="14" t="s">
        <v>78</v>
      </c>
      <c r="AY141" s="179" t="s">
        <v>117</v>
      </c>
    </row>
    <row r="142" spans="1:65" s="2" customFormat="1" ht="24.2" customHeight="1">
      <c r="A142" s="28"/>
      <c r="B142" s="146"/>
      <c r="C142" s="147" t="s">
        <v>155</v>
      </c>
      <c r="D142" s="147" t="s">
        <v>119</v>
      </c>
      <c r="E142" s="148" t="s">
        <v>361</v>
      </c>
      <c r="F142" s="149" t="s">
        <v>362</v>
      </c>
      <c r="G142" s="150" t="s">
        <v>170</v>
      </c>
      <c r="H142" s="151">
        <v>173.24</v>
      </c>
      <c r="I142" s="152"/>
      <c r="J142" s="152">
        <f>ROUND(I142*H142,2)</f>
        <v>0</v>
      </c>
      <c r="K142" s="153"/>
      <c r="L142" s="29"/>
      <c r="M142" s="154" t="s">
        <v>1</v>
      </c>
      <c r="N142" s="155" t="s">
        <v>36</v>
      </c>
      <c r="O142" s="156">
        <v>7.5999999999999998E-2</v>
      </c>
      <c r="P142" s="156">
        <f>O142*H142</f>
        <v>13.16624</v>
      </c>
      <c r="Q142" s="156">
        <v>0</v>
      </c>
      <c r="R142" s="156">
        <f>Q142*H142</f>
        <v>0</v>
      </c>
      <c r="S142" s="156">
        <v>3.1E-2</v>
      </c>
      <c r="T142" s="157">
        <f>S142*H142</f>
        <v>5.3704400000000003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171</v>
      </c>
      <c r="AT142" s="158" t="s">
        <v>119</v>
      </c>
      <c r="AU142" s="158" t="s">
        <v>124</v>
      </c>
      <c r="AY142" s="16" t="s">
        <v>117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124</v>
      </c>
      <c r="BK142" s="159">
        <f>ROUND(I142*H142,2)</f>
        <v>0</v>
      </c>
      <c r="BL142" s="16" t="s">
        <v>171</v>
      </c>
      <c r="BM142" s="158" t="s">
        <v>363</v>
      </c>
    </row>
    <row r="143" spans="1:65" s="13" customFormat="1">
      <c r="B143" s="160"/>
      <c r="D143" s="161" t="s">
        <v>126</v>
      </c>
      <c r="E143" s="162" t="s">
        <v>1</v>
      </c>
      <c r="F143" s="163" t="s">
        <v>364</v>
      </c>
      <c r="H143" s="164">
        <v>173.24</v>
      </c>
      <c r="L143" s="160"/>
      <c r="M143" s="189"/>
      <c r="N143" s="190"/>
      <c r="O143" s="190"/>
      <c r="P143" s="190"/>
      <c r="Q143" s="190"/>
      <c r="R143" s="190"/>
      <c r="S143" s="190"/>
      <c r="T143" s="191"/>
      <c r="AT143" s="162" t="s">
        <v>126</v>
      </c>
      <c r="AU143" s="162" t="s">
        <v>124</v>
      </c>
      <c r="AV143" s="13" t="s">
        <v>124</v>
      </c>
      <c r="AW143" s="13" t="s">
        <v>27</v>
      </c>
      <c r="AX143" s="13" t="s">
        <v>78</v>
      </c>
      <c r="AY143" s="162" t="s">
        <v>117</v>
      </c>
    </row>
    <row r="144" spans="1:65" s="2" customFormat="1" ht="6.95" customHeight="1">
      <c r="A144" s="28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29"/>
      <c r="M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4"/>
  <sheetViews>
    <sheetView showGridLines="0" tabSelected="1" workbookViewId="0">
      <selection activeCell="F21" sqref="F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6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5" customHeight="1">
      <c r="B4" s="19"/>
      <c r="D4" s="20" t="s">
        <v>85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1" t="str">
        <f>'Rekapitulácia stavby'!K6</f>
        <v>Stavebné úpravy skladu objemových krmovýn pre ŽV,  č. 176/6, k.ú. Pčoliné okr. Snina</v>
      </c>
      <c r="F7" s="232"/>
      <c r="G7" s="232"/>
      <c r="H7" s="232"/>
      <c r="L7" s="19"/>
    </row>
    <row r="8" spans="1:46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17" t="s">
        <v>449</v>
      </c>
      <c r="F9" s="230"/>
      <c r="G9" s="230"/>
      <c r="H9" s="230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444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3" t="str">
        <f>'Rekapitulácia stavby'!E14</f>
        <v xml:space="preserve"> </v>
      </c>
      <c r="F18" s="193"/>
      <c r="G18" s="193"/>
      <c r="H18" s="193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445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196" t="s">
        <v>1</v>
      </c>
      <c r="F27" s="196"/>
      <c r="G27" s="196"/>
      <c r="H27" s="19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34</v>
      </c>
      <c r="E33" s="34" t="s">
        <v>35</v>
      </c>
      <c r="F33" s="99">
        <f>ROUND((SUM(BE118:BE143)),  2)</f>
        <v>0</v>
      </c>
      <c r="G33" s="100"/>
      <c r="H33" s="100"/>
      <c r="I33" s="101">
        <v>0.2</v>
      </c>
      <c r="J33" s="99">
        <f>ROUND(((SUM(BE118:BE143))*I33),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36</v>
      </c>
      <c r="F34" s="102">
        <f>ROUND((SUM(BF118:BF143)),  2)</f>
        <v>0</v>
      </c>
      <c r="G34" s="28"/>
      <c r="H34" s="28"/>
      <c r="I34" s="103">
        <v>0.2</v>
      </c>
      <c r="J34" s="102">
        <f>ROUND(((SUM(BF118:BF143))*I34),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37</v>
      </c>
      <c r="F35" s="102">
        <f>ROUND((SUM(BG118:BG143)),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38</v>
      </c>
      <c r="F36" s="102">
        <f>ROUND((SUM(BH118:BH143)),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39</v>
      </c>
      <c r="F37" s="99">
        <f>ROUND((SUM(BI118:BI143)),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1" t="str">
        <f>E7</f>
        <v>Stavebné úpravy skladu objemových krmovýn pre ŽV,  č. 176/6, k.ú. Pčoliné okr. Snina</v>
      </c>
      <c r="F85" s="232"/>
      <c r="G85" s="232"/>
      <c r="H85" s="232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17" t="str">
        <f>E9</f>
        <v xml:space="preserve">03 - SO - 03 Vnútorná elektroinštalácia </v>
      </c>
      <c r="F87" s="230"/>
      <c r="G87" s="230"/>
      <c r="H87" s="230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51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91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1:31" s="9" customFormat="1" ht="24.95" customHeight="1">
      <c r="B97" s="115"/>
      <c r="D97" s="116" t="s">
        <v>365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customHeight="1">
      <c r="B98" s="119"/>
      <c r="D98" s="120" t="s">
        <v>366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5" customHeight="1">
      <c r="A105" s="28"/>
      <c r="B105" s="29"/>
      <c r="C105" s="20" t="s">
        <v>103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13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6.25" customHeight="1">
      <c r="A108" s="28"/>
      <c r="B108" s="29"/>
      <c r="C108" s="28"/>
      <c r="D108" s="28"/>
      <c r="E108" s="231" t="str">
        <f>E7</f>
        <v>Stavebné úpravy skladu objemových krmovýn pre ŽV,  č. 176/6, k.ú. Pčoliné okr. Snina</v>
      </c>
      <c r="F108" s="232"/>
      <c r="G108" s="232"/>
      <c r="H108" s="232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86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17" t="str">
        <f>E9</f>
        <v xml:space="preserve">03 - SO - 03 Vnútorná elektroinštalácia </v>
      </c>
      <c r="F110" s="230"/>
      <c r="G110" s="230"/>
      <c r="H110" s="230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17</v>
      </c>
      <c r="D112" s="28"/>
      <c r="E112" s="28"/>
      <c r="F112" s="23" t="str">
        <f>F12</f>
        <v xml:space="preserve"> </v>
      </c>
      <c r="G112" s="28"/>
      <c r="H112" s="28"/>
      <c r="I112" s="25" t="s">
        <v>19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51">
      <c r="A114" s="28"/>
      <c r="B114" s="29"/>
      <c r="C114" s="25" t="s">
        <v>20</v>
      </c>
      <c r="D114" s="28"/>
      <c r="E114" s="28"/>
      <c r="F114" s="23" t="str">
        <f>E15</f>
        <v>ROTAX - ARCH spol, s.r.o., Fidlíkova 3, 066 01 Humenné</v>
      </c>
      <c r="G114" s="28"/>
      <c r="H114" s="28"/>
      <c r="I114" s="25" t="s">
        <v>26</v>
      </c>
      <c r="J114" s="26" t="str">
        <f>E21</f>
        <v>Argo-PK, Projekčná kancelária, Strojárska 3998, Snina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2" customHeight="1">
      <c r="A115" s="28"/>
      <c r="B115" s="29"/>
      <c r="C115" s="25" t="s">
        <v>25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28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23"/>
      <c r="B117" s="124"/>
      <c r="C117" s="125" t="s">
        <v>104</v>
      </c>
      <c r="D117" s="126" t="s">
        <v>55</v>
      </c>
      <c r="E117" s="126" t="s">
        <v>51</v>
      </c>
      <c r="F117" s="126" t="s">
        <v>52</v>
      </c>
      <c r="G117" s="126" t="s">
        <v>105</v>
      </c>
      <c r="H117" s="126" t="s">
        <v>106</v>
      </c>
      <c r="I117" s="126" t="s">
        <v>107</v>
      </c>
      <c r="J117" s="127" t="s">
        <v>90</v>
      </c>
      <c r="K117" s="128" t="s">
        <v>108</v>
      </c>
      <c r="L117" s="129"/>
      <c r="M117" s="61" t="s">
        <v>1</v>
      </c>
      <c r="N117" s="62" t="s">
        <v>34</v>
      </c>
      <c r="O117" s="62" t="s">
        <v>109</v>
      </c>
      <c r="P117" s="62" t="s">
        <v>110</v>
      </c>
      <c r="Q117" s="62" t="s">
        <v>111</v>
      </c>
      <c r="R117" s="62" t="s">
        <v>112</v>
      </c>
      <c r="S117" s="62" t="s">
        <v>113</v>
      </c>
      <c r="T117" s="63" t="s">
        <v>114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8"/>
      <c r="B118" s="29"/>
      <c r="C118" s="68" t="s">
        <v>91</v>
      </c>
      <c r="D118" s="28"/>
      <c r="E118" s="28"/>
      <c r="F118" s="28"/>
      <c r="G118" s="28"/>
      <c r="H118" s="28"/>
      <c r="I118" s="28"/>
      <c r="J118" s="130">
        <f>BK118</f>
        <v>0</v>
      </c>
      <c r="K118" s="28"/>
      <c r="L118" s="29"/>
      <c r="M118" s="64"/>
      <c r="N118" s="55"/>
      <c r="O118" s="65"/>
      <c r="P118" s="131">
        <f>P119</f>
        <v>36.971000000000004</v>
      </c>
      <c r="Q118" s="65"/>
      <c r="R118" s="131">
        <f>R119</f>
        <v>0.13845999999999997</v>
      </c>
      <c r="S118" s="65"/>
      <c r="T118" s="132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69</v>
      </c>
      <c r="AU118" s="16" t="s">
        <v>92</v>
      </c>
      <c r="BK118" s="133">
        <f>BK119</f>
        <v>0</v>
      </c>
    </row>
    <row r="119" spans="1:65" s="12" customFormat="1" ht="25.9" customHeight="1">
      <c r="B119" s="134"/>
      <c r="D119" s="135" t="s">
        <v>69</v>
      </c>
      <c r="E119" s="136" t="s">
        <v>156</v>
      </c>
      <c r="F119" s="136" t="s">
        <v>367</v>
      </c>
      <c r="J119" s="137">
        <f>BK119</f>
        <v>0</v>
      </c>
      <c r="L119" s="134"/>
      <c r="M119" s="138"/>
      <c r="N119" s="139"/>
      <c r="O119" s="139"/>
      <c r="P119" s="140">
        <f>P120</f>
        <v>36.971000000000004</v>
      </c>
      <c r="Q119" s="139"/>
      <c r="R119" s="140">
        <f>R120</f>
        <v>0.13845999999999997</v>
      </c>
      <c r="S119" s="139"/>
      <c r="T119" s="141">
        <f>T120</f>
        <v>0</v>
      </c>
      <c r="AR119" s="135" t="s">
        <v>132</v>
      </c>
      <c r="AT119" s="142" t="s">
        <v>69</v>
      </c>
      <c r="AU119" s="142" t="s">
        <v>70</v>
      </c>
      <c r="AY119" s="135" t="s">
        <v>117</v>
      </c>
      <c r="BK119" s="143">
        <f>BK120</f>
        <v>0</v>
      </c>
    </row>
    <row r="120" spans="1:65" s="12" customFormat="1" ht="22.9" customHeight="1">
      <c r="B120" s="134"/>
      <c r="D120" s="135" t="s">
        <v>69</v>
      </c>
      <c r="E120" s="144" t="s">
        <v>368</v>
      </c>
      <c r="F120" s="144" t="s">
        <v>369</v>
      </c>
      <c r="J120" s="145">
        <f>BK120</f>
        <v>0</v>
      </c>
      <c r="L120" s="134"/>
      <c r="M120" s="138"/>
      <c r="N120" s="139"/>
      <c r="O120" s="139"/>
      <c r="P120" s="140">
        <f>SUM(P121:P143)</f>
        <v>36.971000000000004</v>
      </c>
      <c r="Q120" s="139"/>
      <c r="R120" s="140">
        <f>SUM(R121:R143)</f>
        <v>0.13845999999999997</v>
      </c>
      <c r="S120" s="139"/>
      <c r="T120" s="141">
        <f>SUM(T121:T143)</f>
        <v>0</v>
      </c>
      <c r="AR120" s="135" t="s">
        <v>132</v>
      </c>
      <c r="AT120" s="142" t="s">
        <v>69</v>
      </c>
      <c r="AU120" s="142" t="s">
        <v>78</v>
      </c>
      <c r="AY120" s="135" t="s">
        <v>117</v>
      </c>
      <c r="BK120" s="143">
        <f>SUM(BK121:BK143)</f>
        <v>0</v>
      </c>
    </row>
    <row r="121" spans="1:65" s="2" customFormat="1" ht="24.2" customHeight="1">
      <c r="A121" s="28"/>
      <c r="B121" s="146"/>
      <c r="C121" s="147" t="s">
        <v>78</v>
      </c>
      <c r="D121" s="147" t="s">
        <v>119</v>
      </c>
      <c r="E121" s="148" t="s">
        <v>370</v>
      </c>
      <c r="F121" s="149" t="s">
        <v>371</v>
      </c>
      <c r="G121" s="150" t="s">
        <v>153</v>
      </c>
      <c r="H121" s="151">
        <v>65</v>
      </c>
      <c r="I121" s="152"/>
      <c r="J121" s="152">
        <f t="shared" ref="J121:J143" si="0">ROUND(I121*H121,2)</f>
        <v>0</v>
      </c>
      <c r="K121" s="153"/>
      <c r="L121" s="29"/>
      <c r="M121" s="154" t="s">
        <v>1</v>
      </c>
      <c r="N121" s="155" t="s">
        <v>36</v>
      </c>
      <c r="O121" s="156">
        <v>9.8000000000000004E-2</v>
      </c>
      <c r="P121" s="156">
        <f t="shared" ref="P121:P143" si="1">O121*H121</f>
        <v>6.37</v>
      </c>
      <c r="Q121" s="156">
        <v>0</v>
      </c>
      <c r="R121" s="156">
        <f t="shared" ref="R121:R143" si="2">Q121*H121</f>
        <v>0</v>
      </c>
      <c r="S121" s="156">
        <v>0</v>
      </c>
      <c r="T121" s="157">
        <f t="shared" ref="T121:T143" si="3"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8" t="s">
        <v>372</v>
      </c>
      <c r="AT121" s="158" t="s">
        <v>119</v>
      </c>
      <c r="AU121" s="158" t="s">
        <v>124</v>
      </c>
      <c r="AY121" s="16" t="s">
        <v>117</v>
      </c>
      <c r="BE121" s="159">
        <f t="shared" ref="BE121:BE143" si="4">IF(N121="základná",J121,0)</f>
        <v>0</v>
      </c>
      <c r="BF121" s="159">
        <f t="shared" ref="BF121:BF143" si="5">IF(N121="znížená",J121,0)</f>
        <v>0</v>
      </c>
      <c r="BG121" s="159">
        <f t="shared" ref="BG121:BG143" si="6">IF(N121="zákl. prenesená",J121,0)</f>
        <v>0</v>
      </c>
      <c r="BH121" s="159">
        <f t="shared" ref="BH121:BH143" si="7">IF(N121="zníž. prenesená",J121,0)</f>
        <v>0</v>
      </c>
      <c r="BI121" s="159">
        <f t="shared" ref="BI121:BI143" si="8">IF(N121="nulová",J121,0)</f>
        <v>0</v>
      </c>
      <c r="BJ121" s="16" t="s">
        <v>124</v>
      </c>
      <c r="BK121" s="159">
        <f t="shared" ref="BK121:BK143" si="9">ROUND(I121*H121,2)</f>
        <v>0</v>
      </c>
      <c r="BL121" s="16" t="s">
        <v>372</v>
      </c>
      <c r="BM121" s="158" t="s">
        <v>373</v>
      </c>
    </row>
    <row r="122" spans="1:65" s="2" customFormat="1" ht="33" customHeight="1">
      <c r="A122" s="28"/>
      <c r="B122" s="146"/>
      <c r="C122" s="168" t="s">
        <v>124</v>
      </c>
      <c r="D122" s="168" t="s">
        <v>156</v>
      </c>
      <c r="E122" s="169" t="s">
        <v>374</v>
      </c>
      <c r="F122" s="170" t="s">
        <v>375</v>
      </c>
      <c r="G122" s="171" t="s">
        <v>153</v>
      </c>
      <c r="H122" s="172">
        <v>65</v>
      </c>
      <c r="I122" s="173"/>
      <c r="J122" s="173">
        <f t="shared" si="0"/>
        <v>0</v>
      </c>
      <c r="K122" s="174"/>
      <c r="L122" s="175"/>
      <c r="M122" s="176" t="s">
        <v>1</v>
      </c>
      <c r="N122" s="177" t="s">
        <v>36</v>
      </c>
      <c r="O122" s="156">
        <v>0</v>
      </c>
      <c r="P122" s="156">
        <f t="shared" si="1"/>
        <v>0</v>
      </c>
      <c r="Q122" s="156">
        <v>1.9000000000000001E-4</v>
      </c>
      <c r="R122" s="156">
        <f t="shared" si="2"/>
        <v>1.235E-2</v>
      </c>
      <c r="S122" s="156">
        <v>0</v>
      </c>
      <c r="T122" s="15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8" t="s">
        <v>376</v>
      </c>
      <c r="AT122" s="158" t="s">
        <v>156</v>
      </c>
      <c r="AU122" s="158" t="s">
        <v>124</v>
      </c>
      <c r="AY122" s="16" t="s">
        <v>117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6" t="s">
        <v>124</v>
      </c>
      <c r="BK122" s="159">
        <f t="shared" si="9"/>
        <v>0</v>
      </c>
      <c r="BL122" s="16" t="s">
        <v>376</v>
      </c>
      <c r="BM122" s="158" t="s">
        <v>377</v>
      </c>
    </row>
    <row r="123" spans="1:65" s="2" customFormat="1" ht="33" customHeight="1">
      <c r="A123" s="28"/>
      <c r="B123" s="146"/>
      <c r="C123" s="168" t="s">
        <v>132</v>
      </c>
      <c r="D123" s="168" t="s">
        <v>156</v>
      </c>
      <c r="E123" s="169" t="s">
        <v>378</v>
      </c>
      <c r="F123" s="170" t="s">
        <v>379</v>
      </c>
      <c r="G123" s="171" t="s">
        <v>277</v>
      </c>
      <c r="H123" s="172">
        <v>65</v>
      </c>
      <c r="I123" s="173"/>
      <c r="J123" s="173">
        <f t="shared" si="0"/>
        <v>0</v>
      </c>
      <c r="K123" s="174"/>
      <c r="L123" s="175"/>
      <c r="M123" s="176" t="s">
        <v>1</v>
      </c>
      <c r="N123" s="177" t="s">
        <v>36</v>
      </c>
      <c r="O123" s="156">
        <v>0</v>
      </c>
      <c r="P123" s="156">
        <f t="shared" si="1"/>
        <v>0</v>
      </c>
      <c r="Q123" s="156">
        <v>5.0000000000000002E-5</v>
      </c>
      <c r="R123" s="156">
        <f t="shared" si="2"/>
        <v>3.2500000000000003E-3</v>
      </c>
      <c r="S123" s="156">
        <v>0</v>
      </c>
      <c r="T123" s="15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8" t="s">
        <v>376</v>
      </c>
      <c r="AT123" s="158" t="s">
        <v>156</v>
      </c>
      <c r="AU123" s="158" t="s">
        <v>124</v>
      </c>
      <c r="AY123" s="16" t="s">
        <v>117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6" t="s">
        <v>124</v>
      </c>
      <c r="BK123" s="159">
        <f t="shared" si="9"/>
        <v>0</v>
      </c>
      <c r="BL123" s="16" t="s">
        <v>376</v>
      </c>
      <c r="BM123" s="158" t="s">
        <v>380</v>
      </c>
    </row>
    <row r="124" spans="1:65" s="2" customFormat="1" ht="16.5" customHeight="1">
      <c r="A124" s="28"/>
      <c r="B124" s="146"/>
      <c r="C124" s="147" t="s">
        <v>123</v>
      </c>
      <c r="D124" s="147" t="s">
        <v>119</v>
      </c>
      <c r="E124" s="148" t="s">
        <v>381</v>
      </c>
      <c r="F124" s="149" t="s">
        <v>382</v>
      </c>
      <c r="G124" s="150" t="s">
        <v>383</v>
      </c>
      <c r="H124" s="151">
        <v>6</v>
      </c>
      <c r="I124" s="152"/>
      <c r="J124" s="152">
        <f t="shared" si="0"/>
        <v>0</v>
      </c>
      <c r="K124" s="153"/>
      <c r="L124" s="29"/>
      <c r="M124" s="154" t="s">
        <v>1</v>
      </c>
      <c r="N124" s="155" t="s">
        <v>36</v>
      </c>
      <c r="O124" s="156">
        <v>9.0999999999999998E-2</v>
      </c>
      <c r="P124" s="156">
        <f t="shared" si="1"/>
        <v>0.54600000000000004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8" t="s">
        <v>372</v>
      </c>
      <c r="AT124" s="158" t="s">
        <v>119</v>
      </c>
      <c r="AU124" s="158" t="s">
        <v>124</v>
      </c>
      <c r="AY124" s="16" t="s">
        <v>117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6" t="s">
        <v>124</v>
      </c>
      <c r="BK124" s="159">
        <f t="shared" si="9"/>
        <v>0</v>
      </c>
      <c r="BL124" s="16" t="s">
        <v>372</v>
      </c>
      <c r="BM124" s="158" t="s">
        <v>384</v>
      </c>
    </row>
    <row r="125" spans="1:65" s="2" customFormat="1" ht="16.5" customHeight="1">
      <c r="A125" s="28"/>
      <c r="B125" s="146"/>
      <c r="C125" s="168" t="s">
        <v>140</v>
      </c>
      <c r="D125" s="168" t="s">
        <v>156</v>
      </c>
      <c r="E125" s="169" t="s">
        <v>385</v>
      </c>
      <c r="F125" s="170" t="s">
        <v>386</v>
      </c>
      <c r="G125" s="171" t="s">
        <v>277</v>
      </c>
      <c r="H125" s="172">
        <v>6</v>
      </c>
      <c r="I125" s="173"/>
      <c r="J125" s="173">
        <f t="shared" si="0"/>
        <v>0</v>
      </c>
      <c r="K125" s="174"/>
      <c r="L125" s="175"/>
      <c r="M125" s="176" t="s">
        <v>1</v>
      </c>
      <c r="N125" s="177" t="s">
        <v>36</v>
      </c>
      <c r="O125" s="156">
        <v>0</v>
      </c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376</v>
      </c>
      <c r="AT125" s="158" t="s">
        <v>156</v>
      </c>
      <c r="AU125" s="158" t="s">
        <v>124</v>
      </c>
      <c r="AY125" s="16" t="s">
        <v>117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6" t="s">
        <v>124</v>
      </c>
      <c r="BK125" s="159">
        <f t="shared" si="9"/>
        <v>0</v>
      </c>
      <c r="BL125" s="16" t="s">
        <v>376</v>
      </c>
      <c r="BM125" s="158" t="s">
        <v>387</v>
      </c>
    </row>
    <row r="126" spans="1:65" s="2" customFormat="1" ht="24.2" customHeight="1">
      <c r="A126" s="28"/>
      <c r="B126" s="146"/>
      <c r="C126" s="147" t="s">
        <v>145</v>
      </c>
      <c r="D126" s="147" t="s">
        <v>119</v>
      </c>
      <c r="E126" s="148" t="s">
        <v>388</v>
      </c>
      <c r="F126" s="149" t="s">
        <v>389</v>
      </c>
      <c r="G126" s="150" t="s">
        <v>383</v>
      </c>
      <c r="H126" s="151">
        <v>6</v>
      </c>
      <c r="I126" s="152"/>
      <c r="J126" s="152">
        <f t="shared" si="0"/>
        <v>0</v>
      </c>
      <c r="K126" s="153"/>
      <c r="L126" s="29"/>
      <c r="M126" s="154" t="s">
        <v>1</v>
      </c>
      <c r="N126" s="155" t="s">
        <v>36</v>
      </c>
      <c r="O126" s="156">
        <v>5.7000000000000002E-2</v>
      </c>
      <c r="P126" s="156">
        <f t="shared" si="1"/>
        <v>0.34200000000000003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8" t="s">
        <v>372</v>
      </c>
      <c r="AT126" s="158" t="s">
        <v>119</v>
      </c>
      <c r="AU126" s="158" t="s">
        <v>124</v>
      </c>
      <c r="AY126" s="16" t="s">
        <v>117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6" t="s">
        <v>124</v>
      </c>
      <c r="BK126" s="159">
        <f t="shared" si="9"/>
        <v>0</v>
      </c>
      <c r="BL126" s="16" t="s">
        <v>372</v>
      </c>
      <c r="BM126" s="158" t="s">
        <v>390</v>
      </c>
    </row>
    <row r="127" spans="1:65" s="2" customFormat="1" ht="16.5" customHeight="1">
      <c r="A127" s="28"/>
      <c r="B127" s="146"/>
      <c r="C127" s="147" t="s">
        <v>150</v>
      </c>
      <c r="D127" s="147" t="s">
        <v>119</v>
      </c>
      <c r="E127" s="148" t="s">
        <v>391</v>
      </c>
      <c r="F127" s="149" t="s">
        <v>392</v>
      </c>
      <c r="G127" s="150" t="s">
        <v>277</v>
      </c>
      <c r="H127" s="151">
        <v>6</v>
      </c>
      <c r="I127" s="152"/>
      <c r="J127" s="152">
        <f t="shared" si="0"/>
        <v>0</v>
      </c>
      <c r="K127" s="153"/>
      <c r="L127" s="29"/>
      <c r="M127" s="154" t="s">
        <v>1</v>
      </c>
      <c r="N127" s="155" t="s">
        <v>36</v>
      </c>
      <c r="O127" s="156">
        <v>0.28799999999999998</v>
      </c>
      <c r="P127" s="156">
        <f t="shared" si="1"/>
        <v>1.7279999999999998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8" t="s">
        <v>372</v>
      </c>
      <c r="AT127" s="158" t="s">
        <v>119</v>
      </c>
      <c r="AU127" s="158" t="s">
        <v>124</v>
      </c>
      <c r="AY127" s="16" t="s">
        <v>117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6" t="s">
        <v>124</v>
      </c>
      <c r="BK127" s="159">
        <f t="shared" si="9"/>
        <v>0</v>
      </c>
      <c r="BL127" s="16" t="s">
        <v>372</v>
      </c>
      <c r="BM127" s="158" t="s">
        <v>393</v>
      </c>
    </row>
    <row r="128" spans="1:65" s="2" customFormat="1" ht="16.5" customHeight="1">
      <c r="A128" s="28"/>
      <c r="B128" s="146"/>
      <c r="C128" s="168" t="s">
        <v>155</v>
      </c>
      <c r="D128" s="168" t="s">
        <v>156</v>
      </c>
      <c r="E128" s="169" t="s">
        <v>394</v>
      </c>
      <c r="F128" s="170" t="s">
        <v>395</v>
      </c>
      <c r="G128" s="171" t="s">
        <v>277</v>
      </c>
      <c r="H128" s="172">
        <v>6</v>
      </c>
      <c r="I128" s="173"/>
      <c r="J128" s="173">
        <f t="shared" si="0"/>
        <v>0</v>
      </c>
      <c r="K128" s="174"/>
      <c r="L128" s="175"/>
      <c r="M128" s="176" t="s">
        <v>1</v>
      </c>
      <c r="N128" s="177" t="s">
        <v>36</v>
      </c>
      <c r="O128" s="156">
        <v>0</v>
      </c>
      <c r="P128" s="156">
        <f t="shared" si="1"/>
        <v>0</v>
      </c>
      <c r="Q128" s="156">
        <v>1E-4</v>
      </c>
      <c r="R128" s="156">
        <f t="shared" si="2"/>
        <v>6.0000000000000006E-4</v>
      </c>
      <c r="S128" s="156">
        <v>0</v>
      </c>
      <c r="T128" s="157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376</v>
      </c>
      <c r="AT128" s="158" t="s">
        <v>156</v>
      </c>
      <c r="AU128" s="158" t="s">
        <v>124</v>
      </c>
      <c r="AY128" s="16" t="s">
        <v>117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6" t="s">
        <v>124</v>
      </c>
      <c r="BK128" s="159">
        <f t="shared" si="9"/>
        <v>0</v>
      </c>
      <c r="BL128" s="16" t="s">
        <v>376</v>
      </c>
      <c r="BM128" s="158" t="s">
        <v>396</v>
      </c>
    </row>
    <row r="129" spans="1:65" s="2" customFormat="1" ht="24.2" customHeight="1">
      <c r="A129" s="28"/>
      <c r="B129" s="146"/>
      <c r="C129" s="147" t="s">
        <v>162</v>
      </c>
      <c r="D129" s="147" t="s">
        <v>119</v>
      </c>
      <c r="E129" s="148" t="s">
        <v>397</v>
      </c>
      <c r="F129" s="149" t="s">
        <v>398</v>
      </c>
      <c r="G129" s="150" t="s">
        <v>277</v>
      </c>
      <c r="H129" s="151">
        <v>3</v>
      </c>
      <c r="I129" s="152"/>
      <c r="J129" s="152">
        <f t="shared" si="0"/>
        <v>0</v>
      </c>
      <c r="K129" s="153"/>
      <c r="L129" s="29"/>
      <c r="M129" s="154" t="s">
        <v>1</v>
      </c>
      <c r="N129" s="155" t="s">
        <v>36</v>
      </c>
      <c r="O129" s="156">
        <v>0.25800000000000001</v>
      </c>
      <c r="P129" s="156">
        <f t="shared" si="1"/>
        <v>0.77400000000000002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372</v>
      </c>
      <c r="AT129" s="158" t="s">
        <v>119</v>
      </c>
      <c r="AU129" s="158" t="s">
        <v>124</v>
      </c>
      <c r="AY129" s="16" t="s">
        <v>117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6" t="s">
        <v>124</v>
      </c>
      <c r="BK129" s="159">
        <f t="shared" si="9"/>
        <v>0</v>
      </c>
      <c r="BL129" s="16" t="s">
        <v>372</v>
      </c>
      <c r="BM129" s="158" t="s">
        <v>399</v>
      </c>
    </row>
    <row r="130" spans="1:65" s="2" customFormat="1" ht="16.5" customHeight="1">
      <c r="A130" s="28"/>
      <c r="B130" s="146"/>
      <c r="C130" s="168" t="s">
        <v>167</v>
      </c>
      <c r="D130" s="168" t="s">
        <v>156</v>
      </c>
      <c r="E130" s="169" t="s">
        <v>400</v>
      </c>
      <c r="F130" s="170" t="s">
        <v>401</v>
      </c>
      <c r="G130" s="171" t="s">
        <v>277</v>
      </c>
      <c r="H130" s="172">
        <v>3</v>
      </c>
      <c r="I130" s="173"/>
      <c r="J130" s="173">
        <f t="shared" si="0"/>
        <v>0</v>
      </c>
      <c r="K130" s="174"/>
      <c r="L130" s="175"/>
      <c r="M130" s="176" t="s">
        <v>1</v>
      </c>
      <c r="N130" s="177" t="s">
        <v>36</v>
      </c>
      <c r="O130" s="156">
        <v>0</v>
      </c>
      <c r="P130" s="156">
        <f t="shared" si="1"/>
        <v>0</v>
      </c>
      <c r="Q130" s="156">
        <v>3.0000000000000001E-5</v>
      </c>
      <c r="R130" s="156">
        <f t="shared" si="2"/>
        <v>9.0000000000000006E-5</v>
      </c>
      <c r="S130" s="156">
        <v>0</v>
      </c>
      <c r="T130" s="157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376</v>
      </c>
      <c r="AT130" s="158" t="s">
        <v>156</v>
      </c>
      <c r="AU130" s="158" t="s">
        <v>124</v>
      </c>
      <c r="AY130" s="16" t="s">
        <v>117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6" t="s">
        <v>124</v>
      </c>
      <c r="BK130" s="159">
        <f t="shared" si="9"/>
        <v>0</v>
      </c>
      <c r="BL130" s="16" t="s">
        <v>376</v>
      </c>
      <c r="BM130" s="158" t="s">
        <v>402</v>
      </c>
    </row>
    <row r="131" spans="1:65" s="2" customFormat="1" ht="16.5" customHeight="1">
      <c r="A131" s="28"/>
      <c r="B131" s="146"/>
      <c r="C131" s="168" t="s">
        <v>174</v>
      </c>
      <c r="D131" s="168" t="s">
        <v>156</v>
      </c>
      <c r="E131" s="169" t="s">
        <v>403</v>
      </c>
      <c r="F131" s="170" t="s">
        <v>404</v>
      </c>
      <c r="G131" s="171" t="s">
        <v>277</v>
      </c>
      <c r="H131" s="172">
        <v>3</v>
      </c>
      <c r="I131" s="173"/>
      <c r="J131" s="173">
        <f t="shared" si="0"/>
        <v>0</v>
      </c>
      <c r="K131" s="174"/>
      <c r="L131" s="175"/>
      <c r="M131" s="176" t="s">
        <v>1</v>
      </c>
      <c r="N131" s="177" t="s">
        <v>36</v>
      </c>
      <c r="O131" s="156">
        <v>0</v>
      </c>
      <c r="P131" s="156">
        <f t="shared" si="1"/>
        <v>0</v>
      </c>
      <c r="Q131" s="156">
        <v>8.0000000000000007E-5</v>
      </c>
      <c r="R131" s="156">
        <f t="shared" si="2"/>
        <v>2.4000000000000003E-4</v>
      </c>
      <c r="S131" s="156">
        <v>0</v>
      </c>
      <c r="T131" s="157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376</v>
      </c>
      <c r="AT131" s="158" t="s">
        <v>156</v>
      </c>
      <c r="AU131" s="158" t="s">
        <v>124</v>
      </c>
      <c r="AY131" s="16" t="s">
        <v>117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6" t="s">
        <v>124</v>
      </c>
      <c r="BK131" s="159">
        <f t="shared" si="9"/>
        <v>0</v>
      </c>
      <c r="BL131" s="16" t="s">
        <v>376</v>
      </c>
      <c r="BM131" s="158" t="s">
        <v>405</v>
      </c>
    </row>
    <row r="132" spans="1:65" s="2" customFormat="1" ht="21.75" customHeight="1">
      <c r="A132" s="28"/>
      <c r="B132" s="146"/>
      <c r="C132" s="147" t="s">
        <v>178</v>
      </c>
      <c r="D132" s="147" t="s">
        <v>119</v>
      </c>
      <c r="E132" s="148" t="s">
        <v>406</v>
      </c>
      <c r="F132" s="149" t="s">
        <v>407</v>
      </c>
      <c r="G132" s="150" t="s">
        <v>277</v>
      </c>
      <c r="H132" s="151">
        <v>3</v>
      </c>
      <c r="I132" s="152"/>
      <c r="J132" s="152">
        <f t="shared" si="0"/>
        <v>0</v>
      </c>
      <c r="K132" s="153"/>
      <c r="L132" s="29"/>
      <c r="M132" s="154" t="s">
        <v>1</v>
      </c>
      <c r="N132" s="155" t="s">
        <v>36</v>
      </c>
      <c r="O132" s="156">
        <v>0.38700000000000001</v>
      </c>
      <c r="P132" s="156">
        <f t="shared" si="1"/>
        <v>1.161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372</v>
      </c>
      <c r="AT132" s="158" t="s">
        <v>119</v>
      </c>
      <c r="AU132" s="158" t="s">
        <v>124</v>
      </c>
      <c r="AY132" s="16" t="s">
        <v>117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6" t="s">
        <v>124</v>
      </c>
      <c r="BK132" s="159">
        <f t="shared" si="9"/>
        <v>0</v>
      </c>
      <c r="BL132" s="16" t="s">
        <v>372</v>
      </c>
      <c r="BM132" s="158" t="s">
        <v>408</v>
      </c>
    </row>
    <row r="133" spans="1:65" s="2" customFormat="1" ht="16.5" customHeight="1">
      <c r="A133" s="28"/>
      <c r="B133" s="146"/>
      <c r="C133" s="168" t="s">
        <v>183</v>
      </c>
      <c r="D133" s="168" t="s">
        <v>156</v>
      </c>
      <c r="E133" s="169" t="s">
        <v>409</v>
      </c>
      <c r="F133" s="170" t="s">
        <v>410</v>
      </c>
      <c r="G133" s="171" t="s">
        <v>277</v>
      </c>
      <c r="H133" s="172">
        <v>3</v>
      </c>
      <c r="I133" s="173"/>
      <c r="J133" s="173">
        <f t="shared" si="0"/>
        <v>0</v>
      </c>
      <c r="K133" s="174"/>
      <c r="L133" s="175"/>
      <c r="M133" s="176" t="s">
        <v>1</v>
      </c>
      <c r="N133" s="177" t="s">
        <v>36</v>
      </c>
      <c r="O133" s="156">
        <v>0</v>
      </c>
      <c r="P133" s="156">
        <f t="shared" si="1"/>
        <v>0</v>
      </c>
      <c r="Q133" s="156">
        <v>3.1E-4</v>
      </c>
      <c r="R133" s="156">
        <f t="shared" si="2"/>
        <v>9.3000000000000005E-4</v>
      </c>
      <c r="S133" s="156">
        <v>0</v>
      </c>
      <c r="T133" s="157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376</v>
      </c>
      <c r="AT133" s="158" t="s">
        <v>156</v>
      </c>
      <c r="AU133" s="158" t="s">
        <v>124</v>
      </c>
      <c r="AY133" s="16" t="s">
        <v>117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6" t="s">
        <v>124</v>
      </c>
      <c r="BK133" s="159">
        <f t="shared" si="9"/>
        <v>0</v>
      </c>
      <c r="BL133" s="16" t="s">
        <v>376</v>
      </c>
      <c r="BM133" s="158" t="s">
        <v>411</v>
      </c>
    </row>
    <row r="134" spans="1:65" s="2" customFormat="1" ht="24.2" customHeight="1">
      <c r="A134" s="28"/>
      <c r="B134" s="146"/>
      <c r="C134" s="147" t="s">
        <v>190</v>
      </c>
      <c r="D134" s="147" t="s">
        <v>119</v>
      </c>
      <c r="E134" s="148" t="s">
        <v>412</v>
      </c>
      <c r="F134" s="149" t="s">
        <v>413</v>
      </c>
      <c r="G134" s="150" t="s">
        <v>277</v>
      </c>
      <c r="H134" s="151">
        <v>1</v>
      </c>
      <c r="I134" s="152"/>
      <c r="J134" s="152">
        <f t="shared" si="0"/>
        <v>0</v>
      </c>
      <c r="K134" s="153"/>
      <c r="L134" s="29"/>
      <c r="M134" s="154" t="s">
        <v>1</v>
      </c>
      <c r="N134" s="155" t="s">
        <v>36</v>
      </c>
      <c r="O134" s="156">
        <v>0.87</v>
      </c>
      <c r="P134" s="156">
        <f t="shared" si="1"/>
        <v>0.87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8" t="s">
        <v>372</v>
      </c>
      <c r="AT134" s="158" t="s">
        <v>119</v>
      </c>
      <c r="AU134" s="158" t="s">
        <v>124</v>
      </c>
      <c r="AY134" s="16" t="s">
        <v>117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6" t="s">
        <v>124</v>
      </c>
      <c r="BK134" s="159">
        <f t="shared" si="9"/>
        <v>0</v>
      </c>
      <c r="BL134" s="16" t="s">
        <v>372</v>
      </c>
      <c r="BM134" s="158" t="s">
        <v>414</v>
      </c>
    </row>
    <row r="135" spans="1:65" s="2" customFormat="1" ht="21.75" customHeight="1">
      <c r="A135" s="28"/>
      <c r="B135" s="146"/>
      <c r="C135" s="168" t="s">
        <v>195</v>
      </c>
      <c r="D135" s="168" t="s">
        <v>156</v>
      </c>
      <c r="E135" s="169" t="s">
        <v>415</v>
      </c>
      <c r="F135" s="170" t="s">
        <v>416</v>
      </c>
      <c r="G135" s="171" t="s">
        <v>277</v>
      </c>
      <c r="H135" s="172">
        <v>1</v>
      </c>
      <c r="I135" s="173"/>
      <c r="J135" s="173">
        <f t="shared" si="0"/>
        <v>0</v>
      </c>
      <c r="K135" s="174"/>
      <c r="L135" s="175"/>
      <c r="M135" s="176" t="s">
        <v>1</v>
      </c>
      <c r="N135" s="177" t="s">
        <v>36</v>
      </c>
      <c r="O135" s="156">
        <v>0</v>
      </c>
      <c r="P135" s="156">
        <f t="shared" si="1"/>
        <v>0</v>
      </c>
      <c r="Q135" s="156">
        <v>1.6E-2</v>
      </c>
      <c r="R135" s="156">
        <f t="shared" si="2"/>
        <v>1.6E-2</v>
      </c>
      <c r="S135" s="156">
        <v>0</v>
      </c>
      <c r="T135" s="157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376</v>
      </c>
      <c r="AT135" s="158" t="s">
        <v>156</v>
      </c>
      <c r="AU135" s="158" t="s">
        <v>124</v>
      </c>
      <c r="AY135" s="16" t="s">
        <v>117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6" t="s">
        <v>124</v>
      </c>
      <c r="BK135" s="159">
        <f t="shared" si="9"/>
        <v>0</v>
      </c>
      <c r="BL135" s="16" t="s">
        <v>376</v>
      </c>
      <c r="BM135" s="158" t="s">
        <v>417</v>
      </c>
    </row>
    <row r="136" spans="1:65" s="2" customFormat="1" ht="21.75" customHeight="1">
      <c r="A136" s="28"/>
      <c r="B136" s="146"/>
      <c r="C136" s="147" t="s">
        <v>171</v>
      </c>
      <c r="D136" s="147" t="s">
        <v>119</v>
      </c>
      <c r="E136" s="148" t="s">
        <v>418</v>
      </c>
      <c r="F136" s="149" t="s">
        <v>419</v>
      </c>
      <c r="G136" s="150" t="s">
        <v>277</v>
      </c>
      <c r="H136" s="151">
        <v>4</v>
      </c>
      <c r="I136" s="152"/>
      <c r="J136" s="152">
        <f t="shared" si="0"/>
        <v>0</v>
      </c>
      <c r="K136" s="153"/>
      <c r="L136" s="29"/>
      <c r="M136" s="154" t="s">
        <v>1</v>
      </c>
      <c r="N136" s="155" t="s">
        <v>36</v>
      </c>
      <c r="O136" s="156">
        <v>0.73</v>
      </c>
      <c r="P136" s="156">
        <f t="shared" si="1"/>
        <v>2.92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372</v>
      </c>
      <c r="AT136" s="158" t="s">
        <v>119</v>
      </c>
      <c r="AU136" s="158" t="s">
        <v>124</v>
      </c>
      <c r="AY136" s="16" t="s">
        <v>117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6" t="s">
        <v>124</v>
      </c>
      <c r="BK136" s="159">
        <f t="shared" si="9"/>
        <v>0</v>
      </c>
      <c r="BL136" s="16" t="s">
        <v>372</v>
      </c>
      <c r="BM136" s="158" t="s">
        <v>420</v>
      </c>
    </row>
    <row r="137" spans="1:65" s="2" customFormat="1" ht="16.5" customHeight="1">
      <c r="A137" s="28"/>
      <c r="B137" s="146"/>
      <c r="C137" s="168" t="s">
        <v>203</v>
      </c>
      <c r="D137" s="168" t="s">
        <v>156</v>
      </c>
      <c r="E137" s="169" t="s">
        <v>421</v>
      </c>
      <c r="F137" s="170" t="s">
        <v>422</v>
      </c>
      <c r="G137" s="171" t="s">
        <v>277</v>
      </c>
      <c r="H137" s="172">
        <v>4</v>
      </c>
      <c r="I137" s="173"/>
      <c r="J137" s="173">
        <f t="shared" si="0"/>
        <v>0</v>
      </c>
      <c r="K137" s="174"/>
      <c r="L137" s="175"/>
      <c r="M137" s="176" t="s">
        <v>1</v>
      </c>
      <c r="N137" s="177" t="s">
        <v>36</v>
      </c>
      <c r="O137" s="156">
        <v>0</v>
      </c>
      <c r="P137" s="156">
        <f t="shared" si="1"/>
        <v>0</v>
      </c>
      <c r="Q137" s="156">
        <v>3.0000000000000001E-3</v>
      </c>
      <c r="R137" s="156">
        <f t="shared" si="2"/>
        <v>1.2E-2</v>
      </c>
      <c r="S137" s="156">
        <v>0</v>
      </c>
      <c r="T137" s="157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8" t="s">
        <v>376</v>
      </c>
      <c r="AT137" s="158" t="s">
        <v>156</v>
      </c>
      <c r="AU137" s="158" t="s">
        <v>124</v>
      </c>
      <c r="AY137" s="16" t="s">
        <v>117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6" t="s">
        <v>124</v>
      </c>
      <c r="BK137" s="159">
        <f t="shared" si="9"/>
        <v>0</v>
      </c>
      <c r="BL137" s="16" t="s">
        <v>376</v>
      </c>
      <c r="BM137" s="158" t="s">
        <v>423</v>
      </c>
    </row>
    <row r="138" spans="1:65" s="2" customFormat="1" ht="16.5" customHeight="1">
      <c r="A138" s="28"/>
      <c r="B138" s="146"/>
      <c r="C138" s="147" t="s">
        <v>208</v>
      </c>
      <c r="D138" s="147" t="s">
        <v>119</v>
      </c>
      <c r="E138" s="148" t="s">
        <v>424</v>
      </c>
      <c r="F138" s="149" t="s">
        <v>425</v>
      </c>
      <c r="G138" s="150" t="s">
        <v>153</v>
      </c>
      <c r="H138" s="151">
        <v>155</v>
      </c>
      <c r="I138" s="152"/>
      <c r="J138" s="152">
        <f t="shared" si="0"/>
        <v>0</v>
      </c>
      <c r="K138" s="153"/>
      <c r="L138" s="29"/>
      <c r="M138" s="154" t="s">
        <v>1</v>
      </c>
      <c r="N138" s="155" t="s">
        <v>36</v>
      </c>
      <c r="O138" s="156">
        <v>9.1999999999999998E-2</v>
      </c>
      <c r="P138" s="156">
        <f t="shared" si="1"/>
        <v>14.26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372</v>
      </c>
      <c r="AT138" s="158" t="s">
        <v>119</v>
      </c>
      <c r="AU138" s="158" t="s">
        <v>124</v>
      </c>
      <c r="AY138" s="16" t="s">
        <v>117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6" t="s">
        <v>124</v>
      </c>
      <c r="BK138" s="159">
        <f t="shared" si="9"/>
        <v>0</v>
      </c>
      <c r="BL138" s="16" t="s">
        <v>372</v>
      </c>
      <c r="BM138" s="158" t="s">
        <v>426</v>
      </c>
    </row>
    <row r="139" spans="1:65" s="2" customFormat="1" ht="16.5" customHeight="1">
      <c r="A139" s="28"/>
      <c r="B139" s="146"/>
      <c r="C139" s="168" t="s">
        <v>214</v>
      </c>
      <c r="D139" s="168" t="s">
        <v>156</v>
      </c>
      <c r="E139" s="169" t="s">
        <v>427</v>
      </c>
      <c r="F139" s="170" t="s">
        <v>428</v>
      </c>
      <c r="G139" s="171" t="s">
        <v>153</v>
      </c>
      <c r="H139" s="172">
        <v>155</v>
      </c>
      <c r="I139" s="173"/>
      <c r="J139" s="173">
        <f t="shared" si="0"/>
        <v>0</v>
      </c>
      <c r="K139" s="174"/>
      <c r="L139" s="175"/>
      <c r="M139" s="176" t="s">
        <v>1</v>
      </c>
      <c r="N139" s="177" t="s">
        <v>36</v>
      </c>
      <c r="O139" s="156">
        <v>0</v>
      </c>
      <c r="P139" s="156">
        <f t="shared" si="1"/>
        <v>0</v>
      </c>
      <c r="Q139" s="156">
        <v>5.9999999999999995E-4</v>
      </c>
      <c r="R139" s="156">
        <f t="shared" si="2"/>
        <v>9.2999999999999985E-2</v>
      </c>
      <c r="S139" s="156">
        <v>0</v>
      </c>
      <c r="T139" s="157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376</v>
      </c>
      <c r="AT139" s="158" t="s">
        <v>156</v>
      </c>
      <c r="AU139" s="158" t="s">
        <v>124</v>
      </c>
      <c r="AY139" s="16" t="s">
        <v>117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6" t="s">
        <v>124</v>
      </c>
      <c r="BK139" s="159">
        <f t="shared" si="9"/>
        <v>0</v>
      </c>
      <c r="BL139" s="16" t="s">
        <v>376</v>
      </c>
      <c r="BM139" s="158" t="s">
        <v>429</v>
      </c>
    </row>
    <row r="140" spans="1:65" s="2" customFormat="1" ht="16.5" customHeight="1">
      <c r="A140" s="28"/>
      <c r="B140" s="146"/>
      <c r="C140" s="147" t="s">
        <v>7</v>
      </c>
      <c r="D140" s="147" t="s">
        <v>119</v>
      </c>
      <c r="E140" s="148" t="s">
        <v>430</v>
      </c>
      <c r="F140" s="149" t="s">
        <v>431</v>
      </c>
      <c r="G140" s="150" t="s">
        <v>432</v>
      </c>
      <c r="H140" s="151">
        <v>8</v>
      </c>
      <c r="I140" s="152"/>
      <c r="J140" s="152">
        <f t="shared" si="0"/>
        <v>0</v>
      </c>
      <c r="K140" s="153"/>
      <c r="L140" s="29"/>
      <c r="M140" s="154" t="s">
        <v>1</v>
      </c>
      <c r="N140" s="155" t="s">
        <v>36</v>
      </c>
      <c r="O140" s="156">
        <v>1</v>
      </c>
      <c r="P140" s="156">
        <f t="shared" si="1"/>
        <v>8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433</v>
      </c>
      <c r="AT140" s="158" t="s">
        <v>119</v>
      </c>
      <c r="AU140" s="158" t="s">
        <v>124</v>
      </c>
      <c r="AY140" s="16" t="s">
        <v>117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6" t="s">
        <v>124</v>
      </c>
      <c r="BK140" s="159">
        <f t="shared" si="9"/>
        <v>0</v>
      </c>
      <c r="BL140" s="16" t="s">
        <v>433</v>
      </c>
      <c r="BM140" s="158" t="s">
        <v>434</v>
      </c>
    </row>
    <row r="141" spans="1:65" s="2" customFormat="1" ht="16.5" customHeight="1">
      <c r="A141" s="28"/>
      <c r="B141" s="146"/>
      <c r="C141" s="147" t="s">
        <v>222</v>
      </c>
      <c r="D141" s="147" t="s">
        <v>119</v>
      </c>
      <c r="E141" s="148" t="s">
        <v>435</v>
      </c>
      <c r="F141" s="149" t="s">
        <v>436</v>
      </c>
      <c r="G141" s="150" t="s">
        <v>305</v>
      </c>
      <c r="H141" s="151">
        <v>15.795</v>
      </c>
      <c r="I141" s="152"/>
      <c r="J141" s="152">
        <f t="shared" si="0"/>
        <v>0</v>
      </c>
      <c r="K141" s="153"/>
      <c r="L141" s="29"/>
      <c r="M141" s="154" t="s">
        <v>1</v>
      </c>
      <c r="N141" s="155" t="s">
        <v>36</v>
      </c>
      <c r="O141" s="156">
        <v>0</v>
      </c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372</v>
      </c>
      <c r="AT141" s="158" t="s">
        <v>119</v>
      </c>
      <c r="AU141" s="158" t="s">
        <v>124</v>
      </c>
      <c r="AY141" s="16" t="s">
        <v>117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6" t="s">
        <v>124</v>
      </c>
      <c r="BK141" s="159">
        <f t="shared" si="9"/>
        <v>0</v>
      </c>
      <c r="BL141" s="16" t="s">
        <v>372</v>
      </c>
      <c r="BM141" s="158" t="s">
        <v>437</v>
      </c>
    </row>
    <row r="142" spans="1:65" s="2" customFormat="1" ht="16.5" customHeight="1">
      <c r="A142" s="28"/>
      <c r="B142" s="146"/>
      <c r="C142" s="147" t="s">
        <v>226</v>
      </c>
      <c r="D142" s="147" t="s">
        <v>119</v>
      </c>
      <c r="E142" s="148" t="s">
        <v>438</v>
      </c>
      <c r="F142" s="149" t="s">
        <v>439</v>
      </c>
      <c r="G142" s="150" t="s">
        <v>305</v>
      </c>
      <c r="H142" s="151">
        <v>10.904999999999999</v>
      </c>
      <c r="I142" s="152"/>
      <c r="J142" s="152">
        <f t="shared" si="0"/>
        <v>0</v>
      </c>
      <c r="K142" s="153"/>
      <c r="L142" s="29"/>
      <c r="M142" s="154" t="s">
        <v>1</v>
      </c>
      <c r="N142" s="155" t="s">
        <v>36</v>
      </c>
      <c r="O142" s="156">
        <v>0</v>
      </c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376</v>
      </c>
      <c r="AT142" s="158" t="s">
        <v>119</v>
      </c>
      <c r="AU142" s="158" t="s">
        <v>124</v>
      </c>
      <c r="AY142" s="16" t="s">
        <v>117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6" t="s">
        <v>124</v>
      </c>
      <c r="BK142" s="159">
        <f t="shared" si="9"/>
        <v>0</v>
      </c>
      <c r="BL142" s="16" t="s">
        <v>376</v>
      </c>
      <c r="BM142" s="158" t="s">
        <v>440</v>
      </c>
    </row>
    <row r="143" spans="1:65" s="2" customFormat="1" ht="16.5" customHeight="1">
      <c r="A143" s="28"/>
      <c r="B143" s="146"/>
      <c r="C143" s="147" t="s">
        <v>230</v>
      </c>
      <c r="D143" s="147" t="s">
        <v>119</v>
      </c>
      <c r="E143" s="148" t="s">
        <v>441</v>
      </c>
      <c r="F143" s="149" t="s">
        <v>442</v>
      </c>
      <c r="G143" s="150" t="s">
        <v>305</v>
      </c>
      <c r="H143" s="151">
        <v>15.795</v>
      </c>
      <c r="I143" s="152"/>
      <c r="J143" s="152">
        <f t="shared" si="0"/>
        <v>0</v>
      </c>
      <c r="K143" s="153"/>
      <c r="L143" s="29"/>
      <c r="M143" s="185" t="s">
        <v>1</v>
      </c>
      <c r="N143" s="186" t="s">
        <v>36</v>
      </c>
      <c r="O143" s="187">
        <v>0</v>
      </c>
      <c r="P143" s="187">
        <f t="shared" si="1"/>
        <v>0</v>
      </c>
      <c r="Q143" s="187">
        <v>0</v>
      </c>
      <c r="R143" s="187">
        <f t="shared" si="2"/>
        <v>0</v>
      </c>
      <c r="S143" s="187">
        <v>0</v>
      </c>
      <c r="T143" s="188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8" t="s">
        <v>372</v>
      </c>
      <c r="AT143" s="158" t="s">
        <v>119</v>
      </c>
      <c r="AU143" s="158" t="s">
        <v>124</v>
      </c>
      <c r="AY143" s="16" t="s">
        <v>117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6" t="s">
        <v>124</v>
      </c>
      <c r="BK143" s="159">
        <f t="shared" si="9"/>
        <v>0</v>
      </c>
      <c r="BL143" s="16" t="s">
        <v>372</v>
      </c>
      <c r="BM143" s="158" t="s">
        <v>443</v>
      </c>
    </row>
    <row r="144" spans="1:65" s="2" customFormat="1" ht="6.95" customHeight="1">
      <c r="A144" s="28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29"/>
      <c r="M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</sheetData>
  <autoFilter ref="C117:K14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- 01 Vlastná stavba</vt:lpstr>
      <vt:lpstr>02 - SO - 02 Búracie práce</vt:lpstr>
      <vt:lpstr>03 - SO - 03 Vnútorná ele...</vt:lpstr>
      <vt:lpstr>'01 - SO - 01 Vlastná stavba'!Názvy_tlače</vt:lpstr>
      <vt:lpstr>'02 - SO - 02 Búracie práce'!Názvy_tlače</vt:lpstr>
      <vt:lpstr>'03 - SO - 03 Vnútorná ele...'!Názvy_tlače</vt:lpstr>
      <vt:lpstr>'Rekapitulácia stavby'!Názvy_tlače</vt:lpstr>
      <vt:lpstr>'01 - SO - 01 Vlastná stavba'!Oblasť_tlače</vt:lpstr>
      <vt:lpstr>'02 - SO - 02 Búracie práce'!Oblasť_tlače</vt:lpstr>
      <vt:lpstr>'03 - SO - 03 Vnútorná ele...'!Oblasť_tlače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Admin</cp:lastModifiedBy>
  <dcterms:created xsi:type="dcterms:W3CDTF">2022-06-16T14:58:37Z</dcterms:created>
  <dcterms:modified xsi:type="dcterms:W3CDTF">2022-06-22T10:56:59Z</dcterms:modified>
</cp:coreProperties>
</file>