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Pčoliné maštaľ č. 993 Kon\"/>
    </mc:Choice>
  </mc:AlternateContent>
  <xr:revisionPtr revIDLastSave="0" documentId="13_ncr:1_{762547F0-7E1F-44AD-9567-9BBDFCA1081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.1 - ASR   " sheetId="2" r:id="rId2"/>
    <sheet name="01.2 - Búracie práce   " sheetId="3" r:id="rId3"/>
    <sheet name="01.3 - Kanalizačná prípoj..." sheetId="4" r:id="rId4"/>
  </sheets>
  <definedNames>
    <definedName name="_xlnm._FilterDatabase" localSheetId="1" hidden="1">'01.1 - ASR   '!$C$131:$K$235</definedName>
    <definedName name="_xlnm._FilterDatabase" localSheetId="2" hidden="1">'01.2 - Búracie práce   '!$C$121:$K$158</definedName>
    <definedName name="_xlnm._FilterDatabase" localSheetId="3" hidden="1">'01.3 - Kanalizačná prípoj...'!$C$120:$K$140</definedName>
    <definedName name="_xlnm.Print_Titles" localSheetId="1">'01.1 - ASR   '!$131:$131</definedName>
    <definedName name="_xlnm.Print_Titles" localSheetId="2">'01.2 - Búracie práce   '!$121:$121</definedName>
    <definedName name="_xlnm.Print_Titles" localSheetId="3">'01.3 - Kanalizačná prípoj...'!$120:$120</definedName>
    <definedName name="_xlnm.Print_Titles" localSheetId="0">'Rekapitulácia stavby'!$92:$92</definedName>
    <definedName name="_xlnm.Print_Area" localSheetId="1">'01.1 - ASR   '!$C$4:$J$76,'01.1 - ASR   '!$C$82:$J$113,'01.1 - ASR   '!$C$119:$J$235</definedName>
    <definedName name="_xlnm.Print_Area" localSheetId="2">'01.2 - Búracie práce   '!$C$4:$J$76,'01.2 - Búracie práce   '!$C$82:$J$103,'01.2 - Búracie práce   '!$C$109:$J$158</definedName>
    <definedName name="_xlnm.Print_Area" localSheetId="3">'01.3 - Kanalizačná prípoj...'!$C$4:$J$76,'01.3 - Kanalizačná prípoj...'!$C$82:$J$102,'01.3 - Kanalizačná prípoj...'!$C$108:$J$140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5" i="1" l="1"/>
  <c r="J37" i="4"/>
  <c r="J36" i="4"/>
  <c r="AY97" i="1" s="1"/>
  <c r="J35" i="4"/>
  <c r="AX97" i="1" s="1"/>
  <c r="BI140" i="4"/>
  <c r="BH140" i="4"/>
  <c r="BG140" i="4"/>
  <c r="BE140" i="4"/>
  <c r="T140" i="4"/>
  <c r="T139" i="4" s="1"/>
  <c r="R140" i="4"/>
  <c r="R139" i="4" s="1"/>
  <c r="P140" i="4"/>
  <c r="P139" i="4" s="1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T131" i="4" s="1"/>
  <c r="R132" i="4"/>
  <c r="R131" i="4" s="1"/>
  <c r="P132" i="4"/>
  <c r="P131" i="4" s="1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4" i="4"/>
  <c r="BH124" i="4"/>
  <c r="BG124" i="4"/>
  <c r="BE124" i="4"/>
  <c r="T124" i="4"/>
  <c r="R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/>
  <c r="J17" i="4"/>
  <c r="J12" i="4"/>
  <c r="J115" i="4" s="1"/>
  <c r="E7" i="4"/>
  <c r="E111" i="4" s="1"/>
  <c r="J37" i="3"/>
  <c r="J36" i="3"/>
  <c r="AY96" i="1"/>
  <c r="J35" i="3"/>
  <c r="AX96" i="1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5" i="3"/>
  <c r="BH135" i="3"/>
  <c r="BG135" i="3"/>
  <c r="BE135" i="3"/>
  <c r="T135" i="3"/>
  <c r="R135" i="3"/>
  <c r="P135" i="3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R129" i="3"/>
  <c r="P129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119" i="3" s="1"/>
  <c r="J17" i="3"/>
  <c r="J12" i="3"/>
  <c r="J116" i="3"/>
  <c r="E7" i="3"/>
  <c r="E112" i="3" s="1"/>
  <c r="J37" i="2"/>
  <c r="J36" i="2"/>
  <c r="AY95" i="1" s="1"/>
  <c r="J35" i="2"/>
  <c r="AX95" i="1" s="1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 s="1"/>
  <c r="R179" i="2"/>
  <c r="R178" i="2" s="1"/>
  <c r="P179" i="2"/>
  <c r="P178" i="2" s="1"/>
  <c r="BI177" i="2"/>
  <c r="BH177" i="2"/>
  <c r="BG177" i="2"/>
  <c r="BE177" i="2"/>
  <c r="T177" i="2"/>
  <c r="T176" i="2" s="1"/>
  <c r="R177" i="2"/>
  <c r="R176" i="2" s="1"/>
  <c r="P177" i="2"/>
  <c r="P176" i="2" s="1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 s="1"/>
  <c r="J17" i="2"/>
  <c r="J12" i="2"/>
  <c r="J126" i="2" s="1"/>
  <c r="E7" i="2"/>
  <c r="E122" i="2" s="1"/>
  <c r="L90" i="1"/>
  <c r="AM90" i="1"/>
  <c r="AM89" i="1"/>
  <c r="L89" i="1"/>
  <c r="AM87" i="1"/>
  <c r="L87" i="1"/>
  <c r="L84" i="1"/>
  <c r="J234" i="2"/>
  <c r="J233" i="2"/>
  <c r="BK231" i="2"/>
  <c r="J195" i="2"/>
  <c r="J193" i="2"/>
  <c r="J191" i="2"/>
  <c r="J188" i="2"/>
  <c r="J185" i="2"/>
  <c r="BK182" i="2"/>
  <c r="J177" i="2"/>
  <c r="J174" i="2"/>
  <c r="J172" i="2"/>
  <c r="J170" i="2"/>
  <c r="J168" i="2"/>
  <c r="BK166" i="2"/>
  <c r="BK156" i="2"/>
  <c r="BK151" i="2"/>
  <c r="J149" i="2"/>
  <c r="J146" i="2"/>
  <c r="J144" i="2"/>
  <c r="BK142" i="2"/>
  <c r="BK138" i="2"/>
  <c r="BK135" i="2"/>
  <c r="J235" i="2"/>
  <c r="BK234" i="2"/>
  <c r="BK233" i="2"/>
  <c r="BK232" i="2"/>
  <c r="BK230" i="2"/>
  <c r="BK229" i="2"/>
  <c r="BK228" i="2"/>
  <c r="BK227" i="2"/>
  <c r="BK226" i="2"/>
  <c r="BK225" i="2"/>
  <c r="BK224" i="2"/>
  <c r="BK223" i="2"/>
  <c r="BK222" i="2"/>
  <c r="BK221" i="2"/>
  <c r="BK220" i="2"/>
  <c r="BK219" i="2"/>
  <c r="BK218" i="2"/>
  <c r="BK217" i="2"/>
  <c r="BK216" i="2"/>
  <c r="BK215" i="2"/>
  <c r="BK214" i="2"/>
  <c r="BK213" i="2"/>
  <c r="BK212" i="2"/>
  <c r="BK211" i="2"/>
  <c r="BK208" i="2"/>
  <c r="BK207" i="2"/>
  <c r="BK206" i="2"/>
  <c r="BK204" i="2"/>
  <c r="BK203" i="2"/>
  <c r="BK202" i="2"/>
  <c r="BK201" i="2"/>
  <c r="BK200" i="2"/>
  <c r="BK199" i="2"/>
  <c r="J199" i="2"/>
  <c r="J198" i="2"/>
  <c r="J197" i="2"/>
  <c r="BK194" i="2"/>
  <c r="BK192" i="2"/>
  <c r="J189" i="2"/>
  <c r="J187" i="2"/>
  <c r="J184" i="2"/>
  <c r="BK179" i="2"/>
  <c r="BK175" i="2"/>
  <c r="J173" i="2"/>
  <c r="J171" i="2"/>
  <c r="J169" i="2"/>
  <c r="BK167" i="2"/>
  <c r="BK164" i="2"/>
  <c r="BK163" i="2"/>
  <c r="BK162" i="2"/>
  <c r="BK160" i="2"/>
  <c r="BK159" i="2"/>
  <c r="BK158" i="2"/>
  <c r="BK157" i="2"/>
  <c r="BK155" i="2"/>
  <c r="BK150" i="2"/>
  <c r="BK148" i="2"/>
  <c r="J145" i="2"/>
  <c r="J143" i="2"/>
  <c r="J139" i="2"/>
  <c r="J136" i="2"/>
  <c r="BK158" i="3"/>
  <c r="BK153" i="3"/>
  <c r="BK150" i="3"/>
  <c r="BK148" i="3"/>
  <c r="BK145" i="3"/>
  <c r="BK142" i="3"/>
  <c r="BK139" i="3"/>
  <c r="BK135" i="3"/>
  <c r="J129" i="3"/>
  <c r="J158" i="3"/>
  <c r="J142" i="3"/>
  <c r="J139" i="3"/>
  <c r="J135" i="3"/>
  <c r="BK129" i="3"/>
  <c r="J140" i="4"/>
  <c r="J137" i="4"/>
  <c r="J135" i="4"/>
  <c r="J132" i="4"/>
  <c r="BK129" i="4"/>
  <c r="J126" i="4"/>
  <c r="J138" i="4"/>
  <c r="BK136" i="4"/>
  <c r="J134" i="4"/>
  <c r="BK130" i="4"/>
  <c r="J127" i="4"/>
  <c r="BK124" i="4"/>
  <c r="BK235" i="2"/>
  <c r="J232" i="2"/>
  <c r="J230" i="2"/>
  <c r="J194" i="2"/>
  <c r="J192" i="2"/>
  <c r="BK189" i="2"/>
  <c r="BK187" i="2"/>
  <c r="BK184" i="2"/>
  <c r="J179" i="2"/>
  <c r="J175" i="2"/>
  <c r="BK173" i="2"/>
  <c r="BK171" i="2"/>
  <c r="BK169" i="2"/>
  <c r="J167" i="2"/>
  <c r="J157" i="2"/>
  <c r="J155" i="2"/>
  <c r="J150" i="2"/>
  <c r="J148" i="2"/>
  <c r="BK145" i="2"/>
  <c r="BK143" i="2"/>
  <c r="BK139" i="2"/>
  <c r="BK136" i="2"/>
  <c r="AS94" i="1"/>
  <c r="J231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08" i="2"/>
  <c r="J207" i="2"/>
  <c r="J206" i="2"/>
  <c r="J204" i="2"/>
  <c r="J203" i="2"/>
  <c r="J202" i="2"/>
  <c r="J201" i="2"/>
  <c r="J200" i="2"/>
  <c r="BK198" i="2"/>
  <c r="BK197" i="2"/>
  <c r="BK195" i="2"/>
  <c r="BK193" i="2"/>
  <c r="BK191" i="2"/>
  <c r="BK188" i="2"/>
  <c r="BK185" i="2"/>
  <c r="J182" i="2"/>
  <c r="BK177" i="2"/>
  <c r="BK174" i="2"/>
  <c r="BK172" i="2"/>
  <c r="BK170" i="2"/>
  <c r="BK168" i="2"/>
  <c r="J166" i="2"/>
  <c r="J164" i="2"/>
  <c r="J163" i="2"/>
  <c r="J162" i="2"/>
  <c r="J160" i="2"/>
  <c r="J159" i="2"/>
  <c r="J158" i="2"/>
  <c r="J156" i="2"/>
  <c r="J151" i="2"/>
  <c r="BK149" i="2"/>
  <c r="BK146" i="2"/>
  <c r="BK144" i="2"/>
  <c r="J142" i="2"/>
  <c r="J138" i="2"/>
  <c r="J135" i="2"/>
  <c r="J155" i="3"/>
  <c r="J153" i="3"/>
  <c r="J150" i="3"/>
  <c r="J148" i="3"/>
  <c r="J145" i="3"/>
  <c r="BK141" i="3"/>
  <c r="J138" i="3"/>
  <c r="BK132" i="3"/>
  <c r="J125" i="3"/>
  <c r="BK155" i="3"/>
  <c r="J141" i="3"/>
  <c r="BK138" i="3"/>
  <c r="J132" i="3"/>
  <c r="BK125" i="3"/>
  <c r="BK138" i="4"/>
  <c r="J136" i="4"/>
  <c r="BK134" i="4"/>
  <c r="J130" i="4"/>
  <c r="BK127" i="4"/>
  <c r="J124" i="4"/>
  <c r="BK140" i="4"/>
  <c r="BK137" i="4"/>
  <c r="BK135" i="4"/>
  <c r="BK132" i="4"/>
  <c r="J129" i="4"/>
  <c r="BK126" i="4"/>
  <c r="P134" i="2" l="1"/>
  <c r="BK147" i="2"/>
  <c r="J147" i="2" s="1"/>
  <c r="J100" i="2" s="1"/>
  <c r="R147" i="2"/>
  <c r="BK161" i="2"/>
  <c r="J161" i="2" s="1"/>
  <c r="J101" i="2" s="1"/>
  <c r="R161" i="2"/>
  <c r="BK165" i="2"/>
  <c r="J165" i="2" s="1"/>
  <c r="J102" i="2" s="1"/>
  <c r="T165" i="2"/>
  <c r="BK181" i="2"/>
  <c r="J181" i="2" s="1"/>
  <c r="R181" i="2"/>
  <c r="BK186" i="2"/>
  <c r="J186" i="2" s="1"/>
  <c r="J107" i="2" s="1"/>
  <c r="R186" i="2"/>
  <c r="BK190" i="2"/>
  <c r="J190" i="2" s="1"/>
  <c r="J108" i="2" s="1"/>
  <c r="R190" i="2"/>
  <c r="BK196" i="2"/>
  <c r="J196" i="2" s="1"/>
  <c r="J109" i="2" s="1"/>
  <c r="R196" i="2"/>
  <c r="P205" i="2"/>
  <c r="T205" i="2"/>
  <c r="BK210" i="2"/>
  <c r="J210" i="2" s="1"/>
  <c r="J112" i="2" s="1"/>
  <c r="R210" i="2"/>
  <c r="R209" i="2" s="1"/>
  <c r="BK124" i="3"/>
  <c r="J124" i="3" s="1"/>
  <c r="J98" i="3" s="1"/>
  <c r="R124" i="3"/>
  <c r="R123" i="3" s="1"/>
  <c r="BK144" i="3"/>
  <c r="J144" i="3" s="1"/>
  <c r="J100" i="3" s="1"/>
  <c r="R144" i="3"/>
  <c r="BK149" i="3"/>
  <c r="J149" i="3" s="1"/>
  <c r="J101" i="3" s="1"/>
  <c r="R149" i="3"/>
  <c r="BK154" i="3"/>
  <c r="J154" i="3" s="1"/>
  <c r="J102" i="3" s="1"/>
  <c r="R154" i="3"/>
  <c r="BK134" i="2"/>
  <c r="J134" i="2" s="1"/>
  <c r="J98" i="2" s="1"/>
  <c r="R134" i="2"/>
  <c r="T134" i="2"/>
  <c r="BK141" i="2"/>
  <c r="J141" i="2" s="1"/>
  <c r="J99" i="2" s="1"/>
  <c r="P141" i="2"/>
  <c r="R141" i="2"/>
  <c r="T141" i="2"/>
  <c r="P147" i="2"/>
  <c r="T147" i="2"/>
  <c r="P161" i="2"/>
  <c r="T161" i="2"/>
  <c r="P165" i="2"/>
  <c r="R165" i="2"/>
  <c r="P181" i="2"/>
  <c r="T181" i="2"/>
  <c r="P186" i="2"/>
  <c r="T186" i="2"/>
  <c r="P190" i="2"/>
  <c r="T190" i="2"/>
  <c r="P196" i="2"/>
  <c r="T196" i="2"/>
  <c r="BK205" i="2"/>
  <c r="J205" i="2" s="1"/>
  <c r="J110" i="2" s="1"/>
  <c r="R205" i="2"/>
  <c r="P210" i="2"/>
  <c r="P209" i="2" s="1"/>
  <c r="T210" i="2"/>
  <c r="T209" i="2" s="1"/>
  <c r="P124" i="3"/>
  <c r="P123" i="3"/>
  <c r="T124" i="3"/>
  <c r="T123" i="3" s="1"/>
  <c r="P144" i="3"/>
  <c r="T144" i="3"/>
  <c r="P149" i="3"/>
  <c r="T149" i="3"/>
  <c r="P154" i="3"/>
  <c r="T154" i="3"/>
  <c r="BK123" i="4"/>
  <c r="J123" i="4" s="1"/>
  <c r="J98" i="4" s="1"/>
  <c r="P123" i="4"/>
  <c r="R123" i="4"/>
  <c r="T123" i="4"/>
  <c r="BK133" i="4"/>
  <c r="J133" i="4" s="1"/>
  <c r="J100" i="4" s="1"/>
  <c r="P133" i="4"/>
  <c r="R133" i="4"/>
  <c r="T133" i="4"/>
  <c r="BK178" i="2"/>
  <c r="J178" i="2" s="1"/>
  <c r="J104" i="2" s="1"/>
  <c r="BK176" i="2"/>
  <c r="J176" i="2" s="1"/>
  <c r="J103" i="2" s="1"/>
  <c r="BK131" i="4"/>
  <c r="J131" i="4"/>
  <c r="J99" i="4" s="1"/>
  <c r="BK139" i="4"/>
  <c r="J139" i="4" s="1"/>
  <c r="J101" i="4" s="1"/>
  <c r="E85" i="4"/>
  <c r="J89" i="4"/>
  <c r="BF126" i="4"/>
  <c r="BF127" i="4"/>
  <c r="BF130" i="4"/>
  <c r="BF136" i="4"/>
  <c r="BF138" i="4"/>
  <c r="BF140" i="4"/>
  <c r="F92" i="4"/>
  <c r="BF124" i="4"/>
  <c r="BF129" i="4"/>
  <c r="BF132" i="4"/>
  <c r="BF134" i="4"/>
  <c r="BF135" i="4"/>
  <c r="BF137" i="4"/>
  <c r="E85" i="3"/>
  <c r="J89" i="3"/>
  <c r="BF132" i="3"/>
  <c r="BF138" i="3"/>
  <c r="BF139" i="3"/>
  <c r="BF155" i="3"/>
  <c r="BF158" i="3"/>
  <c r="F92" i="3"/>
  <c r="BF125" i="3"/>
  <c r="BF129" i="3"/>
  <c r="BF135" i="3"/>
  <c r="BF141" i="3"/>
  <c r="BF142" i="3"/>
  <c r="BF145" i="3"/>
  <c r="BF148" i="3"/>
  <c r="BF150" i="3"/>
  <c r="BF153" i="3"/>
  <c r="E85" i="2"/>
  <c r="F92" i="2"/>
  <c r="BF135" i="2"/>
  <c r="BF136" i="2"/>
  <c r="BF142" i="2"/>
  <c r="BF144" i="2"/>
  <c r="BF145" i="2"/>
  <c r="BF146" i="2"/>
  <c r="BF149" i="2"/>
  <c r="BF150" i="2"/>
  <c r="BF158" i="2"/>
  <c r="BF159" i="2"/>
  <c r="BF160" i="2"/>
  <c r="BF162" i="2"/>
  <c r="BF163" i="2"/>
  <c r="BF168" i="2"/>
  <c r="BF170" i="2"/>
  <c r="BF171" i="2"/>
  <c r="BF172" i="2"/>
  <c r="BF174" i="2"/>
  <c r="BF175" i="2"/>
  <c r="BF177" i="2"/>
  <c r="BF179" i="2"/>
  <c r="BF182" i="2"/>
  <c r="BF185" i="2"/>
  <c r="BF188" i="2"/>
  <c r="BF189" i="2"/>
  <c r="BF197" i="2"/>
  <c r="BF198" i="2"/>
  <c r="BF199" i="2"/>
  <c r="BF200" i="2"/>
  <c r="BF201" i="2"/>
  <c r="BF202" i="2"/>
  <c r="BF203" i="2"/>
  <c r="BF204" i="2"/>
  <c r="BF206" i="2"/>
  <c r="BF207" i="2"/>
  <c r="BF208" i="2"/>
  <c r="BF211" i="2"/>
  <c r="BF212" i="2"/>
  <c r="BF213" i="2"/>
  <c r="BF214" i="2"/>
  <c r="BF215" i="2"/>
  <c r="BF216" i="2"/>
  <c r="BF217" i="2"/>
  <c r="BF218" i="2"/>
  <c r="BF219" i="2"/>
  <c r="BF220" i="2"/>
  <c r="BF221" i="2"/>
  <c r="BF222" i="2"/>
  <c r="BF223" i="2"/>
  <c r="BF224" i="2"/>
  <c r="BF225" i="2"/>
  <c r="BF226" i="2"/>
  <c r="BF227" i="2"/>
  <c r="BF228" i="2"/>
  <c r="BF230" i="2"/>
  <c r="BF233" i="2"/>
  <c r="J89" i="2"/>
  <c r="BF138" i="2"/>
  <c r="BF139" i="2"/>
  <c r="BF143" i="2"/>
  <c r="BF148" i="2"/>
  <c r="BF151" i="2"/>
  <c r="BF155" i="2"/>
  <c r="BF156" i="2"/>
  <c r="BF157" i="2"/>
  <c r="BF164" i="2"/>
  <c r="BF166" i="2"/>
  <c r="BF167" i="2"/>
  <c r="BF169" i="2"/>
  <c r="BF173" i="2"/>
  <c r="BF184" i="2"/>
  <c r="BF187" i="2"/>
  <c r="BF191" i="2"/>
  <c r="BF192" i="2"/>
  <c r="BF193" i="2"/>
  <c r="BF194" i="2"/>
  <c r="BF195" i="2"/>
  <c r="BF229" i="2"/>
  <c r="BF231" i="2"/>
  <c r="BF232" i="2"/>
  <c r="BF234" i="2"/>
  <c r="BF235" i="2"/>
  <c r="F35" i="2"/>
  <c r="BB95" i="1" s="1"/>
  <c r="F36" i="2"/>
  <c r="BC95" i="1" s="1"/>
  <c r="J33" i="3"/>
  <c r="AV96" i="1" s="1"/>
  <c r="F35" i="3"/>
  <c r="BB96" i="1" s="1"/>
  <c r="F37" i="3"/>
  <c r="BD96" i="1" s="1"/>
  <c r="F35" i="4"/>
  <c r="BB97" i="1" s="1"/>
  <c r="F36" i="4"/>
  <c r="BC97" i="1" s="1"/>
  <c r="F33" i="2"/>
  <c r="AZ95" i="1" s="1"/>
  <c r="J33" i="2"/>
  <c r="AV95" i="1" s="1"/>
  <c r="F37" i="2"/>
  <c r="BD95" i="1" s="1"/>
  <c r="F36" i="3"/>
  <c r="BC96" i="1" s="1"/>
  <c r="F33" i="3"/>
  <c r="AZ96" i="1" s="1"/>
  <c r="F33" i="4"/>
  <c r="AZ97" i="1" s="1"/>
  <c r="J33" i="4"/>
  <c r="AV97" i="1"/>
  <c r="F37" i="4"/>
  <c r="BD97" i="1" s="1"/>
  <c r="J106" i="2" l="1"/>
  <c r="J180" i="2"/>
  <c r="R122" i="4"/>
  <c r="R121" i="4" s="1"/>
  <c r="T143" i="3"/>
  <c r="T122" i="3" s="1"/>
  <c r="T180" i="2"/>
  <c r="T133" i="2"/>
  <c r="R143" i="3"/>
  <c r="R122" i="3"/>
  <c r="R180" i="2"/>
  <c r="T122" i="4"/>
  <c r="T121" i="4"/>
  <c r="P122" i="4"/>
  <c r="P121" i="4" s="1"/>
  <c r="AU97" i="1" s="1"/>
  <c r="P143" i="3"/>
  <c r="P122" i="3"/>
  <c r="AU96" i="1"/>
  <c r="P180" i="2"/>
  <c r="R133" i="2"/>
  <c r="P133" i="2"/>
  <c r="BK133" i="2"/>
  <c r="J133" i="2" s="1"/>
  <c r="BK123" i="3"/>
  <c r="J123" i="3"/>
  <c r="J97" i="3"/>
  <c r="BK180" i="2"/>
  <c r="BK209" i="2"/>
  <c r="J209" i="2" s="1"/>
  <c r="J111" i="2" s="1"/>
  <c r="BK143" i="3"/>
  <c r="J143" i="3" s="1"/>
  <c r="J99" i="3" s="1"/>
  <c r="BK122" i="4"/>
  <c r="J122" i="4" s="1"/>
  <c r="J97" i="4" s="1"/>
  <c r="F34" i="2"/>
  <c r="BA95" i="1" s="1"/>
  <c r="F34" i="3"/>
  <c r="BA96" i="1" s="1"/>
  <c r="F34" i="4"/>
  <c r="BA97" i="1" s="1"/>
  <c r="BD94" i="1"/>
  <c r="W33" i="1" s="1"/>
  <c r="BB94" i="1"/>
  <c r="W31" i="1" s="1"/>
  <c r="J34" i="2"/>
  <c r="AW95" i="1" s="1"/>
  <c r="AT95" i="1" s="1"/>
  <c r="J34" i="3"/>
  <c r="AW96" i="1" s="1"/>
  <c r="AT96" i="1" s="1"/>
  <c r="BC94" i="1"/>
  <c r="W32" i="1" s="1"/>
  <c r="AZ94" i="1"/>
  <c r="W29" i="1" s="1"/>
  <c r="J34" i="4"/>
  <c r="AW97" i="1" s="1"/>
  <c r="AT97" i="1" s="1"/>
  <c r="J97" i="2" l="1"/>
  <c r="J132" i="2"/>
  <c r="J105" i="2"/>
  <c r="R132" i="2"/>
  <c r="P132" i="2"/>
  <c r="AU95" i="1" s="1"/>
  <c r="AU94" i="1" s="1"/>
  <c r="T132" i="2"/>
  <c r="BK121" i="4"/>
  <c r="J121" i="4" s="1"/>
  <c r="J30" i="4" s="1"/>
  <c r="AG97" i="1" s="1"/>
  <c r="BK132" i="2"/>
  <c r="BK122" i="3"/>
  <c r="J122" i="3" s="1"/>
  <c r="J96" i="3" s="1"/>
  <c r="AX94" i="1"/>
  <c r="BA94" i="1"/>
  <c r="W30" i="1" s="1"/>
  <c r="AV94" i="1"/>
  <c r="AK29" i="1" s="1"/>
  <c r="AY94" i="1"/>
  <c r="J96" i="2" l="1"/>
  <c r="J39" i="4"/>
  <c r="J96" i="4"/>
  <c r="AN97" i="1"/>
  <c r="J30" i="3"/>
  <c r="AG96" i="1" s="1"/>
  <c r="J30" i="2"/>
  <c r="AG95" i="1" s="1"/>
  <c r="AW94" i="1"/>
  <c r="AK30" i="1" s="1"/>
  <c r="J39" i="3" l="1"/>
  <c r="J39" i="2"/>
  <c r="AN95" i="1"/>
  <c r="AN96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<sst xmlns="http://schemas.openxmlformats.org/spreadsheetml/2006/main" count="2369" uniqueCount="505">
  <si>
    <t>Export Komplet</t>
  </si>
  <si>
    <t/>
  </si>
  <si>
    <t>2.0</t>
  </si>
  <si>
    <t>False</t>
  </si>
  <si>
    <t>{88b93348-0691-4b20-b1d1-a792c8e91030}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</si>
  <si>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</si>
  <si>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</si>
  <si>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</si>
  <si>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</si>
  <si>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</si>
  <si>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</si>
  <si>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31011</t>
  </si>
  <si>
    <t>Stavba:</t>
  </si>
  <si>
    <t>JKSO:</t>
  </si>
  <si>
    <t>KS:</t>
  </si>
  <si>
    <t>Miesto:</t>
  </si>
  <si>
    <t>Pčoliné</t>
  </si>
  <si>
    <t>Dátum:</t>
  </si>
  <si>
    <t>14. 6. 2022</t>
  </si>
  <si>
    <t>Objednávateľ:</t>
  </si>
  <si>
    <t>IČO:</t>
  </si>
  <si>
    <t>RotaxArch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</si>
  <si>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</si>
  <si>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</si>
  <si>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</si>
  <si>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</si>
  <si>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</si>
  <si>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</si>
  <si>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</si>
  <si>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</si>
  <si>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</si>
  <si>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</si>
  <si>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</si>
  <si>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</si>
  <si>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</si>
  <si>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</si>
  <si>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</si>
  <si>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</si>
  <si>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</si>
  <si>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</si>
  <si>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</si>
  <si>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</si>
  <si>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</si>
  <si>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</si>
  <si>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</si>
  <si>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</si>
  <si>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</si>
  <si>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</si>
  <si>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</si>
  <si>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</si>
  <si>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</si>
  <si>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</si>
  <si>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</si>
  <si>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</si>
  <si>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</si>
  <si>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</si>
  <si>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</si>
  <si>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</si>
  <si>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</si>
  <si>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</si>
  <si>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</si>
  <si>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</si>
  <si>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</si>
  <si>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</si>
  <si>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</si>
  <si>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</si>
  <si>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</si>
  <si>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</si>
  <si>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</si>
  <si>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</si>
  <si>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</si>
  <si>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</si>
  <si>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</si>
  <si>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</si>
  <si>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</si>
  <si>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</si>
  <si>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</si>
  <si>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 xml:space="preserve">ASR   </t>
  </si>
  <si>
    <t>STA</t>
  </si>
  <si>
    <t>1</t>
  </si>
  <si>
    <t>{43e1c6c6-dcd1-4343-a024-a69703cdafe2}</t>
  </si>
  <si>
    <t>01.2</t>
  </si>
  <si>
    <t xml:space="preserve">Búracie práce   </t>
  </si>
  <si>
    <t>{04f4637d-8173-4df9-83d0-29f09b65a6c8}</t>
  </si>
  <si>
    <t>01.3</t>
  </si>
  <si>
    <t xml:space="preserve">Kanalizačná prípojka   </t>
  </si>
  <si>
    <t>{20570ff2-ca2e-4e30-83fb-94e4e181da48}</t>
  </si>
  <si>
    <t>KRYCÍ LIST ROZPOČTU</t>
  </si>
  <si>
    <t>Objekt:</t>
  </si>
  <si>
    <t xml:space="preserve">01.1 - ASR   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</si>
  <si>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</si>
  <si>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</si>
  <si>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</si>
  <si>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</si>
  <si>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</si>
  <si>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</si>
  <si>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</si>
  <si>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</si>
  <si>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</si>
  <si>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</si>
  <si>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</si>
  <si>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</si>
  <si>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</si>
  <si>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</si>
  <si>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713 - Izolácie tepelné   </t>
  </si>
  <si>
    <t xml:space="preserve">    762 - Konštrukcie tesárske   </t>
  </si>
  <si>
    <t xml:space="preserve">    764 - Konštrukcie klampiarske   </t>
  </si>
  <si>
    <t xml:space="preserve">    767 - Konštrukcie doplnkové kovové   </t>
  </si>
  <si>
    <t xml:space="preserve">    783 - Nátery   </t>
  </si>
  <si>
    <t xml:space="preserve">M - Práce a dodávky M   </t>
  </si>
  <si>
    <t xml:space="preserve">    21-M - Elektromontáže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</si>
  <si>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</si>
  <si>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</si>
  <si>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</si>
  <si>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</si>
  <si>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</si>
  <si>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</si>
  <si>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</si>
  <si>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</si>
  <si>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</si>
  <si>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</si>
  <si>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</si>
  <si>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</si>
  <si>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</si>
  <si>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</si>
  <si>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</si>
  <si>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</si>
  <si>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</si>
  <si>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122201101</t>
  </si>
  <si>
    <t>Odkopávka a prekopávka nezapažená v hornine 3, do 100 m3</t>
  </si>
  <si>
    <t>m3</t>
  </si>
  <si>
    <t>4</t>
  </si>
  <si>
    <t>2</t>
  </si>
  <si>
    <t>122201109</t>
  </si>
  <si>
    <t>Odkopávky a prekopávky nezapažené. Príplatok k cenám za lepivosť horniny 3</t>
  </si>
  <si>
    <t>VV</t>
  </si>
  <si>
    <t>96,906*0,33 'Prepočítané koeficientom množstva</t>
  </si>
  <si>
    <t>3</t>
  </si>
  <si>
    <t>132201101</t>
  </si>
  <si>
    <t>Výkop ryhy do šírky 600 mm v horn.3 do 100 m3</t>
  </si>
  <si>
    <t>6</t>
  </si>
  <si>
    <t>132201109</t>
  </si>
  <si>
    <t>Príplatok k cene za lepivosť pri hĺbení rýh šírky do 600 mm zapažených i nezapažených s urovnaním dna v hornine 3</t>
  </si>
  <si>
    <t>8</t>
  </si>
  <si>
    <t>35,787*0,33 'Prepočítané koeficientom množstva</t>
  </si>
  <si>
    <t xml:space="preserve">Zakladanie   </t>
  </si>
  <si>
    <t>5</t>
  </si>
  <si>
    <t>211971121</t>
  </si>
  <si>
    <t>Zhotov. oplášt. výplne z geotext. v ryhe alebo v záreze pri rozvinutej šírke oplášt. od 0 do 2, 5 m</t>
  </si>
  <si>
    <t>m2</t>
  </si>
  <si>
    <t>M</t>
  </si>
  <si>
    <t>693110001200</t>
  </si>
  <si>
    <t>Geotextília</t>
  </si>
  <si>
    <t>22</t>
  </si>
  <si>
    <t>7</t>
  </si>
  <si>
    <t>212572121</t>
  </si>
  <si>
    <t>Lôžko pre trativod z kameniva drobného ťaženého</t>
  </si>
  <si>
    <t>24</t>
  </si>
  <si>
    <t>212752125</t>
  </si>
  <si>
    <t>Trativody z flexodrenážnych rúr</t>
  </si>
  <si>
    <t>m</t>
  </si>
  <si>
    <t>26</t>
  </si>
  <si>
    <t>9</t>
  </si>
  <si>
    <t>274313611</t>
  </si>
  <si>
    <t>Betón základových pásov, prostý tr. C 16/20</t>
  </si>
  <si>
    <t>30</t>
  </si>
  <si>
    <t xml:space="preserve">Zvislé a kompletné konštrukcie   </t>
  </si>
  <si>
    <t>10</t>
  </si>
  <si>
    <t>311321311</t>
  </si>
  <si>
    <t>Betón nadzákladových múrov, železový (bez výstuže) tr. C 16/20</t>
  </si>
  <si>
    <t>32</t>
  </si>
  <si>
    <t>11</t>
  </si>
  <si>
    <t>311351101</t>
  </si>
  <si>
    <t>Debnenie nadzákladových múrov jednostranné, zhotovenie-dielce</t>
  </si>
  <si>
    <t>34</t>
  </si>
  <si>
    <t>12</t>
  </si>
  <si>
    <t>311351102</t>
  </si>
  <si>
    <t>Debnenie nadzákladových múrov  jednostranné, odstránenie-dielce</t>
  </si>
  <si>
    <t>36</t>
  </si>
  <si>
    <t>13</t>
  </si>
  <si>
    <t>341362422.S</t>
  </si>
  <si>
    <t>Výstuž  stien a priečok rovných alebo oblých zo zváraných sietí KARI, priemer drôtu 6/6 mm, veľkosť oka 150x150 mm</t>
  </si>
  <si>
    <t>38</t>
  </si>
  <si>
    <t xml:space="preserve">3,3*1,4*2*11   </t>
  </si>
  <si>
    <t xml:space="preserve">58,35*2,7/2   </t>
  </si>
  <si>
    <t xml:space="preserve">Súčet   </t>
  </si>
  <si>
    <t>14</t>
  </si>
  <si>
    <t>311362042</t>
  </si>
  <si>
    <t>Montáž vylamovacích dvojradových stavebných dielcov plechových (výstuže) nadzákladových múrov pre hr. steny 180-200 mm</t>
  </si>
  <si>
    <t>ks</t>
  </si>
  <si>
    <t>40</t>
  </si>
  <si>
    <t>15</t>
  </si>
  <si>
    <t>589580067300</t>
  </si>
  <si>
    <t>Výstuž pre previazanie s jest.základom</t>
  </si>
  <si>
    <t>kg</t>
  </si>
  <si>
    <t>42</t>
  </si>
  <si>
    <t>16</t>
  </si>
  <si>
    <t>327323127</t>
  </si>
  <si>
    <t>Múry oporné  z betónu železového tr. C 25/30</t>
  </si>
  <si>
    <t>44</t>
  </si>
  <si>
    <t>17</t>
  </si>
  <si>
    <t>327351211</t>
  </si>
  <si>
    <t>Debnenie múrov oporných zvislých aj sklonených, výšky do 20 m zhotovenie</t>
  </si>
  <si>
    <t>46</t>
  </si>
  <si>
    <t>18</t>
  </si>
  <si>
    <t>327351221</t>
  </si>
  <si>
    <t>Debnenie múrov a valov zvislých aj sklonených, výšky do 20 m odstránenie</t>
  </si>
  <si>
    <t>48</t>
  </si>
  <si>
    <t>19</t>
  </si>
  <si>
    <t>327361040</t>
  </si>
  <si>
    <t>Výstuž múrov  oporných zo zváraných sietí</t>
  </si>
  <si>
    <t>t</t>
  </si>
  <si>
    <t>50</t>
  </si>
  <si>
    <t xml:space="preserve">Komunikácie   </t>
  </si>
  <si>
    <t>564871111</t>
  </si>
  <si>
    <t>Podklad zo štrkodrviny s rozprestretím a zhutnením, po zhutnení hr. 250 mm</t>
  </si>
  <si>
    <t>52</t>
  </si>
  <si>
    <t>21</t>
  </si>
  <si>
    <t>54</t>
  </si>
  <si>
    <t>567124215</t>
  </si>
  <si>
    <t>Kryt z betónu PB II tr. C 16/20 hr. 150 mm</t>
  </si>
  <si>
    <t>56</t>
  </si>
  <si>
    <t xml:space="preserve">Úpravy povrchov, podlahy, osadenie   </t>
  </si>
  <si>
    <t>23</t>
  </si>
  <si>
    <t>612457222</t>
  </si>
  <si>
    <t>Vnút. hladká cement. omietka</t>
  </si>
  <si>
    <t>60</t>
  </si>
  <si>
    <t>612465115</t>
  </si>
  <si>
    <t>Príprava vnútorného podkladu stien penetračný náter</t>
  </si>
  <si>
    <t>62</t>
  </si>
  <si>
    <t>25</t>
  </si>
  <si>
    <t>612465135</t>
  </si>
  <si>
    <t>Vnútorná omietka stien vápennocementová, strojné miešanie, ručné nanášanie, Jadrová omietka</t>
  </si>
  <si>
    <t>64</t>
  </si>
  <si>
    <t>622466115</t>
  </si>
  <si>
    <t>Príprava vonkajšieho podkladu stien penetračný náter</t>
  </si>
  <si>
    <t>66</t>
  </si>
  <si>
    <t>27</t>
  </si>
  <si>
    <t>622466135</t>
  </si>
  <si>
    <t>Vonkajšia omietka stien vápennocementová, strojné miešanie, ručné nanášanie, Jadrová omietka</t>
  </si>
  <si>
    <t>68</t>
  </si>
  <si>
    <t>28</t>
  </si>
  <si>
    <t>631315611</t>
  </si>
  <si>
    <t>Mazanina z betónu prostého (m3) tr. C 16/20 hr.nad 120 do 240 mm</t>
  </si>
  <si>
    <t>70</t>
  </si>
  <si>
    <t>29</t>
  </si>
  <si>
    <t>631319101</t>
  </si>
  <si>
    <t>Ochranný nástrek betónových podláh, ošetrovací prostriedok na čerstvý betón, na zníženie odparovania vody z povrchu betónu</t>
  </si>
  <si>
    <t>72</t>
  </si>
  <si>
    <t>631316199</t>
  </si>
  <si>
    <t>Ochranný, vytvrdzujúci a ošetrujúci nástrek čerstvého betónu po úprave hladením</t>
  </si>
  <si>
    <t>76</t>
  </si>
  <si>
    <t>31</t>
  </si>
  <si>
    <t>631362442</t>
  </si>
  <si>
    <t>Výstuž mazanín z betónov (z kameniva) a z ľahkých betónov zo sietí KARI, priemer drôtu 8/8 mm, veľkosť oka 150x150 mm</t>
  </si>
  <si>
    <t>78</t>
  </si>
  <si>
    <t>631571003</t>
  </si>
  <si>
    <t>Násyp zo štrkopiesku 0-32 (pre spevnenie podkladu)</t>
  </si>
  <si>
    <t>80</t>
  </si>
  <si>
    <t xml:space="preserve">Ostatné konštrukcie a práce-búranie   </t>
  </si>
  <si>
    <t>33</t>
  </si>
  <si>
    <t>933901390</t>
  </si>
  <si>
    <t>Pretlak a prečistenie kanalizačnej prípojky do objektu</t>
  </si>
  <si>
    <t>sub</t>
  </si>
  <si>
    <t>82</t>
  </si>
  <si>
    <t>99</t>
  </si>
  <si>
    <t xml:space="preserve">Presun hmôt HSV   </t>
  </si>
  <si>
    <t>998021021.S</t>
  </si>
  <si>
    <t>Presun hmôt pre haly 802, 811 zvislá konštr.z tehál,tvárnic,blokov alebo kovová do výšky 20 m</t>
  </si>
  <si>
    <t>86</t>
  </si>
  <si>
    <t>PSV</t>
  </si>
  <si>
    <t xml:space="preserve">Práce a dodávky PSV   </t>
  </si>
  <si>
    <t>713</t>
  </si>
  <si>
    <t xml:space="preserve">Izolácie tepelné   </t>
  </si>
  <si>
    <t>35</t>
  </si>
  <si>
    <t>713161500.S</t>
  </si>
  <si>
    <t>Montáž tepelnej izolácie striech šikmých kladená voľne medzi a pod krokvy hr. do 10 cm</t>
  </si>
  <si>
    <t>-612540264</t>
  </si>
  <si>
    <t>619,677</t>
  </si>
  <si>
    <t>631650001500</t>
  </si>
  <si>
    <t>Tepelná izolácia pre zateplenie šikmej strechy</t>
  </si>
  <si>
    <t>90</t>
  </si>
  <si>
    <t>37</t>
  </si>
  <si>
    <t>998713201</t>
  </si>
  <si>
    <t>Presun hmôt pre izolácie tepelné v objektoch výšky do 6 m</t>
  </si>
  <si>
    <t>%</t>
  </si>
  <si>
    <t>92</t>
  </si>
  <si>
    <t>762</t>
  </si>
  <si>
    <t xml:space="preserve">Konštrukcie tesárske   </t>
  </si>
  <si>
    <t>762841210</t>
  </si>
  <si>
    <t>Montáž podbíjania stropov a striech z hobľovaných dosiek na zraz, vrátane olištovania škár</t>
  </si>
  <si>
    <t>94</t>
  </si>
  <si>
    <t>39</t>
  </si>
  <si>
    <t>605460002500</t>
  </si>
  <si>
    <t>Dosky zo smreku sušené</t>
  </si>
  <si>
    <t>96</t>
  </si>
  <si>
    <t>998762202.S</t>
  </si>
  <si>
    <t>Presun hmôt pre konštrukcie tesárske v objektoch výšky do 12 m</t>
  </si>
  <si>
    <t>98</t>
  </si>
  <si>
    <t>764</t>
  </si>
  <si>
    <t xml:space="preserve">Konštrukcie klampiarske   </t>
  </si>
  <si>
    <t>41</t>
  </si>
  <si>
    <t>764313201</t>
  </si>
  <si>
    <t>Dodávka a montáž krytiny z poplastovaného  plechu vč.strešných doplnkov, hrebeňa,oplechovania</t>
  </si>
  <si>
    <t>100</t>
  </si>
  <si>
    <t>764352427</t>
  </si>
  <si>
    <t>Žľaby z pozinkovaného poplastovaného  plechu, pododkvapové polkruhové</t>
  </si>
  <si>
    <t>102</t>
  </si>
  <si>
    <t>43</t>
  </si>
  <si>
    <t>764410460</t>
  </si>
  <si>
    <t>Oplechovanie parapetov</t>
  </si>
  <si>
    <t>104</t>
  </si>
  <si>
    <t>764454454</t>
  </si>
  <si>
    <t>Zvodové rúry z pozinkovaného poplastovaného  plechu</t>
  </si>
  <si>
    <t>106</t>
  </si>
  <si>
    <t>45</t>
  </si>
  <si>
    <t>998764201</t>
  </si>
  <si>
    <t>Presun hmôt pre konštrukcie klampiarske v objektoch výšky do 6 m</t>
  </si>
  <si>
    <t>108</t>
  </si>
  <si>
    <t>767</t>
  </si>
  <si>
    <t xml:space="preserve">Konštrukcie doplnkové kovové   </t>
  </si>
  <si>
    <t>767424101</t>
  </si>
  <si>
    <t>Montáž opláštenia - obloženie plášťa vonkajšie</t>
  </si>
  <si>
    <t>126</t>
  </si>
  <si>
    <t>194250000400</t>
  </si>
  <si>
    <t>Trapézový plech vč. oplechovania,detailov,stykov, spojovacieho materiálu</t>
  </si>
  <si>
    <t>128</t>
  </si>
  <si>
    <t>767652220</t>
  </si>
  <si>
    <t>Montáž vrát otočných, osadených do oceľovej konštrukcie, s plochou nad 6 do 9 m2</t>
  </si>
  <si>
    <t>130</t>
  </si>
  <si>
    <t>553410057301</t>
  </si>
  <si>
    <t>Vráta oceľové dvojkrídlové 2000x2000mm</t>
  </si>
  <si>
    <t>132</t>
  </si>
  <si>
    <t>553410057302</t>
  </si>
  <si>
    <t>Vráta oceľové dvojkrídlové 2500x2500mm</t>
  </si>
  <si>
    <t>134</t>
  </si>
  <si>
    <t>767920120.S</t>
  </si>
  <si>
    <t>Montáž vrát a vrátok k oploteniu osadzovaných na stĺpiky murované alebo betónované, 2-4 m2</t>
  </si>
  <si>
    <t>136</t>
  </si>
  <si>
    <t>553510009790.S</t>
  </si>
  <si>
    <t>Bránka</t>
  </si>
  <si>
    <t>138</t>
  </si>
  <si>
    <t>998767201</t>
  </si>
  <si>
    <t>Presun hmôt pre kovové stavebné doplnkové konštrukcie v objektoch výšky do 6 m</t>
  </si>
  <si>
    <t>140</t>
  </si>
  <si>
    <t>783</t>
  </si>
  <si>
    <t xml:space="preserve">Nátery   </t>
  </si>
  <si>
    <t>783225400</t>
  </si>
  <si>
    <t>Nátery kov.stav.doplnk.konštr. syntet. na vzduchu schnúce dvojnás.1x email a tmelením - 105µm</t>
  </si>
  <si>
    <t>142</t>
  </si>
  <si>
    <t>783226100</t>
  </si>
  <si>
    <t>Nátery kov.stav.doplnk.konštr. syntetické na vzduchu schnúce základný - 35µm</t>
  </si>
  <si>
    <t>144</t>
  </si>
  <si>
    <t>783782203</t>
  </si>
  <si>
    <t>Nátery tesárskych konštrukcií povrchová impregnácia Bochemitom QB</t>
  </si>
  <si>
    <t>495189307</t>
  </si>
  <si>
    <t xml:space="preserve">Práce a dodávky M   </t>
  </si>
  <si>
    <t>21-M</t>
  </si>
  <si>
    <t xml:space="preserve">Elektromontáže   </t>
  </si>
  <si>
    <t>210010041.S</t>
  </si>
  <si>
    <t>Rúrka elektroinštalačná ohybná kovová typ 3313, uložená pevne</t>
  </si>
  <si>
    <t>150</t>
  </si>
  <si>
    <t>345710008305.S</t>
  </si>
  <si>
    <t>Rúrka ohybná 3313 kovová z vrchnej pozink. oceľovej pásky a vnútornej izolačnej vrstvy, D 18,9 mm</t>
  </si>
  <si>
    <t>256</t>
  </si>
  <si>
    <t>152</t>
  </si>
  <si>
    <t>345710036510.S</t>
  </si>
  <si>
    <t>Príchytka obojstranná 3613 z pozinkovanej ocele pre ohybné kovové elektroinštal. rúrky D 13 mm</t>
  </si>
  <si>
    <t>154</t>
  </si>
  <si>
    <t>210010301</t>
  </si>
  <si>
    <t>Škatuľa prístrojová bez zapojenia</t>
  </si>
  <si>
    <t>KUS</t>
  </si>
  <si>
    <t>156</t>
  </si>
  <si>
    <t>3450906510</t>
  </si>
  <si>
    <t>Krabica</t>
  </si>
  <si>
    <t>158</t>
  </si>
  <si>
    <t>210100002</t>
  </si>
  <si>
    <t>Ukončenie vodičov v rozvádzač. vč. zapojenia a vodičovej koncovky do 6 mm2</t>
  </si>
  <si>
    <t>160</t>
  </si>
  <si>
    <t>210110001.S</t>
  </si>
  <si>
    <t>Jednopólový spínač, nástenný , vrátane zapojenia</t>
  </si>
  <si>
    <t>162</t>
  </si>
  <si>
    <t>345340003000.S</t>
  </si>
  <si>
    <t>Spínač jednopólový nástenný</t>
  </si>
  <si>
    <t>164</t>
  </si>
  <si>
    <t>210111011.S</t>
  </si>
  <si>
    <t>Domová zásuvka polozapustená alebo zapustená 250 V  vrátane zapojenia</t>
  </si>
  <si>
    <t>166</t>
  </si>
  <si>
    <t>345350004320.S</t>
  </si>
  <si>
    <t>Rámik jednoduchý pre spínače a zásuvky</t>
  </si>
  <si>
    <t>168</t>
  </si>
  <si>
    <t>345520000430.S</t>
  </si>
  <si>
    <t>Zásuvka jednonásobná polozapustená,  komplet</t>
  </si>
  <si>
    <t>170</t>
  </si>
  <si>
    <t>210111102.S</t>
  </si>
  <si>
    <t>Priemyslová zásuvka nástenná  vrátane zapojenia,</t>
  </si>
  <si>
    <t>172</t>
  </si>
  <si>
    <t>345540004210.S</t>
  </si>
  <si>
    <t>Zásuvka nástenná priemyslová</t>
  </si>
  <si>
    <t>174</t>
  </si>
  <si>
    <t>210191561.S</t>
  </si>
  <si>
    <t>Osadenie skrine rozvádzača  bez murárskych prác a zapojenia vodičov</t>
  </si>
  <si>
    <t>176</t>
  </si>
  <si>
    <t>357120011900.S</t>
  </si>
  <si>
    <t>Skriňa elektromerová , bez ističa,  možnosť doplnenia</t>
  </si>
  <si>
    <t>178</t>
  </si>
  <si>
    <t>210203040.S</t>
  </si>
  <si>
    <t>Montáž a zapojenie stropného LED svietidla 3-18 W</t>
  </si>
  <si>
    <t>180</t>
  </si>
  <si>
    <t>348110001604.S</t>
  </si>
  <si>
    <t>LED svietidlo závesné  pre LED trubice ,</t>
  </si>
  <si>
    <t>182</t>
  </si>
  <si>
    <t>210901058.S</t>
  </si>
  <si>
    <t>Kábel silový, uložený voľne</t>
  </si>
  <si>
    <t>184</t>
  </si>
  <si>
    <t>341110028900.S</t>
  </si>
  <si>
    <t>Kábel silový</t>
  </si>
  <si>
    <t>186</t>
  </si>
  <si>
    <t>210902372.S</t>
  </si>
  <si>
    <t>Vodič silový, uložený v rúrke</t>
  </si>
  <si>
    <t>188</t>
  </si>
  <si>
    <t>341110033100.S</t>
  </si>
  <si>
    <t>Vodič uložený v rurke</t>
  </si>
  <si>
    <t>190</t>
  </si>
  <si>
    <t>HZS-001</t>
  </si>
  <si>
    <t>Revízie</t>
  </si>
  <si>
    <t>hod</t>
  </si>
  <si>
    <t>192</t>
  </si>
  <si>
    <t>MV</t>
  </si>
  <si>
    <t>Murárske výpomoci</t>
  </si>
  <si>
    <t>194</t>
  </si>
  <si>
    <t>PM</t>
  </si>
  <si>
    <t>Podružný materiál</t>
  </si>
  <si>
    <t>196</t>
  </si>
  <si>
    <t>PPV</t>
  </si>
  <si>
    <t>Podiel pridružených výkonov</t>
  </si>
  <si>
    <t>198</t>
  </si>
  <si>
    <t xml:space="preserve">01.2 - Búracie práce   </t>
  </si>
  <si>
    <t>965043341.S</t>
  </si>
  <si>
    <t>Búranie podkladov pod dlažby, liatych dlažieb a mazanín,betón s poterom,teracom hr.do 100 mm, plochy nad 4 m2  -2,20000t</t>
  </si>
  <si>
    <t xml:space="preserve">29,55*3,5*0,1   </t>
  </si>
  <si>
    <t xml:space="preserve">Medzisúčet   </t>
  </si>
  <si>
    <t>Súčet</t>
  </si>
  <si>
    <t>968061112</t>
  </si>
  <si>
    <t>Vyvesenie dreveného okenného krídla do suti plochy do 1,5 m2, -0,01200t</t>
  </si>
  <si>
    <t xml:space="preserve">84   </t>
  </si>
  <si>
    <t>968062558</t>
  </si>
  <si>
    <t>Vybúranie drevených vrát plochy do 5 m2,  -0,06000t</t>
  </si>
  <si>
    <t xml:space="preserve">2,6*2,5*2+2*2*3   </t>
  </si>
  <si>
    <t>9780651011</t>
  </si>
  <si>
    <t>Odstránenie zvetralých častí betonových základov</t>
  </si>
  <si>
    <t xml:space="preserve">58,39*1,25   </t>
  </si>
  <si>
    <t>979081111</t>
  </si>
  <si>
    <t>Odvoz sutiny a vybúraných hmôt na skládku do 1 km</t>
  </si>
  <si>
    <t>979081121</t>
  </si>
  <si>
    <t>Odvoz sutiny a vybúraných hmôt na skládku za každý ďalší 1 km</t>
  </si>
  <si>
    <t>22,75*3 'Prepočítané koeficientom množstva</t>
  </si>
  <si>
    <t>979082111</t>
  </si>
  <si>
    <t>Vnútrostavenisková doprava sutiny a vybúraných hmôt do 10 m</t>
  </si>
  <si>
    <t>979089012</t>
  </si>
  <si>
    <t>Poplatok za skladovanie</t>
  </si>
  <si>
    <t>713000078</t>
  </si>
  <si>
    <t>Odstránenie tepelnej izolácie striech šikmých lepenej medzi alebo pod krokvy z vláknitých materiálov hr. do 10 cm -0,008t</t>
  </si>
  <si>
    <t>38,35*(5,9*1,8/2)</t>
  </si>
  <si>
    <t>762341811</t>
  </si>
  <si>
    <t>Demontáž debnenia striech rovných, oblúkových do 60°, z dosiek hrubých, hobľovaných,  -0.01600t</t>
  </si>
  <si>
    <t xml:space="preserve">38,35*6,18*2   </t>
  </si>
  <si>
    <t>998762202</t>
  </si>
  <si>
    <t>764311822.S</t>
  </si>
  <si>
    <t>Demontáž krytiny hladkej strešnej z tabúľ 2000 x 1000 mm, so sklonom do 30st.,  -0,00732t</t>
  </si>
  <si>
    <t xml:space="preserve">01.3 - Kanalizačná prípojka   </t>
  </si>
  <si>
    <t xml:space="preserve">    4 - Vodorovné konštrukcie   </t>
  </si>
  <si>
    <t xml:space="preserve">    8 - Rúrové vedenie   </t>
  </si>
  <si>
    <t>131201101.S</t>
  </si>
  <si>
    <t>Výkop nezapaženej jamy v hornine 3, do 100 m3</t>
  </si>
  <si>
    <t>-1736308315</t>
  </si>
  <si>
    <t>131201109.S</t>
  </si>
  <si>
    <t>Hĺbenie nezapažených jám a zárezov. Príplatok za lepivosť horniny 3</t>
  </si>
  <si>
    <t>782075998</t>
  </si>
  <si>
    <t>132201101.S</t>
  </si>
  <si>
    <t>-1340671177</t>
  </si>
  <si>
    <t>10,8</t>
  </si>
  <si>
    <t>175101102</t>
  </si>
  <si>
    <t>Obsyp potrubia sypaninou z vhodných hornín 1 až 4 s prehodením sypaniny</t>
  </si>
  <si>
    <t>583310000800</t>
  </si>
  <si>
    <t>Kamenivo ťažené drobné frakcia 0-4 mm, STN EN 13242 + A1</t>
  </si>
  <si>
    <t xml:space="preserve">Vodorovné konštrukcie   </t>
  </si>
  <si>
    <t>451572111</t>
  </si>
  <si>
    <t>Lôžko pod potrubie, stoky a drobné objekty, v otvorenom výkope z kameniva drobného ťaženého 0-4 mm</t>
  </si>
  <si>
    <t xml:space="preserve">Rúrové vedenie   </t>
  </si>
  <si>
    <t>831372121</t>
  </si>
  <si>
    <t>Montáž potrubia z rúr kamenin. tesnených gumovými krúžkami v sklone do 20 % DN 300</t>
  </si>
  <si>
    <t>597110001600</t>
  </si>
  <si>
    <t>Kameninová hrdlová rúra, DN 300</t>
  </si>
  <si>
    <t>831429011</t>
  </si>
  <si>
    <t>Demontáž kanalizačného potrubia z kameninových rúr  -0,306 t</t>
  </si>
  <si>
    <t>892371000</t>
  </si>
  <si>
    <t>Skúška tesnosti kanalizácie D 300</t>
  </si>
  <si>
    <t>894213119</t>
  </si>
  <si>
    <t>Vyspravenie a oprava existujúcej žumpy</t>
  </si>
  <si>
    <t>998274101.S</t>
  </si>
  <si>
    <t>Presun hmôt pre rúrové vedenie hĺbené z rúr v otvorenom výkope</t>
  </si>
  <si>
    <t>Stavebné úpravy maštale pre  ustajnenie HD,  č. 993, k.u. Pčoliné</t>
  </si>
  <si>
    <t xml:space="preserve">    9 - Ostatné konštrukcie a práce  </t>
  </si>
  <si>
    <t xml:space="preserve">Ostatné konštrukcie a práce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</si>
</sst>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85" workbookViewId="0">
      <selection activeCell="AA82" sqref="AA8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19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>
      <c r="B5" s="20"/>
      <c r="D5" s="23" t="s">
        <v>10</v>
      </c>
      <c r="K5" s="196" t="s">
        <v>11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20"/>
      <c r="BS5" s="17" t="s">
        <v>6</v>
      </c>
    </row>
    <row r="6" spans="1:74" s="1" customFormat="1" ht="36.9" customHeight="1">
      <c r="B6" s="20"/>
      <c r="D6" s="25" t="s">
        <v>12</v>
      </c>
      <c r="K6" s="198" t="s">
        <v>502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20"/>
      <c r="BS6" s="17" t="s">
        <v>6</v>
      </c>
    </row>
    <row r="7" spans="1:74" s="1" customFormat="1" ht="12" customHeight="1">
      <c r="B7" s="20"/>
      <c r="D7" s="26" t="s">
        <v>13</v>
      </c>
      <c r="K7" s="24" t="s">
        <v>1</v>
      </c>
      <c r="AK7" s="26" t="s">
        <v>14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15</v>
      </c>
      <c r="K8" s="24" t="s">
        <v>16</v>
      </c>
      <c r="AK8" s="26" t="s">
        <v>17</v>
      </c>
      <c r="AN8" s="24" t="s">
        <v>18</v>
      </c>
      <c r="AR8" s="20"/>
      <c r="BS8" s="17" t="s">
        <v>6</v>
      </c>
    </row>
    <row r="9" spans="1:74" s="1" customFormat="1" ht="14.4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19</v>
      </c>
      <c r="AK10" s="26" t="s">
        <v>20</v>
      </c>
      <c r="AN10" s="24" t="s">
        <v>1</v>
      </c>
      <c r="AR10" s="20"/>
      <c r="BS10" s="17" t="s">
        <v>6</v>
      </c>
    </row>
    <row r="11" spans="1:74" s="1" customFormat="1" ht="18.45" customHeight="1">
      <c r="B11" s="20"/>
      <c r="E11" s="24" t="s">
        <v>21</v>
      </c>
      <c r="AK11" s="26" t="s">
        <v>22</v>
      </c>
      <c r="AN11" s="24" t="s">
        <v>1</v>
      </c>
      <c r="AR11" s="20"/>
      <c r="BS11" s="17" t="s">
        <v>6</v>
      </c>
    </row>
    <row r="12" spans="1:74" s="1" customFormat="1" ht="6.9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23</v>
      </c>
      <c r="AK13" s="26" t="s">
        <v>20</v>
      </c>
      <c r="AN13" s="24" t="s">
        <v>1</v>
      </c>
      <c r="AR13" s="20"/>
      <c r="BS13" s="17" t="s">
        <v>6</v>
      </c>
    </row>
    <row r="14" spans="1:74" ht="13.2">
      <c r="B14" s="20"/>
      <c r="E14" s="24" t="s">
        <v>24</v>
      </c>
      <c r="AK14" s="26" t="s">
        <v>22</v>
      </c>
      <c r="AN14" s="24" t="s">
        <v>1</v>
      </c>
      <c r="AR14" s="20"/>
      <c r="BS14" s="17" t="s">
        <v>6</v>
      </c>
    </row>
    <row r="15" spans="1:74" s="1" customFormat="1" ht="6.9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25</v>
      </c>
      <c r="AK16" s="26" t="s">
        <v>20</v>
      </c>
      <c r="AN16" s="24" t="s">
        <v>1</v>
      </c>
      <c r="AR16" s="20"/>
      <c r="BS16" s="17" t="s">
        <v>3</v>
      </c>
    </row>
    <row r="17" spans="1:71" s="1" customFormat="1" ht="18.45" customHeight="1">
      <c r="B17" s="20"/>
      <c r="E17" s="24" t="s">
        <v>26</v>
      </c>
      <c r="AK17" s="26" t="s">
        <v>22</v>
      </c>
      <c r="AN17" s="24" t="s">
        <v>1</v>
      </c>
      <c r="AR17" s="20"/>
      <c r="BS17" s="17" t="s">
        <v>27</v>
      </c>
    </row>
    <row r="18" spans="1:71" s="1" customFormat="1" ht="6.9" customHeight="1">
      <c r="B18" s="20"/>
      <c r="AR18" s="20"/>
      <c r="BS18" s="17" t="s">
        <v>28</v>
      </c>
    </row>
    <row r="19" spans="1:71" s="1" customFormat="1" ht="12" customHeight="1">
      <c r="B19" s="20"/>
      <c r="D19" s="26" t="s">
        <v>29</v>
      </c>
      <c r="AK19" s="26" t="s">
        <v>20</v>
      </c>
      <c r="AN19" s="24" t="s">
        <v>1</v>
      </c>
      <c r="AR19" s="20"/>
      <c r="BS19" s="17" t="s">
        <v>28</v>
      </c>
    </row>
    <row r="20" spans="1:71" s="1" customFormat="1" ht="18.45" customHeight="1">
      <c r="B20" s="20"/>
      <c r="E20" s="24" t="s">
        <v>26</v>
      </c>
      <c r="AK20" s="26" t="s">
        <v>22</v>
      </c>
      <c r="AN20" s="24" t="s">
        <v>1</v>
      </c>
      <c r="AR20" s="20"/>
      <c r="BS20" s="17" t="s">
        <v>27</v>
      </c>
    </row>
    <row r="21" spans="1:71" s="1" customFormat="1" ht="6.9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20"/>
    </row>
    <row r="24" spans="1:71" s="1" customFormat="1" ht="6.9" customHeight="1">
      <c r="B24" s="20"/>
      <c r="AR24" s="20"/>
    </row>
    <row r="25" spans="1:71" s="1" customFormat="1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5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0">
        <f>ROUND(AG94,2)</f>
        <v>0</v>
      </c>
      <c r="AL26" s="201"/>
      <c r="AM26" s="201"/>
      <c r="AN26" s="201"/>
      <c r="AO26" s="201"/>
      <c r="AP26" s="29"/>
      <c r="AQ26" s="29"/>
      <c r="AR26" s="30"/>
      <c r="BE26" s="29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2" t="s">
        <v>32</v>
      </c>
      <c r="M28" s="202"/>
      <c r="N28" s="202"/>
      <c r="O28" s="202"/>
      <c r="P28" s="202"/>
      <c r="Q28" s="29"/>
      <c r="R28" s="29"/>
      <c r="S28" s="29"/>
      <c r="T28" s="29"/>
      <c r="U28" s="29"/>
      <c r="V28" s="29"/>
      <c r="W28" s="202" t="s">
        <v>33</v>
      </c>
      <c r="X28" s="202"/>
      <c r="Y28" s="202"/>
      <c r="Z28" s="202"/>
      <c r="AA28" s="202"/>
      <c r="AB28" s="202"/>
      <c r="AC28" s="202"/>
      <c r="AD28" s="202"/>
      <c r="AE28" s="202"/>
      <c r="AF28" s="29"/>
      <c r="AG28" s="29"/>
      <c r="AH28" s="29"/>
      <c r="AI28" s="29"/>
      <c r="AJ28" s="29"/>
      <c r="AK28" s="202" t="s">
        <v>34</v>
      </c>
      <c r="AL28" s="202"/>
      <c r="AM28" s="202"/>
      <c r="AN28" s="202"/>
      <c r="AO28" s="202"/>
      <c r="AP28" s="29"/>
      <c r="AQ28" s="29"/>
      <c r="AR28" s="30"/>
      <c r="BE28" s="29"/>
    </row>
    <row r="29" spans="1:71" s="3" customFormat="1" ht="14.4" customHeight="1">
      <c r="B29" s="34"/>
      <c r="D29" s="26" t="s">
        <v>35</v>
      </c>
      <c r="F29" s="35" t="s">
        <v>36</v>
      </c>
      <c r="L29" s="205">
        <v>0.2</v>
      </c>
      <c r="M29" s="204"/>
      <c r="N29" s="204"/>
      <c r="O29" s="204"/>
      <c r="P29" s="204"/>
      <c r="Q29" s="36"/>
      <c r="R29" s="36"/>
      <c r="S29" s="36"/>
      <c r="T29" s="36"/>
      <c r="U29" s="36"/>
      <c r="V29" s="36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F29" s="36"/>
      <c r="AG29" s="36"/>
      <c r="AH29" s="36"/>
      <c r="AI29" s="36"/>
      <c r="AJ29" s="36"/>
      <c r="AK29" s="203">
        <f>ROUND(AV94, 2)</f>
        <v>0</v>
      </c>
      <c r="AL29" s="204"/>
      <c r="AM29" s="204"/>
      <c r="AN29" s="204"/>
      <c r="AO29" s="204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</row>
    <row r="30" spans="1:71" s="3" customFormat="1" ht="14.4" customHeight="1">
      <c r="B30" s="34"/>
      <c r="F30" s="35" t="s">
        <v>37</v>
      </c>
      <c r="L30" s="208">
        <v>0.2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4"/>
    </row>
    <row r="31" spans="1:71" s="3" customFormat="1" ht="14.4" hidden="1" customHeight="1">
      <c r="B31" s="34"/>
      <c r="F31" s="26" t="s">
        <v>38</v>
      </c>
      <c r="L31" s="208">
        <v>0.2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4"/>
    </row>
    <row r="32" spans="1:71" s="3" customFormat="1" ht="14.4" hidden="1" customHeight="1">
      <c r="B32" s="34"/>
      <c r="F32" s="26" t="s">
        <v>39</v>
      </c>
      <c r="L32" s="208">
        <v>0.2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4"/>
    </row>
    <row r="33" spans="1:57" s="3" customFormat="1" ht="14.4" hidden="1" customHeight="1">
      <c r="B33" s="34"/>
      <c r="F33" s="35" t="s">
        <v>40</v>
      </c>
      <c r="L33" s="205">
        <v>0</v>
      </c>
      <c r="M33" s="204"/>
      <c r="N33" s="204"/>
      <c r="O33" s="204"/>
      <c r="P33" s="204"/>
      <c r="Q33" s="36"/>
      <c r="R33" s="36"/>
      <c r="S33" s="36"/>
      <c r="T33" s="36"/>
      <c r="U33" s="36"/>
      <c r="V33" s="36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F33" s="36"/>
      <c r="AG33" s="36"/>
      <c r="AH33" s="36"/>
      <c r="AI33" s="36"/>
      <c r="AJ33" s="36"/>
      <c r="AK33" s="203">
        <v>0</v>
      </c>
      <c r="AL33" s="204"/>
      <c r="AM33" s="204"/>
      <c r="AN33" s="204"/>
      <c r="AO33" s="20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29" t="s">
        <v>43</v>
      </c>
      <c r="Y35" s="230"/>
      <c r="Z35" s="230"/>
      <c r="AA35" s="230"/>
      <c r="AB35" s="230"/>
      <c r="AC35" s="40"/>
      <c r="AD35" s="40"/>
      <c r="AE35" s="40"/>
      <c r="AF35" s="40"/>
      <c r="AG35" s="40"/>
      <c r="AH35" s="40"/>
      <c r="AI35" s="40"/>
      <c r="AJ35" s="40"/>
      <c r="AK35" s="231">
        <f>SUM(AK26:AK33)</f>
        <v>0</v>
      </c>
      <c r="AL35" s="230"/>
      <c r="AM35" s="230"/>
      <c r="AN35" s="230"/>
      <c r="AO35" s="232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6" t="s">
        <v>10</v>
      </c>
      <c r="L84" s="4" t="str">
        <f>K5</f>
        <v>31011</v>
      </c>
      <c r="AR84" s="51"/>
    </row>
    <row r="85" spans="1:91" s="5" customFormat="1" ht="36.9" customHeight="1">
      <c r="B85" s="52"/>
      <c r="C85" s="53" t="s">
        <v>12</v>
      </c>
      <c r="L85" s="220" t="str">
        <f>K6</f>
        <v>Stavebné úpravy maštale pre  ustajnenie HD,  č. 993, k.u. Pčoliné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15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Pčoliné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17</v>
      </c>
      <c r="AJ87" s="29"/>
      <c r="AK87" s="29"/>
      <c r="AL87" s="29"/>
      <c r="AM87" s="222" t="str">
        <f>IF(AN8= "","",AN8)</f>
        <v>14. 6. 2022</v>
      </c>
      <c r="AN87" s="222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6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RotaxArch s.r.o.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25</v>
      </c>
      <c r="AJ89" s="29"/>
      <c r="AK89" s="29"/>
      <c r="AL89" s="29"/>
      <c r="AM89" s="223" t="str">
        <f>IF(E17="","",E17)</f>
        <v>Ing.Mária Salanciová</v>
      </c>
      <c r="AN89" s="224"/>
      <c r="AO89" s="224"/>
      <c r="AP89" s="224"/>
      <c r="AQ89" s="29"/>
      <c r="AR89" s="30"/>
      <c r="AS89" s="225" t="s">
        <v>51</v>
      </c>
      <c r="AT89" s="22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6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29</v>
      </c>
      <c r="AJ90" s="29"/>
      <c r="AK90" s="29"/>
      <c r="AL90" s="29"/>
      <c r="AM90" s="223" t="str">
        <f>IF(E20="","",E20)</f>
        <v>Ing.Mária Salanciová</v>
      </c>
      <c r="AN90" s="224"/>
      <c r="AO90" s="224"/>
      <c r="AP90" s="224"/>
      <c r="AQ90" s="29"/>
      <c r="AR90" s="30"/>
      <c r="AS90" s="227"/>
      <c r="AT90" s="22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7"/>
      <c r="AT91" s="22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12" t="s">
        <v>52</v>
      </c>
      <c r="D92" s="213"/>
      <c r="E92" s="213"/>
      <c r="F92" s="213"/>
      <c r="G92" s="213"/>
      <c r="H92" s="60"/>
      <c r="I92" s="214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54</v>
      </c>
      <c r="AH92" s="213"/>
      <c r="AI92" s="213"/>
      <c r="AJ92" s="213"/>
      <c r="AK92" s="213"/>
      <c r="AL92" s="213"/>
      <c r="AM92" s="213"/>
      <c r="AN92" s="214" t="s">
        <v>55</v>
      </c>
      <c r="AO92" s="213"/>
      <c r="AP92" s="216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ROUND(SUM(AG95:AG97),2)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 t="e">
        <f>ROUND(SUM(AU95:AU97),5)</f>
        <v>#REF!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16.5" customHeight="1">
      <c r="A95" s="79" t="s">
        <v>75</v>
      </c>
      <c r="B95" s="80"/>
      <c r="C95" s="81"/>
      <c r="D95" s="211" t="s">
        <v>76</v>
      </c>
      <c r="E95" s="211"/>
      <c r="F95" s="211"/>
      <c r="G95" s="211"/>
      <c r="H95" s="211"/>
      <c r="I95" s="82"/>
      <c r="J95" s="211" t="s">
        <v>77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'01.1 - ASR   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83" t="s">
        <v>78</v>
      </c>
      <c r="AR95" s="80"/>
      <c r="AS95" s="84">
        <v>0</v>
      </c>
      <c r="AT95" s="85">
        <f>ROUND(SUM(AV95:AW95),2)</f>
        <v>0</v>
      </c>
      <c r="AU95" s="86" t="e">
        <f>'01.1 - ASR   '!P132</f>
        <v>#REF!</v>
      </c>
      <c r="AV95" s="85">
        <f>'01.1 - ASR   '!J33</f>
        <v>0</v>
      </c>
      <c r="AW95" s="85">
        <f>'01.1 - ASR   '!J34</f>
        <v>0</v>
      </c>
      <c r="AX95" s="85">
        <f>'01.1 - ASR   '!J35</f>
        <v>0</v>
      </c>
      <c r="AY95" s="85">
        <f>'01.1 - ASR   '!J36</f>
        <v>0</v>
      </c>
      <c r="AZ95" s="85">
        <f>'01.1 - ASR   '!F33</f>
        <v>0</v>
      </c>
      <c r="BA95" s="85">
        <f>'01.1 - ASR   '!F34</f>
        <v>0</v>
      </c>
      <c r="BB95" s="85">
        <f>'01.1 - ASR   '!F35</f>
        <v>0</v>
      </c>
      <c r="BC95" s="85">
        <f>'01.1 - ASR   '!F36</f>
        <v>0</v>
      </c>
      <c r="BD95" s="87">
        <f>'01.1 - ASR   '!F37</f>
        <v>0</v>
      </c>
      <c r="BT95" s="88" t="s">
        <v>79</v>
      </c>
      <c r="BV95" s="88" t="s">
        <v>73</v>
      </c>
      <c r="BW95" s="88" t="s">
        <v>80</v>
      </c>
      <c r="BX95" s="88" t="s">
        <v>4</v>
      </c>
      <c r="CL95" s="88" t="s">
        <v>1</v>
      </c>
      <c r="CM95" s="88" t="s">
        <v>71</v>
      </c>
    </row>
    <row r="96" spans="1:91" s="7" customFormat="1" ht="16.5" customHeight="1">
      <c r="A96" s="79" t="s">
        <v>75</v>
      </c>
      <c r="B96" s="80"/>
      <c r="C96" s="81"/>
      <c r="D96" s="211" t="s">
        <v>81</v>
      </c>
      <c r="E96" s="211"/>
      <c r="F96" s="211"/>
      <c r="G96" s="211"/>
      <c r="H96" s="211"/>
      <c r="I96" s="82"/>
      <c r="J96" s="211" t="s">
        <v>82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9">
        <f>'01.2 - Búracie práce   '!J30</f>
        <v>0</v>
      </c>
      <c r="AH96" s="210"/>
      <c r="AI96" s="210"/>
      <c r="AJ96" s="210"/>
      <c r="AK96" s="210"/>
      <c r="AL96" s="210"/>
      <c r="AM96" s="210"/>
      <c r="AN96" s="209">
        <f>SUM(AG96,AT96)</f>
        <v>0</v>
      </c>
      <c r="AO96" s="210"/>
      <c r="AP96" s="210"/>
      <c r="AQ96" s="83" t="s">
        <v>78</v>
      </c>
      <c r="AR96" s="80"/>
      <c r="AS96" s="84">
        <v>0</v>
      </c>
      <c r="AT96" s="85">
        <f>ROUND(SUM(AV96:AW96),2)</f>
        <v>0</v>
      </c>
      <c r="AU96" s="86">
        <f>'01.2 - Búracie práce   '!P122</f>
        <v>0</v>
      </c>
      <c r="AV96" s="85">
        <f>'01.2 - Búracie práce   '!J33</f>
        <v>0</v>
      </c>
      <c r="AW96" s="85">
        <f>'01.2 - Búracie práce   '!J34</f>
        <v>0</v>
      </c>
      <c r="AX96" s="85">
        <f>'01.2 - Búracie práce   '!J35</f>
        <v>0</v>
      </c>
      <c r="AY96" s="85">
        <f>'01.2 - Búracie práce   '!J36</f>
        <v>0</v>
      </c>
      <c r="AZ96" s="85">
        <f>'01.2 - Búracie práce   '!F33</f>
        <v>0</v>
      </c>
      <c r="BA96" s="85">
        <f>'01.2 - Búracie práce   '!F34</f>
        <v>0</v>
      </c>
      <c r="BB96" s="85">
        <f>'01.2 - Búracie práce   '!F35</f>
        <v>0</v>
      </c>
      <c r="BC96" s="85">
        <f>'01.2 - Búracie práce   '!F36</f>
        <v>0</v>
      </c>
      <c r="BD96" s="87">
        <f>'01.2 - Búracie práce   '!F37</f>
        <v>0</v>
      </c>
      <c r="BT96" s="88" t="s">
        <v>79</v>
      </c>
      <c r="BV96" s="88" t="s">
        <v>73</v>
      </c>
      <c r="BW96" s="88" t="s">
        <v>83</v>
      </c>
      <c r="BX96" s="88" t="s">
        <v>4</v>
      </c>
      <c r="CL96" s="88" t="s">
        <v>1</v>
      </c>
      <c r="CM96" s="88" t="s">
        <v>71</v>
      </c>
    </row>
    <row r="97" spans="1:91" s="7" customFormat="1" ht="16.5" customHeight="1">
      <c r="A97" s="79" t="s">
        <v>75</v>
      </c>
      <c r="B97" s="80"/>
      <c r="C97" s="81"/>
      <c r="D97" s="211" t="s">
        <v>84</v>
      </c>
      <c r="E97" s="211"/>
      <c r="F97" s="211"/>
      <c r="G97" s="211"/>
      <c r="H97" s="211"/>
      <c r="I97" s="82"/>
      <c r="J97" s="211" t="s">
        <v>85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09">
        <f>'01.3 - Kanalizačná prípoj...'!J30</f>
        <v>0</v>
      </c>
      <c r="AH97" s="210"/>
      <c r="AI97" s="210"/>
      <c r="AJ97" s="210"/>
      <c r="AK97" s="210"/>
      <c r="AL97" s="210"/>
      <c r="AM97" s="210"/>
      <c r="AN97" s="209">
        <f>SUM(AG97,AT97)</f>
        <v>0</v>
      </c>
      <c r="AO97" s="210"/>
      <c r="AP97" s="210"/>
      <c r="AQ97" s="83" t="s">
        <v>78</v>
      </c>
      <c r="AR97" s="80"/>
      <c r="AS97" s="89">
        <v>0</v>
      </c>
      <c r="AT97" s="90">
        <f>ROUND(SUM(AV97:AW97),2)</f>
        <v>0</v>
      </c>
      <c r="AU97" s="91">
        <f>'01.3 - Kanalizačná prípoj...'!P121</f>
        <v>44.751199999999997</v>
      </c>
      <c r="AV97" s="90">
        <f>'01.3 - Kanalizačná prípoj...'!J33</f>
        <v>0</v>
      </c>
      <c r="AW97" s="90">
        <f>'01.3 - Kanalizačná prípoj...'!J34</f>
        <v>0</v>
      </c>
      <c r="AX97" s="90">
        <f>'01.3 - Kanalizačná prípoj...'!J35</f>
        <v>0</v>
      </c>
      <c r="AY97" s="90">
        <f>'01.3 - Kanalizačná prípoj...'!J36</f>
        <v>0</v>
      </c>
      <c r="AZ97" s="90">
        <f>'01.3 - Kanalizačná prípoj...'!F33</f>
        <v>0</v>
      </c>
      <c r="BA97" s="90">
        <f>'01.3 - Kanalizačná prípoj...'!F34</f>
        <v>0</v>
      </c>
      <c r="BB97" s="90">
        <f>'01.3 - Kanalizačná prípoj...'!F35</f>
        <v>0</v>
      </c>
      <c r="BC97" s="90">
        <f>'01.3 - Kanalizačná prípoj...'!F36</f>
        <v>0</v>
      </c>
      <c r="BD97" s="92">
        <f>'01.3 - Kanalizačná prípoj...'!F37</f>
        <v>0</v>
      </c>
      <c r="BT97" s="88" t="s">
        <v>79</v>
      </c>
      <c r="BV97" s="88" t="s">
        <v>73</v>
      </c>
      <c r="BW97" s="88" t="s">
        <v>86</v>
      </c>
      <c r="BX97" s="88" t="s">
        <v>4</v>
      </c>
      <c r="CL97" s="88" t="s">
        <v>1</v>
      </c>
      <c r="CM97" s="88" t="s">
        <v>71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.1 - ASR   '!C2" display="/" xr:uid="{00000000-0004-0000-0000-000000000000}"/>
    <hyperlink ref="A96" location="'01.2 - Búracie práce   '!C2" display="/" xr:uid="{00000000-0004-0000-0000-000001000000}"/>
    <hyperlink ref="A97" location="'01.3 - Kanalizačná prípoj...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36"/>
  <sheetViews>
    <sheetView showGridLines="0" tabSelected="1" topLeftCell="A166" workbookViewId="0">
      <selection activeCell="F173" sqref="F1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219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80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" customHeight="1">
      <c r="B4" s="20"/>
      <c r="D4" s="21" t="s">
        <v>87</v>
      </c>
      <c r="L4" s="20"/>
      <c r="M4" s="94" t="s">
        <v>9</v>
      </c>
      <c r="AT4" s="17" t="s">
        <v>3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26.25" customHeight="1">
      <c r="B7" s="20"/>
      <c r="E7" s="234" t="str">
        <f>'Rekapitulácia stavby'!K6</f>
        <v>Stavebné úpravy maštale pre  ustajnenie HD,  č. 993, k.u. Pčoliné</v>
      </c>
      <c r="F7" s="235"/>
      <c r="G7" s="235"/>
      <c r="H7" s="235"/>
      <c r="L7" s="20"/>
    </row>
    <row r="8" spans="1:46" s="2" customFormat="1" ht="12" customHeight="1">
      <c r="A8" s="29"/>
      <c r="B8" s="30"/>
      <c r="C8" s="29"/>
      <c r="D8" s="26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0" t="s">
        <v>89</v>
      </c>
      <c r="F9" s="233"/>
      <c r="G9" s="233"/>
      <c r="H9" s="23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13</v>
      </c>
      <c r="E11" s="29"/>
      <c r="F11" s="24" t="s">
        <v>1</v>
      </c>
      <c r="G11" s="29"/>
      <c r="H11" s="29"/>
      <c r="I11" s="26" t="s">
        <v>14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15</v>
      </c>
      <c r="E12" s="29"/>
      <c r="F12" s="24" t="s">
        <v>16</v>
      </c>
      <c r="G12" s="29"/>
      <c r="H12" s="29"/>
      <c r="I12" s="26" t="s">
        <v>17</v>
      </c>
      <c r="J12" s="55" t="str">
        <f>'Rekapitulácia stavby'!AN8</f>
        <v>14. 6. 2022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21</v>
      </c>
      <c r="F15" s="29"/>
      <c r="G15" s="29"/>
      <c r="H15" s="29"/>
      <c r="I15" s="26" t="s">
        <v>22</v>
      </c>
      <c r="J15" s="24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6" t="str">
        <f>'Rekapitulácia stavby'!E14</f>
        <v xml:space="preserve"> </v>
      </c>
      <c r="F18" s="196"/>
      <c r="G18" s="196"/>
      <c r="H18" s="196"/>
      <c r="I18" s="26" t="s">
        <v>22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25</v>
      </c>
      <c r="E20" s="29"/>
      <c r="F20" s="29"/>
      <c r="G20" s="29"/>
      <c r="H20" s="29"/>
      <c r="I20" s="26" t="s">
        <v>20</v>
      </c>
      <c r="J20" s="24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26</v>
      </c>
      <c r="F21" s="29"/>
      <c r="G21" s="29"/>
      <c r="H21" s="29"/>
      <c r="I21" s="26" t="s">
        <v>22</v>
      </c>
      <c r="J21" s="24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20</v>
      </c>
      <c r="J23" s="24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26</v>
      </c>
      <c r="F24" s="29"/>
      <c r="G24" s="29"/>
      <c r="H24" s="29"/>
      <c r="I24" s="26" t="s">
        <v>22</v>
      </c>
      <c r="J24" s="24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199" t="s">
        <v>1</v>
      </c>
      <c r="F27" s="199"/>
      <c r="G27" s="199"/>
      <c r="H27" s="19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ROUND(J132,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9" t="s">
        <v>35</v>
      </c>
      <c r="E33" s="35" t="s">
        <v>36</v>
      </c>
      <c r="F33" s="100">
        <f>ROUND((SUM(BE132:BE235)),  2)</f>
        <v>0</v>
      </c>
      <c r="G33" s="101"/>
      <c r="H33" s="101"/>
      <c r="I33" s="102">
        <v>0.2</v>
      </c>
      <c r="J33" s="100">
        <f>ROUND(((SUM(BE132:BE235))*I33),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37</v>
      </c>
      <c r="F34" s="103">
        <f>ROUND((SUM(BF132:BF235)),  2)</f>
        <v>0</v>
      </c>
      <c r="G34" s="29"/>
      <c r="H34" s="29"/>
      <c r="I34" s="104">
        <v>0.2</v>
      </c>
      <c r="J34" s="103">
        <f>ROUND(((SUM(BF132:BF235))*I34),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6" t="s">
        <v>38</v>
      </c>
      <c r="F35" s="103">
        <f>ROUND((SUM(BG132:BG235)),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6" t="s">
        <v>39</v>
      </c>
      <c r="F36" s="103">
        <f>ROUND((SUM(BH132:BH235)),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40</v>
      </c>
      <c r="F37" s="100">
        <f>ROUND((SUM(BI132:BI235)),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21" t="s">
        <v>90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12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4" t="str">
        <f>E7</f>
        <v>Stavebné úpravy maštale pre  ustajnenie HD,  č. 993, k.u. Pčoliné</v>
      </c>
      <c r="F85" s="235"/>
      <c r="G85" s="235"/>
      <c r="H85" s="23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0" t="str">
        <f>E9</f>
        <v xml:space="preserve">01.1 - ASR   </v>
      </c>
      <c r="F87" s="233"/>
      <c r="G87" s="233"/>
      <c r="H87" s="23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15</v>
      </c>
      <c r="D89" s="29"/>
      <c r="E89" s="29"/>
      <c r="F89" s="24" t="str">
        <f>F12</f>
        <v>Pčoliné</v>
      </c>
      <c r="G89" s="29"/>
      <c r="H89" s="29"/>
      <c r="I89" s="26" t="s">
        <v>17</v>
      </c>
      <c r="J89" s="55" t="str">
        <f>IF(J12="","",J12)</f>
        <v>14. 6. 2022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6.4">
      <c r="A91" s="29"/>
      <c r="B91" s="30"/>
      <c r="C91" s="26" t="s">
        <v>19</v>
      </c>
      <c r="D91" s="29"/>
      <c r="E91" s="29"/>
      <c r="F91" s="24" t="str">
        <f>E15</f>
        <v>RotaxArch s.r.o.</v>
      </c>
      <c r="G91" s="29"/>
      <c r="H91" s="29"/>
      <c r="I91" s="26" t="s">
        <v>25</v>
      </c>
      <c r="J91" s="27" t="str">
        <f>E21</f>
        <v>Ing.Mária Salanciová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6.4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>Ing.Mária Salanciová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91</v>
      </c>
      <c r="D94" s="105"/>
      <c r="E94" s="105"/>
      <c r="F94" s="105"/>
      <c r="G94" s="105"/>
      <c r="H94" s="105"/>
      <c r="I94" s="105"/>
      <c r="J94" s="114" t="s">
        <v>92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15" t="s">
        <v>93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94</v>
      </c>
    </row>
    <row r="97" spans="2:12" s="9" customFormat="1" ht="24.9" customHeight="1">
      <c r="B97" s="116"/>
      <c r="D97" s="117" t="s">
        <v>95</v>
      </c>
      <c r="E97" s="118"/>
      <c r="F97" s="118"/>
      <c r="G97" s="118"/>
      <c r="H97" s="118"/>
      <c r="I97" s="118"/>
      <c r="J97" s="119">
        <f>J133</f>
        <v>0</v>
      </c>
      <c r="L97" s="116"/>
    </row>
    <row r="98" spans="2:12" s="10" customFormat="1" ht="19.95" customHeight="1">
      <c r="B98" s="120"/>
      <c r="D98" s="121" t="s">
        <v>96</v>
      </c>
      <c r="E98" s="122"/>
      <c r="F98" s="122"/>
      <c r="G98" s="122"/>
      <c r="H98" s="122"/>
      <c r="I98" s="122"/>
      <c r="J98" s="123">
        <f>J134</f>
        <v>0</v>
      </c>
      <c r="L98" s="120"/>
    </row>
    <row r="99" spans="2:12" s="10" customFormat="1" ht="19.95" customHeight="1">
      <c r="B99" s="120"/>
      <c r="D99" s="121" t="s">
        <v>97</v>
      </c>
      <c r="E99" s="122"/>
      <c r="F99" s="122"/>
      <c r="G99" s="122"/>
      <c r="H99" s="122"/>
      <c r="I99" s="122"/>
      <c r="J99" s="123">
        <f>J141</f>
        <v>0</v>
      </c>
      <c r="L99" s="120"/>
    </row>
    <row r="100" spans="2:12" s="10" customFormat="1" ht="19.95" customHeight="1">
      <c r="B100" s="120"/>
      <c r="D100" s="121" t="s">
        <v>98</v>
      </c>
      <c r="E100" s="122"/>
      <c r="F100" s="122"/>
      <c r="G100" s="122"/>
      <c r="H100" s="122"/>
      <c r="I100" s="122"/>
      <c r="J100" s="123">
        <f>J147</f>
        <v>0</v>
      </c>
      <c r="L100" s="120"/>
    </row>
    <row r="101" spans="2:12" s="10" customFormat="1" ht="19.95" customHeight="1">
      <c r="B101" s="120"/>
      <c r="D101" s="121" t="s">
        <v>99</v>
      </c>
      <c r="E101" s="122"/>
      <c r="F101" s="122"/>
      <c r="G101" s="122"/>
      <c r="H101" s="122"/>
      <c r="I101" s="122"/>
      <c r="J101" s="123">
        <f>J161</f>
        <v>0</v>
      </c>
      <c r="L101" s="120"/>
    </row>
    <row r="102" spans="2:12" s="10" customFormat="1" ht="19.95" customHeight="1">
      <c r="B102" s="120"/>
      <c r="D102" s="121" t="s">
        <v>100</v>
      </c>
      <c r="E102" s="122"/>
      <c r="F102" s="122"/>
      <c r="G102" s="122"/>
      <c r="H102" s="122"/>
      <c r="I102" s="122"/>
      <c r="J102" s="123">
        <f>J165</f>
        <v>0</v>
      </c>
      <c r="L102" s="120"/>
    </row>
    <row r="103" spans="2:12" s="10" customFormat="1" ht="19.95" customHeight="1">
      <c r="B103" s="120"/>
      <c r="D103" s="121" t="s">
        <v>503</v>
      </c>
      <c r="E103" s="122"/>
      <c r="F103" s="122"/>
      <c r="G103" s="122"/>
      <c r="H103" s="122"/>
      <c r="I103" s="122"/>
      <c r="J103" s="123">
        <f>J176</f>
        <v>0</v>
      </c>
      <c r="L103" s="120"/>
    </row>
    <row r="104" spans="2:12" s="10" customFormat="1" ht="19.95" customHeight="1">
      <c r="B104" s="120"/>
      <c r="D104" s="121" t="s">
        <v>102</v>
      </c>
      <c r="E104" s="122"/>
      <c r="F104" s="122"/>
      <c r="G104" s="122"/>
      <c r="H104" s="122"/>
      <c r="I104" s="122"/>
      <c r="J104" s="123">
        <f>J178</f>
        <v>0</v>
      </c>
      <c r="L104" s="120"/>
    </row>
    <row r="105" spans="2:12" s="9" customFormat="1" ht="24.9" customHeight="1">
      <c r="B105" s="116"/>
      <c r="D105" s="117" t="s">
        <v>103</v>
      </c>
      <c r="E105" s="118"/>
      <c r="F105" s="118"/>
      <c r="G105" s="118"/>
      <c r="H105" s="118"/>
      <c r="I105" s="118"/>
      <c r="J105" s="119">
        <f>J180</f>
        <v>0</v>
      </c>
      <c r="L105" s="116"/>
    </row>
    <row r="106" spans="2:12" s="10" customFormat="1" ht="19.95" customHeight="1">
      <c r="B106" s="120"/>
      <c r="D106" s="121" t="s">
        <v>104</v>
      </c>
      <c r="E106" s="122"/>
      <c r="F106" s="122"/>
      <c r="G106" s="122"/>
      <c r="H106" s="122"/>
      <c r="I106" s="122"/>
      <c r="J106" s="123">
        <f>J181</f>
        <v>0</v>
      </c>
      <c r="L106" s="120"/>
    </row>
    <row r="107" spans="2:12" s="10" customFormat="1" ht="19.95" customHeight="1">
      <c r="B107" s="120"/>
      <c r="D107" s="121" t="s">
        <v>105</v>
      </c>
      <c r="E107" s="122"/>
      <c r="F107" s="122"/>
      <c r="G107" s="122"/>
      <c r="H107" s="122"/>
      <c r="I107" s="122"/>
      <c r="J107" s="123">
        <f>J186</f>
        <v>0</v>
      </c>
      <c r="L107" s="120"/>
    </row>
    <row r="108" spans="2:12" s="10" customFormat="1" ht="19.95" customHeight="1">
      <c r="B108" s="120"/>
      <c r="D108" s="121" t="s">
        <v>106</v>
      </c>
      <c r="E108" s="122"/>
      <c r="F108" s="122"/>
      <c r="G108" s="122"/>
      <c r="H108" s="122"/>
      <c r="I108" s="122"/>
      <c r="J108" s="123">
        <f>J190</f>
        <v>0</v>
      </c>
      <c r="L108" s="120"/>
    </row>
    <row r="109" spans="2:12" s="10" customFormat="1" ht="19.95" customHeight="1">
      <c r="B109" s="120"/>
      <c r="D109" s="121" t="s">
        <v>107</v>
      </c>
      <c r="E109" s="122"/>
      <c r="F109" s="122"/>
      <c r="G109" s="122"/>
      <c r="H109" s="122"/>
      <c r="I109" s="122"/>
      <c r="J109" s="123">
        <f>J196</f>
        <v>0</v>
      </c>
      <c r="L109" s="120"/>
    </row>
    <row r="110" spans="2:12" s="10" customFormat="1" ht="19.95" customHeight="1">
      <c r="B110" s="120"/>
      <c r="D110" s="121" t="s">
        <v>108</v>
      </c>
      <c r="E110" s="122"/>
      <c r="F110" s="122"/>
      <c r="G110" s="122"/>
      <c r="H110" s="122"/>
      <c r="I110" s="122"/>
      <c r="J110" s="123">
        <f>J205</f>
        <v>0</v>
      </c>
      <c r="L110" s="120"/>
    </row>
    <row r="111" spans="2:12" s="9" customFormat="1" ht="24.9" customHeight="1">
      <c r="B111" s="116"/>
      <c r="D111" s="117" t="s">
        <v>109</v>
      </c>
      <c r="E111" s="118"/>
      <c r="F111" s="118"/>
      <c r="G111" s="118"/>
      <c r="H111" s="118"/>
      <c r="I111" s="118"/>
      <c r="J111" s="119">
        <f>J209</f>
        <v>0</v>
      </c>
      <c r="L111" s="116"/>
    </row>
    <row r="112" spans="2:12" s="10" customFormat="1" ht="19.95" customHeight="1">
      <c r="B112" s="120"/>
      <c r="D112" s="121" t="s">
        <v>110</v>
      </c>
      <c r="E112" s="122"/>
      <c r="F112" s="122"/>
      <c r="G112" s="122"/>
      <c r="H112" s="122"/>
      <c r="I112" s="122"/>
      <c r="J112" s="123">
        <f>J210</f>
        <v>0</v>
      </c>
      <c r="L112" s="120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" customHeight="1">
      <c r="A119" s="29"/>
      <c r="B119" s="30"/>
      <c r="C119" s="21" t="s">
        <v>111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34" t="str">
        <f>E7</f>
        <v>Stavebné úpravy maštale pre  ustajnenie HD,  č. 993, k.u. Pčoliné</v>
      </c>
      <c r="F122" s="235"/>
      <c r="G122" s="235"/>
      <c r="H122" s="235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88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20" t="str">
        <f>E9</f>
        <v xml:space="preserve">01.1 - ASR   </v>
      </c>
      <c r="F124" s="233"/>
      <c r="G124" s="233"/>
      <c r="H124" s="233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15</v>
      </c>
      <c r="D126" s="29"/>
      <c r="E126" s="29"/>
      <c r="F126" s="24" t="str">
        <f>F12</f>
        <v>Pčoliné</v>
      </c>
      <c r="G126" s="29"/>
      <c r="H126" s="29"/>
      <c r="I126" s="26" t="s">
        <v>17</v>
      </c>
      <c r="J126" s="55" t="str">
        <f>IF(J12="","",J12)</f>
        <v>14. 6. 2022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6.4">
      <c r="A128" s="29"/>
      <c r="B128" s="30"/>
      <c r="C128" s="26" t="s">
        <v>19</v>
      </c>
      <c r="D128" s="29"/>
      <c r="E128" s="29"/>
      <c r="F128" s="24" t="str">
        <f>E15</f>
        <v>RotaxArch s.r.o.</v>
      </c>
      <c r="G128" s="29"/>
      <c r="H128" s="29"/>
      <c r="I128" s="26" t="s">
        <v>25</v>
      </c>
      <c r="J128" s="27" t="str">
        <f>E21</f>
        <v>Ing.Mária Salanciová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6.4">
      <c r="A129" s="29"/>
      <c r="B129" s="30"/>
      <c r="C129" s="26" t="s">
        <v>23</v>
      </c>
      <c r="D129" s="29"/>
      <c r="E129" s="29"/>
      <c r="F129" s="24" t="str">
        <f>IF(E18="","",E18)</f>
        <v xml:space="preserve"> </v>
      </c>
      <c r="G129" s="29"/>
      <c r="H129" s="29"/>
      <c r="I129" s="26" t="s">
        <v>29</v>
      </c>
      <c r="J129" s="27" t="str">
        <f>E24</f>
        <v>Ing.Mária Salanciová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24"/>
      <c r="B131" s="125"/>
      <c r="C131" s="126" t="s">
        <v>112</v>
      </c>
      <c r="D131" s="127" t="s">
        <v>56</v>
      </c>
      <c r="E131" s="127" t="s">
        <v>52</v>
      </c>
      <c r="F131" s="127" t="s">
        <v>53</v>
      </c>
      <c r="G131" s="127" t="s">
        <v>113</v>
      </c>
      <c r="H131" s="127" t="s">
        <v>114</v>
      </c>
      <c r="I131" s="127" t="s">
        <v>115</v>
      </c>
      <c r="J131" s="128" t="s">
        <v>92</v>
      </c>
      <c r="K131" s="129" t="s">
        <v>116</v>
      </c>
      <c r="L131" s="130"/>
      <c r="M131" s="62" t="s">
        <v>1</v>
      </c>
      <c r="N131" s="63" t="s">
        <v>35</v>
      </c>
      <c r="O131" s="63" t="s">
        <v>117</v>
      </c>
      <c r="P131" s="63" t="s">
        <v>118</v>
      </c>
      <c r="Q131" s="63" t="s">
        <v>119</v>
      </c>
      <c r="R131" s="63" t="s">
        <v>120</v>
      </c>
      <c r="S131" s="63" t="s">
        <v>121</v>
      </c>
      <c r="T131" s="64" t="s">
        <v>122</v>
      </c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</row>
    <row r="132" spans="1:65" s="2" customFormat="1" ht="22.95" customHeight="1">
      <c r="A132" s="29"/>
      <c r="B132" s="30"/>
      <c r="C132" s="69" t="s">
        <v>93</v>
      </c>
      <c r="D132" s="29"/>
      <c r="E132" s="29"/>
      <c r="F132" s="29"/>
      <c r="G132" s="29"/>
      <c r="H132" s="29"/>
      <c r="I132" s="29"/>
      <c r="J132" s="131">
        <f>J133+J180+J209</f>
        <v>0</v>
      </c>
      <c r="K132" s="29"/>
      <c r="L132" s="30"/>
      <c r="M132" s="65"/>
      <c r="N132" s="56"/>
      <c r="O132" s="66"/>
      <c r="P132" s="132" t="e">
        <f>P133+P180+P209</f>
        <v>#REF!</v>
      </c>
      <c r="Q132" s="66"/>
      <c r="R132" s="132" t="e">
        <f>R133+R180+R209</f>
        <v>#REF!</v>
      </c>
      <c r="S132" s="66"/>
      <c r="T132" s="133" t="e">
        <f>T133+T180+T209</f>
        <v>#REF!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70</v>
      </c>
      <c r="AU132" s="17" t="s">
        <v>94</v>
      </c>
      <c r="BK132" s="134" t="e">
        <f>BK133+BK180+BK209</f>
        <v>#REF!</v>
      </c>
    </row>
    <row r="133" spans="1:65" s="12" customFormat="1" ht="25.95" customHeight="1">
      <c r="B133" s="135"/>
      <c r="D133" s="136" t="s">
        <v>70</v>
      </c>
      <c r="E133" s="137" t="s">
        <v>123</v>
      </c>
      <c r="F133" s="137" t="s">
        <v>124</v>
      </c>
      <c r="J133" s="138">
        <f>BK133</f>
        <v>0</v>
      </c>
      <c r="L133" s="135"/>
      <c r="M133" s="139"/>
      <c r="N133" s="140"/>
      <c r="O133" s="140"/>
      <c r="P133" s="141">
        <f>P134+P141+P147+P161+P165+P176+P178</f>
        <v>0</v>
      </c>
      <c r="Q133" s="140"/>
      <c r="R133" s="141">
        <f>R134+R141+R147+R161+R165+R176+R178</f>
        <v>0</v>
      </c>
      <c r="S133" s="140"/>
      <c r="T133" s="142">
        <f>T134+T141+T147+T161+T165+T176+T178</f>
        <v>0</v>
      </c>
      <c r="AR133" s="136" t="s">
        <v>79</v>
      </c>
      <c r="AT133" s="143" t="s">
        <v>70</v>
      </c>
      <c r="AU133" s="143" t="s">
        <v>71</v>
      </c>
      <c r="AY133" s="136" t="s">
        <v>125</v>
      </c>
      <c r="BK133" s="144">
        <f>BK134+BK141+BK147+BK161+BK165+BK176+BK178</f>
        <v>0</v>
      </c>
    </row>
    <row r="134" spans="1:65" s="12" customFormat="1" ht="22.95" customHeight="1">
      <c r="B134" s="135"/>
      <c r="D134" s="136" t="s">
        <v>70</v>
      </c>
      <c r="E134" s="145" t="s">
        <v>79</v>
      </c>
      <c r="F134" s="145" t="s">
        <v>126</v>
      </c>
      <c r="J134" s="146">
        <f>BK134</f>
        <v>0</v>
      </c>
      <c r="L134" s="135"/>
      <c r="M134" s="139"/>
      <c r="N134" s="140"/>
      <c r="O134" s="140"/>
      <c r="P134" s="141">
        <f>SUM(P135:P140)</f>
        <v>0</v>
      </c>
      <c r="Q134" s="140"/>
      <c r="R134" s="141">
        <f>SUM(R135:R140)</f>
        <v>0</v>
      </c>
      <c r="S134" s="140"/>
      <c r="T134" s="142">
        <f>SUM(T135:T140)</f>
        <v>0</v>
      </c>
      <c r="AR134" s="136" t="s">
        <v>79</v>
      </c>
      <c r="AT134" s="143" t="s">
        <v>70</v>
      </c>
      <c r="AU134" s="143" t="s">
        <v>79</v>
      </c>
      <c r="AY134" s="136" t="s">
        <v>125</v>
      </c>
      <c r="BK134" s="144">
        <f>SUM(BK135:BK140)</f>
        <v>0</v>
      </c>
    </row>
    <row r="135" spans="1:65" s="2" customFormat="1" ht="24.15" customHeight="1">
      <c r="A135" s="29"/>
      <c r="B135" s="147"/>
      <c r="C135" s="148" t="s">
        <v>79</v>
      </c>
      <c r="D135" s="148" t="s">
        <v>127</v>
      </c>
      <c r="E135" s="149" t="s">
        <v>128</v>
      </c>
      <c r="F135" s="150" t="s">
        <v>129</v>
      </c>
      <c r="G135" s="151" t="s">
        <v>130</v>
      </c>
      <c r="H135" s="152">
        <v>96.906000000000006</v>
      </c>
      <c r="I135" s="152"/>
      <c r="J135" s="152">
        <f>ROUND(I135*H135,3)</f>
        <v>0</v>
      </c>
      <c r="K135" s="153"/>
      <c r="L135" s="30"/>
      <c r="M135" s="154" t="s">
        <v>1</v>
      </c>
      <c r="N135" s="155" t="s">
        <v>37</v>
      </c>
      <c r="O135" s="156">
        <v>0</v>
      </c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131</v>
      </c>
      <c r="AT135" s="158" t="s">
        <v>127</v>
      </c>
      <c r="AU135" s="158" t="s">
        <v>132</v>
      </c>
      <c r="AY135" s="17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7" t="s">
        <v>132</v>
      </c>
      <c r="BK135" s="160">
        <f>ROUND(I135*H135,3)</f>
        <v>0</v>
      </c>
      <c r="BL135" s="17" t="s">
        <v>131</v>
      </c>
      <c r="BM135" s="158" t="s">
        <v>132</v>
      </c>
    </row>
    <row r="136" spans="1:65" s="2" customFormat="1" ht="24.15" customHeight="1">
      <c r="A136" s="29"/>
      <c r="B136" s="147"/>
      <c r="C136" s="148" t="s">
        <v>132</v>
      </c>
      <c r="D136" s="148" t="s">
        <v>127</v>
      </c>
      <c r="E136" s="149" t="s">
        <v>133</v>
      </c>
      <c r="F136" s="150" t="s">
        <v>134</v>
      </c>
      <c r="G136" s="151" t="s">
        <v>130</v>
      </c>
      <c r="H136" s="152">
        <v>31.978999999999999</v>
      </c>
      <c r="I136" s="152"/>
      <c r="J136" s="152">
        <f>ROUND(I136*H136,3)</f>
        <v>0</v>
      </c>
      <c r="K136" s="153"/>
      <c r="L136" s="30"/>
      <c r="M136" s="154" t="s">
        <v>1</v>
      </c>
      <c r="N136" s="155" t="s">
        <v>37</v>
      </c>
      <c r="O136" s="156">
        <v>0</v>
      </c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131</v>
      </c>
      <c r="AT136" s="158" t="s">
        <v>127</v>
      </c>
      <c r="AU136" s="158" t="s">
        <v>132</v>
      </c>
      <c r="AY136" s="17" t="s">
        <v>125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7" t="s">
        <v>132</v>
      </c>
      <c r="BK136" s="160">
        <f>ROUND(I136*H136,3)</f>
        <v>0</v>
      </c>
      <c r="BL136" s="17" t="s">
        <v>131</v>
      </c>
      <c r="BM136" s="158" t="s">
        <v>131</v>
      </c>
    </row>
    <row r="137" spans="1:65" s="13" customFormat="1">
      <c r="B137" s="161"/>
      <c r="D137" s="162" t="s">
        <v>135</v>
      </c>
      <c r="F137" s="163" t="s">
        <v>136</v>
      </c>
      <c r="H137" s="164">
        <v>31.978999999999999</v>
      </c>
      <c r="L137" s="161"/>
      <c r="M137" s="165"/>
      <c r="N137" s="166"/>
      <c r="O137" s="166"/>
      <c r="P137" s="166"/>
      <c r="Q137" s="166"/>
      <c r="R137" s="166"/>
      <c r="S137" s="166"/>
      <c r="T137" s="167"/>
      <c r="AT137" s="168" t="s">
        <v>135</v>
      </c>
      <c r="AU137" s="168" t="s">
        <v>132</v>
      </c>
      <c r="AV137" s="13" t="s">
        <v>132</v>
      </c>
      <c r="AW137" s="13" t="s">
        <v>3</v>
      </c>
      <c r="AX137" s="13" t="s">
        <v>79</v>
      </c>
      <c r="AY137" s="168" t="s">
        <v>125</v>
      </c>
    </row>
    <row r="138" spans="1:65" s="2" customFormat="1" ht="21.75" customHeight="1">
      <c r="A138" s="29"/>
      <c r="B138" s="147"/>
      <c r="C138" s="148" t="s">
        <v>137</v>
      </c>
      <c r="D138" s="148" t="s">
        <v>127</v>
      </c>
      <c r="E138" s="149" t="s">
        <v>138</v>
      </c>
      <c r="F138" s="150" t="s">
        <v>139</v>
      </c>
      <c r="G138" s="151" t="s">
        <v>130</v>
      </c>
      <c r="H138" s="152">
        <v>31.786999999999999</v>
      </c>
      <c r="I138" s="152"/>
      <c r="J138" s="152">
        <f>ROUND(I138*H138,3)</f>
        <v>0</v>
      </c>
      <c r="K138" s="153"/>
      <c r="L138" s="30"/>
      <c r="M138" s="154" t="s">
        <v>1</v>
      </c>
      <c r="N138" s="155" t="s">
        <v>37</v>
      </c>
      <c r="O138" s="156">
        <v>0</v>
      </c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131</v>
      </c>
      <c r="AT138" s="158" t="s">
        <v>127</v>
      </c>
      <c r="AU138" s="158" t="s">
        <v>132</v>
      </c>
      <c r="AY138" s="17" t="s">
        <v>125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7" t="s">
        <v>132</v>
      </c>
      <c r="BK138" s="160">
        <f>ROUND(I138*H138,3)</f>
        <v>0</v>
      </c>
      <c r="BL138" s="17" t="s">
        <v>131</v>
      </c>
      <c r="BM138" s="158" t="s">
        <v>140</v>
      </c>
    </row>
    <row r="139" spans="1:65" s="2" customFormat="1" ht="37.950000000000003" customHeight="1">
      <c r="A139" s="29"/>
      <c r="B139" s="147"/>
      <c r="C139" s="148" t="s">
        <v>131</v>
      </c>
      <c r="D139" s="148" t="s">
        <v>127</v>
      </c>
      <c r="E139" s="149" t="s">
        <v>141</v>
      </c>
      <c r="F139" s="150" t="s">
        <v>142</v>
      </c>
      <c r="G139" s="151" t="s">
        <v>130</v>
      </c>
      <c r="H139" s="152">
        <v>11.81</v>
      </c>
      <c r="I139" s="152"/>
      <c r="J139" s="152">
        <f>ROUND(I139*H139,3)</f>
        <v>0</v>
      </c>
      <c r="K139" s="153"/>
      <c r="L139" s="30"/>
      <c r="M139" s="154" t="s">
        <v>1</v>
      </c>
      <c r="N139" s="155" t="s">
        <v>37</v>
      </c>
      <c r="O139" s="156">
        <v>0</v>
      </c>
      <c r="P139" s="156">
        <f>O139*H139</f>
        <v>0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131</v>
      </c>
      <c r="AT139" s="158" t="s">
        <v>127</v>
      </c>
      <c r="AU139" s="158" t="s">
        <v>132</v>
      </c>
      <c r="AY139" s="17" t="s">
        <v>125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7" t="s">
        <v>132</v>
      </c>
      <c r="BK139" s="160">
        <f>ROUND(I139*H139,3)</f>
        <v>0</v>
      </c>
      <c r="BL139" s="17" t="s">
        <v>131</v>
      </c>
      <c r="BM139" s="158" t="s">
        <v>143</v>
      </c>
    </row>
    <row r="140" spans="1:65" s="13" customFormat="1">
      <c r="B140" s="161"/>
      <c r="D140" s="162" t="s">
        <v>135</v>
      </c>
      <c r="F140" s="163" t="s">
        <v>144</v>
      </c>
      <c r="H140" s="164">
        <v>11.81</v>
      </c>
      <c r="L140" s="161"/>
      <c r="M140" s="165"/>
      <c r="N140" s="166"/>
      <c r="O140" s="166"/>
      <c r="P140" s="166"/>
      <c r="Q140" s="166"/>
      <c r="R140" s="166"/>
      <c r="S140" s="166"/>
      <c r="T140" s="167"/>
      <c r="AT140" s="168" t="s">
        <v>135</v>
      </c>
      <c r="AU140" s="168" t="s">
        <v>132</v>
      </c>
      <c r="AV140" s="13" t="s">
        <v>132</v>
      </c>
      <c r="AW140" s="13" t="s">
        <v>3</v>
      </c>
      <c r="AX140" s="13" t="s">
        <v>79</v>
      </c>
      <c r="AY140" s="168" t="s">
        <v>125</v>
      </c>
    </row>
    <row r="141" spans="1:65" s="12" customFormat="1" ht="22.95" customHeight="1">
      <c r="B141" s="135"/>
      <c r="D141" s="136" t="s">
        <v>70</v>
      </c>
      <c r="E141" s="145" t="s">
        <v>132</v>
      </c>
      <c r="F141" s="145" t="s">
        <v>145</v>
      </c>
      <c r="J141" s="146">
        <f>BK141</f>
        <v>0</v>
      </c>
      <c r="L141" s="135"/>
      <c r="M141" s="139"/>
      <c r="N141" s="140"/>
      <c r="O141" s="140"/>
      <c r="P141" s="141">
        <f>SUM(P142:P146)</f>
        <v>0</v>
      </c>
      <c r="Q141" s="140"/>
      <c r="R141" s="141">
        <f>SUM(R142:R146)</f>
        <v>0</v>
      </c>
      <c r="S141" s="140"/>
      <c r="T141" s="142">
        <f>SUM(T142:T146)</f>
        <v>0</v>
      </c>
      <c r="AR141" s="136" t="s">
        <v>79</v>
      </c>
      <c r="AT141" s="143" t="s">
        <v>70</v>
      </c>
      <c r="AU141" s="143" t="s">
        <v>79</v>
      </c>
      <c r="AY141" s="136" t="s">
        <v>125</v>
      </c>
      <c r="BK141" s="144">
        <f>SUM(BK142:BK146)</f>
        <v>0</v>
      </c>
    </row>
    <row r="142" spans="1:65" s="2" customFormat="1" ht="33" customHeight="1">
      <c r="A142" s="29"/>
      <c r="B142" s="147"/>
      <c r="C142" s="148" t="s">
        <v>146</v>
      </c>
      <c r="D142" s="148" t="s">
        <v>127</v>
      </c>
      <c r="E142" s="149" t="s">
        <v>147</v>
      </c>
      <c r="F142" s="150" t="s">
        <v>148</v>
      </c>
      <c r="G142" s="151" t="s">
        <v>149</v>
      </c>
      <c r="H142" s="152">
        <v>116.7</v>
      </c>
      <c r="I142" s="152"/>
      <c r="J142" s="152">
        <f>ROUND(I142*H142,3)</f>
        <v>0</v>
      </c>
      <c r="K142" s="153"/>
      <c r="L142" s="30"/>
      <c r="M142" s="154" t="s">
        <v>1</v>
      </c>
      <c r="N142" s="155" t="s">
        <v>37</v>
      </c>
      <c r="O142" s="156">
        <v>0</v>
      </c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131</v>
      </c>
      <c r="AT142" s="158" t="s">
        <v>127</v>
      </c>
      <c r="AU142" s="158" t="s">
        <v>132</v>
      </c>
      <c r="AY142" s="17" t="s">
        <v>125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7" t="s">
        <v>132</v>
      </c>
      <c r="BK142" s="160">
        <f>ROUND(I142*H142,3)</f>
        <v>0</v>
      </c>
      <c r="BL142" s="17" t="s">
        <v>131</v>
      </c>
      <c r="BM142" s="158" t="s">
        <v>7</v>
      </c>
    </row>
    <row r="143" spans="1:65" s="2" customFormat="1" ht="16.5" customHeight="1">
      <c r="A143" s="29"/>
      <c r="B143" s="147"/>
      <c r="C143" s="169" t="s">
        <v>140</v>
      </c>
      <c r="D143" s="169" t="s">
        <v>150</v>
      </c>
      <c r="E143" s="170" t="s">
        <v>151</v>
      </c>
      <c r="F143" s="171" t="s">
        <v>152</v>
      </c>
      <c r="G143" s="172" t="s">
        <v>149</v>
      </c>
      <c r="H143" s="173">
        <v>119.03400000000001</v>
      </c>
      <c r="I143" s="173"/>
      <c r="J143" s="173">
        <f>ROUND(I143*H143,3)</f>
        <v>0</v>
      </c>
      <c r="K143" s="174"/>
      <c r="L143" s="175"/>
      <c r="M143" s="176" t="s">
        <v>1</v>
      </c>
      <c r="N143" s="177" t="s">
        <v>37</v>
      </c>
      <c r="O143" s="156">
        <v>0</v>
      </c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143</v>
      </c>
      <c r="AT143" s="158" t="s">
        <v>150</v>
      </c>
      <c r="AU143" s="158" t="s">
        <v>132</v>
      </c>
      <c r="AY143" s="17" t="s">
        <v>125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7" t="s">
        <v>132</v>
      </c>
      <c r="BK143" s="160">
        <f>ROUND(I143*H143,3)</f>
        <v>0</v>
      </c>
      <c r="BL143" s="17" t="s">
        <v>131</v>
      </c>
      <c r="BM143" s="158" t="s">
        <v>153</v>
      </c>
    </row>
    <row r="144" spans="1:65" s="2" customFormat="1" ht="21.75" customHeight="1">
      <c r="A144" s="29"/>
      <c r="B144" s="147"/>
      <c r="C144" s="148" t="s">
        <v>154</v>
      </c>
      <c r="D144" s="148" t="s">
        <v>127</v>
      </c>
      <c r="E144" s="149" t="s">
        <v>155</v>
      </c>
      <c r="F144" s="150" t="s">
        <v>156</v>
      </c>
      <c r="G144" s="151" t="s">
        <v>130</v>
      </c>
      <c r="H144" s="152">
        <v>10.503</v>
      </c>
      <c r="I144" s="152"/>
      <c r="J144" s="152">
        <f>ROUND(I144*H144,3)</f>
        <v>0</v>
      </c>
      <c r="K144" s="153"/>
      <c r="L144" s="30"/>
      <c r="M144" s="154" t="s">
        <v>1</v>
      </c>
      <c r="N144" s="155" t="s">
        <v>37</v>
      </c>
      <c r="O144" s="156">
        <v>0</v>
      </c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131</v>
      </c>
      <c r="AT144" s="158" t="s">
        <v>127</v>
      </c>
      <c r="AU144" s="158" t="s">
        <v>132</v>
      </c>
      <c r="AY144" s="17" t="s">
        <v>125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7" t="s">
        <v>132</v>
      </c>
      <c r="BK144" s="160">
        <f>ROUND(I144*H144,3)</f>
        <v>0</v>
      </c>
      <c r="BL144" s="17" t="s">
        <v>131</v>
      </c>
      <c r="BM144" s="158" t="s">
        <v>157</v>
      </c>
    </row>
    <row r="145" spans="1:65" s="2" customFormat="1" ht="16.5" customHeight="1">
      <c r="A145" s="29"/>
      <c r="B145" s="147"/>
      <c r="C145" s="148" t="s">
        <v>143</v>
      </c>
      <c r="D145" s="148" t="s">
        <v>127</v>
      </c>
      <c r="E145" s="149" t="s">
        <v>158</v>
      </c>
      <c r="F145" s="150" t="s">
        <v>159</v>
      </c>
      <c r="G145" s="151" t="s">
        <v>160</v>
      </c>
      <c r="H145" s="152">
        <v>116.7</v>
      </c>
      <c r="I145" s="152"/>
      <c r="J145" s="152">
        <f>ROUND(I145*H145,3)</f>
        <v>0</v>
      </c>
      <c r="K145" s="153"/>
      <c r="L145" s="30"/>
      <c r="M145" s="154" t="s">
        <v>1</v>
      </c>
      <c r="N145" s="155" t="s">
        <v>37</v>
      </c>
      <c r="O145" s="156">
        <v>0</v>
      </c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131</v>
      </c>
      <c r="AT145" s="158" t="s">
        <v>127</v>
      </c>
      <c r="AU145" s="158" t="s">
        <v>132</v>
      </c>
      <c r="AY145" s="17" t="s">
        <v>125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7" t="s">
        <v>132</v>
      </c>
      <c r="BK145" s="160">
        <f>ROUND(I145*H145,3)</f>
        <v>0</v>
      </c>
      <c r="BL145" s="17" t="s">
        <v>131</v>
      </c>
      <c r="BM145" s="158" t="s">
        <v>161</v>
      </c>
    </row>
    <row r="146" spans="1:65" s="2" customFormat="1" ht="16.5" customHeight="1">
      <c r="A146" s="29"/>
      <c r="B146" s="147"/>
      <c r="C146" s="148" t="s">
        <v>162</v>
      </c>
      <c r="D146" s="148" t="s">
        <v>127</v>
      </c>
      <c r="E146" s="149" t="s">
        <v>163</v>
      </c>
      <c r="F146" s="150" t="s">
        <v>164</v>
      </c>
      <c r="G146" s="151" t="s">
        <v>130</v>
      </c>
      <c r="H146" s="152">
        <v>17.504999999999999</v>
      </c>
      <c r="I146" s="152"/>
      <c r="J146" s="152">
        <f>ROUND(I146*H146,3)</f>
        <v>0</v>
      </c>
      <c r="K146" s="153"/>
      <c r="L146" s="30"/>
      <c r="M146" s="154" t="s">
        <v>1</v>
      </c>
      <c r="N146" s="155" t="s">
        <v>37</v>
      </c>
      <c r="O146" s="156">
        <v>0</v>
      </c>
      <c r="P146" s="156">
        <f>O146*H146</f>
        <v>0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131</v>
      </c>
      <c r="AT146" s="158" t="s">
        <v>127</v>
      </c>
      <c r="AU146" s="158" t="s">
        <v>132</v>
      </c>
      <c r="AY146" s="17" t="s">
        <v>125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7" t="s">
        <v>132</v>
      </c>
      <c r="BK146" s="160">
        <f>ROUND(I146*H146,3)</f>
        <v>0</v>
      </c>
      <c r="BL146" s="17" t="s">
        <v>131</v>
      </c>
      <c r="BM146" s="158" t="s">
        <v>165</v>
      </c>
    </row>
    <row r="147" spans="1:65" s="12" customFormat="1" ht="22.95" customHeight="1">
      <c r="B147" s="135"/>
      <c r="D147" s="136" t="s">
        <v>70</v>
      </c>
      <c r="E147" s="145" t="s">
        <v>137</v>
      </c>
      <c r="F147" s="145" t="s">
        <v>166</v>
      </c>
      <c r="J147" s="146">
        <f>BK147</f>
        <v>0</v>
      </c>
      <c r="L147" s="135"/>
      <c r="M147" s="139"/>
      <c r="N147" s="140"/>
      <c r="O147" s="140"/>
      <c r="P147" s="141">
        <f>SUM(P148:P160)</f>
        <v>0</v>
      </c>
      <c r="Q147" s="140"/>
      <c r="R147" s="141">
        <f>SUM(R148:R160)</f>
        <v>0</v>
      </c>
      <c r="S147" s="140"/>
      <c r="T147" s="142">
        <f>SUM(T148:T160)</f>
        <v>0</v>
      </c>
      <c r="AR147" s="136" t="s">
        <v>79</v>
      </c>
      <c r="AT147" s="143" t="s">
        <v>70</v>
      </c>
      <c r="AU147" s="143" t="s">
        <v>79</v>
      </c>
      <c r="AY147" s="136" t="s">
        <v>125</v>
      </c>
      <c r="BK147" s="144">
        <f>SUM(BK148:BK160)</f>
        <v>0</v>
      </c>
    </row>
    <row r="148" spans="1:65" s="2" customFormat="1" ht="24.15" customHeight="1">
      <c r="A148" s="29"/>
      <c r="B148" s="147"/>
      <c r="C148" s="148" t="s">
        <v>167</v>
      </c>
      <c r="D148" s="148" t="s">
        <v>127</v>
      </c>
      <c r="E148" s="149" t="s">
        <v>168</v>
      </c>
      <c r="F148" s="150" t="s">
        <v>169</v>
      </c>
      <c r="G148" s="151" t="s">
        <v>130</v>
      </c>
      <c r="H148" s="152">
        <v>36.685000000000002</v>
      </c>
      <c r="I148" s="152"/>
      <c r="J148" s="152">
        <f>ROUND(I148*H148,3)</f>
        <v>0</v>
      </c>
      <c r="K148" s="153"/>
      <c r="L148" s="30"/>
      <c r="M148" s="154" t="s">
        <v>1</v>
      </c>
      <c r="N148" s="155" t="s">
        <v>37</v>
      </c>
      <c r="O148" s="156">
        <v>0</v>
      </c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131</v>
      </c>
      <c r="AT148" s="158" t="s">
        <v>127</v>
      </c>
      <c r="AU148" s="158" t="s">
        <v>132</v>
      </c>
      <c r="AY148" s="17" t="s">
        <v>125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7" t="s">
        <v>132</v>
      </c>
      <c r="BK148" s="160">
        <f>ROUND(I148*H148,3)</f>
        <v>0</v>
      </c>
      <c r="BL148" s="17" t="s">
        <v>131</v>
      </c>
      <c r="BM148" s="158" t="s">
        <v>170</v>
      </c>
    </row>
    <row r="149" spans="1:65" s="2" customFormat="1" ht="24.15" customHeight="1">
      <c r="A149" s="29"/>
      <c r="B149" s="147"/>
      <c r="C149" s="148" t="s">
        <v>171</v>
      </c>
      <c r="D149" s="148" t="s">
        <v>127</v>
      </c>
      <c r="E149" s="149" t="s">
        <v>172</v>
      </c>
      <c r="F149" s="150" t="s">
        <v>173</v>
      </c>
      <c r="G149" s="151" t="s">
        <v>149</v>
      </c>
      <c r="H149" s="152">
        <v>242.393</v>
      </c>
      <c r="I149" s="152"/>
      <c r="J149" s="152">
        <f>ROUND(I149*H149,3)</f>
        <v>0</v>
      </c>
      <c r="K149" s="153"/>
      <c r="L149" s="30"/>
      <c r="M149" s="154" t="s">
        <v>1</v>
      </c>
      <c r="N149" s="155" t="s">
        <v>37</v>
      </c>
      <c r="O149" s="156">
        <v>0</v>
      </c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131</v>
      </c>
      <c r="AT149" s="158" t="s">
        <v>127</v>
      </c>
      <c r="AU149" s="158" t="s">
        <v>132</v>
      </c>
      <c r="AY149" s="17" t="s">
        <v>125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7" t="s">
        <v>132</v>
      </c>
      <c r="BK149" s="160">
        <f>ROUND(I149*H149,3)</f>
        <v>0</v>
      </c>
      <c r="BL149" s="17" t="s">
        <v>131</v>
      </c>
      <c r="BM149" s="158" t="s">
        <v>174</v>
      </c>
    </row>
    <row r="150" spans="1:65" s="2" customFormat="1" ht="24.15" customHeight="1">
      <c r="A150" s="29"/>
      <c r="B150" s="147"/>
      <c r="C150" s="148" t="s">
        <v>175</v>
      </c>
      <c r="D150" s="148" t="s">
        <v>127</v>
      </c>
      <c r="E150" s="149" t="s">
        <v>176</v>
      </c>
      <c r="F150" s="150" t="s">
        <v>177</v>
      </c>
      <c r="G150" s="151" t="s">
        <v>149</v>
      </c>
      <c r="H150" s="152">
        <v>242.393</v>
      </c>
      <c r="I150" s="152"/>
      <c r="J150" s="152">
        <f>ROUND(I150*H150,3)</f>
        <v>0</v>
      </c>
      <c r="K150" s="153"/>
      <c r="L150" s="30"/>
      <c r="M150" s="154" t="s">
        <v>1</v>
      </c>
      <c r="N150" s="155" t="s">
        <v>37</v>
      </c>
      <c r="O150" s="156">
        <v>0</v>
      </c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131</v>
      </c>
      <c r="AT150" s="158" t="s">
        <v>127</v>
      </c>
      <c r="AU150" s="158" t="s">
        <v>132</v>
      </c>
      <c r="AY150" s="17" t="s">
        <v>125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7" t="s">
        <v>132</v>
      </c>
      <c r="BK150" s="160">
        <f>ROUND(I150*H150,3)</f>
        <v>0</v>
      </c>
      <c r="BL150" s="17" t="s">
        <v>131</v>
      </c>
      <c r="BM150" s="158" t="s">
        <v>178</v>
      </c>
    </row>
    <row r="151" spans="1:65" s="2" customFormat="1" ht="37.950000000000003" customHeight="1">
      <c r="A151" s="29"/>
      <c r="B151" s="147"/>
      <c r="C151" s="148" t="s">
        <v>179</v>
      </c>
      <c r="D151" s="148" t="s">
        <v>127</v>
      </c>
      <c r="E151" s="149" t="s">
        <v>180</v>
      </c>
      <c r="F151" s="150" t="s">
        <v>181</v>
      </c>
      <c r="G151" s="151" t="s">
        <v>149</v>
      </c>
      <c r="H151" s="152">
        <v>180.41300000000001</v>
      </c>
      <c r="I151" s="152"/>
      <c r="J151" s="152">
        <f>ROUND(I151*H151,3)</f>
        <v>0</v>
      </c>
      <c r="K151" s="153"/>
      <c r="L151" s="30"/>
      <c r="M151" s="154" t="s">
        <v>1</v>
      </c>
      <c r="N151" s="155" t="s">
        <v>37</v>
      </c>
      <c r="O151" s="156">
        <v>0</v>
      </c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131</v>
      </c>
      <c r="AT151" s="158" t="s">
        <v>127</v>
      </c>
      <c r="AU151" s="158" t="s">
        <v>132</v>
      </c>
      <c r="AY151" s="17" t="s">
        <v>125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7" t="s">
        <v>132</v>
      </c>
      <c r="BK151" s="160">
        <f>ROUND(I151*H151,3)</f>
        <v>0</v>
      </c>
      <c r="BL151" s="17" t="s">
        <v>131</v>
      </c>
      <c r="BM151" s="158" t="s">
        <v>182</v>
      </c>
    </row>
    <row r="152" spans="1:65" s="13" customFormat="1">
      <c r="B152" s="161"/>
      <c r="D152" s="162" t="s">
        <v>135</v>
      </c>
      <c r="E152" s="168" t="s">
        <v>1</v>
      </c>
      <c r="F152" s="163" t="s">
        <v>183</v>
      </c>
      <c r="H152" s="164">
        <v>101.64</v>
      </c>
      <c r="L152" s="161"/>
      <c r="M152" s="165"/>
      <c r="N152" s="166"/>
      <c r="O152" s="166"/>
      <c r="P152" s="166"/>
      <c r="Q152" s="166"/>
      <c r="R152" s="166"/>
      <c r="S152" s="166"/>
      <c r="T152" s="167"/>
      <c r="AT152" s="168" t="s">
        <v>135</v>
      </c>
      <c r="AU152" s="168" t="s">
        <v>132</v>
      </c>
      <c r="AV152" s="13" t="s">
        <v>132</v>
      </c>
      <c r="AW152" s="13" t="s">
        <v>27</v>
      </c>
      <c r="AX152" s="13" t="s">
        <v>71</v>
      </c>
      <c r="AY152" s="168" t="s">
        <v>125</v>
      </c>
    </row>
    <row r="153" spans="1:65" s="13" customFormat="1">
      <c r="B153" s="161"/>
      <c r="D153" s="162" t="s">
        <v>135</v>
      </c>
      <c r="E153" s="168" t="s">
        <v>1</v>
      </c>
      <c r="F153" s="163" t="s">
        <v>184</v>
      </c>
      <c r="H153" s="164">
        <v>78.772999999999996</v>
      </c>
      <c r="L153" s="161"/>
      <c r="M153" s="165"/>
      <c r="N153" s="166"/>
      <c r="O153" s="166"/>
      <c r="P153" s="166"/>
      <c r="Q153" s="166"/>
      <c r="R153" s="166"/>
      <c r="S153" s="166"/>
      <c r="T153" s="167"/>
      <c r="AT153" s="168" t="s">
        <v>135</v>
      </c>
      <c r="AU153" s="168" t="s">
        <v>132</v>
      </c>
      <c r="AV153" s="13" t="s">
        <v>132</v>
      </c>
      <c r="AW153" s="13" t="s">
        <v>27</v>
      </c>
      <c r="AX153" s="13" t="s">
        <v>71</v>
      </c>
      <c r="AY153" s="168" t="s">
        <v>125</v>
      </c>
    </row>
    <row r="154" spans="1:65" s="14" customFormat="1">
      <c r="B154" s="178"/>
      <c r="D154" s="162" t="s">
        <v>135</v>
      </c>
      <c r="E154" s="179" t="s">
        <v>1</v>
      </c>
      <c r="F154" s="180" t="s">
        <v>185</v>
      </c>
      <c r="H154" s="181">
        <v>180.41300000000001</v>
      </c>
      <c r="L154" s="178"/>
      <c r="M154" s="182"/>
      <c r="N154" s="183"/>
      <c r="O154" s="183"/>
      <c r="P154" s="183"/>
      <c r="Q154" s="183"/>
      <c r="R154" s="183"/>
      <c r="S154" s="183"/>
      <c r="T154" s="184"/>
      <c r="AT154" s="179" t="s">
        <v>135</v>
      </c>
      <c r="AU154" s="179" t="s">
        <v>132</v>
      </c>
      <c r="AV154" s="14" t="s">
        <v>131</v>
      </c>
      <c r="AW154" s="14" t="s">
        <v>27</v>
      </c>
      <c r="AX154" s="14" t="s">
        <v>79</v>
      </c>
      <c r="AY154" s="179" t="s">
        <v>125</v>
      </c>
    </row>
    <row r="155" spans="1:65" s="2" customFormat="1" ht="37.950000000000003" customHeight="1">
      <c r="A155" s="29"/>
      <c r="B155" s="147"/>
      <c r="C155" s="148" t="s">
        <v>186</v>
      </c>
      <c r="D155" s="148" t="s">
        <v>127</v>
      </c>
      <c r="E155" s="149" t="s">
        <v>187</v>
      </c>
      <c r="F155" s="150" t="s">
        <v>188</v>
      </c>
      <c r="G155" s="151" t="s">
        <v>189</v>
      </c>
      <c r="H155" s="152">
        <v>66.7</v>
      </c>
      <c r="I155" s="152"/>
      <c r="J155" s="152">
        <f t="shared" ref="J155:J160" si="0">ROUND(I155*H155,3)</f>
        <v>0</v>
      </c>
      <c r="K155" s="153"/>
      <c r="L155" s="30"/>
      <c r="M155" s="154" t="s">
        <v>1</v>
      </c>
      <c r="N155" s="155" t="s">
        <v>37</v>
      </c>
      <c r="O155" s="156">
        <v>0</v>
      </c>
      <c r="P155" s="156">
        <f t="shared" ref="P155:P160" si="1">O155*H155</f>
        <v>0</v>
      </c>
      <c r="Q155" s="156">
        <v>0</v>
      </c>
      <c r="R155" s="156">
        <f t="shared" ref="R155:R160" si="2">Q155*H155</f>
        <v>0</v>
      </c>
      <c r="S155" s="156">
        <v>0</v>
      </c>
      <c r="T155" s="157">
        <f t="shared" ref="T155:T160" si="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131</v>
      </c>
      <c r="AT155" s="158" t="s">
        <v>127</v>
      </c>
      <c r="AU155" s="158" t="s">
        <v>132</v>
      </c>
      <c r="AY155" s="17" t="s">
        <v>125</v>
      </c>
      <c r="BE155" s="159">
        <f t="shared" ref="BE155:BE160" si="4">IF(N155="základná",J155,0)</f>
        <v>0</v>
      </c>
      <c r="BF155" s="159">
        <f t="shared" ref="BF155:BF160" si="5">IF(N155="znížená",J155,0)</f>
        <v>0</v>
      </c>
      <c r="BG155" s="159">
        <f t="shared" ref="BG155:BG160" si="6">IF(N155="zákl. prenesená",J155,0)</f>
        <v>0</v>
      </c>
      <c r="BH155" s="159">
        <f t="shared" ref="BH155:BH160" si="7">IF(N155="zníž. prenesená",J155,0)</f>
        <v>0</v>
      </c>
      <c r="BI155" s="159">
        <f t="shared" ref="BI155:BI160" si="8">IF(N155="nulová",J155,0)</f>
        <v>0</v>
      </c>
      <c r="BJ155" s="17" t="s">
        <v>132</v>
      </c>
      <c r="BK155" s="160">
        <f t="shared" ref="BK155:BK160" si="9">ROUND(I155*H155,3)</f>
        <v>0</v>
      </c>
      <c r="BL155" s="17" t="s">
        <v>131</v>
      </c>
      <c r="BM155" s="158" t="s">
        <v>190</v>
      </c>
    </row>
    <row r="156" spans="1:65" s="2" customFormat="1" ht="16.5" customHeight="1">
      <c r="A156" s="29"/>
      <c r="B156" s="147"/>
      <c r="C156" s="169" t="s">
        <v>191</v>
      </c>
      <c r="D156" s="169" t="s">
        <v>150</v>
      </c>
      <c r="E156" s="170" t="s">
        <v>192</v>
      </c>
      <c r="F156" s="171" t="s">
        <v>193</v>
      </c>
      <c r="G156" s="172" t="s">
        <v>194</v>
      </c>
      <c r="H156" s="173">
        <v>75.608999999999995</v>
      </c>
      <c r="I156" s="173"/>
      <c r="J156" s="173">
        <f t="shared" si="0"/>
        <v>0</v>
      </c>
      <c r="K156" s="174"/>
      <c r="L156" s="175"/>
      <c r="M156" s="176" t="s">
        <v>1</v>
      </c>
      <c r="N156" s="177" t="s">
        <v>37</v>
      </c>
      <c r="O156" s="156">
        <v>0</v>
      </c>
      <c r="P156" s="156">
        <f t="shared" si="1"/>
        <v>0</v>
      </c>
      <c r="Q156" s="156">
        <v>0</v>
      </c>
      <c r="R156" s="156">
        <f t="shared" si="2"/>
        <v>0</v>
      </c>
      <c r="S156" s="156">
        <v>0</v>
      </c>
      <c r="T156" s="157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143</v>
      </c>
      <c r="AT156" s="158" t="s">
        <v>150</v>
      </c>
      <c r="AU156" s="158" t="s">
        <v>132</v>
      </c>
      <c r="AY156" s="17" t="s">
        <v>125</v>
      </c>
      <c r="BE156" s="159">
        <f t="shared" si="4"/>
        <v>0</v>
      </c>
      <c r="BF156" s="159">
        <f t="shared" si="5"/>
        <v>0</v>
      </c>
      <c r="BG156" s="159">
        <f t="shared" si="6"/>
        <v>0</v>
      </c>
      <c r="BH156" s="159">
        <f t="shared" si="7"/>
        <v>0</v>
      </c>
      <c r="BI156" s="159">
        <f t="shared" si="8"/>
        <v>0</v>
      </c>
      <c r="BJ156" s="17" t="s">
        <v>132</v>
      </c>
      <c r="BK156" s="160">
        <f t="shared" si="9"/>
        <v>0</v>
      </c>
      <c r="BL156" s="17" t="s">
        <v>131</v>
      </c>
      <c r="BM156" s="158" t="s">
        <v>195</v>
      </c>
    </row>
    <row r="157" spans="1:65" s="2" customFormat="1" ht="16.5" customHeight="1">
      <c r="A157" s="29"/>
      <c r="B157" s="147"/>
      <c r="C157" s="148" t="s">
        <v>196</v>
      </c>
      <c r="D157" s="148" t="s">
        <v>127</v>
      </c>
      <c r="E157" s="149" t="s">
        <v>197</v>
      </c>
      <c r="F157" s="150" t="s">
        <v>198</v>
      </c>
      <c r="G157" s="151" t="s">
        <v>130</v>
      </c>
      <c r="H157" s="152">
        <v>7.7</v>
      </c>
      <c r="I157" s="152"/>
      <c r="J157" s="152">
        <f t="shared" si="0"/>
        <v>0</v>
      </c>
      <c r="K157" s="153"/>
      <c r="L157" s="30"/>
      <c r="M157" s="154" t="s">
        <v>1</v>
      </c>
      <c r="N157" s="155" t="s">
        <v>37</v>
      </c>
      <c r="O157" s="156">
        <v>0</v>
      </c>
      <c r="P157" s="156">
        <f t="shared" si="1"/>
        <v>0</v>
      </c>
      <c r="Q157" s="156">
        <v>0</v>
      </c>
      <c r="R157" s="156">
        <f t="shared" si="2"/>
        <v>0</v>
      </c>
      <c r="S157" s="156">
        <v>0</v>
      </c>
      <c r="T157" s="157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131</v>
      </c>
      <c r="AT157" s="158" t="s">
        <v>127</v>
      </c>
      <c r="AU157" s="158" t="s">
        <v>132</v>
      </c>
      <c r="AY157" s="17" t="s">
        <v>125</v>
      </c>
      <c r="BE157" s="159">
        <f t="shared" si="4"/>
        <v>0</v>
      </c>
      <c r="BF157" s="159">
        <f t="shared" si="5"/>
        <v>0</v>
      </c>
      <c r="BG157" s="159">
        <f t="shared" si="6"/>
        <v>0</v>
      </c>
      <c r="BH157" s="159">
        <f t="shared" si="7"/>
        <v>0</v>
      </c>
      <c r="BI157" s="159">
        <f t="shared" si="8"/>
        <v>0</v>
      </c>
      <c r="BJ157" s="17" t="s">
        <v>132</v>
      </c>
      <c r="BK157" s="160">
        <f t="shared" si="9"/>
        <v>0</v>
      </c>
      <c r="BL157" s="17" t="s">
        <v>131</v>
      </c>
      <c r="BM157" s="158" t="s">
        <v>199</v>
      </c>
    </row>
    <row r="158" spans="1:65" s="2" customFormat="1" ht="24.15" customHeight="1">
      <c r="A158" s="29"/>
      <c r="B158" s="147"/>
      <c r="C158" s="148" t="s">
        <v>200</v>
      </c>
      <c r="D158" s="148" t="s">
        <v>127</v>
      </c>
      <c r="E158" s="149" t="s">
        <v>201</v>
      </c>
      <c r="F158" s="150" t="s">
        <v>202</v>
      </c>
      <c r="G158" s="151" t="s">
        <v>149</v>
      </c>
      <c r="H158" s="152">
        <v>22</v>
      </c>
      <c r="I158" s="152"/>
      <c r="J158" s="152">
        <f t="shared" si="0"/>
        <v>0</v>
      </c>
      <c r="K158" s="153"/>
      <c r="L158" s="30"/>
      <c r="M158" s="154" t="s">
        <v>1</v>
      </c>
      <c r="N158" s="155" t="s">
        <v>37</v>
      </c>
      <c r="O158" s="156">
        <v>0</v>
      </c>
      <c r="P158" s="156">
        <f t="shared" si="1"/>
        <v>0</v>
      </c>
      <c r="Q158" s="156">
        <v>0</v>
      </c>
      <c r="R158" s="156">
        <f t="shared" si="2"/>
        <v>0</v>
      </c>
      <c r="S158" s="156">
        <v>0</v>
      </c>
      <c r="T158" s="157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131</v>
      </c>
      <c r="AT158" s="158" t="s">
        <v>127</v>
      </c>
      <c r="AU158" s="158" t="s">
        <v>132</v>
      </c>
      <c r="AY158" s="17" t="s">
        <v>125</v>
      </c>
      <c r="BE158" s="159">
        <f t="shared" si="4"/>
        <v>0</v>
      </c>
      <c r="BF158" s="159">
        <f t="shared" si="5"/>
        <v>0</v>
      </c>
      <c r="BG158" s="159">
        <f t="shared" si="6"/>
        <v>0</v>
      </c>
      <c r="BH158" s="159">
        <f t="shared" si="7"/>
        <v>0</v>
      </c>
      <c r="BI158" s="159">
        <f t="shared" si="8"/>
        <v>0</v>
      </c>
      <c r="BJ158" s="17" t="s">
        <v>132</v>
      </c>
      <c r="BK158" s="160">
        <f t="shared" si="9"/>
        <v>0</v>
      </c>
      <c r="BL158" s="17" t="s">
        <v>131</v>
      </c>
      <c r="BM158" s="158" t="s">
        <v>203</v>
      </c>
    </row>
    <row r="159" spans="1:65" s="2" customFormat="1" ht="24.15" customHeight="1">
      <c r="A159" s="29"/>
      <c r="B159" s="147"/>
      <c r="C159" s="148" t="s">
        <v>204</v>
      </c>
      <c r="D159" s="148" t="s">
        <v>127</v>
      </c>
      <c r="E159" s="149" t="s">
        <v>205</v>
      </c>
      <c r="F159" s="150" t="s">
        <v>206</v>
      </c>
      <c r="G159" s="151" t="s">
        <v>149</v>
      </c>
      <c r="H159" s="152">
        <v>22</v>
      </c>
      <c r="I159" s="152"/>
      <c r="J159" s="152">
        <f t="shared" si="0"/>
        <v>0</v>
      </c>
      <c r="K159" s="153"/>
      <c r="L159" s="30"/>
      <c r="M159" s="154" t="s">
        <v>1</v>
      </c>
      <c r="N159" s="155" t="s">
        <v>37</v>
      </c>
      <c r="O159" s="156">
        <v>0</v>
      </c>
      <c r="P159" s="156">
        <f t="shared" si="1"/>
        <v>0</v>
      </c>
      <c r="Q159" s="156">
        <v>0</v>
      </c>
      <c r="R159" s="156">
        <f t="shared" si="2"/>
        <v>0</v>
      </c>
      <c r="S159" s="156">
        <v>0</v>
      </c>
      <c r="T159" s="157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131</v>
      </c>
      <c r="AT159" s="158" t="s">
        <v>127</v>
      </c>
      <c r="AU159" s="158" t="s">
        <v>132</v>
      </c>
      <c r="AY159" s="17" t="s">
        <v>125</v>
      </c>
      <c r="BE159" s="159">
        <f t="shared" si="4"/>
        <v>0</v>
      </c>
      <c r="BF159" s="159">
        <f t="shared" si="5"/>
        <v>0</v>
      </c>
      <c r="BG159" s="159">
        <f t="shared" si="6"/>
        <v>0</v>
      </c>
      <c r="BH159" s="159">
        <f t="shared" si="7"/>
        <v>0</v>
      </c>
      <c r="BI159" s="159">
        <f t="shared" si="8"/>
        <v>0</v>
      </c>
      <c r="BJ159" s="17" t="s">
        <v>132</v>
      </c>
      <c r="BK159" s="160">
        <f t="shared" si="9"/>
        <v>0</v>
      </c>
      <c r="BL159" s="17" t="s">
        <v>131</v>
      </c>
      <c r="BM159" s="158" t="s">
        <v>207</v>
      </c>
    </row>
    <row r="160" spans="1:65" s="2" customFormat="1" ht="16.5" customHeight="1">
      <c r="A160" s="29"/>
      <c r="B160" s="147"/>
      <c r="C160" s="148" t="s">
        <v>208</v>
      </c>
      <c r="D160" s="148" t="s">
        <v>127</v>
      </c>
      <c r="E160" s="149" t="s">
        <v>209</v>
      </c>
      <c r="F160" s="150" t="s">
        <v>210</v>
      </c>
      <c r="G160" s="151" t="s">
        <v>211</v>
      </c>
      <c r="H160" s="152">
        <v>0.31</v>
      </c>
      <c r="I160" s="152"/>
      <c r="J160" s="152">
        <f t="shared" si="0"/>
        <v>0</v>
      </c>
      <c r="K160" s="153"/>
      <c r="L160" s="30"/>
      <c r="M160" s="154" t="s">
        <v>1</v>
      </c>
      <c r="N160" s="155" t="s">
        <v>37</v>
      </c>
      <c r="O160" s="156">
        <v>0</v>
      </c>
      <c r="P160" s="156">
        <f t="shared" si="1"/>
        <v>0</v>
      </c>
      <c r="Q160" s="156">
        <v>0</v>
      </c>
      <c r="R160" s="156">
        <f t="shared" si="2"/>
        <v>0</v>
      </c>
      <c r="S160" s="156">
        <v>0</v>
      </c>
      <c r="T160" s="157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131</v>
      </c>
      <c r="AT160" s="158" t="s">
        <v>127</v>
      </c>
      <c r="AU160" s="158" t="s">
        <v>132</v>
      </c>
      <c r="AY160" s="17" t="s">
        <v>125</v>
      </c>
      <c r="BE160" s="159">
        <f t="shared" si="4"/>
        <v>0</v>
      </c>
      <c r="BF160" s="159">
        <f t="shared" si="5"/>
        <v>0</v>
      </c>
      <c r="BG160" s="159">
        <f t="shared" si="6"/>
        <v>0</v>
      </c>
      <c r="BH160" s="159">
        <f t="shared" si="7"/>
        <v>0</v>
      </c>
      <c r="BI160" s="159">
        <f t="shared" si="8"/>
        <v>0</v>
      </c>
      <c r="BJ160" s="17" t="s">
        <v>132</v>
      </c>
      <c r="BK160" s="160">
        <f t="shared" si="9"/>
        <v>0</v>
      </c>
      <c r="BL160" s="17" t="s">
        <v>131</v>
      </c>
      <c r="BM160" s="158" t="s">
        <v>212</v>
      </c>
    </row>
    <row r="161" spans="1:65" s="12" customFormat="1" ht="22.95" customHeight="1">
      <c r="B161" s="135"/>
      <c r="D161" s="136" t="s">
        <v>70</v>
      </c>
      <c r="E161" s="145" t="s">
        <v>146</v>
      </c>
      <c r="F161" s="145" t="s">
        <v>213</v>
      </c>
      <c r="J161" s="146">
        <f>BK161</f>
        <v>0</v>
      </c>
      <c r="L161" s="135"/>
      <c r="M161" s="139"/>
      <c r="N161" s="140"/>
      <c r="O161" s="140"/>
      <c r="P161" s="141">
        <f>SUM(P162:P164)</f>
        <v>0</v>
      </c>
      <c r="Q161" s="140"/>
      <c r="R161" s="141">
        <f>SUM(R162:R164)</f>
        <v>0</v>
      </c>
      <c r="S161" s="140"/>
      <c r="T161" s="142">
        <f>SUM(T162:T164)</f>
        <v>0</v>
      </c>
      <c r="AR161" s="136" t="s">
        <v>79</v>
      </c>
      <c r="AT161" s="143" t="s">
        <v>70</v>
      </c>
      <c r="AU161" s="143" t="s">
        <v>79</v>
      </c>
      <c r="AY161" s="136" t="s">
        <v>125</v>
      </c>
      <c r="BK161" s="144">
        <f>SUM(BK162:BK164)</f>
        <v>0</v>
      </c>
    </row>
    <row r="162" spans="1:65" s="2" customFormat="1" ht="24.15" customHeight="1">
      <c r="A162" s="29"/>
      <c r="B162" s="147"/>
      <c r="C162" s="148" t="s">
        <v>7</v>
      </c>
      <c r="D162" s="148" t="s">
        <v>127</v>
      </c>
      <c r="E162" s="149" t="s">
        <v>214</v>
      </c>
      <c r="F162" s="150" t="s">
        <v>215</v>
      </c>
      <c r="G162" s="151" t="s">
        <v>149</v>
      </c>
      <c r="H162" s="152">
        <v>58.35</v>
      </c>
      <c r="I162" s="152"/>
      <c r="J162" s="152">
        <f>ROUND(I162*H162,3)</f>
        <v>0</v>
      </c>
      <c r="K162" s="153"/>
      <c r="L162" s="30"/>
      <c r="M162" s="154" t="s">
        <v>1</v>
      </c>
      <c r="N162" s="155" t="s">
        <v>37</v>
      </c>
      <c r="O162" s="156">
        <v>0</v>
      </c>
      <c r="P162" s="156">
        <f>O162*H162</f>
        <v>0</v>
      </c>
      <c r="Q162" s="156">
        <v>0</v>
      </c>
      <c r="R162" s="156">
        <f>Q162*H162</f>
        <v>0</v>
      </c>
      <c r="S162" s="156">
        <v>0</v>
      </c>
      <c r="T162" s="157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131</v>
      </c>
      <c r="AT162" s="158" t="s">
        <v>127</v>
      </c>
      <c r="AU162" s="158" t="s">
        <v>132</v>
      </c>
      <c r="AY162" s="17" t="s">
        <v>125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7" t="s">
        <v>132</v>
      </c>
      <c r="BK162" s="160">
        <f>ROUND(I162*H162,3)</f>
        <v>0</v>
      </c>
      <c r="BL162" s="17" t="s">
        <v>131</v>
      </c>
      <c r="BM162" s="158" t="s">
        <v>216</v>
      </c>
    </row>
    <row r="163" spans="1:65" s="2" customFormat="1" ht="24.15" customHeight="1">
      <c r="A163" s="29"/>
      <c r="B163" s="147"/>
      <c r="C163" s="148" t="s">
        <v>217</v>
      </c>
      <c r="D163" s="148" t="s">
        <v>127</v>
      </c>
      <c r="E163" s="149" t="s">
        <v>214</v>
      </c>
      <c r="F163" s="150" t="s">
        <v>215</v>
      </c>
      <c r="G163" s="151" t="s">
        <v>149</v>
      </c>
      <c r="H163" s="152">
        <v>109.8</v>
      </c>
      <c r="I163" s="152"/>
      <c r="J163" s="152">
        <f>ROUND(I163*H163,3)</f>
        <v>0</v>
      </c>
      <c r="K163" s="153"/>
      <c r="L163" s="30"/>
      <c r="M163" s="154" t="s">
        <v>1</v>
      </c>
      <c r="N163" s="155" t="s">
        <v>37</v>
      </c>
      <c r="O163" s="156">
        <v>0</v>
      </c>
      <c r="P163" s="156">
        <f>O163*H163</f>
        <v>0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8" t="s">
        <v>131</v>
      </c>
      <c r="AT163" s="158" t="s">
        <v>127</v>
      </c>
      <c r="AU163" s="158" t="s">
        <v>132</v>
      </c>
      <c r="AY163" s="17" t="s">
        <v>125</v>
      </c>
      <c r="BE163" s="159">
        <f>IF(N163="základná",J163,0)</f>
        <v>0</v>
      </c>
      <c r="BF163" s="159">
        <f>IF(N163="znížená",J163,0)</f>
        <v>0</v>
      </c>
      <c r="BG163" s="159">
        <f>IF(N163="zákl. prenesená",J163,0)</f>
        <v>0</v>
      </c>
      <c r="BH163" s="159">
        <f>IF(N163="zníž. prenesená",J163,0)</f>
        <v>0</v>
      </c>
      <c r="BI163" s="159">
        <f>IF(N163="nulová",J163,0)</f>
        <v>0</v>
      </c>
      <c r="BJ163" s="17" t="s">
        <v>132</v>
      </c>
      <c r="BK163" s="160">
        <f>ROUND(I163*H163,3)</f>
        <v>0</v>
      </c>
      <c r="BL163" s="17" t="s">
        <v>131</v>
      </c>
      <c r="BM163" s="158" t="s">
        <v>218</v>
      </c>
    </row>
    <row r="164" spans="1:65" s="2" customFormat="1" ht="16.5" customHeight="1">
      <c r="A164" s="29"/>
      <c r="B164" s="147"/>
      <c r="C164" s="148" t="s">
        <v>153</v>
      </c>
      <c r="D164" s="148" t="s">
        <v>127</v>
      </c>
      <c r="E164" s="149" t="s">
        <v>219</v>
      </c>
      <c r="F164" s="150" t="s">
        <v>220</v>
      </c>
      <c r="G164" s="151" t="s">
        <v>149</v>
      </c>
      <c r="H164" s="152">
        <v>109.8</v>
      </c>
      <c r="I164" s="152"/>
      <c r="J164" s="152">
        <f>ROUND(I164*H164,3)</f>
        <v>0</v>
      </c>
      <c r="K164" s="153"/>
      <c r="L164" s="30"/>
      <c r="M164" s="154" t="s">
        <v>1</v>
      </c>
      <c r="N164" s="155" t="s">
        <v>37</v>
      </c>
      <c r="O164" s="156">
        <v>0</v>
      </c>
      <c r="P164" s="156">
        <f>O164*H164</f>
        <v>0</v>
      </c>
      <c r="Q164" s="156">
        <v>0</v>
      </c>
      <c r="R164" s="156">
        <f>Q164*H164</f>
        <v>0</v>
      </c>
      <c r="S164" s="156">
        <v>0</v>
      </c>
      <c r="T164" s="15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131</v>
      </c>
      <c r="AT164" s="158" t="s">
        <v>127</v>
      </c>
      <c r="AU164" s="158" t="s">
        <v>132</v>
      </c>
      <c r="AY164" s="17" t="s">
        <v>125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7" t="s">
        <v>132</v>
      </c>
      <c r="BK164" s="160">
        <f>ROUND(I164*H164,3)</f>
        <v>0</v>
      </c>
      <c r="BL164" s="17" t="s">
        <v>131</v>
      </c>
      <c r="BM164" s="158" t="s">
        <v>221</v>
      </c>
    </row>
    <row r="165" spans="1:65" s="12" customFormat="1" ht="22.95" customHeight="1">
      <c r="B165" s="135"/>
      <c r="D165" s="136" t="s">
        <v>70</v>
      </c>
      <c r="E165" s="145" t="s">
        <v>140</v>
      </c>
      <c r="F165" s="145" t="s">
        <v>222</v>
      </c>
      <c r="J165" s="146">
        <f>BK165</f>
        <v>0</v>
      </c>
      <c r="L165" s="135"/>
      <c r="M165" s="139"/>
      <c r="N165" s="140"/>
      <c r="O165" s="140"/>
      <c r="P165" s="141">
        <f>SUM(P166:P175)</f>
        <v>0</v>
      </c>
      <c r="Q165" s="140"/>
      <c r="R165" s="141">
        <f>SUM(R166:R175)</f>
        <v>0</v>
      </c>
      <c r="S165" s="140"/>
      <c r="T165" s="142">
        <f>SUM(T166:T175)</f>
        <v>0</v>
      </c>
      <c r="AR165" s="136" t="s">
        <v>79</v>
      </c>
      <c r="AT165" s="143" t="s">
        <v>70</v>
      </c>
      <c r="AU165" s="143" t="s">
        <v>79</v>
      </c>
      <c r="AY165" s="136" t="s">
        <v>125</v>
      </c>
      <c r="BK165" s="144">
        <f>SUM(BK166:BK175)</f>
        <v>0</v>
      </c>
    </row>
    <row r="166" spans="1:65" s="2" customFormat="1" ht="16.5" customHeight="1">
      <c r="A166" s="29"/>
      <c r="B166" s="147"/>
      <c r="C166" s="148" t="s">
        <v>223</v>
      </c>
      <c r="D166" s="148" t="s">
        <v>127</v>
      </c>
      <c r="E166" s="149" t="s">
        <v>224</v>
      </c>
      <c r="F166" s="150" t="s">
        <v>225</v>
      </c>
      <c r="G166" s="151" t="s">
        <v>149</v>
      </c>
      <c r="H166" s="152">
        <v>38.35</v>
      </c>
      <c r="I166" s="152"/>
      <c r="J166" s="152">
        <f t="shared" ref="J166:J175" si="10">ROUND(I166*H166,3)</f>
        <v>0</v>
      </c>
      <c r="K166" s="153"/>
      <c r="L166" s="30"/>
      <c r="M166" s="154" t="s">
        <v>1</v>
      </c>
      <c r="N166" s="155" t="s">
        <v>37</v>
      </c>
      <c r="O166" s="156">
        <v>0</v>
      </c>
      <c r="P166" s="156">
        <f t="shared" ref="P166:P175" si="11">O166*H166</f>
        <v>0</v>
      </c>
      <c r="Q166" s="156">
        <v>0</v>
      </c>
      <c r="R166" s="156">
        <f t="shared" ref="R166:R175" si="12">Q166*H166</f>
        <v>0</v>
      </c>
      <c r="S166" s="156">
        <v>0</v>
      </c>
      <c r="T166" s="157">
        <f t="shared" ref="T166:T175" si="1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131</v>
      </c>
      <c r="AT166" s="158" t="s">
        <v>127</v>
      </c>
      <c r="AU166" s="158" t="s">
        <v>132</v>
      </c>
      <c r="AY166" s="17" t="s">
        <v>125</v>
      </c>
      <c r="BE166" s="159">
        <f t="shared" ref="BE166:BE175" si="14">IF(N166="základná",J166,0)</f>
        <v>0</v>
      </c>
      <c r="BF166" s="159">
        <f t="shared" ref="BF166:BF175" si="15">IF(N166="znížená",J166,0)</f>
        <v>0</v>
      </c>
      <c r="BG166" s="159">
        <f t="shared" ref="BG166:BG175" si="16">IF(N166="zákl. prenesená",J166,0)</f>
        <v>0</v>
      </c>
      <c r="BH166" s="159">
        <f t="shared" ref="BH166:BH175" si="17">IF(N166="zníž. prenesená",J166,0)</f>
        <v>0</v>
      </c>
      <c r="BI166" s="159">
        <f t="shared" ref="BI166:BI175" si="18">IF(N166="nulová",J166,0)</f>
        <v>0</v>
      </c>
      <c r="BJ166" s="17" t="s">
        <v>132</v>
      </c>
      <c r="BK166" s="160">
        <f t="shared" ref="BK166:BK175" si="19">ROUND(I166*H166,3)</f>
        <v>0</v>
      </c>
      <c r="BL166" s="17" t="s">
        <v>131</v>
      </c>
      <c r="BM166" s="158" t="s">
        <v>226</v>
      </c>
    </row>
    <row r="167" spans="1:65" s="2" customFormat="1" ht="21.75" customHeight="1">
      <c r="A167" s="29"/>
      <c r="B167" s="147"/>
      <c r="C167" s="148" t="s">
        <v>157</v>
      </c>
      <c r="D167" s="148" t="s">
        <v>127</v>
      </c>
      <c r="E167" s="149" t="s">
        <v>227</v>
      </c>
      <c r="F167" s="150" t="s">
        <v>228</v>
      </c>
      <c r="G167" s="151" t="s">
        <v>149</v>
      </c>
      <c r="H167" s="152">
        <v>38.35</v>
      </c>
      <c r="I167" s="152"/>
      <c r="J167" s="152">
        <f t="shared" si="10"/>
        <v>0</v>
      </c>
      <c r="K167" s="153"/>
      <c r="L167" s="30"/>
      <c r="M167" s="154" t="s">
        <v>1</v>
      </c>
      <c r="N167" s="155" t="s">
        <v>37</v>
      </c>
      <c r="O167" s="156">
        <v>0</v>
      </c>
      <c r="P167" s="156">
        <f t="shared" si="11"/>
        <v>0</v>
      </c>
      <c r="Q167" s="156">
        <v>0</v>
      </c>
      <c r="R167" s="156">
        <f t="shared" si="12"/>
        <v>0</v>
      </c>
      <c r="S167" s="156">
        <v>0</v>
      </c>
      <c r="T167" s="157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8" t="s">
        <v>131</v>
      </c>
      <c r="AT167" s="158" t="s">
        <v>127</v>
      </c>
      <c r="AU167" s="158" t="s">
        <v>132</v>
      </c>
      <c r="AY167" s="17" t="s">
        <v>125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7" t="s">
        <v>132</v>
      </c>
      <c r="BK167" s="160">
        <f t="shared" si="19"/>
        <v>0</v>
      </c>
      <c r="BL167" s="17" t="s">
        <v>131</v>
      </c>
      <c r="BM167" s="158" t="s">
        <v>229</v>
      </c>
    </row>
    <row r="168" spans="1:65" s="2" customFormat="1" ht="33" customHeight="1">
      <c r="A168" s="29"/>
      <c r="B168" s="147"/>
      <c r="C168" s="148" t="s">
        <v>230</v>
      </c>
      <c r="D168" s="148" t="s">
        <v>127</v>
      </c>
      <c r="E168" s="149" t="s">
        <v>231</v>
      </c>
      <c r="F168" s="150" t="s">
        <v>232</v>
      </c>
      <c r="G168" s="151" t="s">
        <v>149</v>
      </c>
      <c r="H168" s="152">
        <v>38.35</v>
      </c>
      <c r="I168" s="152"/>
      <c r="J168" s="152">
        <f t="shared" si="10"/>
        <v>0</v>
      </c>
      <c r="K168" s="153"/>
      <c r="L168" s="30"/>
      <c r="M168" s="154" t="s">
        <v>1</v>
      </c>
      <c r="N168" s="155" t="s">
        <v>37</v>
      </c>
      <c r="O168" s="156">
        <v>0</v>
      </c>
      <c r="P168" s="156">
        <f t="shared" si="11"/>
        <v>0</v>
      </c>
      <c r="Q168" s="156">
        <v>0</v>
      </c>
      <c r="R168" s="156">
        <f t="shared" si="12"/>
        <v>0</v>
      </c>
      <c r="S168" s="156">
        <v>0</v>
      </c>
      <c r="T168" s="157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8" t="s">
        <v>131</v>
      </c>
      <c r="AT168" s="158" t="s">
        <v>127</v>
      </c>
      <c r="AU168" s="158" t="s">
        <v>132</v>
      </c>
      <c r="AY168" s="17" t="s">
        <v>125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7" t="s">
        <v>132</v>
      </c>
      <c r="BK168" s="160">
        <f t="shared" si="19"/>
        <v>0</v>
      </c>
      <c r="BL168" s="17" t="s">
        <v>131</v>
      </c>
      <c r="BM168" s="158" t="s">
        <v>233</v>
      </c>
    </row>
    <row r="169" spans="1:65" s="2" customFormat="1" ht="21.75" customHeight="1">
      <c r="A169" s="29"/>
      <c r="B169" s="147"/>
      <c r="C169" s="148" t="s">
        <v>161</v>
      </c>
      <c r="D169" s="148" t="s">
        <v>127</v>
      </c>
      <c r="E169" s="149" t="s">
        <v>234</v>
      </c>
      <c r="F169" s="150" t="s">
        <v>235</v>
      </c>
      <c r="G169" s="151" t="s">
        <v>149</v>
      </c>
      <c r="H169" s="152">
        <v>28.33</v>
      </c>
      <c r="I169" s="152"/>
      <c r="J169" s="152">
        <f t="shared" si="10"/>
        <v>0</v>
      </c>
      <c r="K169" s="153"/>
      <c r="L169" s="30"/>
      <c r="M169" s="154" t="s">
        <v>1</v>
      </c>
      <c r="N169" s="155" t="s">
        <v>37</v>
      </c>
      <c r="O169" s="156">
        <v>0</v>
      </c>
      <c r="P169" s="156">
        <f t="shared" si="11"/>
        <v>0</v>
      </c>
      <c r="Q169" s="156">
        <v>0</v>
      </c>
      <c r="R169" s="156">
        <f t="shared" si="12"/>
        <v>0</v>
      </c>
      <c r="S169" s="156">
        <v>0</v>
      </c>
      <c r="T169" s="157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131</v>
      </c>
      <c r="AT169" s="158" t="s">
        <v>127</v>
      </c>
      <c r="AU169" s="158" t="s">
        <v>132</v>
      </c>
      <c r="AY169" s="17" t="s">
        <v>125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7" t="s">
        <v>132</v>
      </c>
      <c r="BK169" s="160">
        <f t="shared" si="19"/>
        <v>0</v>
      </c>
      <c r="BL169" s="17" t="s">
        <v>131</v>
      </c>
      <c r="BM169" s="158" t="s">
        <v>236</v>
      </c>
    </row>
    <row r="170" spans="1:65" s="2" customFormat="1" ht="33" customHeight="1">
      <c r="A170" s="29"/>
      <c r="B170" s="147"/>
      <c r="C170" s="148" t="s">
        <v>237</v>
      </c>
      <c r="D170" s="148" t="s">
        <v>127</v>
      </c>
      <c r="E170" s="149" t="s">
        <v>238</v>
      </c>
      <c r="F170" s="150" t="s">
        <v>239</v>
      </c>
      <c r="G170" s="151" t="s">
        <v>149</v>
      </c>
      <c r="H170" s="152">
        <v>28.33</v>
      </c>
      <c r="I170" s="152"/>
      <c r="J170" s="152">
        <f t="shared" si="10"/>
        <v>0</v>
      </c>
      <c r="K170" s="153"/>
      <c r="L170" s="30"/>
      <c r="M170" s="154" t="s">
        <v>1</v>
      </c>
      <c r="N170" s="155" t="s">
        <v>37</v>
      </c>
      <c r="O170" s="156">
        <v>0</v>
      </c>
      <c r="P170" s="156">
        <f t="shared" si="11"/>
        <v>0</v>
      </c>
      <c r="Q170" s="156">
        <v>0</v>
      </c>
      <c r="R170" s="156">
        <f t="shared" si="12"/>
        <v>0</v>
      </c>
      <c r="S170" s="156">
        <v>0</v>
      </c>
      <c r="T170" s="157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131</v>
      </c>
      <c r="AT170" s="158" t="s">
        <v>127</v>
      </c>
      <c r="AU170" s="158" t="s">
        <v>132</v>
      </c>
      <c r="AY170" s="17" t="s">
        <v>125</v>
      </c>
      <c r="BE170" s="159">
        <f t="shared" si="14"/>
        <v>0</v>
      </c>
      <c r="BF170" s="159">
        <f t="shared" si="15"/>
        <v>0</v>
      </c>
      <c r="BG170" s="159">
        <f t="shared" si="16"/>
        <v>0</v>
      </c>
      <c r="BH170" s="159">
        <f t="shared" si="17"/>
        <v>0</v>
      </c>
      <c r="BI170" s="159">
        <f t="shared" si="18"/>
        <v>0</v>
      </c>
      <c r="BJ170" s="17" t="s">
        <v>132</v>
      </c>
      <c r="BK170" s="160">
        <f t="shared" si="19"/>
        <v>0</v>
      </c>
      <c r="BL170" s="17" t="s">
        <v>131</v>
      </c>
      <c r="BM170" s="158" t="s">
        <v>240</v>
      </c>
    </row>
    <row r="171" spans="1:65" s="2" customFormat="1" ht="24.15" customHeight="1">
      <c r="A171" s="29"/>
      <c r="B171" s="147"/>
      <c r="C171" s="148" t="s">
        <v>241</v>
      </c>
      <c r="D171" s="148" t="s">
        <v>127</v>
      </c>
      <c r="E171" s="149" t="s">
        <v>242</v>
      </c>
      <c r="F171" s="150" t="s">
        <v>243</v>
      </c>
      <c r="G171" s="151" t="s">
        <v>130</v>
      </c>
      <c r="H171" s="152">
        <v>39.607999999999997</v>
      </c>
      <c r="I171" s="152"/>
      <c r="J171" s="152">
        <f t="shared" si="10"/>
        <v>0</v>
      </c>
      <c r="K171" s="153"/>
      <c r="L171" s="30"/>
      <c r="M171" s="154" t="s">
        <v>1</v>
      </c>
      <c r="N171" s="155" t="s">
        <v>37</v>
      </c>
      <c r="O171" s="156">
        <v>0</v>
      </c>
      <c r="P171" s="156">
        <f t="shared" si="11"/>
        <v>0</v>
      </c>
      <c r="Q171" s="156">
        <v>0</v>
      </c>
      <c r="R171" s="156">
        <f t="shared" si="12"/>
        <v>0</v>
      </c>
      <c r="S171" s="156">
        <v>0</v>
      </c>
      <c r="T171" s="157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8" t="s">
        <v>131</v>
      </c>
      <c r="AT171" s="158" t="s">
        <v>127</v>
      </c>
      <c r="AU171" s="158" t="s">
        <v>132</v>
      </c>
      <c r="AY171" s="17" t="s">
        <v>125</v>
      </c>
      <c r="BE171" s="159">
        <f t="shared" si="14"/>
        <v>0</v>
      </c>
      <c r="BF171" s="159">
        <f t="shared" si="15"/>
        <v>0</v>
      </c>
      <c r="BG171" s="159">
        <f t="shared" si="16"/>
        <v>0</v>
      </c>
      <c r="BH171" s="159">
        <f t="shared" si="17"/>
        <v>0</v>
      </c>
      <c r="BI171" s="159">
        <f t="shared" si="18"/>
        <v>0</v>
      </c>
      <c r="BJ171" s="17" t="s">
        <v>132</v>
      </c>
      <c r="BK171" s="160">
        <f t="shared" si="19"/>
        <v>0</v>
      </c>
      <c r="BL171" s="17" t="s">
        <v>131</v>
      </c>
      <c r="BM171" s="158" t="s">
        <v>244</v>
      </c>
    </row>
    <row r="172" spans="1:65" s="2" customFormat="1" ht="37.950000000000003" customHeight="1">
      <c r="A172" s="29"/>
      <c r="B172" s="147"/>
      <c r="C172" s="148" t="s">
        <v>245</v>
      </c>
      <c r="D172" s="148" t="s">
        <v>127</v>
      </c>
      <c r="E172" s="149" t="s">
        <v>246</v>
      </c>
      <c r="F172" s="150" t="s">
        <v>247</v>
      </c>
      <c r="G172" s="151" t="s">
        <v>149</v>
      </c>
      <c r="H172" s="152">
        <v>257.38299999999998</v>
      </c>
      <c r="I172" s="152"/>
      <c r="J172" s="152">
        <f t="shared" si="10"/>
        <v>0</v>
      </c>
      <c r="K172" s="153"/>
      <c r="L172" s="30"/>
      <c r="M172" s="154" t="s">
        <v>1</v>
      </c>
      <c r="N172" s="155" t="s">
        <v>37</v>
      </c>
      <c r="O172" s="156">
        <v>0</v>
      </c>
      <c r="P172" s="156">
        <f t="shared" si="11"/>
        <v>0</v>
      </c>
      <c r="Q172" s="156">
        <v>0</v>
      </c>
      <c r="R172" s="156">
        <f t="shared" si="12"/>
        <v>0</v>
      </c>
      <c r="S172" s="156">
        <v>0</v>
      </c>
      <c r="T172" s="157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8" t="s">
        <v>131</v>
      </c>
      <c r="AT172" s="158" t="s">
        <v>127</v>
      </c>
      <c r="AU172" s="158" t="s">
        <v>132</v>
      </c>
      <c r="AY172" s="17" t="s">
        <v>125</v>
      </c>
      <c r="BE172" s="159">
        <f t="shared" si="14"/>
        <v>0</v>
      </c>
      <c r="BF172" s="159">
        <f t="shared" si="15"/>
        <v>0</v>
      </c>
      <c r="BG172" s="159">
        <f t="shared" si="16"/>
        <v>0</v>
      </c>
      <c r="BH172" s="159">
        <f t="shared" si="17"/>
        <v>0</v>
      </c>
      <c r="BI172" s="159">
        <f t="shared" si="18"/>
        <v>0</v>
      </c>
      <c r="BJ172" s="17" t="s">
        <v>132</v>
      </c>
      <c r="BK172" s="160">
        <f t="shared" si="19"/>
        <v>0</v>
      </c>
      <c r="BL172" s="17" t="s">
        <v>131</v>
      </c>
      <c r="BM172" s="158" t="s">
        <v>248</v>
      </c>
    </row>
    <row r="173" spans="1:65" s="2" customFormat="1" ht="24.15" customHeight="1">
      <c r="A173" s="29"/>
      <c r="B173" s="147"/>
      <c r="C173" s="148" t="s">
        <v>165</v>
      </c>
      <c r="D173" s="148" t="s">
        <v>127</v>
      </c>
      <c r="E173" s="149" t="s">
        <v>249</v>
      </c>
      <c r="F173" s="150" t="s">
        <v>250</v>
      </c>
      <c r="G173" s="151" t="s">
        <v>149</v>
      </c>
      <c r="H173" s="152">
        <v>257.38299999999998</v>
      </c>
      <c r="I173" s="152"/>
      <c r="J173" s="152">
        <f t="shared" si="10"/>
        <v>0</v>
      </c>
      <c r="K173" s="153"/>
      <c r="L173" s="30"/>
      <c r="M173" s="154" t="s">
        <v>1</v>
      </c>
      <c r="N173" s="155" t="s">
        <v>37</v>
      </c>
      <c r="O173" s="156">
        <v>0</v>
      </c>
      <c r="P173" s="156">
        <f t="shared" si="11"/>
        <v>0</v>
      </c>
      <c r="Q173" s="156">
        <v>0</v>
      </c>
      <c r="R173" s="156">
        <f t="shared" si="12"/>
        <v>0</v>
      </c>
      <c r="S173" s="156">
        <v>0</v>
      </c>
      <c r="T173" s="157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8" t="s">
        <v>131</v>
      </c>
      <c r="AT173" s="158" t="s">
        <v>127</v>
      </c>
      <c r="AU173" s="158" t="s">
        <v>132</v>
      </c>
      <c r="AY173" s="17" t="s">
        <v>125</v>
      </c>
      <c r="BE173" s="159">
        <f t="shared" si="14"/>
        <v>0</v>
      </c>
      <c r="BF173" s="159">
        <f t="shared" si="15"/>
        <v>0</v>
      </c>
      <c r="BG173" s="159">
        <f t="shared" si="16"/>
        <v>0</v>
      </c>
      <c r="BH173" s="159">
        <f t="shared" si="17"/>
        <v>0</v>
      </c>
      <c r="BI173" s="159">
        <f t="shared" si="18"/>
        <v>0</v>
      </c>
      <c r="BJ173" s="17" t="s">
        <v>132</v>
      </c>
      <c r="BK173" s="160">
        <f t="shared" si="19"/>
        <v>0</v>
      </c>
      <c r="BL173" s="17" t="s">
        <v>131</v>
      </c>
      <c r="BM173" s="158" t="s">
        <v>251</v>
      </c>
    </row>
    <row r="174" spans="1:65" s="2" customFormat="1" ht="37.950000000000003" customHeight="1">
      <c r="A174" s="29"/>
      <c r="B174" s="147"/>
      <c r="C174" s="148" t="s">
        <v>252</v>
      </c>
      <c r="D174" s="148" t="s">
        <v>127</v>
      </c>
      <c r="E174" s="149" t="s">
        <v>253</v>
      </c>
      <c r="F174" s="150" t="s">
        <v>254</v>
      </c>
      <c r="G174" s="151" t="s">
        <v>149</v>
      </c>
      <c r="H174" s="152">
        <v>257.38299999999998</v>
      </c>
      <c r="I174" s="152"/>
      <c r="J174" s="152">
        <f t="shared" si="10"/>
        <v>0</v>
      </c>
      <c r="K174" s="153"/>
      <c r="L174" s="30"/>
      <c r="M174" s="154" t="s">
        <v>1</v>
      </c>
      <c r="N174" s="155" t="s">
        <v>37</v>
      </c>
      <c r="O174" s="156">
        <v>0</v>
      </c>
      <c r="P174" s="156">
        <f t="shared" si="11"/>
        <v>0</v>
      </c>
      <c r="Q174" s="156">
        <v>0</v>
      </c>
      <c r="R174" s="156">
        <f t="shared" si="12"/>
        <v>0</v>
      </c>
      <c r="S174" s="156">
        <v>0</v>
      </c>
      <c r="T174" s="157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8" t="s">
        <v>131</v>
      </c>
      <c r="AT174" s="158" t="s">
        <v>127</v>
      </c>
      <c r="AU174" s="158" t="s">
        <v>132</v>
      </c>
      <c r="AY174" s="17" t="s">
        <v>125</v>
      </c>
      <c r="BE174" s="159">
        <f t="shared" si="14"/>
        <v>0</v>
      </c>
      <c r="BF174" s="159">
        <f t="shared" si="15"/>
        <v>0</v>
      </c>
      <c r="BG174" s="159">
        <f t="shared" si="16"/>
        <v>0</v>
      </c>
      <c r="BH174" s="159">
        <f t="shared" si="17"/>
        <v>0</v>
      </c>
      <c r="BI174" s="159">
        <f t="shared" si="18"/>
        <v>0</v>
      </c>
      <c r="BJ174" s="17" t="s">
        <v>132</v>
      </c>
      <c r="BK174" s="160">
        <f t="shared" si="19"/>
        <v>0</v>
      </c>
      <c r="BL174" s="17" t="s">
        <v>131</v>
      </c>
      <c r="BM174" s="158" t="s">
        <v>255</v>
      </c>
    </row>
    <row r="175" spans="1:65" s="2" customFormat="1" ht="21.75" customHeight="1">
      <c r="A175" s="29"/>
      <c r="B175" s="147"/>
      <c r="C175" s="148" t="s">
        <v>170</v>
      </c>
      <c r="D175" s="148" t="s">
        <v>127</v>
      </c>
      <c r="E175" s="149" t="s">
        <v>256</v>
      </c>
      <c r="F175" s="150" t="s">
        <v>257</v>
      </c>
      <c r="G175" s="151" t="s">
        <v>130</v>
      </c>
      <c r="H175" s="152">
        <v>25.739000000000001</v>
      </c>
      <c r="I175" s="152"/>
      <c r="J175" s="152">
        <f t="shared" si="10"/>
        <v>0</v>
      </c>
      <c r="K175" s="153"/>
      <c r="L175" s="30"/>
      <c r="M175" s="154" t="s">
        <v>1</v>
      </c>
      <c r="N175" s="155" t="s">
        <v>37</v>
      </c>
      <c r="O175" s="156">
        <v>0</v>
      </c>
      <c r="P175" s="156">
        <f t="shared" si="11"/>
        <v>0</v>
      </c>
      <c r="Q175" s="156">
        <v>0</v>
      </c>
      <c r="R175" s="156">
        <f t="shared" si="12"/>
        <v>0</v>
      </c>
      <c r="S175" s="156">
        <v>0</v>
      </c>
      <c r="T175" s="157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8" t="s">
        <v>131</v>
      </c>
      <c r="AT175" s="158" t="s">
        <v>127</v>
      </c>
      <c r="AU175" s="158" t="s">
        <v>132</v>
      </c>
      <c r="AY175" s="17" t="s">
        <v>125</v>
      </c>
      <c r="BE175" s="159">
        <f t="shared" si="14"/>
        <v>0</v>
      </c>
      <c r="BF175" s="159">
        <f t="shared" si="15"/>
        <v>0</v>
      </c>
      <c r="BG175" s="159">
        <f t="shared" si="16"/>
        <v>0</v>
      </c>
      <c r="BH175" s="159">
        <f t="shared" si="17"/>
        <v>0</v>
      </c>
      <c r="BI175" s="159">
        <f t="shared" si="18"/>
        <v>0</v>
      </c>
      <c r="BJ175" s="17" t="s">
        <v>132</v>
      </c>
      <c r="BK175" s="160">
        <f t="shared" si="19"/>
        <v>0</v>
      </c>
      <c r="BL175" s="17" t="s">
        <v>131</v>
      </c>
      <c r="BM175" s="158" t="s">
        <v>258</v>
      </c>
    </row>
    <row r="176" spans="1:65" s="12" customFormat="1" ht="22.95" customHeight="1">
      <c r="B176" s="135"/>
      <c r="D176" s="136" t="s">
        <v>70</v>
      </c>
      <c r="E176" s="145" t="s">
        <v>162</v>
      </c>
      <c r="F176" s="145" t="s">
        <v>504</v>
      </c>
      <c r="J176" s="146">
        <f>BK176</f>
        <v>0</v>
      </c>
      <c r="L176" s="135"/>
      <c r="M176" s="139"/>
      <c r="N176" s="140"/>
      <c r="O176" s="140"/>
      <c r="P176" s="141">
        <f>P177</f>
        <v>0</v>
      </c>
      <c r="Q176" s="140"/>
      <c r="R176" s="141">
        <f>R177</f>
        <v>0</v>
      </c>
      <c r="S176" s="140"/>
      <c r="T176" s="142">
        <f>T177</f>
        <v>0</v>
      </c>
      <c r="AR176" s="136" t="s">
        <v>79</v>
      </c>
      <c r="AT176" s="143" t="s">
        <v>70</v>
      </c>
      <c r="AU176" s="143" t="s">
        <v>79</v>
      </c>
      <c r="AY176" s="136" t="s">
        <v>125</v>
      </c>
      <c r="BK176" s="144">
        <f>BK177</f>
        <v>0</v>
      </c>
    </row>
    <row r="177" spans="1:65" s="2" customFormat="1" ht="21.75" customHeight="1">
      <c r="A177" s="29"/>
      <c r="B177" s="147"/>
      <c r="C177" s="148" t="s">
        <v>260</v>
      </c>
      <c r="D177" s="148" t="s">
        <v>127</v>
      </c>
      <c r="E177" s="149" t="s">
        <v>261</v>
      </c>
      <c r="F177" s="150" t="s">
        <v>262</v>
      </c>
      <c r="G177" s="151" t="s">
        <v>263</v>
      </c>
      <c r="H177" s="152">
        <v>1</v>
      </c>
      <c r="I177" s="152"/>
      <c r="J177" s="152">
        <f>ROUND(I177*H177,3)</f>
        <v>0</v>
      </c>
      <c r="K177" s="153"/>
      <c r="L177" s="30"/>
      <c r="M177" s="154" t="s">
        <v>1</v>
      </c>
      <c r="N177" s="155" t="s">
        <v>37</v>
      </c>
      <c r="O177" s="156">
        <v>0</v>
      </c>
      <c r="P177" s="156">
        <f>O177*H177</f>
        <v>0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8" t="s">
        <v>131</v>
      </c>
      <c r="AT177" s="158" t="s">
        <v>127</v>
      </c>
      <c r="AU177" s="158" t="s">
        <v>132</v>
      </c>
      <c r="AY177" s="17" t="s">
        <v>125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7" t="s">
        <v>132</v>
      </c>
      <c r="BK177" s="160">
        <f>ROUND(I177*H177,3)</f>
        <v>0</v>
      </c>
      <c r="BL177" s="17" t="s">
        <v>131</v>
      </c>
      <c r="BM177" s="158" t="s">
        <v>264</v>
      </c>
    </row>
    <row r="178" spans="1:65" s="12" customFormat="1" ht="22.95" customHeight="1">
      <c r="B178" s="135"/>
      <c r="D178" s="136" t="s">
        <v>70</v>
      </c>
      <c r="E178" s="145" t="s">
        <v>265</v>
      </c>
      <c r="F178" s="145" t="s">
        <v>266</v>
      </c>
      <c r="J178" s="146">
        <f>BK178</f>
        <v>0</v>
      </c>
      <c r="L178" s="135"/>
      <c r="M178" s="139"/>
      <c r="N178" s="140"/>
      <c r="O178" s="140"/>
      <c r="P178" s="141">
        <f>P179</f>
        <v>0</v>
      </c>
      <c r="Q178" s="140"/>
      <c r="R178" s="141">
        <f>R179</f>
        <v>0</v>
      </c>
      <c r="S178" s="140"/>
      <c r="T178" s="142">
        <f>T179</f>
        <v>0</v>
      </c>
      <c r="AR178" s="136" t="s">
        <v>79</v>
      </c>
      <c r="AT178" s="143" t="s">
        <v>70</v>
      </c>
      <c r="AU178" s="143" t="s">
        <v>79</v>
      </c>
      <c r="AY178" s="136" t="s">
        <v>125</v>
      </c>
      <c r="BK178" s="144">
        <f>BK179</f>
        <v>0</v>
      </c>
    </row>
    <row r="179" spans="1:65" s="2" customFormat="1" ht="24.15" customHeight="1">
      <c r="A179" s="29"/>
      <c r="B179" s="147"/>
      <c r="C179" s="148" t="s">
        <v>174</v>
      </c>
      <c r="D179" s="148" t="s">
        <v>127</v>
      </c>
      <c r="E179" s="149" t="s">
        <v>267</v>
      </c>
      <c r="F179" s="150" t="s">
        <v>268</v>
      </c>
      <c r="G179" s="151" t="s">
        <v>211</v>
      </c>
      <c r="H179" s="152">
        <v>492.46300000000002</v>
      </c>
      <c r="I179" s="152"/>
      <c r="J179" s="152">
        <f>ROUND(I179*H179,3)</f>
        <v>0</v>
      </c>
      <c r="K179" s="153"/>
      <c r="L179" s="30"/>
      <c r="M179" s="154" t="s">
        <v>1</v>
      </c>
      <c r="N179" s="155" t="s">
        <v>37</v>
      </c>
      <c r="O179" s="156">
        <v>0</v>
      </c>
      <c r="P179" s="156">
        <f>O179*H179</f>
        <v>0</v>
      </c>
      <c r="Q179" s="156">
        <v>0</v>
      </c>
      <c r="R179" s="156">
        <f>Q179*H179</f>
        <v>0</v>
      </c>
      <c r="S179" s="156">
        <v>0</v>
      </c>
      <c r="T179" s="157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8" t="s">
        <v>131</v>
      </c>
      <c r="AT179" s="158" t="s">
        <v>127</v>
      </c>
      <c r="AU179" s="158" t="s">
        <v>132</v>
      </c>
      <c r="AY179" s="17" t="s">
        <v>125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7" t="s">
        <v>132</v>
      </c>
      <c r="BK179" s="160">
        <f>ROUND(I179*H179,3)</f>
        <v>0</v>
      </c>
      <c r="BL179" s="17" t="s">
        <v>131</v>
      </c>
      <c r="BM179" s="158" t="s">
        <v>269</v>
      </c>
    </row>
    <row r="180" spans="1:65" s="12" customFormat="1" ht="25.95" customHeight="1">
      <c r="B180" s="135"/>
      <c r="D180" s="136" t="s">
        <v>70</v>
      </c>
      <c r="E180" s="137" t="s">
        <v>270</v>
      </c>
      <c r="F180" s="137" t="s">
        <v>271</v>
      </c>
      <c r="J180" s="138">
        <f>J181+J186+J190+J196+J205</f>
        <v>0</v>
      </c>
      <c r="L180" s="135"/>
      <c r="M180" s="139"/>
      <c r="N180" s="140"/>
      <c r="O180" s="140"/>
      <c r="P180" s="141" t="e">
        <f>P181+P186+P190+#REF!+P196+P205</f>
        <v>#REF!</v>
      </c>
      <c r="Q180" s="140"/>
      <c r="R180" s="141" t="e">
        <f>R181+R186+R190+#REF!+R196+R205</f>
        <v>#REF!</v>
      </c>
      <c r="S180" s="140"/>
      <c r="T180" s="142" t="e">
        <f>T181+T186+T190+#REF!+T196+T205</f>
        <v>#REF!</v>
      </c>
      <c r="AR180" s="136" t="s">
        <v>132</v>
      </c>
      <c r="AT180" s="143" t="s">
        <v>70</v>
      </c>
      <c r="AU180" s="143" t="s">
        <v>71</v>
      </c>
      <c r="AY180" s="136" t="s">
        <v>125</v>
      </c>
      <c r="BK180" s="144" t="e">
        <f>BK181+BK186+BK190+#REF!+BK196+BK205</f>
        <v>#REF!</v>
      </c>
    </row>
    <row r="181" spans="1:65" s="12" customFormat="1" ht="22.95" customHeight="1">
      <c r="B181" s="135"/>
      <c r="D181" s="136" t="s">
        <v>70</v>
      </c>
      <c r="E181" s="145" t="s">
        <v>272</v>
      </c>
      <c r="F181" s="145" t="s">
        <v>273</v>
      </c>
      <c r="J181" s="146">
        <f>BK181</f>
        <v>0</v>
      </c>
      <c r="L181" s="135"/>
      <c r="M181" s="139"/>
      <c r="N181" s="140"/>
      <c r="O181" s="140"/>
      <c r="P181" s="141">
        <f>SUM(P182:P185)</f>
        <v>52.350312960000004</v>
      </c>
      <c r="Q181" s="140"/>
      <c r="R181" s="141">
        <f>SUM(R182:R185)</f>
        <v>0.16111602</v>
      </c>
      <c r="S181" s="140"/>
      <c r="T181" s="142">
        <f>SUM(T182:T185)</f>
        <v>0</v>
      </c>
      <c r="AR181" s="136" t="s">
        <v>132</v>
      </c>
      <c r="AT181" s="143" t="s">
        <v>70</v>
      </c>
      <c r="AU181" s="143" t="s">
        <v>79</v>
      </c>
      <c r="AY181" s="136" t="s">
        <v>125</v>
      </c>
      <c r="BK181" s="144">
        <f>SUM(BK182:BK185)</f>
        <v>0</v>
      </c>
    </row>
    <row r="182" spans="1:65" s="2" customFormat="1" ht="24.15" customHeight="1">
      <c r="A182" s="29"/>
      <c r="B182" s="147"/>
      <c r="C182" s="148" t="s">
        <v>274</v>
      </c>
      <c r="D182" s="148" t="s">
        <v>127</v>
      </c>
      <c r="E182" s="149" t="s">
        <v>275</v>
      </c>
      <c r="F182" s="150" t="s">
        <v>276</v>
      </c>
      <c r="G182" s="151" t="s">
        <v>149</v>
      </c>
      <c r="H182" s="152">
        <v>619.67700000000002</v>
      </c>
      <c r="I182" s="152"/>
      <c r="J182" s="152">
        <f>ROUND(I182*H182,3)</f>
        <v>0</v>
      </c>
      <c r="K182" s="153"/>
      <c r="L182" s="30"/>
      <c r="M182" s="154" t="s">
        <v>1</v>
      </c>
      <c r="N182" s="155" t="s">
        <v>37</v>
      </c>
      <c r="O182" s="156">
        <v>8.448E-2</v>
      </c>
      <c r="P182" s="156">
        <f>O182*H182</f>
        <v>52.350312960000004</v>
      </c>
      <c r="Q182" s="156">
        <v>2.5999999999999998E-4</v>
      </c>
      <c r="R182" s="156">
        <f>Q182*H182</f>
        <v>0.16111602</v>
      </c>
      <c r="S182" s="156">
        <v>0</v>
      </c>
      <c r="T182" s="157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8" t="s">
        <v>196</v>
      </c>
      <c r="AT182" s="158" t="s">
        <v>127</v>
      </c>
      <c r="AU182" s="158" t="s">
        <v>132</v>
      </c>
      <c r="AY182" s="17" t="s">
        <v>125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7" t="s">
        <v>132</v>
      </c>
      <c r="BK182" s="160">
        <f>ROUND(I182*H182,3)</f>
        <v>0</v>
      </c>
      <c r="BL182" s="17" t="s">
        <v>196</v>
      </c>
      <c r="BM182" s="158" t="s">
        <v>277</v>
      </c>
    </row>
    <row r="183" spans="1:65" s="13" customFormat="1">
      <c r="B183" s="161"/>
      <c r="D183" s="162" t="s">
        <v>135</v>
      </c>
      <c r="E183" s="168" t="s">
        <v>1</v>
      </c>
      <c r="F183" s="163" t="s">
        <v>278</v>
      </c>
      <c r="H183" s="164">
        <v>619.67700000000002</v>
      </c>
      <c r="L183" s="161"/>
      <c r="M183" s="165"/>
      <c r="N183" s="166"/>
      <c r="O183" s="166"/>
      <c r="P183" s="166"/>
      <c r="Q183" s="166"/>
      <c r="R183" s="166"/>
      <c r="S183" s="166"/>
      <c r="T183" s="167"/>
      <c r="AT183" s="168" t="s">
        <v>135</v>
      </c>
      <c r="AU183" s="168" t="s">
        <v>132</v>
      </c>
      <c r="AV183" s="13" t="s">
        <v>132</v>
      </c>
      <c r="AW183" s="13" t="s">
        <v>27</v>
      </c>
      <c r="AX183" s="13" t="s">
        <v>79</v>
      </c>
      <c r="AY183" s="168" t="s">
        <v>125</v>
      </c>
    </row>
    <row r="184" spans="1:65" s="2" customFormat="1" ht="16.5" customHeight="1">
      <c r="A184" s="29"/>
      <c r="B184" s="147"/>
      <c r="C184" s="169" t="s">
        <v>178</v>
      </c>
      <c r="D184" s="169" t="s">
        <v>150</v>
      </c>
      <c r="E184" s="170" t="s">
        <v>279</v>
      </c>
      <c r="F184" s="171" t="s">
        <v>280</v>
      </c>
      <c r="G184" s="172" t="s">
        <v>149</v>
      </c>
      <c r="H184" s="173">
        <v>632.07100000000003</v>
      </c>
      <c r="I184" s="173"/>
      <c r="J184" s="173">
        <f>ROUND(I184*H184,3)</f>
        <v>0</v>
      </c>
      <c r="K184" s="174"/>
      <c r="L184" s="175"/>
      <c r="M184" s="176" t="s">
        <v>1</v>
      </c>
      <c r="N184" s="177" t="s">
        <v>37</v>
      </c>
      <c r="O184" s="156">
        <v>0</v>
      </c>
      <c r="P184" s="156">
        <f>O184*H184</f>
        <v>0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8" t="s">
        <v>170</v>
      </c>
      <c r="AT184" s="158" t="s">
        <v>150</v>
      </c>
      <c r="AU184" s="158" t="s">
        <v>132</v>
      </c>
      <c r="AY184" s="17" t="s">
        <v>125</v>
      </c>
      <c r="BE184" s="159">
        <f>IF(N184="základná",J184,0)</f>
        <v>0</v>
      </c>
      <c r="BF184" s="159">
        <f>IF(N184="znížená",J184,0)</f>
        <v>0</v>
      </c>
      <c r="BG184" s="159">
        <f>IF(N184="zákl. prenesená",J184,0)</f>
        <v>0</v>
      </c>
      <c r="BH184" s="159">
        <f>IF(N184="zníž. prenesená",J184,0)</f>
        <v>0</v>
      </c>
      <c r="BI184" s="159">
        <f>IF(N184="nulová",J184,0)</f>
        <v>0</v>
      </c>
      <c r="BJ184" s="17" t="s">
        <v>132</v>
      </c>
      <c r="BK184" s="160">
        <f>ROUND(I184*H184,3)</f>
        <v>0</v>
      </c>
      <c r="BL184" s="17" t="s">
        <v>196</v>
      </c>
      <c r="BM184" s="158" t="s">
        <v>281</v>
      </c>
    </row>
    <row r="185" spans="1:65" s="2" customFormat="1" ht="24.15" customHeight="1">
      <c r="A185" s="29"/>
      <c r="B185" s="147"/>
      <c r="C185" s="148" t="s">
        <v>282</v>
      </c>
      <c r="D185" s="148" t="s">
        <v>127</v>
      </c>
      <c r="E185" s="149" t="s">
        <v>283</v>
      </c>
      <c r="F185" s="150" t="s">
        <v>284</v>
      </c>
      <c r="G185" s="151" t="s">
        <v>285</v>
      </c>
      <c r="H185" s="152">
        <v>180.05500000000001</v>
      </c>
      <c r="I185" s="152"/>
      <c r="J185" s="152">
        <f>ROUND(I185*H185,3)</f>
        <v>0</v>
      </c>
      <c r="K185" s="153"/>
      <c r="L185" s="30"/>
      <c r="M185" s="154" t="s">
        <v>1</v>
      </c>
      <c r="N185" s="155" t="s">
        <v>37</v>
      </c>
      <c r="O185" s="156">
        <v>0</v>
      </c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8" t="s">
        <v>196</v>
      </c>
      <c r="AT185" s="158" t="s">
        <v>127</v>
      </c>
      <c r="AU185" s="158" t="s">
        <v>132</v>
      </c>
      <c r="AY185" s="17" t="s">
        <v>125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7" t="s">
        <v>132</v>
      </c>
      <c r="BK185" s="160">
        <f>ROUND(I185*H185,3)</f>
        <v>0</v>
      </c>
      <c r="BL185" s="17" t="s">
        <v>196</v>
      </c>
      <c r="BM185" s="158" t="s">
        <v>286</v>
      </c>
    </row>
    <row r="186" spans="1:65" s="12" customFormat="1" ht="22.95" customHeight="1">
      <c r="B186" s="135"/>
      <c r="D186" s="136" t="s">
        <v>70</v>
      </c>
      <c r="E186" s="145" t="s">
        <v>287</v>
      </c>
      <c r="F186" s="145" t="s">
        <v>288</v>
      </c>
      <c r="J186" s="146">
        <f>BK186</f>
        <v>0</v>
      </c>
      <c r="L186" s="135"/>
      <c r="M186" s="139"/>
      <c r="N186" s="140"/>
      <c r="O186" s="140"/>
      <c r="P186" s="141">
        <f>SUM(P187:P189)</f>
        <v>0</v>
      </c>
      <c r="Q186" s="140"/>
      <c r="R186" s="141">
        <f>SUM(R187:R189)</f>
        <v>0</v>
      </c>
      <c r="S186" s="140"/>
      <c r="T186" s="142">
        <f>SUM(T187:T189)</f>
        <v>0</v>
      </c>
      <c r="AR186" s="136" t="s">
        <v>132</v>
      </c>
      <c r="AT186" s="143" t="s">
        <v>70</v>
      </c>
      <c r="AU186" s="143" t="s">
        <v>79</v>
      </c>
      <c r="AY186" s="136" t="s">
        <v>125</v>
      </c>
      <c r="BK186" s="144">
        <f>SUM(BK187:BK189)</f>
        <v>0</v>
      </c>
    </row>
    <row r="187" spans="1:65" s="2" customFormat="1" ht="33" customHeight="1">
      <c r="A187" s="29"/>
      <c r="B187" s="147"/>
      <c r="C187" s="148" t="s">
        <v>182</v>
      </c>
      <c r="D187" s="148" t="s">
        <v>127</v>
      </c>
      <c r="E187" s="149" t="s">
        <v>289</v>
      </c>
      <c r="F187" s="150" t="s">
        <v>290</v>
      </c>
      <c r="G187" s="151" t="s">
        <v>149</v>
      </c>
      <c r="H187" s="152">
        <v>721.20600000000002</v>
      </c>
      <c r="I187" s="152"/>
      <c r="J187" s="152">
        <f>ROUND(I187*H187,3)</f>
        <v>0</v>
      </c>
      <c r="K187" s="153"/>
      <c r="L187" s="30"/>
      <c r="M187" s="154" t="s">
        <v>1</v>
      </c>
      <c r="N187" s="155" t="s">
        <v>37</v>
      </c>
      <c r="O187" s="156">
        <v>0</v>
      </c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8" t="s">
        <v>196</v>
      </c>
      <c r="AT187" s="158" t="s">
        <v>127</v>
      </c>
      <c r="AU187" s="158" t="s">
        <v>132</v>
      </c>
      <c r="AY187" s="17" t="s">
        <v>125</v>
      </c>
      <c r="BE187" s="159">
        <f>IF(N187="základná",J187,0)</f>
        <v>0</v>
      </c>
      <c r="BF187" s="159">
        <f>IF(N187="znížená",J187,0)</f>
        <v>0</v>
      </c>
      <c r="BG187" s="159">
        <f>IF(N187="zákl. prenesená",J187,0)</f>
        <v>0</v>
      </c>
      <c r="BH187" s="159">
        <f>IF(N187="zníž. prenesená",J187,0)</f>
        <v>0</v>
      </c>
      <c r="BI187" s="159">
        <f>IF(N187="nulová",J187,0)</f>
        <v>0</v>
      </c>
      <c r="BJ187" s="17" t="s">
        <v>132</v>
      </c>
      <c r="BK187" s="160">
        <f>ROUND(I187*H187,3)</f>
        <v>0</v>
      </c>
      <c r="BL187" s="17" t="s">
        <v>196</v>
      </c>
      <c r="BM187" s="158" t="s">
        <v>291</v>
      </c>
    </row>
    <row r="188" spans="1:65" s="2" customFormat="1" ht="16.5" customHeight="1">
      <c r="A188" s="29"/>
      <c r="B188" s="147"/>
      <c r="C188" s="169" t="s">
        <v>292</v>
      </c>
      <c r="D188" s="169" t="s">
        <v>150</v>
      </c>
      <c r="E188" s="170" t="s">
        <v>293</v>
      </c>
      <c r="F188" s="171" t="s">
        <v>294</v>
      </c>
      <c r="G188" s="172" t="s">
        <v>149</v>
      </c>
      <c r="H188" s="173">
        <v>721.20600000000002</v>
      </c>
      <c r="I188" s="173"/>
      <c r="J188" s="173">
        <f>ROUND(I188*H188,3)</f>
        <v>0</v>
      </c>
      <c r="K188" s="174"/>
      <c r="L188" s="175"/>
      <c r="M188" s="176" t="s">
        <v>1</v>
      </c>
      <c r="N188" s="177" t="s">
        <v>37</v>
      </c>
      <c r="O188" s="156">
        <v>0</v>
      </c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8" t="s">
        <v>170</v>
      </c>
      <c r="AT188" s="158" t="s">
        <v>150</v>
      </c>
      <c r="AU188" s="158" t="s">
        <v>132</v>
      </c>
      <c r="AY188" s="17" t="s">
        <v>125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7" t="s">
        <v>132</v>
      </c>
      <c r="BK188" s="160">
        <f>ROUND(I188*H188,3)</f>
        <v>0</v>
      </c>
      <c r="BL188" s="17" t="s">
        <v>196</v>
      </c>
      <c r="BM188" s="158" t="s">
        <v>295</v>
      </c>
    </row>
    <row r="189" spans="1:65" s="2" customFormat="1" ht="24.15" customHeight="1">
      <c r="A189" s="29"/>
      <c r="B189" s="147"/>
      <c r="C189" s="148" t="s">
        <v>190</v>
      </c>
      <c r="D189" s="148" t="s">
        <v>127</v>
      </c>
      <c r="E189" s="149" t="s">
        <v>296</v>
      </c>
      <c r="F189" s="150" t="s">
        <v>297</v>
      </c>
      <c r="G189" s="151" t="s">
        <v>285</v>
      </c>
      <c r="H189" s="152">
        <v>93.22</v>
      </c>
      <c r="I189" s="152"/>
      <c r="J189" s="152">
        <f>ROUND(I189*H189,3)</f>
        <v>0</v>
      </c>
      <c r="K189" s="153"/>
      <c r="L189" s="30"/>
      <c r="M189" s="154" t="s">
        <v>1</v>
      </c>
      <c r="N189" s="155" t="s">
        <v>37</v>
      </c>
      <c r="O189" s="156">
        <v>0</v>
      </c>
      <c r="P189" s="156">
        <f>O189*H189</f>
        <v>0</v>
      </c>
      <c r="Q189" s="156">
        <v>0</v>
      </c>
      <c r="R189" s="156">
        <f>Q189*H189</f>
        <v>0</v>
      </c>
      <c r="S189" s="156">
        <v>0</v>
      </c>
      <c r="T189" s="157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8" t="s">
        <v>196</v>
      </c>
      <c r="AT189" s="158" t="s">
        <v>127</v>
      </c>
      <c r="AU189" s="158" t="s">
        <v>132</v>
      </c>
      <c r="AY189" s="17" t="s">
        <v>125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7" t="s">
        <v>132</v>
      </c>
      <c r="BK189" s="160">
        <f>ROUND(I189*H189,3)</f>
        <v>0</v>
      </c>
      <c r="BL189" s="17" t="s">
        <v>196</v>
      </c>
      <c r="BM189" s="158" t="s">
        <v>298</v>
      </c>
    </row>
    <row r="190" spans="1:65" s="12" customFormat="1" ht="22.95" customHeight="1">
      <c r="B190" s="135"/>
      <c r="D190" s="136" t="s">
        <v>70</v>
      </c>
      <c r="E190" s="145" t="s">
        <v>299</v>
      </c>
      <c r="F190" s="145" t="s">
        <v>300</v>
      </c>
      <c r="J190" s="146">
        <f>BK190</f>
        <v>0</v>
      </c>
      <c r="L190" s="135"/>
      <c r="M190" s="139"/>
      <c r="N190" s="140"/>
      <c r="O190" s="140"/>
      <c r="P190" s="141">
        <f>SUM(P191:P195)</f>
        <v>0</v>
      </c>
      <c r="Q190" s="140"/>
      <c r="R190" s="141">
        <f>SUM(R191:R195)</f>
        <v>0</v>
      </c>
      <c r="S190" s="140"/>
      <c r="T190" s="142">
        <f>SUM(T191:T195)</f>
        <v>0</v>
      </c>
      <c r="AR190" s="136" t="s">
        <v>132</v>
      </c>
      <c r="AT190" s="143" t="s">
        <v>70</v>
      </c>
      <c r="AU190" s="143" t="s">
        <v>79</v>
      </c>
      <c r="AY190" s="136" t="s">
        <v>125</v>
      </c>
      <c r="BK190" s="144">
        <f>SUM(BK191:BK195)</f>
        <v>0</v>
      </c>
    </row>
    <row r="191" spans="1:65" s="2" customFormat="1" ht="33" customHeight="1">
      <c r="A191" s="29"/>
      <c r="B191" s="147"/>
      <c r="C191" s="148" t="s">
        <v>301</v>
      </c>
      <c r="D191" s="148" t="s">
        <v>127</v>
      </c>
      <c r="E191" s="149" t="s">
        <v>302</v>
      </c>
      <c r="F191" s="150" t="s">
        <v>303</v>
      </c>
      <c r="G191" s="151" t="s">
        <v>149</v>
      </c>
      <c r="H191" s="152">
        <v>721.20600000000002</v>
      </c>
      <c r="I191" s="152"/>
      <c r="J191" s="152">
        <f>ROUND(I191*H191,3)</f>
        <v>0</v>
      </c>
      <c r="K191" s="153"/>
      <c r="L191" s="30"/>
      <c r="M191" s="154" t="s">
        <v>1</v>
      </c>
      <c r="N191" s="155" t="s">
        <v>37</v>
      </c>
      <c r="O191" s="156">
        <v>0</v>
      </c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8" t="s">
        <v>196</v>
      </c>
      <c r="AT191" s="158" t="s">
        <v>127</v>
      </c>
      <c r="AU191" s="158" t="s">
        <v>132</v>
      </c>
      <c r="AY191" s="17" t="s">
        <v>125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7" t="s">
        <v>132</v>
      </c>
      <c r="BK191" s="160">
        <f>ROUND(I191*H191,3)</f>
        <v>0</v>
      </c>
      <c r="BL191" s="17" t="s">
        <v>196</v>
      </c>
      <c r="BM191" s="158" t="s">
        <v>304</v>
      </c>
    </row>
    <row r="192" spans="1:65" s="2" customFormat="1" ht="24.15" customHeight="1">
      <c r="A192" s="29"/>
      <c r="B192" s="147"/>
      <c r="C192" s="148" t="s">
        <v>195</v>
      </c>
      <c r="D192" s="148" t="s">
        <v>127</v>
      </c>
      <c r="E192" s="149" t="s">
        <v>305</v>
      </c>
      <c r="F192" s="150" t="s">
        <v>306</v>
      </c>
      <c r="G192" s="151" t="s">
        <v>160</v>
      </c>
      <c r="H192" s="152">
        <v>117</v>
      </c>
      <c r="I192" s="152"/>
      <c r="J192" s="152">
        <f>ROUND(I192*H192,3)</f>
        <v>0</v>
      </c>
      <c r="K192" s="153"/>
      <c r="L192" s="30"/>
      <c r="M192" s="154" t="s">
        <v>1</v>
      </c>
      <c r="N192" s="155" t="s">
        <v>37</v>
      </c>
      <c r="O192" s="156">
        <v>0</v>
      </c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8" t="s">
        <v>196</v>
      </c>
      <c r="AT192" s="158" t="s">
        <v>127</v>
      </c>
      <c r="AU192" s="158" t="s">
        <v>132</v>
      </c>
      <c r="AY192" s="17" t="s">
        <v>125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7" t="s">
        <v>132</v>
      </c>
      <c r="BK192" s="160">
        <f>ROUND(I192*H192,3)</f>
        <v>0</v>
      </c>
      <c r="BL192" s="17" t="s">
        <v>196</v>
      </c>
      <c r="BM192" s="158" t="s">
        <v>307</v>
      </c>
    </row>
    <row r="193" spans="1:65" s="2" customFormat="1" ht="16.5" customHeight="1">
      <c r="A193" s="29"/>
      <c r="B193" s="147"/>
      <c r="C193" s="148" t="s">
        <v>308</v>
      </c>
      <c r="D193" s="148" t="s">
        <v>127</v>
      </c>
      <c r="E193" s="149" t="s">
        <v>309</v>
      </c>
      <c r="F193" s="150" t="s">
        <v>310</v>
      </c>
      <c r="G193" s="151" t="s">
        <v>160</v>
      </c>
      <c r="H193" s="152">
        <v>75.599999999999994</v>
      </c>
      <c r="I193" s="152"/>
      <c r="J193" s="152">
        <f>ROUND(I193*H193,3)</f>
        <v>0</v>
      </c>
      <c r="K193" s="153"/>
      <c r="L193" s="30"/>
      <c r="M193" s="154" t="s">
        <v>1</v>
      </c>
      <c r="N193" s="155" t="s">
        <v>37</v>
      </c>
      <c r="O193" s="156">
        <v>0</v>
      </c>
      <c r="P193" s="156">
        <f>O193*H193</f>
        <v>0</v>
      </c>
      <c r="Q193" s="156">
        <v>0</v>
      </c>
      <c r="R193" s="156">
        <f>Q193*H193</f>
        <v>0</v>
      </c>
      <c r="S193" s="156">
        <v>0</v>
      </c>
      <c r="T193" s="157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8" t="s">
        <v>196</v>
      </c>
      <c r="AT193" s="158" t="s">
        <v>127</v>
      </c>
      <c r="AU193" s="158" t="s">
        <v>132</v>
      </c>
      <c r="AY193" s="17" t="s">
        <v>125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7" t="s">
        <v>132</v>
      </c>
      <c r="BK193" s="160">
        <f>ROUND(I193*H193,3)</f>
        <v>0</v>
      </c>
      <c r="BL193" s="17" t="s">
        <v>196</v>
      </c>
      <c r="BM193" s="158" t="s">
        <v>311</v>
      </c>
    </row>
    <row r="194" spans="1:65" s="2" customFormat="1" ht="21.75" customHeight="1">
      <c r="A194" s="29"/>
      <c r="B194" s="147"/>
      <c r="C194" s="148" t="s">
        <v>199</v>
      </c>
      <c r="D194" s="148" t="s">
        <v>127</v>
      </c>
      <c r="E194" s="149" t="s">
        <v>312</v>
      </c>
      <c r="F194" s="150" t="s">
        <v>313</v>
      </c>
      <c r="G194" s="151" t="s">
        <v>160</v>
      </c>
      <c r="H194" s="152">
        <v>10</v>
      </c>
      <c r="I194" s="152"/>
      <c r="J194" s="152">
        <f>ROUND(I194*H194,3)</f>
        <v>0</v>
      </c>
      <c r="K194" s="153"/>
      <c r="L194" s="30"/>
      <c r="M194" s="154" t="s">
        <v>1</v>
      </c>
      <c r="N194" s="155" t="s">
        <v>37</v>
      </c>
      <c r="O194" s="156">
        <v>0</v>
      </c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8" t="s">
        <v>196</v>
      </c>
      <c r="AT194" s="158" t="s">
        <v>127</v>
      </c>
      <c r="AU194" s="158" t="s">
        <v>132</v>
      </c>
      <c r="AY194" s="17" t="s">
        <v>125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7" t="s">
        <v>132</v>
      </c>
      <c r="BK194" s="160">
        <f>ROUND(I194*H194,3)</f>
        <v>0</v>
      </c>
      <c r="BL194" s="17" t="s">
        <v>196</v>
      </c>
      <c r="BM194" s="158" t="s">
        <v>314</v>
      </c>
    </row>
    <row r="195" spans="1:65" s="2" customFormat="1" ht="24.15" customHeight="1">
      <c r="A195" s="29"/>
      <c r="B195" s="147"/>
      <c r="C195" s="148" t="s">
        <v>315</v>
      </c>
      <c r="D195" s="148" t="s">
        <v>127</v>
      </c>
      <c r="E195" s="149" t="s">
        <v>316</v>
      </c>
      <c r="F195" s="150" t="s">
        <v>317</v>
      </c>
      <c r="G195" s="151" t="s">
        <v>285</v>
      </c>
      <c r="H195" s="152">
        <v>302.31799999999998</v>
      </c>
      <c r="I195" s="152"/>
      <c r="J195" s="152">
        <f>ROUND(I195*H195,3)</f>
        <v>0</v>
      </c>
      <c r="K195" s="153"/>
      <c r="L195" s="30"/>
      <c r="M195" s="154" t="s">
        <v>1</v>
      </c>
      <c r="N195" s="155" t="s">
        <v>37</v>
      </c>
      <c r="O195" s="156">
        <v>0</v>
      </c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8" t="s">
        <v>196</v>
      </c>
      <c r="AT195" s="158" t="s">
        <v>127</v>
      </c>
      <c r="AU195" s="158" t="s">
        <v>132</v>
      </c>
      <c r="AY195" s="17" t="s">
        <v>125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7" t="s">
        <v>132</v>
      </c>
      <c r="BK195" s="160">
        <f>ROUND(I195*H195,3)</f>
        <v>0</v>
      </c>
      <c r="BL195" s="17" t="s">
        <v>196</v>
      </c>
      <c r="BM195" s="158" t="s">
        <v>318</v>
      </c>
    </row>
    <row r="196" spans="1:65" s="12" customFormat="1" ht="22.95" customHeight="1">
      <c r="B196" s="135"/>
      <c r="D196" s="136" t="s">
        <v>70</v>
      </c>
      <c r="E196" s="145" t="s">
        <v>319</v>
      </c>
      <c r="F196" s="145" t="s">
        <v>320</v>
      </c>
      <c r="J196" s="146">
        <f>BK196</f>
        <v>0</v>
      </c>
      <c r="L196" s="135"/>
      <c r="M196" s="139"/>
      <c r="N196" s="140"/>
      <c r="O196" s="140"/>
      <c r="P196" s="141">
        <f>SUM(P197:P204)</f>
        <v>0</v>
      </c>
      <c r="Q196" s="140"/>
      <c r="R196" s="141">
        <f>SUM(R197:R204)</f>
        <v>0</v>
      </c>
      <c r="S196" s="140"/>
      <c r="T196" s="142">
        <f>SUM(T197:T204)</f>
        <v>0</v>
      </c>
      <c r="AR196" s="136" t="s">
        <v>132</v>
      </c>
      <c r="AT196" s="143" t="s">
        <v>70</v>
      </c>
      <c r="AU196" s="143" t="s">
        <v>79</v>
      </c>
      <c r="AY196" s="136" t="s">
        <v>125</v>
      </c>
      <c r="BK196" s="144">
        <f>SUM(BK197:BK204)</f>
        <v>0</v>
      </c>
    </row>
    <row r="197" spans="1:65" s="2" customFormat="1" ht="16.5" customHeight="1">
      <c r="A197" s="29"/>
      <c r="B197" s="147"/>
      <c r="C197" s="148">
        <v>46</v>
      </c>
      <c r="D197" s="148" t="s">
        <v>127</v>
      </c>
      <c r="E197" s="149" t="s">
        <v>321</v>
      </c>
      <c r="F197" s="150" t="s">
        <v>322</v>
      </c>
      <c r="G197" s="151" t="s">
        <v>149</v>
      </c>
      <c r="H197" s="152">
        <v>24</v>
      </c>
      <c r="I197" s="152"/>
      <c r="J197" s="152">
        <f t="shared" ref="J197:J204" si="20">ROUND(I197*H197,3)</f>
        <v>0</v>
      </c>
      <c r="K197" s="153"/>
      <c r="L197" s="30"/>
      <c r="M197" s="154" t="s">
        <v>1</v>
      </c>
      <c r="N197" s="155" t="s">
        <v>37</v>
      </c>
      <c r="O197" s="156">
        <v>0</v>
      </c>
      <c r="P197" s="156">
        <f t="shared" ref="P197:P204" si="21">O197*H197</f>
        <v>0</v>
      </c>
      <c r="Q197" s="156">
        <v>0</v>
      </c>
      <c r="R197" s="156">
        <f t="shared" ref="R197:R204" si="22">Q197*H197</f>
        <v>0</v>
      </c>
      <c r="S197" s="156">
        <v>0</v>
      </c>
      <c r="T197" s="157">
        <f t="shared" ref="T197:T204" si="23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8" t="s">
        <v>196</v>
      </c>
      <c r="AT197" s="158" t="s">
        <v>127</v>
      </c>
      <c r="AU197" s="158" t="s">
        <v>132</v>
      </c>
      <c r="AY197" s="17" t="s">
        <v>125</v>
      </c>
      <c r="BE197" s="159">
        <f t="shared" ref="BE197:BE204" si="24">IF(N197="základná",J197,0)</f>
        <v>0</v>
      </c>
      <c r="BF197" s="159">
        <f t="shared" ref="BF197:BF204" si="25">IF(N197="znížená",J197,0)</f>
        <v>0</v>
      </c>
      <c r="BG197" s="159">
        <f t="shared" ref="BG197:BG204" si="26">IF(N197="zákl. prenesená",J197,0)</f>
        <v>0</v>
      </c>
      <c r="BH197" s="159">
        <f t="shared" ref="BH197:BH204" si="27">IF(N197="zníž. prenesená",J197,0)</f>
        <v>0</v>
      </c>
      <c r="BI197" s="159">
        <f t="shared" ref="BI197:BI204" si="28">IF(N197="nulová",J197,0)</f>
        <v>0</v>
      </c>
      <c r="BJ197" s="17" t="s">
        <v>132</v>
      </c>
      <c r="BK197" s="160">
        <f t="shared" ref="BK197:BK204" si="29">ROUND(I197*H197,3)</f>
        <v>0</v>
      </c>
      <c r="BL197" s="17" t="s">
        <v>196</v>
      </c>
      <c r="BM197" s="158" t="s">
        <v>323</v>
      </c>
    </row>
    <row r="198" spans="1:65" s="2" customFormat="1" ht="24.15" customHeight="1">
      <c r="A198" s="29"/>
      <c r="B198" s="147"/>
      <c r="C198" s="169">
        <v>47</v>
      </c>
      <c r="D198" s="169" t="s">
        <v>150</v>
      </c>
      <c r="E198" s="170" t="s">
        <v>324</v>
      </c>
      <c r="F198" s="171" t="s">
        <v>325</v>
      </c>
      <c r="G198" s="172" t="s">
        <v>149</v>
      </c>
      <c r="H198" s="173">
        <v>24</v>
      </c>
      <c r="I198" s="173"/>
      <c r="J198" s="173">
        <f t="shared" si="20"/>
        <v>0</v>
      </c>
      <c r="K198" s="174"/>
      <c r="L198" s="175"/>
      <c r="M198" s="176" t="s">
        <v>1</v>
      </c>
      <c r="N198" s="177" t="s">
        <v>37</v>
      </c>
      <c r="O198" s="156">
        <v>0</v>
      </c>
      <c r="P198" s="156">
        <f t="shared" si="21"/>
        <v>0</v>
      </c>
      <c r="Q198" s="156">
        <v>0</v>
      </c>
      <c r="R198" s="156">
        <f t="shared" si="22"/>
        <v>0</v>
      </c>
      <c r="S198" s="156">
        <v>0</v>
      </c>
      <c r="T198" s="157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8" t="s">
        <v>170</v>
      </c>
      <c r="AT198" s="158" t="s">
        <v>150</v>
      </c>
      <c r="AU198" s="158" t="s">
        <v>132</v>
      </c>
      <c r="AY198" s="17" t="s">
        <v>125</v>
      </c>
      <c r="BE198" s="159">
        <f t="shared" si="24"/>
        <v>0</v>
      </c>
      <c r="BF198" s="159">
        <f t="shared" si="25"/>
        <v>0</v>
      </c>
      <c r="BG198" s="159">
        <f t="shared" si="26"/>
        <v>0</v>
      </c>
      <c r="BH198" s="159">
        <f t="shared" si="27"/>
        <v>0</v>
      </c>
      <c r="BI198" s="159">
        <f t="shared" si="28"/>
        <v>0</v>
      </c>
      <c r="BJ198" s="17" t="s">
        <v>132</v>
      </c>
      <c r="BK198" s="160">
        <f t="shared" si="29"/>
        <v>0</v>
      </c>
      <c r="BL198" s="17" t="s">
        <v>196</v>
      </c>
      <c r="BM198" s="158" t="s">
        <v>326</v>
      </c>
    </row>
    <row r="199" spans="1:65" s="2" customFormat="1" ht="24.15" customHeight="1">
      <c r="A199" s="29"/>
      <c r="B199" s="147"/>
      <c r="C199" s="148">
        <v>48</v>
      </c>
      <c r="D199" s="148" t="s">
        <v>127</v>
      </c>
      <c r="E199" s="149" t="s">
        <v>327</v>
      </c>
      <c r="F199" s="150" t="s">
        <v>328</v>
      </c>
      <c r="G199" s="151" t="s">
        <v>189</v>
      </c>
      <c r="H199" s="152">
        <v>5</v>
      </c>
      <c r="I199" s="152"/>
      <c r="J199" s="152">
        <f t="shared" si="20"/>
        <v>0</v>
      </c>
      <c r="K199" s="153"/>
      <c r="L199" s="30"/>
      <c r="M199" s="154" t="s">
        <v>1</v>
      </c>
      <c r="N199" s="155" t="s">
        <v>37</v>
      </c>
      <c r="O199" s="156">
        <v>0</v>
      </c>
      <c r="P199" s="156">
        <f t="shared" si="21"/>
        <v>0</v>
      </c>
      <c r="Q199" s="156">
        <v>0</v>
      </c>
      <c r="R199" s="156">
        <f t="shared" si="22"/>
        <v>0</v>
      </c>
      <c r="S199" s="156">
        <v>0</v>
      </c>
      <c r="T199" s="157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8" t="s">
        <v>196</v>
      </c>
      <c r="AT199" s="158" t="s">
        <v>127</v>
      </c>
      <c r="AU199" s="158" t="s">
        <v>132</v>
      </c>
      <c r="AY199" s="17" t="s">
        <v>125</v>
      </c>
      <c r="BE199" s="159">
        <f t="shared" si="24"/>
        <v>0</v>
      </c>
      <c r="BF199" s="159">
        <f t="shared" si="25"/>
        <v>0</v>
      </c>
      <c r="BG199" s="159">
        <f t="shared" si="26"/>
        <v>0</v>
      </c>
      <c r="BH199" s="159">
        <f t="shared" si="27"/>
        <v>0</v>
      </c>
      <c r="BI199" s="159">
        <f t="shared" si="28"/>
        <v>0</v>
      </c>
      <c r="BJ199" s="17" t="s">
        <v>132</v>
      </c>
      <c r="BK199" s="160">
        <f t="shared" si="29"/>
        <v>0</v>
      </c>
      <c r="BL199" s="17" t="s">
        <v>196</v>
      </c>
      <c r="BM199" s="158" t="s">
        <v>329</v>
      </c>
    </row>
    <row r="200" spans="1:65" s="2" customFormat="1" ht="16.5" customHeight="1">
      <c r="A200" s="29"/>
      <c r="B200" s="147"/>
      <c r="C200" s="169">
        <v>49</v>
      </c>
      <c r="D200" s="169" t="s">
        <v>150</v>
      </c>
      <c r="E200" s="170" t="s">
        <v>330</v>
      </c>
      <c r="F200" s="171" t="s">
        <v>331</v>
      </c>
      <c r="G200" s="172" t="s">
        <v>189</v>
      </c>
      <c r="H200" s="173">
        <v>3</v>
      </c>
      <c r="I200" s="173"/>
      <c r="J200" s="173">
        <f t="shared" si="20"/>
        <v>0</v>
      </c>
      <c r="K200" s="174"/>
      <c r="L200" s="175"/>
      <c r="M200" s="176" t="s">
        <v>1</v>
      </c>
      <c r="N200" s="177" t="s">
        <v>37</v>
      </c>
      <c r="O200" s="156">
        <v>0</v>
      </c>
      <c r="P200" s="156">
        <f t="shared" si="21"/>
        <v>0</v>
      </c>
      <c r="Q200" s="156">
        <v>0</v>
      </c>
      <c r="R200" s="156">
        <f t="shared" si="22"/>
        <v>0</v>
      </c>
      <c r="S200" s="156">
        <v>0</v>
      </c>
      <c r="T200" s="157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8" t="s">
        <v>170</v>
      </c>
      <c r="AT200" s="158" t="s">
        <v>150</v>
      </c>
      <c r="AU200" s="158" t="s">
        <v>132</v>
      </c>
      <c r="AY200" s="17" t="s">
        <v>125</v>
      </c>
      <c r="BE200" s="159">
        <f t="shared" si="24"/>
        <v>0</v>
      </c>
      <c r="BF200" s="159">
        <f t="shared" si="25"/>
        <v>0</v>
      </c>
      <c r="BG200" s="159">
        <f t="shared" si="26"/>
        <v>0</v>
      </c>
      <c r="BH200" s="159">
        <f t="shared" si="27"/>
        <v>0</v>
      </c>
      <c r="BI200" s="159">
        <f t="shared" si="28"/>
        <v>0</v>
      </c>
      <c r="BJ200" s="17" t="s">
        <v>132</v>
      </c>
      <c r="BK200" s="160">
        <f t="shared" si="29"/>
        <v>0</v>
      </c>
      <c r="BL200" s="17" t="s">
        <v>196</v>
      </c>
      <c r="BM200" s="158" t="s">
        <v>332</v>
      </c>
    </row>
    <row r="201" spans="1:65" s="2" customFormat="1" ht="16.5" customHeight="1">
      <c r="A201" s="29"/>
      <c r="B201" s="147"/>
      <c r="C201" s="148">
        <v>50</v>
      </c>
      <c r="D201" s="169" t="s">
        <v>150</v>
      </c>
      <c r="E201" s="170" t="s">
        <v>333</v>
      </c>
      <c r="F201" s="171" t="s">
        <v>334</v>
      </c>
      <c r="G201" s="172" t="s">
        <v>189</v>
      </c>
      <c r="H201" s="173">
        <v>2</v>
      </c>
      <c r="I201" s="173"/>
      <c r="J201" s="173">
        <f t="shared" si="20"/>
        <v>0</v>
      </c>
      <c r="K201" s="174"/>
      <c r="L201" s="175"/>
      <c r="M201" s="176" t="s">
        <v>1</v>
      </c>
      <c r="N201" s="177" t="s">
        <v>37</v>
      </c>
      <c r="O201" s="156">
        <v>0</v>
      </c>
      <c r="P201" s="156">
        <f t="shared" si="21"/>
        <v>0</v>
      </c>
      <c r="Q201" s="156">
        <v>0</v>
      </c>
      <c r="R201" s="156">
        <f t="shared" si="22"/>
        <v>0</v>
      </c>
      <c r="S201" s="156">
        <v>0</v>
      </c>
      <c r="T201" s="157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8" t="s">
        <v>170</v>
      </c>
      <c r="AT201" s="158" t="s">
        <v>150</v>
      </c>
      <c r="AU201" s="158" t="s">
        <v>132</v>
      </c>
      <c r="AY201" s="17" t="s">
        <v>125</v>
      </c>
      <c r="BE201" s="159">
        <f t="shared" si="24"/>
        <v>0</v>
      </c>
      <c r="BF201" s="159">
        <f t="shared" si="25"/>
        <v>0</v>
      </c>
      <c r="BG201" s="159">
        <f t="shared" si="26"/>
        <v>0</v>
      </c>
      <c r="BH201" s="159">
        <f t="shared" si="27"/>
        <v>0</v>
      </c>
      <c r="BI201" s="159">
        <f t="shared" si="28"/>
        <v>0</v>
      </c>
      <c r="BJ201" s="17" t="s">
        <v>132</v>
      </c>
      <c r="BK201" s="160">
        <f t="shared" si="29"/>
        <v>0</v>
      </c>
      <c r="BL201" s="17" t="s">
        <v>196</v>
      </c>
      <c r="BM201" s="158" t="s">
        <v>335</v>
      </c>
    </row>
    <row r="202" spans="1:65" s="2" customFormat="1" ht="24.15" customHeight="1">
      <c r="A202" s="29"/>
      <c r="B202" s="147"/>
      <c r="C202" s="169">
        <v>51</v>
      </c>
      <c r="D202" s="148" t="s">
        <v>127</v>
      </c>
      <c r="E202" s="149" t="s">
        <v>336</v>
      </c>
      <c r="F202" s="150" t="s">
        <v>337</v>
      </c>
      <c r="G202" s="151" t="s">
        <v>189</v>
      </c>
      <c r="H202" s="152">
        <v>22</v>
      </c>
      <c r="I202" s="152"/>
      <c r="J202" s="152">
        <f t="shared" si="20"/>
        <v>0</v>
      </c>
      <c r="K202" s="153"/>
      <c r="L202" s="30"/>
      <c r="M202" s="154" t="s">
        <v>1</v>
      </c>
      <c r="N202" s="155" t="s">
        <v>37</v>
      </c>
      <c r="O202" s="156">
        <v>0</v>
      </c>
      <c r="P202" s="156">
        <f t="shared" si="21"/>
        <v>0</v>
      </c>
      <c r="Q202" s="156">
        <v>0</v>
      </c>
      <c r="R202" s="156">
        <f t="shared" si="22"/>
        <v>0</v>
      </c>
      <c r="S202" s="156">
        <v>0</v>
      </c>
      <c r="T202" s="157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8" t="s">
        <v>196</v>
      </c>
      <c r="AT202" s="158" t="s">
        <v>127</v>
      </c>
      <c r="AU202" s="158" t="s">
        <v>132</v>
      </c>
      <c r="AY202" s="17" t="s">
        <v>125</v>
      </c>
      <c r="BE202" s="159">
        <f t="shared" si="24"/>
        <v>0</v>
      </c>
      <c r="BF202" s="159">
        <f t="shared" si="25"/>
        <v>0</v>
      </c>
      <c r="BG202" s="159">
        <f t="shared" si="26"/>
        <v>0</v>
      </c>
      <c r="BH202" s="159">
        <f t="shared" si="27"/>
        <v>0</v>
      </c>
      <c r="BI202" s="159">
        <f t="shared" si="28"/>
        <v>0</v>
      </c>
      <c r="BJ202" s="17" t="s">
        <v>132</v>
      </c>
      <c r="BK202" s="160">
        <f t="shared" si="29"/>
        <v>0</v>
      </c>
      <c r="BL202" s="17" t="s">
        <v>196</v>
      </c>
      <c r="BM202" s="158" t="s">
        <v>338</v>
      </c>
    </row>
    <row r="203" spans="1:65" s="2" customFormat="1" ht="16.5" customHeight="1">
      <c r="A203" s="29"/>
      <c r="B203" s="147"/>
      <c r="C203" s="148">
        <v>52</v>
      </c>
      <c r="D203" s="169" t="s">
        <v>150</v>
      </c>
      <c r="E203" s="170" t="s">
        <v>339</v>
      </c>
      <c r="F203" s="171" t="s">
        <v>340</v>
      </c>
      <c r="G203" s="172" t="s">
        <v>189</v>
      </c>
      <c r="H203" s="173">
        <v>22</v>
      </c>
      <c r="I203" s="173"/>
      <c r="J203" s="173">
        <f t="shared" si="20"/>
        <v>0</v>
      </c>
      <c r="K203" s="174"/>
      <c r="L203" s="175"/>
      <c r="M203" s="176" t="s">
        <v>1</v>
      </c>
      <c r="N203" s="177" t="s">
        <v>37</v>
      </c>
      <c r="O203" s="156">
        <v>0</v>
      </c>
      <c r="P203" s="156">
        <f t="shared" si="21"/>
        <v>0</v>
      </c>
      <c r="Q203" s="156">
        <v>0</v>
      </c>
      <c r="R203" s="156">
        <f t="shared" si="22"/>
        <v>0</v>
      </c>
      <c r="S203" s="156">
        <v>0</v>
      </c>
      <c r="T203" s="157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8" t="s">
        <v>170</v>
      </c>
      <c r="AT203" s="158" t="s">
        <v>150</v>
      </c>
      <c r="AU203" s="158" t="s">
        <v>132</v>
      </c>
      <c r="AY203" s="17" t="s">
        <v>125</v>
      </c>
      <c r="BE203" s="159">
        <f t="shared" si="24"/>
        <v>0</v>
      </c>
      <c r="BF203" s="159">
        <f t="shared" si="25"/>
        <v>0</v>
      </c>
      <c r="BG203" s="159">
        <f t="shared" si="26"/>
        <v>0</v>
      </c>
      <c r="BH203" s="159">
        <f t="shared" si="27"/>
        <v>0</v>
      </c>
      <c r="BI203" s="159">
        <f t="shared" si="28"/>
        <v>0</v>
      </c>
      <c r="BJ203" s="17" t="s">
        <v>132</v>
      </c>
      <c r="BK203" s="160">
        <f t="shared" si="29"/>
        <v>0</v>
      </c>
      <c r="BL203" s="17" t="s">
        <v>196</v>
      </c>
      <c r="BM203" s="158" t="s">
        <v>341</v>
      </c>
    </row>
    <row r="204" spans="1:65" s="2" customFormat="1" ht="24.15" customHeight="1">
      <c r="A204" s="29"/>
      <c r="B204" s="147"/>
      <c r="C204" s="169">
        <v>53</v>
      </c>
      <c r="D204" s="148" t="s">
        <v>127</v>
      </c>
      <c r="E204" s="149" t="s">
        <v>342</v>
      </c>
      <c r="F204" s="150" t="s">
        <v>343</v>
      </c>
      <c r="G204" s="151" t="s">
        <v>285</v>
      </c>
      <c r="H204" s="152">
        <v>94.22</v>
      </c>
      <c r="I204" s="152"/>
      <c r="J204" s="152">
        <f t="shared" si="20"/>
        <v>0</v>
      </c>
      <c r="K204" s="153"/>
      <c r="L204" s="30"/>
      <c r="M204" s="154" t="s">
        <v>1</v>
      </c>
      <c r="N204" s="155" t="s">
        <v>37</v>
      </c>
      <c r="O204" s="156">
        <v>0</v>
      </c>
      <c r="P204" s="156">
        <f t="shared" si="21"/>
        <v>0</v>
      </c>
      <c r="Q204" s="156">
        <v>0</v>
      </c>
      <c r="R204" s="156">
        <f t="shared" si="22"/>
        <v>0</v>
      </c>
      <c r="S204" s="156">
        <v>0</v>
      </c>
      <c r="T204" s="157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8" t="s">
        <v>196</v>
      </c>
      <c r="AT204" s="158" t="s">
        <v>127</v>
      </c>
      <c r="AU204" s="158" t="s">
        <v>132</v>
      </c>
      <c r="AY204" s="17" t="s">
        <v>125</v>
      </c>
      <c r="BE204" s="159">
        <f t="shared" si="24"/>
        <v>0</v>
      </c>
      <c r="BF204" s="159">
        <f t="shared" si="25"/>
        <v>0</v>
      </c>
      <c r="BG204" s="159">
        <f t="shared" si="26"/>
        <v>0</v>
      </c>
      <c r="BH204" s="159">
        <f t="shared" si="27"/>
        <v>0</v>
      </c>
      <c r="BI204" s="159">
        <f t="shared" si="28"/>
        <v>0</v>
      </c>
      <c r="BJ204" s="17" t="s">
        <v>132</v>
      </c>
      <c r="BK204" s="160">
        <f t="shared" si="29"/>
        <v>0</v>
      </c>
      <c r="BL204" s="17" t="s">
        <v>196</v>
      </c>
      <c r="BM204" s="158" t="s">
        <v>344</v>
      </c>
    </row>
    <row r="205" spans="1:65" s="12" customFormat="1" ht="22.95" customHeight="1">
      <c r="B205" s="135"/>
      <c r="D205" s="136" t="s">
        <v>70</v>
      </c>
      <c r="E205" s="145" t="s">
        <v>345</v>
      </c>
      <c r="F205" s="145" t="s">
        <v>346</v>
      </c>
      <c r="J205" s="146">
        <f>BK205</f>
        <v>0</v>
      </c>
      <c r="L205" s="135"/>
      <c r="M205" s="139"/>
      <c r="N205" s="140"/>
      <c r="O205" s="140"/>
      <c r="P205" s="141">
        <f>SUM(P206:P208)</f>
        <v>0</v>
      </c>
      <c r="Q205" s="140"/>
      <c r="R205" s="141">
        <f>SUM(R206:R208)</f>
        <v>0</v>
      </c>
      <c r="S205" s="140"/>
      <c r="T205" s="142">
        <f>SUM(T206:T208)</f>
        <v>0</v>
      </c>
      <c r="AR205" s="136" t="s">
        <v>132</v>
      </c>
      <c r="AT205" s="143" t="s">
        <v>70</v>
      </c>
      <c r="AU205" s="143" t="s">
        <v>79</v>
      </c>
      <c r="AY205" s="136" t="s">
        <v>125</v>
      </c>
      <c r="BK205" s="144">
        <f>SUM(BK206:BK208)</f>
        <v>0</v>
      </c>
    </row>
    <row r="206" spans="1:65" s="2" customFormat="1" ht="24.15" customHeight="1">
      <c r="A206" s="29"/>
      <c r="B206" s="147"/>
      <c r="C206" s="148">
        <v>54</v>
      </c>
      <c r="D206" s="148" t="s">
        <v>127</v>
      </c>
      <c r="E206" s="149" t="s">
        <v>347</v>
      </c>
      <c r="F206" s="150" t="s">
        <v>348</v>
      </c>
      <c r="G206" s="151" t="s">
        <v>149</v>
      </c>
      <c r="H206" s="152">
        <v>10</v>
      </c>
      <c r="I206" s="152"/>
      <c r="J206" s="152">
        <f>ROUND(I206*H206,3)</f>
        <v>0</v>
      </c>
      <c r="K206" s="153"/>
      <c r="L206" s="30"/>
      <c r="M206" s="154" t="s">
        <v>1</v>
      </c>
      <c r="N206" s="155" t="s">
        <v>37</v>
      </c>
      <c r="O206" s="156">
        <v>0</v>
      </c>
      <c r="P206" s="156">
        <f>O206*H206</f>
        <v>0</v>
      </c>
      <c r="Q206" s="156">
        <v>0</v>
      </c>
      <c r="R206" s="156">
        <f>Q206*H206</f>
        <v>0</v>
      </c>
      <c r="S206" s="156">
        <v>0</v>
      </c>
      <c r="T206" s="157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8" t="s">
        <v>196</v>
      </c>
      <c r="AT206" s="158" t="s">
        <v>127</v>
      </c>
      <c r="AU206" s="158" t="s">
        <v>132</v>
      </c>
      <c r="AY206" s="17" t="s">
        <v>125</v>
      </c>
      <c r="BE206" s="159">
        <f>IF(N206="základná",J206,0)</f>
        <v>0</v>
      </c>
      <c r="BF206" s="159">
        <f>IF(N206="znížená",J206,0)</f>
        <v>0</v>
      </c>
      <c r="BG206" s="159">
        <f>IF(N206="zákl. prenesená",J206,0)</f>
        <v>0</v>
      </c>
      <c r="BH206" s="159">
        <f>IF(N206="zníž. prenesená",J206,0)</f>
        <v>0</v>
      </c>
      <c r="BI206" s="159">
        <f>IF(N206="nulová",J206,0)</f>
        <v>0</v>
      </c>
      <c r="BJ206" s="17" t="s">
        <v>132</v>
      </c>
      <c r="BK206" s="160">
        <f>ROUND(I206*H206,3)</f>
        <v>0</v>
      </c>
      <c r="BL206" s="17" t="s">
        <v>196</v>
      </c>
      <c r="BM206" s="158" t="s">
        <v>349</v>
      </c>
    </row>
    <row r="207" spans="1:65" s="2" customFormat="1" ht="24.15" customHeight="1">
      <c r="A207" s="29"/>
      <c r="B207" s="147"/>
      <c r="C207" s="148">
        <v>55</v>
      </c>
      <c r="D207" s="148" t="s">
        <v>127</v>
      </c>
      <c r="E207" s="149" t="s">
        <v>350</v>
      </c>
      <c r="F207" s="150" t="s">
        <v>351</v>
      </c>
      <c r="G207" s="151" t="s">
        <v>149</v>
      </c>
      <c r="H207" s="152">
        <v>10</v>
      </c>
      <c r="I207" s="152"/>
      <c r="J207" s="152">
        <f>ROUND(I207*H207,3)</f>
        <v>0</v>
      </c>
      <c r="K207" s="153"/>
      <c r="L207" s="30"/>
      <c r="M207" s="154" t="s">
        <v>1</v>
      </c>
      <c r="N207" s="155" t="s">
        <v>37</v>
      </c>
      <c r="O207" s="156">
        <v>0</v>
      </c>
      <c r="P207" s="156">
        <f>O207*H207</f>
        <v>0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8" t="s">
        <v>196</v>
      </c>
      <c r="AT207" s="158" t="s">
        <v>127</v>
      </c>
      <c r="AU207" s="158" t="s">
        <v>132</v>
      </c>
      <c r="AY207" s="17" t="s">
        <v>125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7" t="s">
        <v>132</v>
      </c>
      <c r="BK207" s="160">
        <f>ROUND(I207*H207,3)</f>
        <v>0</v>
      </c>
      <c r="BL207" s="17" t="s">
        <v>196</v>
      </c>
      <c r="BM207" s="158" t="s">
        <v>352</v>
      </c>
    </row>
    <row r="208" spans="1:65" s="2" customFormat="1" ht="24.15" customHeight="1">
      <c r="A208" s="29"/>
      <c r="B208" s="147"/>
      <c r="C208" s="148">
        <v>56</v>
      </c>
      <c r="D208" s="148" t="s">
        <v>127</v>
      </c>
      <c r="E208" s="149" t="s">
        <v>353</v>
      </c>
      <c r="F208" s="150" t="s">
        <v>354</v>
      </c>
      <c r="G208" s="151" t="s">
        <v>149</v>
      </c>
      <c r="H208" s="152">
        <v>721.5</v>
      </c>
      <c r="I208" s="152"/>
      <c r="J208" s="152">
        <f>ROUND(I208*H208,3)</f>
        <v>0</v>
      </c>
      <c r="K208" s="153"/>
      <c r="L208" s="30"/>
      <c r="M208" s="154" t="s">
        <v>1</v>
      </c>
      <c r="N208" s="155" t="s">
        <v>37</v>
      </c>
      <c r="O208" s="156">
        <v>0</v>
      </c>
      <c r="P208" s="156">
        <f>O208*H208</f>
        <v>0</v>
      </c>
      <c r="Q208" s="156">
        <v>0</v>
      </c>
      <c r="R208" s="156">
        <f>Q208*H208</f>
        <v>0</v>
      </c>
      <c r="S208" s="156">
        <v>0</v>
      </c>
      <c r="T208" s="157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8" t="s">
        <v>196</v>
      </c>
      <c r="AT208" s="158" t="s">
        <v>127</v>
      </c>
      <c r="AU208" s="158" t="s">
        <v>132</v>
      </c>
      <c r="AY208" s="17" t="s">
        <v>125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7" t="s">
        <v>132</v>
      </c>
      <c r="BK208" s="160">
        <f>ROUND(I208*H208,3)</f>
        <v>0</v>
      </c>
      <c r="BL208" s="17" t="s">
        <v>196</v>
      </c>
      <c r="BM208" s="158" t="s">
        <v>355</v>
      </c>
    </row>
    <row r="209" spans="1:65" s="12" customFormat="1" ht="25.95" customHeight="1">
      <c r="B209" s="135"/>
      <c r="D209" s="136" t="s">
        <v>70</v>
      </c>
      <c r="E209" s="137" t="s">
        <v>150</v>
      </c>
      <c r="F209" s="137" t="s">
        <v>356</v>
      </c>
      <c r="J209" s="138">
        <f>BK209</f>
        <v>0</v>
      </c>
      <c r="L209" s="135"/>
      <c r="M209" s="139"/>
      <c r="N209" s="140"/>
      <c r="O209" s="140"/>
      <c r="P209" s="141">
        <f>P210</f>
        <v>0</v>
      </c>
      <c r="Q209" s="140"/>
      <c r="R209" s="141">
        <f>R210</f>
        <v>0</v>
      </c>
      <c r="S209" s="140"/>
      <c r="T209" s="142">
        <f>T210</f>
        <v>0</v>
      </c>
      <c r="AR209" s="136" t="s">
        <v>137</v>
      </c>
      <c r="AT209" s="143" t="s">
        <v>70</v>
      </c>
      <c r="AU209" s="143" t="s">
        <v>71</v>
      </c>
      <c r="AY209" s="136" t="s">
        <v>125</v>
      </c>
      <c r="BK209" s="144">
        <f>BK210</f>
        <v>0</v>
      </c>
    </row>
    <row r="210" spans="1:65" s="12" customFormat="1" ht="22.95" customHeight="1">
      <c r="B210" s="135"/>
      <c r="D210" s="136" t="s">
        <v>70</v>
      </c>
      <c r="E210" s="145" t="s">
        <v>357</v>
      </c>
      <c r="F210" s="145" t="s">
        <v>358</v>
      </c>
      <c r="J210" s="146">
        <f>BK210</f>
        <v>0</v>
      </c>
      <c r="L210" s="135"/>
      <c r="M210" s="139"/>
      <c r="N210" s="140"/>
      <c r="O210" s="140"/>
      <c r="P210" s="141">
        <f>SUM(P211:P235)</f>
        <v>0</v>
      </c>
      <c r="Q210" s="140"/>
      <c r="R210" s="141">
        <f>SUM(R211:R235)</f>
        <v>0</v>
      </c>
      <c r="S210" s="140"/>
      <c r="T210" s="142">
        <f>SUM(T211:T235)</f>
        <v>0</v>
      </c>
      <c r="AR210" s="136" t="s">
        <v>137</v>
      </c>
      <c r="AT210" s="143" t="s">
        <v>70</v>
      </c>
      <c r="AU210" s="143" t="s">
        <v>79</v>
      </c>
      <c r="AY210" s="136" t="s">
        <v>125</v>
      </c>
      <c r="BK210" s="144">
        <f>SUM(BK211:BK235)</f>
        <v>0</v>
      </c>
    </row>
    <row r="211" spans="1:65" s="2" customFormat="1" ht="24.15" customHeight="1">
      <c r="A211" s="29"/>
      <c r="B211" s="147"/>
      <c r="C211" s="148">
        <v>57</v>
      </c>
      <c r="D211" s="148" t="s">
        <v>127</v>
      </c>
      <c r="E211" s="149" t="s">
        <v>359</v>
      </c>
      <c r="F211" s="150" t="s">
        <v>360</v>
      </c>
      <c r="G211" s="151" t="s">
        <v>160</v>
      </c>
      <c r="H211" s="152">
        <v>45</v>
      </c>
      <c r="I211" s="152"/>
      <c r="J211" s="152">
        <f t="shared" ref="J211:J235" si="30">ROUND(I211*H211,3)</f>
        <v>0</v>
      </c>
      <c r="K211" s="153"/>
      <c r="L211" s="30"/>
      <c r="M211" s="154" t="s">
        <v>1</v>
      </c>
      <c r="N211" s="155" t="s">
        <v>37</v>
      </c>
      <c r="O211" s="156">
        <v>0</v>
      </c>
      <c r="P211" s="156">
        <f t="shared" ref="P211:P235" si="31">O211*H211</f>
        <v>0</v>
      </c>
      <c r="Q211" s="156">
        <v>0</v>
      </c>
      <c r="R211" s="156">
        <f t="shared" ref="R211:R235" si="32">Q211*H211</f>
        <v>0</v>
      </c>
      <c r="S211" s="156">
        <v>0</v>
      </c>
      <c r="T211" s="157">
        <f t="shared" ref="T211:T235" si="3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8" t="s">
        <v>233</v>
      </c>
      <c r="AT211" s="158" t="s">
        <v>127</v>
      </c>
      <c r="AU211" s="158" t="s">
        <v>132</v>
      </c>
      <c r="AY211" s="17" t="s">
        <v>125</v>
      </c>
      <c r="BE211" s="159">
        <f t="shared" ref="BE211:BE235" si="34">IF(N211="základná",J211,0)</f>
        <v>0</v>
      </c>
      <c r="BF211" s="159">
        <f t="shared" ref="BF211:BF235" si="35">IF(N211="znížená",J211,0)</f>
        <v>0</v>
      </c>
      <c r="BG211" s="159">
        <f t="shared" ref="BG211:BG235" si="36">IF(N211="zákl. prenesená",J211,0)</f>
        <v>0</v>
      </c>
      <c r="BH211" s="159">
        <f t="shared" ref="BH211:BH235" si="37">IF(N211="zníž. prenesená",J211,0)</f>
        <v>0</v>
      </c>
      <c r="BI211" s="159">
        <f t="shared" ref="BI211:BI235" si="38">IF(N211="nulová",J211,0)</f>
        <v>0</v>
      </c>
      <c r="BJ211" s="17" t="s">
        <v>132</v>
      </c>
      <c r="BK211" s="160">
        <f t="shared" ref="BK211:BK235" si="39">ROUND(I211*H211,3)</f>
        <v>0</v>
      </c>
      <c r="BL211" s="17" t="s">
        <v>233</v>
      </c>
      <c r="BM211" s="158" t="s">
        <v>361</v>
      </c>
    </row>
    <row r="212" spans="1:65" s="2" customFormat="1" ht="33" customHeight="1">
      <c r="A212" s="29"/>
      <c r="B212" s="147"/>
      <c r="C212" s="169">
        <v>58</v>
      </c>
      <c r="D212" s="169" t="s">
        <v>150</v>
      </c>
      <c r="E212" s="170" t="s">
        <v>362</v>
      </c>
      <c r="F212" s="171" t="s">
        <v>363</v>
      </c>
      <c r="G212" s="172" t="s">
        <v>160</v>
      </c>
      <c r="H212" s="173">
        <v>45</v>
      </c>
      <c r="I212" s="173"/>
      <c r="J212" s="173">
        <f t="shared" si="30"/>
        <v>0</v>
      </c>
      <c r="K212" s="174"/>
      <c r="L212" s="175"/>
      <c r="M212" s="176" t="s">
        <v>1</v>
      </c>
      <c r="N212" s="177" t="s">
        <v>37</v>
      </c>
      <c r="O212" s="156">
        <v>0</v>
      </c>
      <c r="P212" s="156">
        <f t="shared" si="31"/>
        <v>0</v>
      </c>
      <c r="Q212" s="156">
        <v>0</v>
      </c>
      <c r="R212" s="156">
        <f t="shared" si="32"/>
        <v>0</v>
      </c>
      <c r="S212" s="156">
        <v>0</v>
      </c>
      <c r="T212" s="157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8" t="s">
        <v>364</v>
      </c>
      <c r="AT212" s="158" t="s">
        <v>150</v>
      </c>
      <c r="AU212" s="158" t="s">
        <v>132</v>
      </c>
      <c r="AY212" s="17" t="s">
        <v>125</v>
      </c>
      <c r="BE212" s="159">
        <f t="shared" si="34"/>
        <v>0</v>
      </c>
      <c r="BF212" s="159">
        <f t="shared" si="35"/>
        <v>0</v>
      </c>
      <c r="BG212" s="159">
        <f t="shared" si="36"/>
        <v>0</v>
      </c>
      <c r="BH212" s="159">
        <f t="shared" si="37"/>
        <v>0</v>
      </c>
      <c r="BI212" s="159">
        <f t="shared" si="38"/>
        <v>0</v>
      </c>
      <c r="BJ212" s="17" t="s">
        <v>132</v>
      </c>
      <c r="BK212" s="160">
        <f t="shared" si="39"/>
        <v>0</v>
      </c>
      <c r="BL212" s="17" t="s">
        <v>233</v>
      </c>
      <c r="BM212" s="158" t="s">
        <v>365</v>
      </c>
    </row>
    <row r="213" spans="1:65" s="2" customFormat="1" ht="33" customHeight="1">
      <c r="A213" s="29"/>
      <c r="B213" s="147"/>
      <c r="C213" s="148">
        <v>59</v>
      </c>
      <c r="D213" s="169" t="s">
        <v>150</v>
      </c>
      <c r="E213" s="170" t="s">
        <v>366</v>
      </c>
      <c r="F213" s="171" t="s">
        <v>367</v>
      </c>
      <c r="G213" s="172" t="s">
        <v>189</v>
      </c>
      <c r="H213" s="173">
        <v>45</v>
      </c>
      <c r="I213" s="173"/>
      <c r="J213" s="173">
        <f t="shared" si="30"/>
        <v>0</v>
      </c>
      <c r="K213" s="174"/>
      <c r="L213" s="175"/>
      <c r="M213" s="176" t="s">
        <v>1</v>
      </c>
      <c r="N213" s="177" t="s">
        <v>37</v>
      </c>
      <c r="O213" s="156">
        <v>0</v>
      </c>
      <c r="P213" s="156">
        <f t="shared" si="31"/>
        <v>0</v>
      </c>
      <c r="Q213" s="156">
        <v>0</v>
      </c>
      <c r="R213" s="156">
        <f t="shared" si="32"/>
        <v>0</v>
      </c>
      <c r="S213" s="156">
        <v>0</v>
      </c>
      <c r="T213" s="157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8" t="s">
        <v>364</v>
      </c>
      <c r="AT213" s="158" t="s">
        <v>150</v>
      </c>
      <c r="AU213" s="158" t="s">
        <v>132</v>
      </c>
      <c r="AY213" s="17" t="s">
        <v>125</v>
      </c>
      <c r="BE213" s="159">
        <f t="shared" si="34"/>
        <v>0</v>
      </c>
      <c r="BF213" s="159">
        <f t="shared" si="35"/>
        <v>0</v>
      </c>
      <c r="BG213" s="159">
        <f t="shared" si="36"/>
        <v>0</v>
      </c>
      <c r="BH213" s="159">
        <f t="shared" si="37"/>
        <v>0</v>
      </c>
      <c r="BI213" s="159">
        <f t="shared" si="38"/>
        <v>0</v>
      </c>
      <c r="BJ213" s="17" t="s">
        <v>132</v>
      </c>
      <c r="BK213" s="160">
        <f t="shared" si="39"/>
        <v>0</v>
      </c>
      <c r="BL213" s="17" t="s">
        <v>233</v>
      </c>
      <c r="BM213" s="158" t="s">
        <v>368</v>
      </c>
    </row>
    <row r="214" spans="1:65" s="2" customFormat="1" ht="16.5" customHeight="1">
      <c r="A214" s="29"/>
      <c r="B214" s="147"/>
      <c r="C214" s="169">
        <v>60</v>
      </c>
      <c r="D214" s="148" t="s">
        <v>127</v>
      </c>
      <c r="E214" s="149" t="s">
        <v>369</v>
      </c>
      <c r="F214" s="150" t="s">
        <v>370</v>
      </c>
      <c r="G214" s="151" t="s">
        <v>371</v>
      </c>
      <c r="H214" s="152">
        <v>4</v>
      </c>
      <c r="I214" s="152"/>
      <c r="J214" s="152">
        <f t="shared" si="30"/>
        <v>0</v>
      </c>
      <c r="K214" s="153"/>
      <c r="L214" s="30"/>
      <c r="M214" s="154" t="s">
        <v>1</v>
      </c>
      <c r="N214" s="155" t="s">
        <v>37</v>
      </c>
      <c r="O214" s="156">
        <v>0</v>
      </c>
      <c r="P214" s="156">
        <f t="shared" si="31"/>
        <v>0</v>
      </c>
      <c r="Q214" s="156">
        <v>0</v>
      </c>
      <c r="R214" s="156">
        <f t="shared" si="32"/>
        <v>0</v>
      </c>
      <c r="S214" s="156">
        <v>0</v>
      </c>
      <c r="T214" s="157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8" t="s">
        <v>233</v>
      </c>
      <c r="AT214" s="158" t="s">
        <v>127</v>
      </c>
      <c r="AU214" s="158" t="s">
        <v>132</v>
      </c>
      <c r="AY214" s="17" t="s">
        <v>125</v>
      </c>
      <c r="BE214" s="159">
        <f t="shared" si="34"/>
        <v>0</v>
      </c>
      <c r="BF214" s="159">
        <f t="shared" si="35"/>
        <v>0</v>
      </c>
      <c r="BG214" s="159">
        <f t="shared" si="36"/>
        <v>0</v>
      </c>
      <c r="BH214" s="159">
        <f t="shared" si="37"/>
        <v>0</v>
      </c>
      <c r="BI214" s="159">
        <f t="shared" si="38"/>
        <v>0</v>
      </c>
      <c r="BJ214" s="17" t="s">
        <v>132</v>
      </c>
      <c r="BK214" s="160">
        <f t="shared" si="39"/>
        <v>0</v>
      </c>
      <c r="BL214" s="17" t="s">
        <v>233</v>
      </c>
      <c r="BM214" s="158" t="s">
        <v>372</v>
      </c>
    </row>
    <row r="215" spans="1:65" s="2" customFormat="1" ht="16.5" customHeight="1">
      <c r="A215" s="29"/>
      <c r="B215" s="147"/>
      <c r="C215" s="148">
        <v>61</v>
      </c>
      <c r="D215" s="169" t="s">
        <v>150</v>
      </c>
      <c r="E215" s="170" t="s">
        <v>373</v>
      </c>
      <c r="F215" s="171" t="s">
        <v>374</v>
      </c>
      <c r="G215" s="172" t="s">
        <v>189</v>
      </c>
      <c r="H215" s="173">
        <v>4</v>
      </c>
      <c r="I215" s="173"/>
      <c r="J215" s="173">
        <f t="shared" si="30"/>
        <v>0</v>
      </c>
      <c r="K215" s="174"/>
      <c r="L215" s="175"/>
      <c r="M215" s="176" t="s">
        <v>1</v>
      </c>
      <c r="N215" s="177" t="s">
        <v>37</v>
      </c>
      <c r="O215" s="156">
        <v>0</v>
      </c>
      <c r="P215" s="156">
        <f t="shared" si="31"/>
        <v>0</v>
      </c>
      <c r="Q215" s="156">
        <v>0</v>
      </c>
      <c r="R215" s="156">
        <f t="shared" si="32"/>
        <v>0</v>
      </c>
      <c r="S215" s="156">
        <v>0</v>
      </c>
      <c r="T215" s="157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8" t="s">
        <v>364</v>
      </c>
      <c r="AT215" s="158" t="s">
        <v>150</v>
      </c>
      <c r="AU215" s="158" t="s">
        <v>132</v>
      </c>
      <c r="AY215" s="17" t="s">
        <v>125</v>
      </c>
      <c r="BE215" s="159">
        <f t="shared" si="34"/>
        <v>0</v>
      </c>
      <c r="BF215" s="159">
        <f t="shared" si="35"/>
        <v>0</v>
      </c>
      <c r="BG215" s="159">
        <f t="shared" si="36"/>
        <v>0</v>
      </c>
      <c r="BH215" s="159">
        <f t="shared" si="37"/>
        <v>0</v>
      </c>
      <c r="BI215" s="159">
        <f t="shared" si="38"/>
        <v>0</v>
      </c>
      <c r="BJ215" s="17" t="s">
        <v>132</v>
      </c>
      <c r="BK215" s="160">
        <f t="shared" si="39"/>
        <v>0</v>
      </c>
      <c r="BL215" s="17" t="s">
        <v>233</v>
      </c>
      <c r="BM215" s="158" t="s">
        <v>375</v>
      </c>
    </row>
    <row r="216" spans="1:65" s="2" customFormat="1" ht="24.15" customHeight="1">
      <c r="A216" s="29"/>
      <c r="B216" s="147"/>
      <c r="C216" s="169">
        <v>62</v>
      </c>
      <c r="D216" s="148" t="s">
        <v>127</v>
      </c>
      <c r="E216" s="149" t="s">
        <v>376</v>
      </c>
      <c r="F216" s="150" t="s">
        <v>377</v>
      </c>
      <c r="G216" s="151" t="s">
        <v>371</v>
      </c>
      <c r="H216" s="152">
        <v>4</v>
      </c>
      <c r="I216" s="152"/>
      <c r="J216" s="152">
        <f t="shared" si="30"/>
        <v>0</v>
      </c>
      <c r="K216" s="153"/>
      <c r="L216" s="30"/>
      <c r="M216" s="154" t="s">
        <v>1</v>
      </c>
      <c r="N216" s="155" t="s">
        <v>37</v>
      </c>
      <c r="O216" s="156">
        <v>0</v>
      </c>
      <c r="P216" s="156">
        <f t="shared" si="31"/>
        <v>0</v>
      </c>
      <c r="Q216" s="156">
        <v>0</v>
      </c>
      <c r="R216" s="156">
        <f t="shared" si="32"/>
        <v>0</v>
      </c>
      <c r="S216" s="156">
        <v>0</v>
      </c>
      <c r="T216" s="157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8" t="s">
        <v>233</v>
      </c>
      <c r="AT216" s="158" t="s">
        <v>127</v>
      </c>
      <c r="AU216" s="158" t="s">
        <v>132</v>
      </c>
      <c r="AY216" s="17" t="s">
        <v>125</v>
      </c>
      <c r="BE216" s="159">
        <f t="shared" si="34"/>
        <v>0</v>
      </c>
      <c r="BF216" s="159">
        <f t="shared" si="35"/>
        <v>0</v>
      </c>
      <c r="BG216" s="159">
        <f t="shared" si="36"/>
        <v>0</v>
      </c>
      <c r="BH216" s="159">
        <f t="shared" si="37"/>
        <v>0</v>
      </c>
      <c r="BI216" s="159">
        <f t="shared" si="38"/>
        <v>0</v>
      </c>
      <c r="BJ216" s="17" t="s">
        <v>132</v>
      </c>
      <c r="BK216" s="160">
        <f t="shared" si="39"/>
        <v>0</v>
      </c>
      <c r="BL216" s="17" t="s">
        <v>233</v>
      </c>
      <c r="BM216" s="158" t="s">
        <v>378</v>
      </c>
    </row>
    <row r="217" spans="1:65" s="2" customFormat="1" ht="16.5" customHeight="1">
      <c r="A217" s="29"/>
      <c r="B217" s="147"/>
      <c r="C217" s="148">
        <v>63</v>
      </c>
      <c r="D217" s="148" t="s">
        <v>127</v>
      </c>
      <c r="E217" s="149" t="s">
        <v>379</v>
      </c>
      <c r="F217" s="150" t="s">
        <v>380</v>
      </c>
      <c r="G217" s="151" t="s">
        <v>189</v>
      </c>
      <c r="H217" s="152">
        <v>4</v>
      </c>
      <c r="I217" s="152"/>
      <c r="J217" s="152">
        <f t="shared" si="30"/>
        <v>0</v>
      </c>
      <c r="K217" s="153"/>
      <c r="L217" s="30"/>
      <c r="M217" s="154" t="s">
        <v>1</v>
      </c>
      <c r="N217" s="155" t="s">
        <v>37</v>
      </c>
      <c r="O217" s="156">
        <v>0</v>
      </c>
      <c r="P217" s="156">
        <f t="shared" si="31"/>
        <v>0</v>
      </c>
      <c r="Q217" s="156">
        <v>0</v>
      </c>
      <c r="R217" s="156">
        <f t="shared" si="32"/>
        <v>0</v>
      </c>
      <c r="S217" s="156">
        <v>0</v>
      </c>
      <c r="T217" s="157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8" t="s">
        <v>233</v>
      </c>
      <c r="AT217" s="158" t="s">
        <v>127</v>
      </c>
      <c r="AU217" s="158" t="s">
        <v>132</v>
      </c>
      <c r="AY217" s="17" t="s">
        <v>125</v>
      </c>
      <c r="BE217" s="159">
        <f t="shared" si="34"/>
        <v>0</v>
      </c>
      <c r="BF217" s="159">
        <f t="shared" si="35"/>
        <v>0</v>
      </c>
      <c r="BG217" s="159">
        <f t="shared" si="36"/>
        <v>0</v>
      </c>
      <c r="BH217" s="159">
        <f t="shared" si="37"/>
        <v>0</v>
      </c>
      <c r="BI217" s="159">
        <f t="shared" si="38"/>
        <v>0</v>
      </c>
      <c r="BJ217" s="17" t="s">
        <v>132</v>
      </c>
      <c r="BK217" s="160">
        <f t="shared" si="39"/>
        <v>0</v>
      </c>
      <c r="BL217" s="17" t="s">
        <v>233</v>
      </c>
      <c r="BM217" s="158" t="s">
        <v>381</v>
      </c>
    </row>
    <row r="218" spans="1:65" s="2" customFormat="1" ht="16.5" customHeight="1">
      <c r="A218" s="29"/>
      <c r="B218" s="147"/>
      <c r="C218" s="169">
        <v>64</v>
      </c>
      <c r="D218" s="169" t="s">
        <v>150</v>
      </c>
      <c r="E218" s="170" t="s">
        <v>382</v>
      </c>
      <c r="F218" s="171" t="s">
        <v>383</v>
      </c>
      <c r="G218" s="172" t="s">
        <v>189</v>
      </c>
      <c r="H218" s="173">
        <v>4</v>
      </c>
      <c r="I218" s="173"/>
      <c r="J218" s="173">
        <f t="shared" si="30"/>
        <v>0</v>
      </c>
      <c r="K218" s="174"/>
      <c r="L218" s="175"/>
      <c r="M218" s="176" t="s">
        <v>1</v>
      </c>
      <c r="N218" s="177" t="s">
        <v>37</v>
      </c>
      <c r="O218" s="156">
        <v>0</v>
      </c>
      <c r="P218" s="156">
        <f t="shared" si="31"/>
        <v>0</v>
      </c>
      <c r="Q218" s="156">
        <v>0</v>
      </c>
      <c r="R218" s="156">
        <f t="shared" si="32"/>
        <v>0</v>
      </c>
      <c r="S218" s="156">
        <v>0</v>
      </c>
      <c r="T218" s="157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8" t="s">
        <v>364</v>
      </c>
      <c r="AT218" s="158" t="s">
        <v>150</v>
      </c>
      <c r="AU218" s="158" t="s">
        <v>132</v>
      </c>
      <c r="AY218" s="17" t="s">
        <v>125</v>
      </c>
      <c r="BE218" s="159">
        <f t="shared" si="34"/>
        <v>0</v>
      </c>
      <c r="BF218" s="159">
        <f t="shared" si="35"/>
        <v>0</v>
      </c>
      <c r="BG218" s="159">
        <f t="shared" si="36"/>
        <v>0</v>
      </c>
      <c r="BH218" s="159">
        <f t="shared" si="37"/>
        <v>0</v>
      </c>
      <c r="BI218" s="159">
        <f t="shared" si="38"/>
        <v>0</v>
      </c>
      <c r="BJ218" s="17" t="s">
        <v>132</v>
      </c>
      <c r="BK218" s="160">
        <f t="shared" si="39"/>
        <v>0</v>
      </c>
      <c r="BL218" s="17" t="s">
        <v>233</v>
      </c>
      <c r="BM218" s="158" t="s">
        <v>384</v>
      </c>
    </row>
    <row r="219" spans="1:65" s="2" customFormat="1" ht="24.15" customHeight="1">
      <c r="A219" s="29"/>
      <c r="B219" s="147"/>
      <c r="C219" s="148">
        <v>65</v>
      </c>
      <c r="D219" s="148" t="s">
        <v>127</v>
      </c>
      <c r="E219" s="149" t="s">
        <v>385</v>
      </c>
      <c r="F219" s="150" t="s">
        <v>386</v>
      </c>
      <c r="G219" s="151" t="s">
        <v>189</v>
      </c>
      <c r="H219" s="152">
        <v>2</v>
      </c>
      <c r="I219" s="152"/>
      <c r="J219" s="152">
        <f t="shared" si="30"/>
        <v>0</v>
      </c>
      <c r="K219" s="153"/>
      <c r="L219" s="30"/>
      <c r="M219" s="154" t="s">
        <v>1</v>
      </c>
      <c r="N219" s="155" t="s">
        <v>37</v>
      </c>
      <c r="O219" s="156">
        <v>0</v>
      </c>
      <c r="P219" s="156">
        <f t="shared" si="31"/>
        <v>0</v>
      </c>
      <c r="Q219" s="156">
        <v>0</v>
      </c>
      <c r="R219" s="156">
        <f t="shared" si="32"/>
        <v>0</v>
      </c>
      <c r="S219" s="156">
        <v>0</v>
      </c>
      <c r="T219" s="157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8" t="s">
        <v>233</v>
      </c>
      <c r="AT219" s="158" t="s">
        <v>127</v>
      </c>
      <c r="AU219" s="158" t="s">
        <v>132</v>
      </c>
      <c r="AY219" s="17" t="s">
        <v>125</v>
      </c>
      <c r="BE219" s="159">
        <f t="shared" si="34"/>
        <v>0</v>
      </c>
      <c r="BF219" s="159">
        <f t="shared" si="35"/>
        <v>0</v>
      </c>
      <c r="BG219" s="159">
        <f t="shared" si="36"/>
        <v>0</v>
      </c>
      <c r="BH219" s="159">
        <f t="shared" si="37"/>
        <v>0</v>
      </c>
      <c r="BI219" s="159">
        <f t="shared" si="38"/>
        <v>0</v>
      </c>
      <c r="BJ219" s="17" t="s">
        <v>132</v>
      </c>
      <c r="BK219" s="160">
        <f t="shared" si="39"/>
        <v>0</v>
      </c>
      <c r="BL219" s="17" t="s">
        <v>233</v>
      </c>
      <c r="BM219" s="158" t="s">
        <v>387</v>
      </c>
    </row>
    <row r="220" spans="1:65" s="2" customFormat="1" ht="16.5" customHeight="1">
      <c r="A220" s="29"/>
      <c r="B220" s="147"/>
      <c r="C220" s="169">
        <v>66</v>
      </c>
      <c r="D220" s="169" t="s">
        <v>150</v>
      </c>
      <c r="E220" s="170" t="s">
        <v>388</v>
      </c>
      <c r="F220" s="171" t="s">
        <v>389</v>
      </c>
      <c r="G220" s="172" t="s">
        <v>189</v>
      </c>
      <c r="H220" s="173">
        <v>2</v>
      </c>
      <c r="I220" s="173"/>
      <c r="J220" s="173">
        <f t="shared" si="30"/>
        <v>0</v>
      </c>
      <c r="K220" s="174"/>
      <c r="L220" s="175"/>
      <c r="M220" s="176" t="s">
        <v>1</v>
      </c>
      <c r="N220" s="177" t="s">
        <v>37</v>
      </c>
      <c r="O220" s="156">
        <v>0</v>
      </c>
      <c r="P220" s="156">
        <f t="shared" si="31"/>
        <v>0</v>
      </c>
      <c r="Q220" s="156">
        <v>0</v>
      </c>
      <c r="R220" s="156">
        <f t="shared" si="32"/>
        <v>0</v>
      </c>
      <c r="S220" s="156">
        <v>0</v>
      </c>
      <c r="T220" s="157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8" t="s">
        <v>364</v>
      </c>
      <c r="AT220" s="158" t="s">
        <v>150</v>
      </c>
      <c r="AU220" s="158" t="s">
        <v>132</v>
      </c>
      <c r="AY220" s="17" t="s">
        <v>125</v>
      </c>
      <c r="BE220" s="159">
        <f t="shared" si="34"/>
        <v>0</v>
      </c>
      <c r="BF220" s="159">
        <f t="shared" si="35"/>
        <v>0</v>
      </c>
      <c r="BG220" s="159">
        <f t="shared" si="36"/>
        <v>0</v>
      </c>
      <c r="BH220" s="159">
        <f t="shared" si="37"/>
        <v>0</v>
      </c>
      <c r="BI220" s="159">
        <f t="shared" si="38"/>
        <v>0</v>
      </c>
      <c r="BJ220" s="17" t="s">
        <v>132</v>
      </c>
      <c r="BK220" s="160">
        <f t="shared" si="39"/>
        <v>0</v>
      </c>
      <c r="BL220" s="17" t="s">
        <v>233</v>
      </c>
      <c r="BM220" s="158" t="s">
        <v>390</v>
      </c>
    </row>
    <row r="221" spans="1:65" s="2" customFormat="1" ht="16.5" customHeight="1">
      <c r="A221" s="29"/>
      <c r="B221" s="147"/>
      <c r="C221" s="148">
        <v>67</v>
      </c>
      <c r="D221" s="169" t="s">
        <v>150</v>
      </c>
      <c r="E221" s="170" t="s">
        <v>391</v>
      </c>
      <c r="F221" s="171" t="s">
        <v>392</v>
      </c>
      <c r="G221" s="172" t="s">
        <v>189</v>
      </c>
      <c r="H221" s="173">
        <v>2</v>
      </c>
      <c r="I221" s="173"/>
      <c r="J221" s="173">
        <f t="shared" si="30"/>
        <v>0</v>
      </c>
      <c r="K221" s="174"/>
      <c r="L221" s="175"/>
      <c r="M221" s="176" t="s">
        <v>1</v>
      </c>
      <c r="N221" s="177" t="s">
        <v>37</v>
      </c>
      <c r="O221" s="156">
        <v>0</v>
      </c>
      <c r="P221" s="156">
        <f t="shared" si="31"/>
        <v>0</v>
      </c>
      <c r="Q221" s="156">
        <v>0</v>
      </c>
      <c r="R221" s="156">
        <f t="shared" si="32"/>
        <v>0</v>
      </c>
      <c r="S221" s="156">
        <v>0</v>
      </c>
      <c r="T221" s="157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8" t="s">
        <v>364</v>
      </c>
      <c r="AT221" s="158" t="s">
        <v>150</v>
      </c>
      <c r="AU221" s="158" t="s">
        <v>132</v>
      </c>
      <c r="AY221" s="17" t="s">
        <v>125</v>
      </c>
      <c r="BE221" s="159">
        <f t="shared" si="34"/>
        <v>0</v>
      </c>
      <c r="BF221" s="159">
        <f t="shared" si="35"/>
        <v>0</v>
      </c>
      <c r="BG221" s="159">
        <f t="shared" si="36"/>
        <v>0</v>
      </c>
      <c r="BH221" s="159">
        <f t="shared" si="37"/>
        <v>0</v>
      </c>
      <c r="BI221" s="159">
        <f t="shared" si="38"/>
        <v>0</v>
      </c>
      <c r="BJ221" s="17" t="s">
        <v>132</v>
      </c>
      <c r="BK221" s="160">
        <f t="shared" si="39"/>
        <v>0</v>
      </c>
      <c r="BL221" s="17" t="s">
        <v>233</v>
      </c>
      <c r="BM221" s="158" t="s">
        <v>393</v>
      </c>
    </row>
    <row r="222" spans="1:65" s="2" customFormat="1" ht="21.75" customHeight="1">
      <c r="A222" s="29"/>
      <c r="B222" s="147"/>
      <c r="C222" s="169">
        <v>68</v>
      </c>
      <c r="D222" s="148" t="s">
        <v>127</v>
      </c>
      <c r="E222" s="149" t="s">
        <v>394</v>
      </c>
      <c r="F222" s="150" t="s">
        <v>395</v>
      </c>
      <c r="G222" s="151" t="s">
        <v>189</v>
      </c>
      <c r="H222" s="152">
        <v>2</v>
      </c>
      <c r="I222" s="152"/>
      <c r="J222" s="152">
        <f t="shared" si="30"/>
        <v>0</v>
      </c>
      <c r="K222" s="153"/>
      <c r="L222" s="30"/>
      <c r="M222" s="154" t="s">
        <v>1</v>
      </c>
      <c r="N222" s="155" t="s">
        <v>37</v>
      </c>
      <c r="O222" s="156">
        <v>0</v>
      </c>
      <c r="P222" s="156">
        <f t="shared" si="31"/>
        <v>0</v>
      </c>
      <c r="Q222" s="156">
        <v>0</v>
      </c>
      <c r="R222" s="156">
        <f t="shared" si="32"/>
        <v>0</v>
      </c>
      <c r="S222" s="156">
        <v>0</v>
      </c>
      <c r="T222" s="157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8" t="s">
        <v>233</v>
      </c>
      <c r="AT222" s="158" t="s">
        <v>127</v>
      </c>
      <c r="AU222" s="158" t="s">
        <v>132</v>
      </c>
      <c r="AY222" s="17" t="s">
        <v>125</v>
      </c>
      <c r="BE222" s="159">
        <f t="shared" si="34"/>
        <v>0</v>
      </c>
      <c r="BF222" s="159">
        <f t="shared" si="35"/>
        <v>0</v>
      </c>
      <c r="BG222" s="159">
        <f t="shared" si="36"/>
        <v>0</v>
      </c>
      <c r="BH222" s="159">
        <f t="shared" si="37"/>
        <v>0</v>
      </c>
      <c r="BI222" s="159">
        <f t="shared" si="38"/>
        <v>0</v>
      </c>
      <c r="BJ222" s="17" t="s">
        <v>132</v>
      </c>
      <c r="BK222" s="160">
        <f t="shared" si="39"/>
        <v>0</v>
      </c>
      <c r="BL222" s="17" t="s">
        <v>233</v>
      </c>
      <c r="BM222" s="158" t="s">
        <v>396</v>
      </c>
    </row>
    <row r="223" spans="1:65" s="2" customFormat="1" ht="16.5" customHeight="1">
      <c r="A223" s="29"/>
      <c r="B223" s="147"/>
      <c r="C223" s="148">
        <v>69</v>
      </c>
      <c r="D223" s="169" t="s">
        <v>150</v>
      </c>
      <c r="E223" s="170" t="s">
        <v>397</v>
      </c>
      <c r="F223" s="171" t="s">
        <v>398</v>
      </c>
      <c r="G223" s="172" t="s">
        <v>189</v>
      </c>
      <c r="H223" s="173">
        <v>2</v>
      </c>
      <c r="I223" s="173"/>
      <c r="J223" s="173">
        <f t="shared" si="30"/>
        <v>0</v>
      </c>
      <c r="K223" s="174"/>
      <c r="L223" s="175"/>
      <c r="M223" s="176" t="s">
        <v>1</v>
      </c>
      <c r="N223" s="177" t="s">
        <v>37</v>
      </c>
      <c r="O223" s="156">
        <v>0</v>
      </c>
      <c r="P223" s="156">
        <f t="shared" si="31"/>
        <v>0</v>
      </c>
      <c r="Q223" s="156">
        <v>0</v>
      </c>
      <c r="R223" s="156">
        <f t="shared" si="32"/>
        <v>0</v>
      </c>
      <c r="S223" s="156">
        <v>0</v>
      </c>
      <c r="T223" s="157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8" t="s">
        <v>364</v>
      </c>
      <c r="AT223" s="158" t="s">
        <v>150</v>
      </c>
      <c r="AU223" s="158" t="s">
        <v>132</v>
      </c>
      <c r="AY223" s="17" t="s">
        <v>125</v>
      </c>
      <c r="BE223" s="159">
        <f t="shared" si="34"/>
        <v>0</v>
      </c>
      <c r="BF223" s="159">
        <f t="shared" si="35"/>
        <v>0</v>
      </c>
      <c r="BG223" s="159">
        <f t="shared" si="36"/>
        <v>0</v>
      </c>
      <c r="BH223" s="159">
        <f t="shared" si="37"/>
        <v>0</v>
      </c>
      <c r="BI223" s="159">
        <f t="shared" si="38"/>
        <v>0</v>
      </c>
      <c r="BJ223" s="17" t="s">
        <v>132</v>
      </c>
      <c r="BK223" s="160">
        <f t="shared" si="39"/>
        <v>0</v>
      </c>
      <c r="BL223" s="17" t="s">
        <v>233</v>
      </c>
      <c r="BM223" s="158" t="s">
        <v>399</v>
      </c>
    </row>
    <row r="224" spans="1:65" s="2" customFormat="1" ht="24.15" customHeight="1">
      <c r="A224" s="29"/>
      <c r="B224" s="147"/>
      <c r="C224" s="169">
        <v>70</v>
      </c>
      <c r="D224" s="148" t="s">
        <v>127</v>
      </c>
      <c r="E224" s="149" t="s">
        <v>400</v>
      </c>
      <c r="F224" s="150" t="s">
        <v>401</v>
      </c>
      <c r="G224" s="151" t="s">
        <v>189</v>
      </c>
      <c r="H224" s="152">
        <v>1</v>
      </c>
      <c r="I224" s="152"/>
      <c r="J224" s="152">
        <f t="shared" si="30"/>
        <v>0</v>
      </c>
      <c r="K224" s="153"/>
      <c r="L224" s="30"/>
      <c r="M224" s="154" t="s">
        <v>1</v>
      </c>
      <c r="N224" s="155" t="s">
        <v>37</v>
      </c>
      <c r="O224" s="156">
        <v>0</v>
      </c>
      <c r="P224" s="156">
        <f t="shared" si="31"/>
        <v>0</v>
      </c>
      <c r="Q224" s="156">
        <v>0</v>
      </c>
      <c r="R224" s="156">
        <f t="shared" si="32"/>
        <v>0</v>
      </c>
      <c r="S224" s="156">
        <v>0</v>
      </c>
      <c r="T224" s="157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8" t="s">
        <v>233</v>
      </c>
      <c r="AT224" s="158" t="s">
        <v>127</v>
      </c>
      <c r="AU224" s="158" t="s">
        <v>132</v>
      </c>
      <c r="AY224" s="17" t="s">
        <v>125</v>
      </c>
      <c r="BE224" s="159">
        <f t="shared" si="34"/>
        <v>0</v>
      </c>
      <c r="BF224" s="159">
        <f t="shared" si="35"/>
        <v>0</v>
      </c>
      <c r="BG224" s="159">
        <f t="shared" si="36"/>
        <v>0</v>
      </c>
      <c r="BH224" s="159">
        <f t="shared" si="37"/>
        <v>0</v>
      </c>
      <c r="BI224" s="159">
        <f t="shared" si="38"/>
        <v>0</v>
      </c>
      <c r="BJ224" s="17" t="s">
        <v>132</v>
      </c>
      <c r="BK224" s="160">
        <f t="shared" si="39"/>
        <v>0</v>
      </c>
      <c r="BL224" s="17" t="s">
        <v>233</v>
      </c>
      <c r="BM224" s="158" t="s">
        <v>402</v>
      </c>
    </row>
    <row r="225" spans="1:65" s="2" customFormat="1" ht="21.75" customHeight="1">
      <c r="A225" s="29"/>
      <c r="B225" s="147"/>
      <c r="C225" s="148">
        <v>71</v>
      </c>
      <c r="D225" s="169" t="s">
        <v>150</v>
      </c>
      <c r="E225" s="170" t="s">
        <v>403</v>
      </c>
      <c r="F225" s="171" t="s">
        <v>404</v>
      </c>
      <c r="G225" s="172" t="s">
        <v>189</v>
      </c>
      <c r="H225" s="173">
        <v>1</v>
      </c>
      <c r="I225" s="173"/>
      <c r="J225" s="173">
        <f t="shared" si="30"/>
        <v>0</v>
      </c>
      <c r="K225" s="174"/>
      <c r="L225" s="175"/>
      <c r="M225" s="176" t="s">
        <v>1</v>
      </c>
      <c r="N225" s="177" t="s">
        <v>37</v>
      </c>
      <c r="O225" s="156">
        <v>0</v>
      </c>
      <c r="P225" s="156">
        <f t="shared" si="31"/>
        <v>0</v>
      </c>
      <c r="Q225" s="156">
        <v>0</v>
      </c>
      <c r="R225" s="156">
        <f t="shared" si="32"/>
        <v>0</v>
      </c>
      <c r="S225" s="156">
        <v>0</v>
      </c>
      <c r="T225" s="157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8" t="s">
        <v>364</v>
      </c>
      <c r="AT225" s="158" t="s">
        <v>150</v>
      </c>
      <c r="AU225" s="158" t="s">
        <v>132</v>
      </c>
      <c r="AY225" s="17" t="s">
        <v>125</v>
      </c>
      <c r="BE225" s="159">
        <f t="shared" si="34"/>
        <v>0</v>
      </c>
      <c r="BF225" s="159">
        <f t="shared" si="35"/>
        <v>0</v>
      </c>
      <c r="BG225" s="159">
        <f t="shared" si="36"/>
        <v>0</v>
      </c>
      <c r="BH225" s="159">
        <f t="shared" si="37"/>
        <v>0</v>
      </c>
      <c r="BI225" s="159">
        <f t="shared" si="38"/>
        <v>0</v>
      </c>
      <c r="BJ225" s="17" t="s">
        <v>132</v>
      </c>
      <c r="BK225" s="160">
        <f t="shared" si="39"/>
        <v>0</v>
      </c>
      <c r="BL225" s="17" t="s">
        <v>233</v>
      </c>
      <c r="BM225" s="158" t="s">
        <v>405</v>
      </c>
    </row>
    <row r="226" spans="1:65" s="2" customFormat="1" ht="21.75" customHeight="1">
      <c r="A226" s="29"/>
      <c r="B226" s="147"/>
      <c r="C226" s="169">
        <v>72</v>
      </c>
      <c r="D226" s="148" t="s">
        <v>127</v>
      </c>
      <c r="E226" s="149" t="s">
        <v>406</v>
      </c>
      <c r="F226" s="150" t="s">
        <v>407</v>
      </c>
      <c r="G226" s="151" t="s">
        <v>189</v>
      </c>
      <c r="H226" s="152">
        <v>6</v>
      </c>
      <c r="I226" s="152"/>
      <c r="J226" s="152">
        <f t="shared" si="30"/>
        <v>0</v>
      </c>
      <c r="K226" s="153"/>
      <c r="L226" s="30"/>
      <c r="M226" s="154" t="s">
        <v>1</v>
      </c>
      <c r="N226" s="155" t="s">
        <v>37</v>
      </c>
      <c r="O226" s="156">
        <v>0</v>
      </c>
      <c r="P226" s="156">
        <f t="shared" si="31"/>
        <v>0</v>
      </c>
      <c r="Q226" s="156">
        <v>0</v>
      </c>
      <c r="R226" s="156">
        <f t="shared" si="32"/>
        <v>0</v>
      </c>
      <c r="S226" s="156">
        <v>0</v>
      </c>
      <c r="T226" s="157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8" t="s">
        <v>233</v>
      </c>
      <c r="AT226" s="158" t="s">
        <v>127</v>
      </c>
      <c r="AU226" s="158" t="s">
        <v>132</v>
      </c>
      <c r="AY226" s="17" t="s">
        <v>125</v>
      </c>
      <c r="BE226" s="159">
        <f t="shared" si="34"/>
        <v>0</v>
      </c>
      <c r="BF226" s="159">
        <f t="shared" si="35"/>
        <v>0</v>
      </c>
      <c r="BG226" s="159">
        <f t="shared" si="36"/>
        <v>0</v>
      </c>
      <c r="BH226" s="159">
        <f t="shared" si="37"/>
        <v>0</v>
      </c>
      <c r="BI226" s="159">
        <f t="shared" si="38"/>
        <v>0</v>
      </c>
      <c r="BJ226" s="17" t="s">
        <v>132</v>
      </c>
      <c r="BK226" s="160">
        <f t="shared" si="39"/>
        <v>0</v>
      </c>
      <c r="BL226" s="17" t="s">
        <v>233</v>
      </c>
      <c r="BM226" s="158" t="s">
        <v>408</v>
      </c>
    </row>
    <row r="227" spans="1:65" s="2" customFormat="1" ht="16.5" customHeight="1">
      <c r="A227" s="29"/>
      <c r="B227" s="147"/>
      <c r="C227" s="148">
        <v>73</v>
      </c>
      <c r="D227" s="169" t="s">
        <v>150</v>
      </c>
      <c r="E227" s="170" t="s">
        <v>409</v>
      </c>
      <c r="F227" s="171" t="s">
        <v>410</v>
      </c>
      <c r="G227" s="172" t="s">
        <v>189</v>
      </c>
      <c r="H227" s="173">
        <v>6</v>
      </c>
      <c r="I227" s="173"/>
      <c r="J227" s="173">
        <f t="shared" si="30"/>
        <v>0</v>
      </c>
      <c r="K227" s="174"/>
      <c r="L227" s="175"/>
      <c r="M227" s="176" t="s">
        <v>1</v>
      </c>
      <c r="N227" s="177" t="s">
        <v>37</v>
      </c>
      <c r="O227" s="156">
        <v>0</v>
      </c>
      <c r="P227" s="156">
        <f t="shared" si="31"/>
        <v>0</v>
      </c>
      <c r="Q227" s="156">
        <v>0</v>
      </c>
      <c r="R227" s="156">
        <f t="shared" si="32"/>
        <v>0</v>
      </c>
      <c r="S227" s="156">
        <v>0</v>
      </c>
      <c r="T227" s="157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8" t="s">
        <v>364</v>
      </c>
      <c r="AT227" s="158" t="s">
        <v>150</v>
      </c>
      <c r="AU227" s="158" t="s">
        <v>132</v>
      </c>
      <c r="AY227" s="17" t="s">
        <v>125</v>
      </c>
      <c r="BE227" s="159">
        <f t="shared" si="34"/>
        <v>0</v>
      </c>
      <c r="BF227" s="159">
        <f t="shared" si="35"/>
        <v>0</v>
      </c>
      <c r="BG227" s="159">
        <f t="shared" si="36"/>
        <v>0</v>
      </c>
      <c r="BH227" s="159">
        <f t="shared" si="37"/>
        <v>0</v>
      </c>
      <c r="BI227" s="159">
        <f t="shared" si="38"/>
        <v>0</v>
      </c>
      <c r="BJ227" s="17" t="s">
        <v>132</v>
      </c>
      <c r="BK227" s="160">
        <f t="shared" si="39"/>
        <v>0</v>
      </c>
      <c r="BL227" s="17" t="s">
        <v>233</v>
      </c>
      <c r="BM227" s="158" t="s">
        <v>411</v>
      </c>
    </row>
    <row r="228" spans="1:65" s="2" customFormat="1" ht="16.5" customHeight="1">
      <c r="A228" s="29"/>
      <c r="B228" s="147"/>
      <c r="C228" s="169">
        <v>74</v>
      </c>
      <c r="D228" s="148" t="s">
        <v>127</v>
      </c>
      <c r="E228" s="149" t="s">
        <v>412</v>
      </c>
      <c r="F228" s="150" t="s">
        <v>413</v>
      </c>
      <c r="G228" s="151" t="s">
        <v>160</v>
      </c>
      <c r="H228" s="152">
        <v>58.5</v>
      </c>
      <c r="I228" s="152"/>
      <c r="J228" s="152">
        <f t="shared" si="30"/>
        <v>0</v>
      </c>
      <c r="K228" s="153"/>
      <c r="L228" s="30"/>
      <c r="M228" s="154" t="s">
        <v>1</v>
      </c>
      <c r="N228" s="155" t="s">
        <v>37</v>
      </c>
      <c r="O228" s="156">
        <v>0</v>
      </c>
      <c r="P228" s="156">
        <f t="shared" si="31"/>
        <v>0</v>
      </c>
      <c r="Q228" s="156">
        <v>0</v>
      </c>
      <c r="R228" s="156">
        <f t="shared" si="32"/>
        <v>0</v>
      </c>
      <c r="S228" s="156">
        <v>0</v>
      </c>
      <c r="T228" s="157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8" t="s">
        <v>233</v>
      </c>
      <c r="AT228" s="158" t="s">
        <v>127</v>
      </c>
      <c r="AU228" s="158" t="s">
        <v>132</v>
      </c>
      <c r="AY228" s="17" t="s">
        <v>125</v>
      </c>
      <c r="BE228" s="159">
        <f t="shared" si="34"/>
        <v>0</v>
      </c>
      <c r="BF228" s="159">
        <f t="shared" si="35"/>
        <v>0</v>
      </c>
      <c r="BG228" s="159">
        <f t="shared" si="36"/>
        <v>0</v>
      </c>
      <c r="BH228" s="159">
        <f t="shared" si="37"/>
        <v>0</v>
      </c>
      <c r="BI228" s="159">
        <f t="shared" si="38"/>
        <v>0</v>
      </c>
      <c r="BJ228" s="17" t="s">
        <v>132</v>
      </c>
      <c r="BK228" s="160">
        <f t="shared" si="39"/>
        <v>0</v>
      </c>
      <c r="BL228" s="17" t="s">
        <v>233</v>
      </c>
      <c r="BM228" s="158" t="s">
        <v>414</v>
      </c>
    </row>
    <row r="229" spans="1:65" s="2" customFormat="1" ht="16.5" customHeight="1">
      <c r="A229" s="29"/>
      <c r="B229" s="147"/>
      <c r="C229" s="148">
        <v>75</v>
      </c>
      <c r="D229" s="169" t="s">
        <v>150</v>
      </c>
      <c r="E229" s="170" t="s">
        <v>415</v>
      </c>
      <c r="F229" s="171" t="s">
        <v>416</v>
      </c>
      <c r="G229" s="172" t="s">
        <v>160</v>
      </c>
      <c r="H229" s="173">
        <v>58.5</v>
      </c>
      <c r="I229" s="173"/>
      <c r="J229" s="173">
        <f t="shared" si="30"/>
        <v>0</v>
      </c>
      <c r="K229" s="174"/>
      <c r="L229" s="175"/>
      <c r="M229" s="176" t="s">
        <v>1</v>
      </c>
      <c r="N229" s="177" t="s">
        <v>37</v>
      </c>
      <c r="O229" s="156">
        <v>0</v>
      </c>
      <c r="P229" s="156">
        <f t="shared" si="31"/>
        <v>0</v>
      </c>
      <c r="Q229" s="156">
        <v>0</v>
      </c>
      <c r="R229" s="156">
        <f t="shared" si="32"/>
        <v>0</v>
      </c>
      <c r="S229" s="156">
        <v>0</v>
      </c>
      <c r="T229" s="157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8" t="s">
        <v>364</v>
      </c>
      <c r="AT229" s="158" t="s">
        <v>150</v>
      </c>
      <c r="AU229" s="158" t="s">
        <v>132</v>
      </c>
      <c r="AY229" s="17" t="s">
        <v>125</v>
      </c>
      <c r="BE229" s="159">
        <f t="shared" si="34"/>
        <v>0</v>
      </c>
      <c r="BF229" s="159">
        <f t="shared" si="35"/>
        <v>0</v>
      </c>
      <c r="BG229" s="159">
        <f t="shared" si="36"/>
        <v>0</v>
      </c>
      <c r="BH229" s="159">
        <f t="shared" si="37"/>
        <v>0</v>
      </c>
      <c r="BI229" s="159">
        <f t="shared" si="38"/>
        <v>0</v>
      </c>
      <c r="BJ229" s="17" t="s">
        <v>132</v>
      </c>
      <c r="BK229" s="160">
        <f t="shared" si="39"/>
        <v>0</v>
      </c>
      <c r="BL229" s="17" t="s">
        <v>233</v>
      </c>
      <c r="BM229" s="158" t="s">
        <v>417</v>
      </c>
    </row>
    <row r="230" spans="1:65" s="2" customFormat="1" ht="16.5" customHeight="1">
      <c r="A230" s="29"/>
      <c r="B230" s="147"/>
      <c r="C230" s="169">
        <v>76</v>
      </c>
      <c r="D230" s="148" t="s">
        <v>127</v>
      </c>
      <c r="E230" s="149" t="s">
        <v>418</v>
      </c>
      <c r="F230" s="150" t="s">
        <v>419</v>
      </c>
      <c r="G230" s="151" t="s">
        <v>160</v>
      </c>
      <c r="H230" s="152">
        <v>256</v>
      </c>
      <c r="I230" s="152"/>
      <c r="J230" s="152">
        <f t="shared" si="30"/>
        <v>0</v>
      </c>
      <c r="K230" s="153"/>
      <c r="L230" s="30"/>
      <c r="M230" s="154" t="s">
        <v>1</v>
      </c>
      <c r="N230" s="155" t="s">
        <v>37</v>
      </c>
      <c r="O230" s="156">
        <v>0</v>
      </c>
      <c r="P230" s="156">
        <f t="shared" si="31"/>
        <v>0</v>
      </c>
      <c r="Q230" s="156">
        <v>0</v>
      </c>
      <c r="R230" s="156">
        <f t="shared" si="32"/>
        <v>0</v>
      </c>
      <c r="S230" s="156">
        <v>0</v>
      </c>
      <c r="T230" s="157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8" t="s">
        <v>233</v>
      </c>
      <c r="AT230" s="158" t="s">
        <v>127</v>
      </c>
      <c r="AU230" s="158" t="s">
        <v>132</v>
      </c>
      <c r="AY230" s="17" t="s">
        <v>125</v>
      </c>
      <c r="BE230" s="159">
        <f t="shared" si="34"/>
        <v>0</v>
      </c>
      <c r="BF230" s="159">
        <f t="shared" si="35"/>
        <v>0</v>
      </c>
      <c r="BG230" s="159">
        <f t="shared" si="36"/>
        <v>0</v>
      </c>
      <c r="BH230" s="159">
        <f t="shared" si="37"/>
        <v>0</v>
      </c>
      <c r="BI230" s="159">
        <f t="shared" si="38"/>
        <v>0</v>
      </c>
      <c r="BJ230" s="17" t="s">
        <v>132</v>
      </c>
      <c r="BK230" s="160">
        <f t="shared" si="39"/>
        <v>0</v>
      </c>
      <c r="BL230" s="17" t="s">
        <v>233</v>
      </c>
      <c r="BM230" s="158" t="s">
        <v>420</v>
      </c>
    </row>
    <row r="231" spans="1:65" s="2" customFormat="1" ht="16.5" customHeight="1">
      <c r="A231" s="29"/>
      <c r="B231" s="147"/>
      <c r="C231" s="148">
        <v>77</v>
      </c>
      <c r="D231" s="169" t="s">
        <v>150</v>
      </c>
      <c r="E231" s="170" t="s">
        <v>421</v>
      </c>
      <c r="F231" s="171" t="s">
        <v>422</v>
      </c>
      <c r="G231" s="172" t="s">
        <v>160</v>
      </c>
      <c r="H231" s="173">
        <v>256</v>
      </c>
      <c r="I231" s="173"/>
      <c r="J231" s="173">
        <f t="shared" si="30"/>
        <v>0</v>
      </c>
      <c r="K231" s="174"/>
      <c r="L231" s="175"/>
      <c r="M231" s="176" t="s">
        <v>1</v>
      </c>
      <c r="N231" s="177" t="s">
        <v>37</v>
      </c>
      <c r="O231" s="156">
        <v>0</v>
      </c>
      <c r="P231" s="156">
        <f t="shared" si="31"/>
        <v>0</v>
      </c>
      <c r="Q231" s="156">
        <v>0</v>
      </c>
      <c r="R231" s="156">
        <f t="shared" si="32"/>
        <v>0</v>
      </c>
      <c r="S231" s="156">
        <v>0</v>
      </c>
      <c r="T231" s="157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8" t="s">
        <v>364</v>
      </c>
      <c r="AT231" s="158" t="s">
        <v>150</v>
      </c>
      <c r="AU231" s="158" t="s">
        <v>132</v>
      </c>
      <c r="AY231" s="17" t="s">
        <v>125</v>
      </c>
      <c r="BE231" s="159">
        <f t="shared" si="34"/>
        <v>0</v>
      </c>
      <c r="BF231" s="159">
        <f t="shared" si="35"/>
        <v>0</v>
      </c>
      <c r="BG231" s="159">
        <f t="shared" si="36"/>
        <v>0</v>
      </c>
      <c r="BH231" s="159">
        <f t="shared" si="37"/>
        <v>0</v>
      </c>
      <c r="BI231" s="159">
        <f t="shared" si="38"/>
        <v>0</v>
      </c>
      <c r="BJ231" s="17" t="s">
        <v>132</v>
      </c>
      <c r="BK231" s="160">
        <f t="shared" si="39"/>
        <v>0</v>
      </c>
      <c r="BL231" s="17" t="s">
        <v>233</v>
      </c>
      <c r="BM231" s="158" t="s">
        <v>423</v>
      </c>
    </row>
    <row r="232" spans="1:65" s="2" customFormat="1" ht="16.5" customHeight="1">
      <c r="A232" s="29"/>
      <c r="B232" s="147"/>
      <c r="C232" s="169">
        <v>78</v>
      </c>
      <c r="D232" s="148" t="s">
        <v>127</v>
      </c>
      <c r="E232" s="149" t="s">
        <v>424</v>
      </c>
      <c r="F232" s="150" t="s">
        <v>425</v>
      </c>
      <c r="G232" s="151" t="s">
        <v>426</v>
      </c>
      <c r="H232" s="152">
        <v>8</v>
      </c>
      <c r="I232" s="152"/>
      <c r="J232" s="152">
        <f t="shared" si="30"/>
        <v>0</v>
      </c>
      <c r="K232" s="153"/>
      <c r="L232" s="30"/>
      <c r="M232" s="154" t="s">
        <v>1</v>
      </c>
      <c r="N232" s="155" t="s">
        <v>37</v>
      </c>
      <c r="O232" s="156">
        <v>0</v>
      </c>
      <c r="P232" s="156">
        <f t="shared" si="31"/>
        <v>0</v>
      </c>
      <c r="Q232" s="156">
        <v>0</v>
      </c>
      <c r="R232" s="156">
        <f t="shared" si="32"/>
        <v>0</v>
      </c>
      <c r="S232" s="156">
        <v>0</v>
      </c>
      <c r="T232" s="157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8" t="s">
        <v>233</v>
      </c>
      <c r="AT232" s="158" t="s">
        <v>127</v>
      </c>
      <c r="AU232" s="158" t="s">
        <v>132</v>
      </c>
      <c r="AY232" s="17" t="s">
        <v>125</v>
      </c>
      <c r="BE232" s="159">
        <f t="shared" si="34"/>
        <v>0</v>
      </c>
      <c r="BF232" s="159">
        <f t="shared" si="35"/>
        <v>0</v>
      </c>
      <c r="BG232" s="159">
        <f t="shared" si="36"/>
        <v>0</v>
      </c>
      <c r="BH232" s="159">
        <f t="shared" si="37"/>
        <v>0</v>
      </c>
      <c r="BI232" s="159">
        <f t="shared" si="38"/>
        <v>0</v>
      </c>
      <c r="BJ232" s="17" t="s">
        <v>132</v>
      </c>
      <c r="BK232" s="160">
        <f t="shared" si="39"/>
        <v>0</v>
      </c>
      <c r="BL232" s="17" t="s">
        <v>233</v>
      </c>
      <c r="BM232" s="158" t="s">
        <v>427</v>
      </c>
    </row>
    <row r="233" spans="1:65" s="2" customFormat="1" ht="16.5" customHeight="1">
      <c r="A233" s="29"/>
      <c r="B233" s="147"/>
      <c r="C233" s="148">
        <v>79</v>
      </c>
      <c r="D233" s="148" t="s">
        <v>127</v>
      </c>
      <c r="E233" s="149" t="s">
        <v>428</v>
      </c>
      <c r="F233" s="150" t="s">
        <v>429</v>
      </c>
      <c r="G233" s="151" t="s">
        <v>285</v>
      </c>
      <c r="H233" s="152">
        <v>25.07</v>
      </c>
      <c r="I233" s="152"/>
      <c r="J233" s="152">
        <f t="shared" si="30"/>
        <v>0</v>
      </c>
      <c r="K233" s="153"/>
      <c r="L233" s="30"/>
      <c r="M233" s="154" t="s">
        <v>1</v>
      </c>
      <c r="N233" s="155" t="s">
        <v>37</v>
      </c>
      <c r="O233" s="156">
        <v>0</v>
      </c>
      <c r="P233" s="156">
        <f t="shared" si="31"/>
        <v>0</v>
      </c>
      <c r="Q233" s="156">
        <v>0</v>
      </c>
      <c r="R233" s="156">
        <f t="shared" si="32"/>
        <v>0</v>
      </c>
      <c r="S233" s="156">
        <v>0</v>
      </c>
      <c r="T233" s="157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8" t="s">
        <v>233</v>
      </c>
      <c r="AT233" s="158" t="s">
        <v>127</v>
      </c>
      <c r="AU233" s="158" t="s">
        <v>132</v>
      </c>
      <c r="AY233" s="17" t="s">
        <v>125</v>
      </c>
      <c r="BE233" s="159">
        <f t="shared" si="34"/>
        <v>0</v>
      </c>
      <c r="BF233" s="159">
        <f t="shared" si="35"/>
        <v>0</v>
      </c>
      <c r="BG233" s="159">
        <f t="shared" si="36"/>
        <v>0</v>
      </c>
      <c r="BH233" s="159">
        <f t="shared" si="37"/>
        <v>0</v>
      </c>
      <c r="BI233" s="159">
        <f t="shared" si="38"/>
        <v>0</v>
      </c>
      <c r="BJ233" s="17" t="s">
        <v>132</v>
      </c>
      <c r="BK233" s="160">
        <f t="shared" si="39"/>
        <v>0</v>
      </c>
      <c r="BL233" s="17" t="s">
        <v>233</v>
      </c>
      <c r="BM233" s="158" t="s">
        <v>430</v>
      </c>
    </row>
    <row r="234" spans="1:65" s="2" customFormat="1" ht="16.5" customHeight="1">
      <c r="A234" s="29"/>
      <c r="B234" s="147"/>
      <c r="C234" s="169">
        <v>80</v>
      </c>
      <c r="D234" s="148" t="s">
        <v>127</v>
      </c>
      <c r="E234" s="149" t="s">
        <v>431</v>
      </c>
      <c r="F234" s="150" t="s">
        <v>432</v>
      </c>
      <c r="G234" s="151" t="s">
        <v>285</v>
      </c>
      <c r="H234" s="152">
        <v>16.684999999999999</v>
      </c>
      <c r="I234" s="152"/>
      <c r="J234" s="152">
        <f t="shared" si="30"/>
        <v>0</v>
      </c>
      <c r="K234" s="153"/>
      <c r="L234" s="30"/>
      <c r="M234" s="154" t="s">
        <v>1</v>
      </c>
      <c r="N234" s="155" t="s">
        <v>37</v>
      </c>
      <c r="O234" s="156">
        <v>0</v>
      </c>
      <c r="P234" s="156">
        <f t="shared" si="31"/>
        <v>0</v>
      </c>
      <c r="Q234" s="156">
        <v>0</v>
      </c>
      <c r="R234" s="156">
        <f t="shared" si="32"/>
        <v>0</v>
      </c>
      <c r="S234" s="156">
        <v>0</v>
      </c>
      <c r="T234" s="157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8" t="s">
        <v>233</v>
      </c>
      <c r="AT234" s="158" t="s">
        <v>127</v>
      </c>
      <c r="AU234" s="158" t="s">
        <v>132</v>
      </c>
      <c r="AY234" s="17" t="s">
        <v>125</v>
      </c>
      <c r="BE234" s="159">
        <f t="shared" si="34"/>
        <v>0</v>
      </c>
      <c r="BF234" s="159">
        <f t="shared" si="35"/>
        <v>0</v>
      </c>
      <c r="BG234" s="159">
        <f t="shared" si="36"/>
        <v>0</v>
      </c>
      <c r="BH234" s="159">
        <f t="shared" si="37"/>
        <v>0</v>
      </c>
      <c r="BI234" s="159">
        <f t="shared" si="38"/>
        <v>0</v>
      </c>
      <c r="BJ234" s="17" t="s">
        <v>132</v>
      </c>
      <c r="BK234" s="160">
        <f t="shared" si="39"/>
        <v>0</v>
      </c>
      <c r="BL234" s="17" t="s">
        <v>233</v>
      </c>
      <c r="BM234" s="158" t="s">
        <v>433</v>
      </c>
    </row>
    <row r="235" spans="1:65" s="2" customFormat="1" ht="16.5" customHeight="1">
      <c r="A235" s="29"/>
      <c r="B235" s="147"/>
      <c r="C235" s="148">
        <v>81</v>
      </c>
      <c r="D235" s="148" t="s">
        <v>127</v>
      </c>
      <c r="E235" s="149" t="s">
        <v>434</v>
      </c>
      <c r="F235" s="150" t="s">
        <v>435</v>
      </c>
      <c r="G235" s="151" t="s">
        <v>285</v>
      </c>
      <c r="H235" s="152">
        <v>25.07</v>
      </c>
      <c r="I235" s="152"/>
      <c r="J235" s="152">
        <f t="shared" si="30"/>
        <v>0</v>
      </c>
      <c r="K235" s="153"/>
      <c r="L235" s="30"/>
      <c r="M235" s="185" t="s">
        <v>1</v>
      </c>
      <c r="N235" s="186" t="s">
        <v>37</v>
      </c>
      <c r="O235" s="187">
        <v>0</v>
      </c>
      <c r="P235" s="187">
        <f t="shared" si="31"/>
        <v>0</v>
      </c>
      <c r="Q235" s="187">
        <v>0</v>
      </c>
      <c r="R235" s="187">
        <f t="shared" si="32"/>
        <v>0</v>
      </c>
      <c r="S235" s="187">
        <v>0</v>
      </c>
      <c r="T235" s="188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8" t="s">
        <v>233</v>
      </c>
      <c r="AT235" s="158" t="s">
        <v>127</v>
      </c>
      <c r="AU235" s="158" t="s">
        <v>132</v>
      </c>
      <c r="AY235" s="17" t="s">
        <v>125</v>
      </c>
      <c r="BE235" s="159">
        <f t="shared" si="34"/>
        <v>0</v>
      </c>
      <c r="BF235" s="159">
        <f t="shared" si="35"/>
        <v>0</v>
      </c>
      <c r="BG235" s="159">
        <f t="shared" si="36"/>
        <v>0</v>
      </c>
      <c r="BH235" s="159">
        <f t="shared" si="37"/>
        <v>0</v>
      </c>
      <c r="BI235" s="159">
        <f t="shared" si="38"/>
        <v>0</v>
      </c>
      <c r="BJ235" s="17" t="s">
        <v>132</v>
      </c>
      <c r="BK235" s="160">
        <f t="shared" si="39"/>
        <v>0</v>
      </c>
      <c r="BL235" s="17" t="s">
        <v>233</v>
      </c>
      <c r="BM235" s="158" t="s">
        <v>436</v>
      </c>
    </row>
    <row r="236" spans="1:65" s="2" customFormat="1" ht="6.9" customHeight="1">
      <c r="A236" s="29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30"/>
      <c r="M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</row>
  </sheetData>
  <autoFilter ref="C131:K235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9"/>
  <sheetViews>
    <sheetView showGridLines="0" topLeftCell="A98" workbookViewId="0">
      <selection activeCell="I113" sqref="I11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219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83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" customHeight="1">
      <c r="B4" s="20"/>
      <c r="D4" s="21" t="s">
        <v>87</v>
      </c>
      <c r="L4" s="20"/>
      <c r="M4" s="94" t="s">
        <v>9</v>
      </c>
      <c r="AT4" s="17" t="s">
        <v>3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26.25" customHeight="1">
      <c r="B7" s="20"/>
      <c r="E7" s="234" t="str">
        <f>'Rekapitulácia stavby'!K6</f>
        <v>Stavebné úpravy maštale pre  ustajnenie HD,  č. 993, k.u. Pčoliné</v>
      </c>
      <c r="F7" s="235"/>
      <c r="G7" s="235"/>
      <c r="H7" s="235"/>
      <c r="L7" s="20"/>
    </row>
    <row r="8" spans="1:46" s="2" customFormat="1" ht="12" customHeight="1">
      <c r="A8" s="29"/>
      <c r="B8" s="30"/>
      <c r="C8" s="29"/>
      <c r="D8" s="26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0" t="s">
        <v>437</v>
      </c>
      <c r="F9" s="233"/>
      <c r="G9" s="233"/>
      <c r="H9" s="23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13</v>
      </c>
      <c r="E11" s="29"/>
      <c r="F11" s="24" t="s">
        <v>1</v>
      </c>
      <c r="G11" s="29"/>
      <c r="H11" s="29"/>
      <c r="I11" s="26" t="s">
        <v>14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15</v>
      </c>
      <c r="E12" s="29"/>
      <c r="F12" s="24" t="s">
        <v>16</v>
      </c>
      <c r="G12" s="29"/>
      <c r="H12" s="29"/>
      <c r="I12" s="26" t="s">
        <v>17</v>
      </c>
      <c r="J12" s="55" t="str">
        <f>'Rekapitulácia stavby'!AN8</f>
        <v>14. 6. 2022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21</v>
      </c>
      <c r="F15" s="29"/>
      <c r="G15" s="29"/>
      <c r="H15" s="29"/>
      <c r="I15" s="26" t="s">
        <v>22</v>
      </c>
      <c r="J15" s="24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6" t="str">
        <f>'Rekapitulácia stavby'!E14</f>
        <v xml:space="preserve"> </v>
      </c>
      <c r="F18" s="196"/>
      <c r="G18" s="196"/>
      <c r="H18" s="196"/>
      <c r="I18" s="26" t="s">
        <v>22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25</v>
      </c>
      <c r="E20" s="29"/>
      <c r="F20" s="29"/>
      <c r="G20" s="29"/>
      <c r="H20" s="29"/>
      <c r="I20" s="26" t="s">
        <v>20</v>
      </c>
      <c r="J20" s="24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26</v>
      </c>
      <c r="F21" s="29"/>
      <c r="G21" s="29"/>
      <c r="H21" s="29"/>
      <c r="I21" s="26" t="s">
        <v>22</v>
      </c>
      <c r="J21" s="24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20</v>
      </c>
      <c r="J23" s="24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26</v>
      </c>
      <c r="F24" s="29"/>
      <c r="G24" s="29"/>
      <c r="H24" s="29"/>
      <c r="I24" s="26" t="s">
        <v>22</v>
      </c>
      <c r="J24" s="24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199" t="s">
        <v>1</v>
      </c>
      <c r="F27" s="199"/>
      <c r="G27" s="199"/>
      <c r="H27" s="19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9" t="s">
        <v>35</v>
      </c>
      <c r="E33" s="35" t="s">
        <v>36</v>
      </c>
      <c r="F33" s="100">
        <f>ROUND((SUM(BE122:BE158)),  2)</f>
        <v>0</v>
      </c>
      <c r="G33" s="101"/>
      <c r="H33" s="101"/>
      <c r="I33" s="102">
        <v>0.2</v>
      </c>
      <c r="J33" s="100">
        <f>ROUND(((SUM(BE122:BE158))*I33),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37</v>
      </c>
      <c r="F34" s="103">
        <f>ROUND((SUM(BF122:BF158)),  2)</f>
        <v>0</v>
      </c>
      <c r="G34" s="29"/>
      <c r="H34" s="29"/>
      <c r="I34" s="104">
        <v>0.2</v>
      </c>
      <c r="J34" s="103">
        <f>ROUND(((SUM(BF122:BF158))*I34),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6" t="s">
        <v>38</v>
      </c>
      <c r="F35" s="103">
        <f>ROUND((SUM(BG122:BG158)),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6" t="s">
        <v>39</v>
      </c>
      <c r="F36" s="103">
        <f>ROUND((SUM(BH122:BH158)),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40</v>
      </c>
      <c r="F37" s="100">
        <f>ROUND((SUM(BI122:BI158)),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21" t="s">
        <v>90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12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4" t="str">
        <f>E7</f>
        <v>Stavebné úpravy maštale pre  ustajnenie HD,  č. 993, k.u. Pčoliné</v>
      </c>
      <c r="F85" s="235"/>
      <c r="G85" s="235"/>
      <c r="H85" s="23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0" t="str">
        <f>E9</f>
        <v xml:space="preserve">01.2 - Búracie práce   </v>
      </c>
      <c r="F87" s="233"/>
      <c r="G87" s="233"/>
      <c r="H87" s="23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15</v>
      </c>
      <c r="D89" s="29"/>
      <c r="E89" s="29"/>
      <c r="F89" s="24" t="str">
        <f>F12</f>
        <v>Pčoliné</v>
      </c>
      <c r="G89" s="29"/>
      <c r="H89" s="29"/>
      <c r="I89" s="26" t="s">
        <v>17</v>
      </c>
      <c r="J89" s="55" t="str">
        <f>IF(J12="","",J12)</f>
        <v>14. 6. 2022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6" t="s">
        <v>19</v>
      </c>
      <c r="D91" s="29"/>
      <c r="E91" s="29"/>
      <c r="F91" s="24" t="str">
        <f>E15</f>
        <v>RotaxArch s.r.o.</v>
      </c>
      <c r="G91" s="29"/>
      <c r="H91" s="29"/>
      <c r="I91" s="26" t="s">
        <v>25</v>
      </c>
      <c r="J91" s="27" t="str">
        <f>E21</f>
        <v>Ing.Mária Salanciová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>Ing.Mária Salanciová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91</v>
      </c>
      <c r="D94" s="105"/>
      <c r="E94" s="105"/>
      <c r="F94" s="105"/>
      <c r="G94" s="105"/>
      <c r="H94" s="105"/>
      <c r="I94" s="105"/>
      <c r="J94" s="114" t="s">
        <v>92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15" t="s">
        <v>93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94</v>
      </c>
    </row>
    <row r="97" spans="1:31" s="9" customFormat="1" ht="24.9" customHeight="1">
      <c r="B97" s="116"/>
      <c r="D97" s="117" t="s">
        <v>95</v>
      </c>
      <c r="E97" s="118"/>
      <c r="F97" s="118"/>
      <c r="G97" s="118"/>
      <c r="H97" s="118"/>
      <c r="I97" s="118"/>
      <c r="J97" s="119">
        <f>J123</f>
        <v>0</v>
      </c>
      <c r="L97" s="116"/>
    </row>
    <row r="98" spans="1:31" s="10" customFormat="1" ht="19.95" customHeight="1">
      <c r="B98" s="120"/>
      <c r="D98" s="121" t="s">
        <v>101</v>
      </c>
      <c r="E98" s="122"/>
      <c r="F98" s="122"/>
      <c r="G98" s="122"/>
      <c r="H98" s="122"/>
      <c r="I98" s="122"/>
      <c r="J98" s="123">
        <f>J124</f>
        <v>0</v>
      </c>
      <c r="L98" s="120"/>
    </row>
    <row r="99" spans="1:31" s="9" customFormat="1" ht="24.9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J143</f>
        <v>0</v>
      </c>
      <c r="L99" s="116"/>
    </row>
    <row r="100" spans="1:31" s="10" customFormat="1" ht="19.95" customHeight="1">
      <c r="B100" s="120"/>
      <c r="D100" s="121" t="s">
        <v>104</v>
      </c>
      <c r="E100" s="122"/>
      <c r="F100" s="122"/>
      <c r="G100" s="122"/>
      <c r="H100" s="122"/>
      <c r="I100" s="122"/>
      <c r="J100" s="123">
        <f>J144</f>
        <v>0</v>
      </c>
      <c r="L100" s="120"/>
    </row>
    <row r="101" spans="1:31" s="10" customFormat="1" ht="19.95" customHeight="1">
      <c r="B101" s="120"/>
      <c r="D101" s="121" t="s">
        <v>105</v>
      </c>
      <c r="E101" s="122"/>
      <c r="F101" s="122"/>
      <c r="G101" s="122"/>
      <c r="H101" s="122"/>
      <c r="I101" s="122"/>
      <c r="J101" s="123">
        <f>J149</f>
        <v>0</v>
      </c>
      <c r="L101" s="120"/>
    </row>
    <row r="102" spans="1:31" s="10" customFormat="1" ht="19.95" customHeight="1">
      <c r="B102" s="120"/>
      <c r="D102" s="121" t="s">
        <v>106</v>
      </c>
      <c r="E102" s="122"/>
      <c r="F102" s="122"/>
      <c r="G102" s="122"/>
      <c r="H102" s="122"/>
      <c r="I102" s="122"/>
      <c r="J102" s="123">
        <f>J154</f>
        <v>0</v>
      </c>
      <c r="L102" s="120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21" t="s">
        <v>111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6.25" customHeight="1">
      <c r="A112" s="29"/>
      <c r="B112" s="30"/>
      <c r="C112" s="29"/>
      <c r="D112" s="29"/>
      <c r="E112" s="234" t="str">
        <f>E7</f>
        <v>Stavebné úpravy maštale pre  ustajnenie HD,  č. 993, k.u. Pčoliné</v>
      </c>
      <c r="F112" s="235"/>
      <c r="G112" s="235"/>
      <c r="H112" s="235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6" t="s">
        <v>88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0" t="str">
        <f>E9</f>
        <v xml:space="preserve">01.2 - Búracie práce   </v>
      </c>
      <c r="F114" s="233"/>
      <c r="G114" s="233"/>
      <c r="H114" s="233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6" t="s">
        <v>15</v>
      </c>
      <c r="D116" s="29"/>
      <c r="E116" s="29"/>
      <c r="F116" s="24" t="str">
        <f>F12</f>
        <v>Pčoliné</v>
      </c>
      <c r="G116" s="29"/>
      <c r="H116" s="29"/>
      <c r="I116" s="26" t="s">
        <v>17</v>
      </c>
      <c r="J116" s="55" t="str">
        <f>IF(J12="","",J12)</f>
        <v>14. 6. 2022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>
      <c r="A118" s="29"/>
      <c r="B118" s="30"/>
      <c r="C118" s="26" t="s">
        <v>19</v>
      </c>
      <c r="D118" s="29"/>
      <c r="E118" s="29"/>
      <c r="F118" s="24" t="str">
        <f>E15</f>
        <v>RotaxArch s.r.o.</v>
      </c>
      <c r="G118" s="29"/>
      <c r="H118" s="29"/>
      <c r="I118" s="26" t="s">
        <v>25</v>
      </c>
      <c r="J118" s="27" t="str">
        <f>E21</f>
        <v>Ing.Mária Salanciová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6" t="s">
        <v>23</v>
      </c>
      <c r="D119" s="29"/>
      <c r="E119" s="29"/>
      <c r="F119" s="24" t="str">
        <f>IF(E18="","",E18)</f>
        <v xml:space="preserve"> </v>
      </c>
      <c r="G119" s="29"/>
      <c r="H119" s="29"/>
      <c r="I119" s="26" t="s">
        <v>29</v>
      </c>
      <c r="J119" s="27" t="str">
        <f>E24</f>
        <v>Ing.Mária Salanciová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4"/>
      <c r="B121" s="125"/>
      <c r="C121" s="126" t="s">
        <v>112</v>
      </c>
      <c r="D121" s="127" t="s">
        <v>56</v>
      </c>
      <c r="E121" s="127" t="s">
        <v>52</v>
      </c>
      <c r="F121" s="127" t="s">
        <v>53</v>
      </c>
      <c r="G121" s="127" t="s">
        <v>113</v>
      </c>
      <c r="H121" s="127" t="s">
        <v>114</v>
      </c>
      <c r="I121" s="127" t="s">
        <v>115</v>
      </c>
      <c r="J121" s="128" t="s">
        <v>92</v>
      </c>
      <c r="K121" s="129" t="s">
        <v>116</v>
      </c>
      <c r="L121" s="130"/>
      <c r="M121" s="62" t="s">
        <v>1</v>
      </c>
      <c r="N121" s="63" t="s">
        <v>35</v>
      </c>
      <c r="O121" s="63" t="s">
        <v>117</v>
      </c>
      <c r="P121" s="63" t="s">
        <v>118</v>
      </c>
      <c r="Q121" s="63" t="s">
        <v>119</v>
      </c>
      <c r="R121" s="63" t="s">
        <v>120</v>
      </c>
      <c r="S121" s="63" t="s">
        <v>121</v>
      </c>
      <c r="T121" s="64" t="s">
        <v>122</v>
      </c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</row>
    <row r="122" spans="1:65" s="2" customFormat="1" ht="22.95" customHeight="1">
      <c r="A122" s="29"/>
      <c r="B122" s="30"/>
      <c r="C122" s="69" t="s">
        <v>93</v>
      </c>
      <c r="D122" s="29"/>
      <c r="E122" s="29"/>
      <c r="F122" s="29"/>
      <c r="G122" s="29"/>
      <c r="H122" s="29"/>
      <c r="I122" s="29"/>
      <c r="J122" s="131">
        <f>BK122</f>
        <v>0</v>
      </c>
      <c r="K122" s="29"/>
      <c r="L122" s="30"/>
      <c r="M122" s="65"/>
      <c r="N122" s="56"/>
      <c r="O122" s="66"/>
      <c r="P122" s="132">
        <f>P123+P143</f>
        <v>0</v>
      </c>
      <c r="Q122" s="66"/>
      <c r="R122" s="132">
        <f>R123+R143</f>
        <v>0</v>
      </c>
      <c r="S122" s="66"/>
      <c r="T122" s="133">
        <f>T123+T143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70</v>
      </c>
      <c r="AU122" s="17" t="s">
        <v>94</v>
      </c>
      <c r="BK122" s="134">
        <f>BK123+BK143</f>
        <v>0</v>
      </c>
    </row>
    <row r="123" spans="1:65" s="12" customFormat="1" ht="25.95" customHeight="1">
      <c r="B123" s="135"/>
      <c r="D123" s="136" t="s">
        <v>70</v>
      </c>
      <c r="E123" s="137" t="s">
        <v>123</v>
      </c>
      <c r="F123" s="137" t="s">
        <v>124</v>
      </c>
      <c r="J123" s="138">
        <f>BK123</f>
        <v>0</v>
      </c>
      <c r="L123" s="135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6" t="s">
        <v>79</v>
      </c>
      <c r="AT123" s="143" t="s">
        <v>70</v>
      </c>
      <c r="AU123" s="143" t="s">
        <v>71</v>
      </c>
      <c r="AY123" s="136" t="s">
        <v>125</v>
      </c>
      <c r="BK123" s="144">
        <f>BK124</f>
        <v>0</v>
      </c>
    </row>
    <row r="124" spans="1:65" s="12" customFormat="1" ht="22.95" customHeight="1">
      <c r="B124" s="135"/>
      <c r="D124" s="136" t="s">
        <v>70</v>
      </c>
      <c r="E124" s="145" t="s">
        <v>162</v>
      </c>
      <c r="F124" s="145" t="s">
        <v>259</v>
      </c>
      <c r="J124" s="146">
        <f>BK124</f>
        <v>0</v>
      </c>
      <c r="L124" s="135"/>
      <c r="M124" s="139"/>
      <c r="N124" s="140"/>
      <c r="O124" s="140"/>
      <c r="P124" s="141">
        <f>SUM(P125:P142)</f>
        <v>0</v>
      </c>
      <c r="Q124" s="140"/>
      <c r="R124" s="141">
        <f>SUM(R125:R142)</f>
        <v>0</v>
      </c>
      <c r="S124" s="140"/>
      <c r="T124" s="142">
        <f>SUM(T125:T142)</f>
        <v>0</v>
      </c>
      <c r="AR124" s="136" t="s">
        <v>79</v>
      </c>
      <c r="AT124" s="143" t="s">
        <v>70</v>
      </c>
      <c r="AU124" s="143" t="s">
        <v>79</v>
      </c>
      <c r="AY124" s="136" t="s">
        <v>125</v>
      </c>
      <c r="BK124" s="144">
        <f>SUM(BK125:BK142)</f>
        <v>0</v>
      </c>
    </row>
    <row r="125" spans="1:65" s="2" customFormat="1" ht="37.950000000000003" customHeight="1">
      <c r="A125" s="29"/>
      <c r="B125" s="147"/>
      <c r="C125" s="148" t="s">
        <v>79</v>
      </c>
      <c r="D125" s="148" t="s">
        <v>127</v>
      </c>
      <c r="E125" s="149" t="s">
        <v>438</v>
      </c>
      <c r="F125" s="150" t="s">
        <v>439</v>
      </c>
      <c r="G125" s="151" t="s">
        <v>130</v>
      </c>
      <c r="H125" s="152">
        <v>10.343</v>
      </c>
      <c r="I125" s="152"/>
      <c r="J125" s="152">
        <f>ROUND(I125*H125,3)</f>
        <v>0</v>
      </c>
      <c r="K125" s="153"/>
      <c r="L125" s="30"/>
      <c r="M125" s="154" t="s">
        <v>1</v>
      </c>
      <c r="N125" s="155" t="s">
        <v>37</v>
      </c>
      <c r="O125" s="156">
        <v>0</v>
      </c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131</v>
      </c>
      <c r="AT125" s="158" t="s">
        <v>127</v>
      </c>
      <c r="AU125" s="158" t="s">
        <v>132</v>
      </c>
      <c r="AY125" s="17" t="s">
        <v>125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7" t="s">
        <v>132</v>
      </c>
      <c r="BK125" s="160">
        <f>ROUND(I125*H125,3)</f>
        <v>0</v>
      </c>
      <c r="BL125" s="17" t="s">
        <v>131</v>
      </c>
      <c r="BM125" s="158" t="s">
        <v>132</v>
      </c>
    </row>
    <row r="126" spans="1:65" s="13" customFormat="1">
      <c r="B126" s="161"/>
      <c r="D126" s="162" t="s">
        <v>135</v>
      </c>
      <c r="E126" s="168" t="s">
        <v>1</v>
      </c>
      <c r="F126" s="163" t="s">
        <v>440</v>
      </c>
      <c r="H126" s="164">
        <v>10.343</v>
      </c>
      <c r="L126" s="161"/>
      <c r="M126" s="165"/>
      <c r="N126" s="166"/>
      <c r="O126" s="166"/>
      <c r="P126" s="166"/>
      <c r="Q126" s="166"/>
      <c r="R126" s="166"/>
      <c r="S126" s="166"/>
      <c r="T126" s="167"/>
      <c r="AT126" s="168" t="s">
        <v>135</v>
      </c>
      <c r="AU126" s="168" t="s">
        <v>132</v>
      </c>
      <c r="AV126" s="13" t="s">
        <v>132</v>
      </c>
      <c r="AW126" s="13" t="s">
        <v>27</v>
      </c>
      <c r="AX126" s="13" t="s">
        <v>71</v>
      </c>
      <c r="AY126" s="168" t="s">
        <v>125</v>
      </c>
    </row>
    <row r="127" spans="1:65" s="15" customFormat="1">
      <c r="B127" s="189"/>
      <c r="D127" s="162" t="s">
        <v>135</v>
      </c>
      <c r="E127" s="190" t="s">
        <v>1</v>
      </c>
      <c r="F127" s="191" t="s">
        <v>441</v>
      </c>
      <c r="H127" s="192">
        <v>10.343</v>
      </c>
      <c r="L127" s="189"/>
      <c r="M127" s="193"/>
      <c r="N127" s="194"/>
      <c r="O127" s="194"/>
      <c r="P127" s="194"/>
      <c r="Q127" s="194"/>
      <c r="R127" s="194"/>
      <c r="S127" s="194"/>
      <c r="T127" s="195"/>
      <c r="AT127" s="190" t="s">
        <v>135</v>
      </c>
      <c r="AU127" s="190" t="s">
        <v>132</v>
      </c>
      <c r="AV127" s="15" t="s">
        <v>137</v>
      </c>
      <c r="AW127" s="15" t="s">
        <v>27</v>
      </c>
      <c r="AX127" s="15" t="s">
        <v>71</v>
      </c>
      <c r="AY127" s="190" t="s">
        <v>125</v>
      </c>
    </row>
    <row r="128" spans="1:65" s="14" customFormat="1">
      <c r="B128" s="178"/>
      <c r="D128" s="162" t="s">
        <v>135</v>
      </c>
      <c r="E128" s="179" t="s">
        <v>1</v>
      </c>
      <c r="F128" s="180" t="s">
        <v>442</v>
      </c>
      <c r="H128" s="181">
        <v>10.343</v>
      </c>
      <c r="L128" s="178"/>
      <c r="M128" s="182"/>
      <c r="N128" s="183"/>
      <c r="O128" s="183"/>
      <c r="P128" s="183"/>
      <c r="Q128" s="183"/>
      <c r="R128" s="183"/>
      <c r="S128" s="183"/>
      <c r="T128" s="184"/>
      <c r="AT128" s="179" t="s">
        <v>135</v>
      </c>
      <c r="AU128" s="179" t="s">
        <v>132</v>
      </c>
      <c r="AV128" s="14" t="s">
        <v>131</v>
      </c>
      <c r="AW128" s="14" t="s">
        <v>27</v>
      </c>
      <c r="AX128" s="14" t="s">
        <v>79</v>
      </c>
      <c r="AY128" s="179" t="s">
        <v>125</v>
      </c>
    </row>
    <row r="129" spans="1:65" s="2" customFormat="1" ht="24.15" customHeight="1">
      <c r="A129" s="29"/>
      <c r="B129" s="147"/>
      <c r="C129" s="148" t="s">
        <v>132</v>
      </c>
      <c r="D129" s="148" t="s">
        <v>127</v>
      </c>
      <c r="E129" s="149" t="s">
        <v>443</v>
      </c>
      <c r="F129" s="150" t="s">
        <v>444</v>
      </c>
      <c r="G129" s="151" t="s">
        <v>189</v>
      </c>
      <c r="H129" s="152">
        <v>84</v>
      </c>
      <c r="I129" s="152"/>
      <c r="J129" s="152">
        <f>ROUND(I129*H129,3)</f>
        <v>0</v>
      </c>
      <c r="K129" s="153"/>
      <c r="L129" s="30"/>
      <c r="M129" s="154" t="s">
        <v>1</v>
      </c>
      <c r="N129" s="155" t="s">
        <v>37</v>
      </c>
      <c r="O129" s="156">
        <v>0</v>
      </c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131</v>
      </c>
      <c r="AT129" s="158" t="s">
        <v>127</v>
      </c>
      <c r="AU129" s="158" t="s">
        <v>132</v>
      </c>
      <c r="AY129" s="17" t="s">
        <v>125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7" t="s">
        <v>132</v>
      </c>
      <c r="BK129" s="160">
        <f>ROUND(I129*H129,3)</f>
        <v>0</v>
      </c>
      <c r="BL129" s="17" t="s">
        <v>131</v>
      </c>
      <c r="BM129" s="158" t="s">
        <v>131</v>
      </c>
    </row>
    <row r="130" spans="1:65" s="13" customFormat="1">
      <c r="B130" s="161"/>
      <c r="D130" s="162" t="s">
        <v>135</v>
      </c>
      <c r="E130" s="168" t="s">
        <v>1</v>
      </c>
      <c r="F130" s="163" t="s">
        <v>445</v>
      </c>
      <c r="H130" s="164">
        <v>84</v>
      </c>
      <c r="L130" s="161"/>
      <c r="M130" s="165"/>
      <c r="N130" s="166"/>
      <c r="O130" s="166"/>
      <c r="P130" s="166"/>
      <c r="Q130" s="166"/>
      <c r="R130" s="166"/>
      <c r="S130" s="166"/>
      <c r="T130" s="167"/>
      <c r="AT130" s="168" t="s">
        <v>135</v>
      </c>
      <c r="AU130" s="168" t="s">
        <v>132</v>
      </c>
      <c r="AV130" s="13" t="s">
        <v>132</v>
      </c>
      <c r="AW130" s="13" t="s">
        <v>27</v>
      </c>
      <c r="AX130" s="13" t="s">
        <v>71</v>
      </c>
      <c r="AY130" s="168" t="s">
        <v>125</v>
      </c>
    </row>
    <row r="131" spans="1:65" s="14" customFormat="1">
      <c r="B131" s="178"/>
      <c r="D131" s="162" t="s">
        <v>135</v>
      </c>
      <c r="E131" s="179" t="s">
        <v>1</v>
      </c>
      <c r="F131" s="180" t="s">
        <v>442</v>
      </c>
      <c r="H131" s="181">
        <v>84</v>
      </c>
      <c r="L131" s="178"/>
      <c r="M131" s="182"/>
      <c r="N131" s="183"/>
      <c r="O131" s="183"/>
      <c r="P131" s="183"/>
      <c r="Q131" s="183"/>
      <c r="R131" s="183"/>
      <c r="S131" s="183"/>
      <c r="T131" s="184"/>
      <c r="AT131" s="179" t="s">
        <v>135</v>
      </c>
      <c r="AU131" s="179" t="s">
        <v>132</v>
      </c>
      <c r="AV131" s="14" t="s">
        <v>131</v>
      </c>
      <c r="AW131" s="14" t="s">
        <v>27</v>
      </c>
      <c r="AX131" s="14" t="s">
        <v>79</v>
      </c>
      <c r="AY131" s="179" t="s">
        <v>125</v>
      </c>
    </row>
    <row r="132" spans="1:65" s="2" customFormat="1" ht="21.75" customHeight="1">
      <c r="A132" s="29"/>
      <c r="B132" s="147"/>
      <c r="C132" s="148" t="s">
        <v>137</v>
      </c>
      <c r="D132" s="148" t="s">
        <v>127</v>
      </c>
      <c r="E132" s="149" t="s">
        <v>446</v>
      </c>
      <c r="F132" s="150" t="s">
        <v>447</v>
      </c>
      <c r="G132" s="151" t="s">
        <v>149</v>
      </c>
      <c r="H132" s="152">
        <v>25</v>
      </c>
      <c r="I132" s="152"/>
      <c r="J132" s="152">
        <f>ROUND(I132*H132,3)</f>
        <v>0</v>
      </c>
      <c r="K132" s="153"/>
      <c r="L132" s="30"/>
      <c r="M132" s="154" t="s">
        <v>1</v>
      </c>
      <c r="N132" s="155" t="s">
        <v>37</v>
      </c>
      <c r="O132" s="156">
        <v>0</v>
      </c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131</v>
      </c>
      <c r="AT132" s="158" t="s">
        <v>127</v>
      </c>
      <c r="AU132" s="158" t="s">
        <v>132</v>
      </c>
      <c r="AY132" s="17" t="s">
        <v>125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7" t="s">
        <v>132</v>
      </c>
      <c r="BK132" s="160">
        <f>ROUND(I132*H132,3)</f>
        <v>0</v>
      </c>
      <c r="BL132" s="17" t="s">
        <v>131</v>
      </c>
      <c r="BM132" s="158" t="s">
        <v>140</v>
      </c>
    </row>
    <row r="133" spans="1:65" s="13" customFormat="1">
      <c r="B133" s="161"/>
      <c r="D133" s="162" t="s">
        <v>135</v>
      </c>
      <c r="E133" s="168" t="s">
        <v>1</v>
      </c>
      <c r="F133" s="163" t="s">
        <v>448</v>
      </c>
      <c r="H133" s="164">
        <v>25</v>
      </c>
      <c r="L133" s="161"/>
      <c r="M133" s="165"/>
      <c r="N133" s="166"/>
      <c r="O133" s="166"/>
      <c r="P133" s="166"/>
      <c r="Q133" s="166"/>
      <c r="R133" s="166"/>
      <c r="S133" s="166"/>
      <c r="T133" s="167"/>
      <c r="AT133" s="168" t="s">
        <v>135</v>
      </c>
      <c r="AU133" s="168" t="s">
        <v>132</v>
      </c>
      <c r="AV133" s="13" t="s">
        <v>132</v>
      </c>
      <c r="AW133" s="13" t="s">
        <v>27</v>
      </c>
      <c r="AX133" s="13" t="s">
        <v>71</v>
      </c>
      <c r="AY133" s="168" t="s">
        <v>125</v>
      </c>
    </row>
    <row r="134" spans="1:65" s="14" customFormat="1">
      <c r="B134" s="178"/>
      <c r="D134" s="162" t="s">
        <v>135</v>
      </c>
      <c r="E134" s="179" t="s">
        <v>1</v>
      </c>
      <c r="F134" s="180" t="s">
        <v>442</v>
      </c>
      <c r="H134" s="181">
        <v>25</v>
      </c>
      <c r="L134" s="178"/>
      <c r="M134" s="182"/>
      <c r="N134" s="183"/>
      <c r="O134" s="183"/>
      <c r="P134" s="183"/>
      <c r="Q134" s="183"/>
      <c r="R134" s="183"/>
      <c r="S134" s="183"/>
      <c r="T134" s="184"/>
      <c r="AT134" s="179" t="s">
        <v>135</v>
      </c>
      <c r="AU134" s="179" t="s">
        <v>132</v>
      </c>
      <c r="AV134" s="14" t="s">
        <v>131</v>
      </c>
      <c r="AW134" s="14" t="s">
        <v>27</v>
      </c>
      <c r="AX134" s="14" t="s">
        <v>79</v>
      </c>
      <c r="AY134" s="179" t="s">
        <v>125</v>
      </c>
    </row>
    <row r="135" spans="1:65" s="2" customFormat="1" ht="16.5" customHeight="1">
      <c r="A135" s="29"/>
      <c r="B135" s="147"/>
      <c r="C135" s="148" t="s">
        <v>131</v>
      </c>
      <c r="D135" s="148" t="s">
        <v>127</v>
      </c>
      <c r="E135" s="149" t="s">
        <v>449</v>
      </c>
      <c r="F135" s="150" t="s">
        <v>450</v>
      </c>
      <c r="G135" s="151" t="s">
        <v>149</v>
      </c>
      <c r="H135" s="152">
        <v>72.988</v>
      </c>
      <c r="I135" s="152"/>
      <c r="J135" s="152">
        <f>ROUND(I135*H135,3)</f>
        <v>0</v>
      </c>
      <c r="K135" s="153"/>
      <c r="L135" s="30"/>
      <c r="M135" s="154" t="s">
        <v>1</v>
      </c>
      <c r="N135" s="155" t="s">
        <v>37</v>
      </c>
      <c r="O135" s="156">
        <v>0</v>
      </c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131</v>
      </c>
      <c r="AT135" s="158" t="s">
        <v>127</v>
      </c>
      <c r="AU135" s="158" t="s">
        <v>132</v>
      </c>
      <c r="AY135" s="17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7" t="s">
        <v>132</v>
      </c>
      <c r="BK135" s="160">
        <f>ROUND(I135*H135,3)</f>
        <v>0</v>
      </c>
      <c r="BL135" s="17" t="s">
        <v>131</v>
      </c>
      <c r="BM135" s="158" t="s">
        <v>143</v>
      </c>
    </row>
    <row r="136" spans="1:65" s="13" customFormat="1">
      <c r="B136" s="161"/>
      <c r="D136" s="162" t="s">
        <v>135</v>
      </c>
      <c r="E136" s="168" t="s">
        <v>1</v>
      </c>
      <c r="F136" s="163" t="s">
        <v>451</v>
      </c>
      <c r="H136" s="164">
        <v>72.988</v>
      </c>
      <c r="L136" s="161"/>
      <c r="M136" s="165"/>
      <c r="N136" s="166"/>
      <c r="O136" s="166"/>
      <c r="P136" s="166"/>
      <c r="Q136" s="166"/>
      <c r="R136" s="166"/>
      <c r="S136" s="166"/>
      <c r="T136" s="167"/>
      <c r="AT136" s="168" t="s">
        <v>135</v>
      </c>
      <c r="AU136" s="168" t="s">
        <v>132</v>
      </c>
      <c r="AV136" s="13" t="s">
        <v>132</v>
      </c>
      <c r="AW136" s="13" t="s">
        <v>27</v>
      </c>
      <c r="AX136" s="13" t="s">
        <v>71</v>
      </c>
      <c r="AY136" s="168" t="s">
        <v>125</v>
      </c>
    </row>
    <row r="137" spans="1:65" s="14" customFormat="1">
      <c r="B137" s="178"/>
      <c r="D137" s="162" t="s">
        <v>135</v>
      </c>
      <c r="E137" s="179" t="s">
        <v>1</v>
      </c>
      <c r="F137" s="180" t="s">
        <v>442</v>
      </c>
      <c r="H137" s="181">
        <v>72.988</v>
      </c>
      <c r="L137" s="178"/>
      <c r="M137" s="182"/>
      <c r="N137" s="183"/>
      <c r="O137" s="183"/>
      <c r="P137" s="183"/>
      <c r="Q137" s="183"/>
      <c r="R137" s="183"/>
      <c r="S137" s="183"/>
      <c r="T137" s="184"/>
      <c r="AT137" s="179" t="s">
        <v>135</v>
      </c>
      <c r="AU137" s="179" t="s">
        <v>132</v>
      </c>
      <c r="AV137" s="14" t="s">
        <v>131</v>
      </c>
      <c r="AW137" s="14" t="s">
        <v>27</v>
      </c>
      <c r="AX137" s="14" t="s">
        <v>79</v>
      </c>
      <c r="AY137" s="179" t="s">
        <v>125</v>
      </c>
    </row>
    <row r="138" spans="1:65" s="2" customFormat="1" ht="21.75" customHeight="1">
      <c r="A138" s="29"/>
      <c r="B138" s="147"/>
      <c r="C138" s="148" t="s">
        <v>146</v>
      </c>
      <c r="D138" s="148" t="s">
        <v>127</v>
      </c>
      <c r="E138" s="149" t="s">
        <v>452</v>
      </c>
      <c r="F138" s="150" t="s">
        <v>453</v>
      </c>
      <c r="G138" s="151" t="s">
        <v>211</v>
      </c>
      <c r="H138" s="152">
        <v>22.75</v>
      </c>
      <c r="I138" s="152"/>
      <c r="J138" s="152">
        <f>ROUND(I138*H138,3)</f>
        <v>0</v>
      </c>
      <c r="K138" s="153"/>
      <c r="L138" s="30"/>
      <c r="M138" s="154" t="s">
        <v>1</v>
      </c>
      <c r="N138" s="155" t="s">
        <v>37</v>
      </c>
      <c r="O138" s="156">
        <v>0</v>
      </c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131</v>
      </c>
      <c r="AT138" s="158" t="s">
        <v>127</v>
      </c>
      <c r="AU138" s="158" t="s">
        <v>132</v>
      </c>
      <c r="AY138" s="17" t="s">
        <v>125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7" t="s">
        <v>132</v>
      </c>
      <c r="BK138" s="160">
        <f>ROUND(I138*H138,3)</f>
        <v>0</v>
      </c>
      <c r="BL138" s="17" t="s">
        <v>131</v>
      </c>
      <c r="BM138" s="158" t="s">
        <v>167</v>
      </c>
    </row>
    <row r="139" spans="1:65" s="2" customFormat="1" ht="24.15" customHeight="1">
      <c r="A139" s="29"/>
      <c r="B139" s="147"/>
      <c r="C139" s="148" t="s">
        <v>140</v>
      </c>
      <c r="D139" s="148" t="s">
        <v>127</v>
      </c>
      <c r="E139" s="149" t="s">
        <v>454</v>
      </c>
      <c r="F139" s="150" t="s">
        <v>455</v>
      </c>
      <c r="G139" s="151" t="s">
        <v>211</v>
      </c>
      <c r="H139" s="152">
        <v>68.25</v>
      </c>
      <c r="I139" s="152"/>
      <c r="J139" s="152">
        <f>ROUND(I139*H139,3)</f>
        <v>0</v>
      </c>
      <c r="K139" s="153"/>
      <c r="L139" s="30"/>
      <c r="M139" s="154" t="s">
        <v>1</v>
      </c>
      <c r="N139" s="155" t="s">
        <v>37</v>
      </c>
      <c r="O139" s="156">
        <v>0</v>
      </c>
      <c r="P139" s="156">
        <f>O139*H139</f>
        <v>0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131</v>
      </c>
      <c r="AT139" s="158" t="s">
        <v>127</v>
      </c>
      <c r="AU139" s="158" t="s">
        <v>132</v>
      </c>
      <c r="AY139" s="17" t="s">
        <v>125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7" t="s">
        <v>132</v>
      </c>
      <c r="BK139" s="160">
        <f>ROUND(I139*H139,3)</f>
        <v>0</v>
      </c>
      <c r="BL139" s="17" t="s">
        <v>131</v>
      </c>
      <c r="BM139" s="158" t="s">
        <v>175</v>
      </c>
    </row>
    <row r="140" spans="1:65" s="13" customFormat="1">
      <c r="B140" s="161"/>
      <c r="D140" s="162" t="s">
        <v>135</v>
      </c>
      <c r="F140" s="163" t="s">
        <v>456</v>
      </c>
      <c r="H140" s="164">
        <v>68.25</v>
      </c>
      <c r="L140" s="161"/>
      <c r="M140" s="165"/>
      <c r="N140" s="166"/>
      <c r="O140" s="166"/>
      <c r="P140" s="166"/>
      <c r="Q140" s="166"/>
      <c r="R140" s="166"/>
      <c r="S140" s="166"/>
      <c r="T140" s="167"/>
      <c r="AT140" s="168" t="s">
        <v>135</v>
      </c>
      <c r="AU140" s="168" t="s">
        <v>132</v>
      </c>
      <c r="AV140" s="13" t="s">
        <v>132</v>
      </c>
      <c r="AW140" s="13" t="s">
        <v>3</v>
      </c>
      <c r="AX140" s="13" t="s">
        <v>79</v>
      </c>
      <c r="AY140" s="168" t="s">
        <v>125</v>
      </c>
    </row>
    <row r="141" spans="1:65" s="2" customFormat="1" ht="24.15" customHeight="1">
      <c r="A141" s="29"/>
      <c r="B141" s="147"/>
      <c r="C141" s="148" t="s">
        <v>154</v>
      </c>
      <c r="D141" s="148" t="s">
        <v>127</v>
      </c>
      <c r="E141" s="149" t="s">
        <v>457</v>
      </c>
      <c r="F141" s="150" t="s">
        <v>458</v>
      </c>
      <c r="G141" s="151" t="s">
        <v>211</v>
      </c>
      <c r="H141" s="152">
        <v>22.75</v>
      </c>
      <c r="I141" s="152"/>
      <c r="J141" s="152">
        <f>ROUND(I141*H141,3)</f>
        <v>0</v>
      </c>
      <c r="K141" s="153"/>
      <c r="L141" s="30"/>
      <c r="M141" s="154" t="s">
        <v>1</v>
      </c>
      <c r="N141" s="155" t="s">
        <v>37</v>
      </c>
      <c r="O141" s="156">
        <v>0</v>
      </c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131</v>
      </c>
      <c r="AT141" s="158" t="s">
        <v>127</v>
      </c>
      <c r="AU141" s="158" t="s">
        <v>132</v>
      </c>
      <c r="AY141" s="17" t="s">
        <v>125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7" t="s">
        <v>132</v>
      </c>
      <c r="BK141" s="160">
        <f>ROUND(I141*H141,3)</f>
        <v>0</v>
      </c>
      <c r="BL141" s="17" t="s">
        <v>131</v>
      </c>
      <c r="BM141" s="158" t="s">
        <v>186</v>
      </c>
    </row>
    <row r="142" spans="1:65" s="2" customFormat="1" ht="16.5" customHeight="1">
      <c r="A142" s="29"/>
      <c r="B142" s="147"/>
      <c r="C142" s="148" t="s">
        <v>143</v>
      </c>
      <c r="D142" s="148" t="s">
        <v>127</v>
      </c>
      <c r="E142" s="149" t="s">
        <v>459</v>
      </c>
      <c r="F142" s="150" t="s">
        <v>460</v>
      </c>
      <c r="G142" s="151" t="s">
        <v>211</v>
      </c>
      <c r="H142" s="152">
        <v>22.75</v>
      </c>
      <c r="I142" s="152"/>
      <c r="J142" s="152">
        <f>ROUND(I142*H142,3)</f>
        <v>0</v>
      </c>
      <c r="K142" s="153"/>
      <c r="L142" s="30"/>
      <c r="M142" s="154" t="s">
        <v>1</v>
      </c>
      <c r="N142" s="155" t="s">
        <v>37</v>
      </c>
      <c r="O142" s="156">
        <v>0</v>
      </c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131</v>
      </c>
      <c r="AT142" s="158" t="s">
        <v>127</v>
      </c>
      <c r="AU142" s="158" t="s">
        <v>132</v>
      </c>
      <c r="AY142" s="17" t="s">
        <v>125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7" t="s">
        <v>132</v>
      </c>
      <c r="BK142" s="160">
        <f>ROUND(I142*H142,3)</f>
        <v>0</v>
      </c>
      <c r="BL142" s="17" t="s">
        <v>131</v>
      </c>
      <c r="BM142" s="158" t="s">
        <v>196</v>
      </c>
    </row>
    <row r="143" spans="1:65" s="12" customFormat="1" ht="25.95" customHeight="1">
      <c r="B143" s="135"/>
      <c r="D143" s="136" t="s">
        <v>70</v>
      </c>
      <c r="E143" s="137" t="s">
        <v>270</v>
      </c>
      <c r="F143" s="137" t="s">
        <v>271</v>
      </c>
      <c r="J143" s="138">
        <f>BK143</f>
        <v>0</v>
      </c>
      <c r="L143" s="135"/>
      <c r="M143" s="139"/>
      <c r="N143" s="140"/>
      <c r="O143" s="140"/>
      <c r="P143" s="141">
        <f>P144+P149+P154</f>
        <v>0</v>
      </c>
      <c r="Q143" s="140"/>
      <c r="R143" s="141">
        <f>R144+R149+R154</f>
        <v>0</v>
      </c>
      <c r="S143" s="140"/>
      <c r="T143" s="142">
        <f>T144+T149+T154</f>
        <v>0</v>
      </c>
      <c r="AR143" s="136" t="s">
        <v>132</v>
      </c>
      <c r="AT143" s="143" t="s">
        <v>70</v>
      </c>
      <c r="AU143" s="143" t="s">
        <v>71</v>
      </c>
      <c r="AY143" s="136" t="s">
        <v>125</v>
      </c>
      <c r="BK143" s="144">
        <f>BK144+BK149+BK154</f>
        <v>0</v>
      </c>
    </row>
    <row r="144" spans="1:65" s="12" customFormat="1" ht="22.95" customHeight="1">
      <c r="B144" s="135"/>
      <c r="D144" s="136" t="s">
        <v>70</v>
      </c>
      <c r="E144" s="145" t="s">
        <v>272</v>
      </c>
      <c r="F144" s="145" t="s">
        <v>273</v>
      </c>
      <c r="J144" s="146">
        <f>BK144</f>
        <v>0</v>
      </c>
      <c r="L144" s="135"/>
      <c r="M144" s="139"/>
      <c r="N144" s="140"/>
      <c r="O144" s="140"/>
      <c r="P144" s="141">
        <f>SUM(P145:P148)</f>
        <v>0</v>
      </c>
      <c r="Q144" s="140"/>
      <c r="R144" s="141">
        <f>SUM(R145:R148)</f>
        <v>0</v>
      </c>
      <c r="S144" s="140"/>
      <c r="T144" s="142">
        <f>SUM(T145:T148)</f>
        <v>0</v>
      </c>
      <c r="AR144" s="136" t="s">
        <v>132</v>
      </c>
      <c r="AT144" s="143" t="s">
        <v>70</v>
      </c>
      <c r="AU144" s="143" t="s">
        <v>79</v>
      </c>
      <c r="AY144" s="136" t="s">
        <v>125</v>
      </c>
      <c r="BK144" s="144">
        <f>SUM(BK145:BK148)</f>
        <v>0</v>
      </c>
    </row>
    <row r="145" spans="1:65" s="2" customFormat="1" ht="37.950000000000003" customHeight="1">
      <c r="A145" s="29"/>
      <c r="B145" s="147"/>
      <c r="C145" s="148" t="s">
        <v>162</v>
      </c>
      <c r="D145" s="148" t="s">
        <v>127</v>
      </c>
      <c r="E145" s="149" t="s">
        <v>461</v>
      </c>
      <c r="F145" s="150" t="s">
        <v>462</v>
      </c>
      <c r="G145" s="151" t="s">
        <v>149</v>
      </c>
      <c r="H145" s="152">
        <v>203.63900000000001</v>
      </c>
      <c r="I145" s="152"/>
      <c r="J145" s="152">
        <f>ROUND(I145*H145,3)</f>
        <v>0</v>
      </c>
      <c r="K145" s="153"/>
      <c r="L145" s="30"/>
      <c r="M145" s="154" t="s">
        <v>1</v>
      </c>
      <c r="N145" s="155" t="s">
        <v>37</v>
      </c>
      <c r="O145" s="156">
        <v>0</v>
      </c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196</v>
      </c>
      <c r="AT145" s="158" t="s">
        <v>127</v>
      </c>
      <c r="AU145" s="158" t="s">
        <v>132</v>
      </c>
      <c r="AY145" s="17" t="s">
        <v>125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7" t="s">
        <v>132</v>
      </c>
      <c r="BK145" s="160">
        <f>ROUND(I145*H145,3)</f>
        <v>0</v>
      </c>
      <c r="BL145" s="17" t="s">
        <v>196</v>
      </c>
      <c r="BM145" s="158" t="s">
        <v>204</v>
      </c>
    </row>
    <row r="146" spans="1:65" s="13" customFormat="1">
      <c r="B146" s="161"/>
      <c r="D146" s="162" t="s">
        <v>135</v>
      </c>
      <c r="E146" s="168" t="s">
        <v>1</v>
      </c>
      <c r="F146" s="163" t="s">
        <v>463</v>
      </c>
      <c r="H146" s="164">
        <v>203.63900000000001</v>
      </c>
      <c r="L146" s="161"/>
      <c r="M146" s="165"/>
      <c r="N146" s="166"/>
      <c r="O146" s="166"/>
      <c r="P146" s="166"/>
      <c r="Q146" s="166"/>
      <c r="R146" s="166"/>
      <c r="S146" s="166"/>
      <c r="T146" s="167"/>
      <c r="AT146" s="168" t="s">
        <v>135</v>
      </c>
      <c r="AU146" s="168" t="s">
        <v>132</v>
      </c>
      <c r="AV146" s="13" t="s">
        <v>132</v>
      </c>
      <c r="AW146" s="13" t="s">
        <v>27</v>
      </c>
      <c r="AX146" s="13" t="s">
        <v>71</v>
      </c>
      <c r="AY146" s="168" t="s">
        <v>125</v>
      </c>
    </row>
    <row r="147" spans="1:65" s="14" customFormat="1">
      <c r="B147" s="178"/>
      <c r="D147" s="162" t="s">
        <v>135</v>
      </c>
      <c r="E147" s="179" t="s">
        <v>1</v>
      </c>
      <c r="F147" s="180" t="s">
        <v>185</v>
      </c>
      <c r="H147" s="181">
        <v>203.63900000000001</v>
      </c>
      <c r="L147" s="178"/>
      <c r="M147" s="182"/>
      <c r="N147" s="183"/>
      <c r="O147" s="183"/>
      <c r="P147" s="183"/>
      <c r="Q147" s="183"/>
      <c r="R147" s="183"/>
      <c r="S147" s="183"/>
      <c r="T147" s="184"/>
      <c r="AT147" s="179" t="s">
        <v>135</v>
      </c>
      <c r="AU147" s="179" t="s">
        <v>132</v>
      </c>
      <c r="AV147" s="14" t="s">
        <v>131</v>
      </c>
      <c r="AW147" s="14" t="s">
        <v>27</v>
      </c>
      <c r="AX147" s="14" t="s">
        <v>79</v>
      </c>
      <c r="AY147" s="179" t="s">
        <v>125</v>
      </c>
    </row>
    <row r="148" spans="1:65" s="2" customFormat="1" ht="24.15" customHeight="1">
      <c r="A148" s="29"/>
      <c r="B148" s="147"/>
      <c r="C148" s="148" t="s">
        <v>167</v>
      </c>
      <c r="D148" s="148" t="s">
        <v>127</v>
      </c>
      <c r="E148" s="149" t="s">
        <v>283</v>
      </c>
      <c r="F148" s="150" t="s">
        <v>284</v>
      </c>
      <c r="G148" s="151" t="s">
        <v>285</v>
      </c>
      <c r="H148" s="152">
        <v>8.7370000000000001</v>
      </c>
      <c r="I148" s="152"/>
      <c r="J148" s="152">
        <f>ROUND(I148*H148,3)</f>
        <v>0</v>
      </c>
      <c r="K148" s="153"/>
      <c r="L148" s="30"/>
      <c r="M148" s="154" t="s">
        <v>1</v>
      </c>
      <c r="N148" s="155" t="s">
        <v>37</v>
      </c>
      <c r="O148" s="156">
        <v>0</v>
      </c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196</v>
      </c>
      <c r="AT148" s="158" t="s">
        <v>127</v>
      </c>
      <c r="AU148" s="158" t="s">
        <v>132</v>
      </c>
      <c r="AY148" s="17" t="s">
        <v>125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7" t="s">
        <v>132</v>
      </c>
      <c r="BK148" s="160">
        <f>ROUND(I148*H148,3)</f>
        <v>0</v>
      </c>
      <c r="BL148" s="17" t="s">
        <v>196</v>
      </c>
      <c r="BM148" s="158" t="s">
        <v>7</v>
      </c>
    </row>
    <row r="149" spans="1:65" s="12" customFormat="1" ht="22.95" customHeight="1">
      <c r="B149" s="135"/>
      <c r="D149" s="136" t="s">
        <v>70</v>
      </c>
      <c r="E149" s="145" t="s">
        <v>287</v>
      </c>
      <c r="F149" s="145" t="s">
        <v>288</v>
      </c>
      <c r="J149" s="146">
        <f>BK149</f>
        <v>0</v>
      </c>
      <c r="L149" s="135"/>
      <c r="M149" s="139"/>
      <c r="N149" s="140"/>
      <c r="O149" s="140"/>
      <c r="P149" s="141">
        <f>SUM(P150:P153)</f>
        <v>0</v>
      </c>
      <c r="Q149" s="140"/>
      <c r="R149" s="141">
        <f>SUM(R150:R153)</f>
        <v>0</v>
      </c>
      <c r="S149" s="140"/>
      <c r="T149" s="142">
        <f>SUM(T150:T153)</f>
        <v>0</v>
      </c>
      <c r="AR149" s="136" t="s">
        <v>132</v>
      </c>
      <c r="AT149" s="143" t="s">
        <v>70</v>
      </c>
      <c r="AU149" s="143" t="s">
        <v>79</v>
      </c>
      <c r="AY149" s="136" t="s">
        <v>125</v>
      </c>
      <c r="BK149" s="144">
        <f>SUM(BK150:BK153)</f>
        <v>0</v>
      </c>
    </row>
    <row r="150" spans="1:65" s="2" customFormat="1" ht="33" customHeight="1">
      <c r="A150" s="29"/>
      <c r="B150" s="147"/>
      <c r="C150" s="148" t="s">
        <v>171</v>
      </c>
      <c r="D150" s="148" t="s">
        <v>127</v>
      </c>
      <c r="E150" s="149" t="s">
        <v>464</v>
      </c>
      <c r="F150" s="150" t="s">
        <v>465</v>
      </c>
      <c r="G150" s="151" t="s">
        <v>149</v>
      </c>
      <c r="H150" s="152">
        <v>474.00599999999997</v>
      </c>
      <c r="I150" s="152"/>
      <c r="J150" s="152">
        <f>ROUND(I150*H150,3)</f>
        <v>0</v>
      </c>
      <c r="K150" s="153"/>
      <c r="L150" s="30"/>
      <c r="M150" s="154" t="s">
        <v>1</v>
      </c>
      <c r="N150" s="155" t="s">
        <v>37</v>
      </c>
      <c r="O150" s="156">
        <v>0</v>
      </c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196</v>
      </c>
      <c r="AT150" s="158" t="s">
        <v>127</v>
      </c>
      <c r="AU150" s="158" t="s">
        <v>132</v>
      </c>
      <c r="AY150" s="17" t="s">
        <v>125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7" t="s">
        <v>132</v>
      </c>
      <c r="BK150" s="160">
        <f>ROUND(I150*H150,3)</f>
        <v>0</v>
      </c>
      <c r="BL150" s="17" t="s">
        <v>196</v>
      </c>
      <c r="BM150" s="158" t="s">
        <v>153</v>
      </c>
    </row>
    <row r="151" spans="1:65" s="13" customFormat="1">
      <c r="B151" s="161"/>
      <c r="D151" s="162" t="s">
        <v>135</v>
      </c>
      <c r="E151" s="168" t="s">
        <v>1</v>
      </c>
      <c r="F151" s="163" t="s">
        <v>466</v>
      </c>
      <c r="H151" s="164">
        <v>474.00599999999997</v>
      </c>
      <c r="L151" s="161"/>
      <c r="M151" s="165"/>
      <c r="N151" s="166"/>
      <c r="O151" s="166"/>
      <c r="P151" s="166"/>
      <c r="Q151" s="166"/>
      <c r="R151" s="166"/>
      <c r="S151" s="166"/>
      <c r="T151" s="167"/>
      <c r="AT151" s="168" t="s">
        <v>135</v>
      </c>
      <c r="AU151" s="168" t="s">
        <v>132</v>
      </c>
      <c r="AV151" s="13" t="s">
        <v>132</v>
      </c>
      <c r="AW151" s="13" t="s">
        <v>27</v>
      </c>
      <c r="AX151" s="13" t="s">
        <v>71</v>
      </c>
      <c r="AY151" s="168" t="s">
        <v>125</v>
      </c>
    </row>
    <row r="152" spans="1:65" s="14" customFormat="1">
      <c r="B152" s="178"/>
      <c r="D152" s="162" t="s">
        <v>135</v>
      </c>
      <c r="E152" s="179" t="s">
        <v>1</v>
      </c>
      <c r="F152" s="180" t="s">
        <v>442</v>
      </c>
      <c r="H152" s="181">
        <v>474.00599999999997</v>
      </c>
      <c r="L152" s="178"/>
      <c r="M152" s="182"/>
      <c r="N152" s="183"/>
      <c r="O152" s="183"/>
      <c r="P152" s="183"/>
      <c r="Q152" s="183"/>
      <c r="R152" s="183"/>
      <c r="S152" s="183"/>
      <c r="T152" s="184"/>
      <c r="AT152" s="179" t="s">
        <v>135</v>
      </c>
      <c r="AU152" s="179" t="s">
        <v>132</v>
      </c>
      <c r="AV152" s="14" t="s">
        <v>131</v>
      </c>
      <c r="AW152" s="14" t="s">
        <v>27</v>
      </c>
      <c r="AX152" s="14" t="s">
        <v>79</v>
      </c>
      <c r="AY152" s="179" t="s">
        <v>125</v>
      </c>
    </row>
    <row r="153" spans="1:65" s="2" customFormat="1" ht="24.15" customHeight="1">
      <c r="A153" s="29"/>
      <c r="B153" s="147"/>
      <c r="C153" s="148" t="s">
        <v>175</v>
      </c>
      <c r="D153" s="148" t="s">
        <v>127</v>
      </c>
      <c r="E153" s="149" t="s">
        <v>467</v>
      </c>
      <c r="F153" s="150" t="s">
        <v>297</v>
      </c>
      <c r="G153" s="151" t="s">
        <v>285</v>
      </c>
      <c r="H153" s="152">
        <v>10.89</v>
      </c>
      <c r="I153" s="152"/>
      <c r="J153" s="152">
        <f>ROUND(I153*H153,3)</f>
        <v>0</v>
      </c>
      <c r="K153" s="153"/>
      <c r="L153" s="30"/>
      <c r="M153" s="154" t="s">
        <v>1</v>
      </c>
      <c r="N153" s="155" t="s">
        <v>37</v>
      </c>
      <c r="O153" s="156">
        <v>0</v>
      </c>
      <c r="P153" s="156">
        <f>O153*H153</f>
        <v>0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196</v>
      </c>
      <c r="AT153" s="158" t="s">
        <v>127</v>
      </c>
      <c r="AU153" s="158" t="s">
        <v>132</v>
      </c>
      <c r="AY153" s="17" t="s">
        <v>125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7" t="s">
        <v>132</v>
      </c>
      <c r="BK153" s="160">
        <f>ROUND(I153*H153,3)</f>
        <v>0</v>
      </c>
      <c r="BL153" s="17" t="s">
        <v>196</v>
      </c>
      <c r="BM153" s="158" t="s">
        <v>157</v>
      </c>
    </row>
    <row r="154" spans="1:65" s="12" customFormat="1" ht="22.95" customHeight="1">
      <c r="B154" s="135"/>
      <c r="D154" s="136" t="s">
        <v>70</v>
      </c>
      <c r="E154" s="145" t="s">
        <v>299</v>
      </c>
      <c r="F154" s="145" t="s">
        <v>300</v>
      </c>
      <c r="J154" s="146">
        <f>BK154</f>
        <v>0</v>
      </c>
      <c r="L154" s="135"/>
      <c r="M154" s="139"/>
      <c r="N154" s="140"/>
      <c r="O154" s="140"/>
      <c r="P154" s="141">
        <f>SUM(P155:P158)</f>
        <v>0</v>
      </c>
      <c r="Q154" s="140"/>
      <c r="R154" s="141">
        <f>SUM(R155:R158)</f>
        <v>0</v>
      </c>
      <c r="S154" s="140"/>
      <c r="T154" s="142">
        <f>SUM(T155:T158)</f>
        <v>0</v>
      </c>
      <c r="AR154" s="136" t="s">
        <v>132</v>
      </c>
      <c r="AT154" s="143" t="s">
        <v>70</v>
      </c>
      <c r="AU154" s="143" t="s">
        <v>79</v>
      </c>
      <c r="AY154" s="136" t="s">
        <v>125</v>
      </c>
      <c r="BK154" s="144">
        <f>SUM(BK155:BK158)</f>
        <v>0</v>
      </c>
    </row>
    <row r="155" spans="1:65" s="2" customFormat="1" ht="24.15" customHeight="1">
      <c r="A155" s="29"/>
      <c r="B155" s="147"/>
      <c r="C155" s="148" t="s">
        <v>179</v>
      </c>
      <c r="D155" s="148" t="s">
        <v>127</v>
      </c>
      <c r="E155" s="149" t="s">
        <v>468</v>
      </c>
      <c r="F155" s="150" t="s">
        <v>469</v>
      </c>
      <c r="G155" s="151" t="s">
        <v>149</v>
      </c>
      <c r="H155" s="152">
        <v>474.00599999999997</v>
      </c>
      <c r="I155" s="152"/>
      <c r="J155" s="152">
        <f>ROUND(I155*H155,3)</f>
        <v>0</v>
      </c>
      <c r="K155" s="153"/>
      <c r="L155" s="30"/>
      <c r="M155" s="154" t="s">
        <v>1</v>
      </c>
      <c r="N155" s="155" t="s">
        <v>37</v>
      </c>
      <c r="O155" s="156">
        <v>0</v>
      </c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196</v>
      </c>
      <c r="AT155" s="158" t="s">
        <v>127</v>
      </c>
      <c r="AU155" s="158" t="s">
        <v>132</v>
      </c>
      <c r="AY155" s="17" t="s">
        <v>125</v>
      </c>
      <c r="BE155" s="159">
        <f>IF(N155="základná",J155,0)</f>
        <v>0</v>
      </c>
      <c r="BF155" s="159">
        <f>IF(N155="znížená",J155,0)</f>
        <v>0</v>
      </c>
      <c r="BG155" s="159">
        <f>IF(N155="zákl. prenesená",J155,0)</f>
        <v>0</v>
      </c>
      <c r="BH155" s="159">
        <f>IF(N155="zníž. prenesená",J155,0)</f>
        <v>0</v>
      </c>
      <c r="BI155" s="159">
        <f>IF(N155="nulová",J155,0)</f>
        <v>0</v>
      </c>
      <c r="BJ155" s="17" t="s">
        <v>132</v>
      </c>
      <c r="BK155" s="160">
        <f>ROUND(I155*H155,3)</f>
        <v>0</v>
      </c>
      <c r="BL155" s="17" t="s">
        <v>196</v>
      </c>
      <c r="BM155" s="158" t="s">
        <v>161</v>
      </c>
    </row>
    <row r="156" spans="1:65" s="13" customFormat="1">
      <c r="B156" s="161"/>
      <c r="D156" s="162" t="s">
        <v>135</v>
      </c>
      <c r="E156" s="168" t="s">
        <v>1</v>
      </c>
      <c r="F156" s="163" t="s">
        <v>466</v>
      </c>
      <c r="H156" s="164">
        <v>474.00599999999997</v>
      </c>
      <c r="L156" s="161"/>
      <c r="M156" s="165"/>
      <c r="N156" s="166"/>
      <c r="O156" s="166"/>
      <c r="P156" s="166"/>
      <c r="Q156" s="166"/>
      <c r="R156" s="166"/>
      <c r="S156" s="166"/>
      <c r="T156" s="167"/>
      <c r="AT156" s="168" t="s">
        <v>135</v>
      </c>
      <c r="AU156" s="168" t="s">
        <v>132</v>
      </c>
      <c r="AV156" s="13" t="s">
        <v>132</v>
      </c>
      <c r="AW156" s="13" t="s">
        <v>27</v>
      </c>
      <c r="AX156" s="13" t="s">
        <v>71</v>
      </c>
      <c r="AY156" s="168" t="s">
        <v>125</v>
      </c>
    </row>
    <row r="157" spans="1:65" s="14" customFormat="1">
      <c r="B157" s="178"/>
      <c r="D157" s="162" t="s">
        <v>135</v>
      </c>
      <c r="E157" s="179" t="s">
        <v>1</v>
      </c>
      <c r="F157" s="180" t="s">
        <v>442</v>
      </c>
      <c r="H157" s="181">
        <v>474.00599999999997</v>
      </c>
      <c r="L157" s="178"/>
      <c r="M157" s="182"/>
      <c r="N157" s="183"/>
      <c r="O157" s="183"/>
      <c r="P157" s="183"/>
      <c r="Q157" s="183"/>
      <c r="R157" s="183"/>
      <c r="S157" s="183"/>
      <c r="T157" s="184"/>
      <c r="AT157" s="179" t="s">
        <v>135</v>
      </c>
      <c r="AU157" s="179" t="s">
        <v>132</v>
      </c>
      <c r="AV157" s="14" t="s">
        <v>131</v>
      </c>
      <c r="AW157" s="14" t="s">
        <v>27</v>
      </c>
      <c r="AX157" s="14" t="s">
        <v>79</v>
      </c>
      <c r="AY157" s="179" t="s">
        <v>125</v>
      </c>
    </row>
    <row r="158" spans="1:65" s="2" customFormat="1" ht="24.15" customHeight="1">
      <c r="A158" s="29"/>
      <c r="B158" s="147"/>
      <c r="C158" s="148" t="s">
        <v>186</v>
      </c>
      <c r="D158" s="148" t="s">
        <v>127</v>
      </c>
      <c r="E158" s="149" t="s">
        <v>316</v>
      </c>
      <c r="F158" s="150" t="s">
        <v>317</v>
      </c>
      <c r="G158" s="151" t="s">
        <v>285</v>
      </c>
      <c r="H158" s="152">
        <v>13.775</v>
      </c>
      <c r="I158" s="152"/>
      <c r="J158" s="152">
        <f>ROUND(I158*H158,3)</f>
        <v>0</v>
      </c>
      <c r="K158" s="153"/>
      <c r="L158" s="30"/>
      <c r="M158" s="185" t="s">
        <v>1</v>
      </c>
      <c r="N158" s="186" t="s">
        <v>37</v>
      </c>
      <c r="O158" s="187">
        <v>0</v>
      </c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196</v>
      </c>
      <c r="AT158" s="158" t="s">
        <v>127</v>
      </c>
      <c r="AU158" s="158" t="s">
        <v>132</v>
      </c>
      <c r="AY158" s="17" t="s">
        <v>125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7" t="s">
        <v>132</v>
      </c>
      <c r="BK158" s="160">
        <f>ROUND(I158*H158,3)</f>
        <v>0</v>
      </c>
      <c r="BL158" s="17" t="s">
        <v>196</v>
      </c>
      <c r="BM158" s="158" t="s">
        <v>241</v>
      </c>
    </row>
    <row r="159" spans="1:65" s="2" customFormat="1" ht="6.9" customHeight="1">
      <c r="A159" s="29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1:K158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41"/>
  <sheetViews>
    <sheetView showGridLines="0" topLeftCell="A82" workbookViewId="0">
      <selection activeCell="A91" sqref="A91:XFD9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219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86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" customHeight="1">
      <c r="B4" s="20"/>
      <c r="D4" s="21" t="s">
        <v>87</v>
      </c>
      <c r="L4" s="20"/>
      <c r="M4" s="94" t="s">
        <v>9</v>
      </c>
      <c r="AT4" s="17" t="s">
        <v>3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26.25" customHeight="1">
      <c r="B7" s="20"/>
      <c r="E7" s="234" t="str">
        <f>'Rekapitulácia stavby'!K6</f>
        <v>Stavebné úpravy maštale pre  ustajnenie HD,  č. 993, k.u. Pčoliné</v>
      </c>
      <c r="F7" s="235"/>
      <c r="G7" s="235"/>
      <c r="H7" s="235"/>
      <c r="L7" s="20"/>
    </row>
    <row r="8" spans="1:46" s="2" customFormat="1" ht="12" customHeight="1">
      <c r="A8" s="29"/>
      <c r="B8" s="30"/>
      <c r="C8" s="29"/>
      <c r="D8" s="26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0" t="s">
        <v>470</v>
      </c>
      <c r="F9" s="233"/>
      <c r="G9" s="233"/>
      <c r="H9" s="23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13</v>
      </c>
      <c r="E11" s="29"/>
      <c r="F11" s="24" t="s">
        <v>1</v>
      </c>
      <c r="G11" s="29"/>
      <c r="H11" s="29"/>
      <c r="I11" s="26" t="s">
        <v>14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15</v>
      </c>
      <c r="E12" s="29"/>
      <c r="F12" s="24" t="s">
        <v>16</v>
      </c>
      <c r="G12" s="29"/>
      <c r="H12" s="29"/>
      <c r="I12" s="26" t="s">
        <v>17</v>
      </c>
      <c r="J12" s="55" t="str">
        <f>'Rekapitulácia stavby'!AN8</f>
        <v>14. 6. 2022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21</v>
      </c>
      <c r="F15" s="29"/>
      <c r="G15" s="29"/>
      <c r="H15" s="29"/>
      <c r="I15" s="26" t="s">
        <v>22</v>
      </c>
      <c r="J15" s="24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6" t="str">
        <f>'Rekapitulácia stavby'!E14</f>
        <v xml:space="preserve"> </v>
      </c>
      <c r="F18" s="196"/>
      <c r="G18" s="196"/>
      <c r="H18" s="196"/>
      <c r="I18" s="26" t="s">
        <v>22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25</v>
      </c>
      <c r="E20" s="29"/>
      <c r="F20" s="29"/>
      <c r="G20" s="29"/>
      <c r="H20" s="29"/>
      <c r="I20" s="26" t="s">
        <v>20</v>
      </c>
      <c r="J20" s="24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26</v>
      </c>
      <c r="F21" s="29"/>
      <c r="G21" s="29"/>
      <c r="H21" s="29"/>
      <c r="I21" s="26" t="s">
        <v>22</v>
      </c>
      <c r="J21" s="24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20</v>
      </c>
      <c r="J23" s="24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26</v>
      </c>
      <c r="F24" s="29"/>
      <c r="G24" s="29"/>
      <c r="H24" s="29"/>
      <c r="I24" s="26" t="s">
        <v>22</v>
      </c>
      <c r="J24" s="24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199" t="s">
        <v>1</v>
      </c>
      <c r="F27" s="199"/>
      <c r="G27" s="199"/>
      <c r="H27" s="19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9" t="s">
        <v>35</v>
      </c>
      <c r="E33" s="35" t="s">
        <v>36</v>
      </c>
      <c r="F33" s="100">
        <f>ROUND((SUM(BE121:BE140)),  2)</f>
        <v>0</v>
      </c>
      <c r="G33" s="101"/>
      <c r="H33" s="101"/>
      <c r="I33" s="102">
        <v>0.2</v>
      </c>
      <c r="J33" s="100">
        <f>ROUND(((SUM(BE121:BE140))*I33),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37</v>
      </c>
      <c r="F34" s="103">
        <f>ROUND((SUM(BF121:BF140)),  2)</f>
        <v>0</v>
      </c>
      <c r="G34" s="29"/>
      <c r="H34" s="29"/>
      <c r="I34" s="104">
        <v>0.2</v>
      </c>
      <c r="J34" s="103">
        <f>ROUND(((SUM(BF121:BF140))*I34),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6" t="s">
        <v>38</v>
      </c>
      <c r="F35" s="103">
        <f>ROUND((SUM(BG121:BG140)),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6" t="s">
        <v>39</v>
      </c>
      <c r="F36" s="103">
        <f>ROUND((SUM(BH121:BH140)),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40</v>
      </c>
      <c r="F37" s="100">
        <f>ROUND((SUM(BI121:BI140)),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21" t="s">
        <v>90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12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4" t="str">
        <f>E7</f>
        <v>Stavebné úpravy maštale pre  ustajnenie HD,  č. 993, k.u. Pčoliné</v>
      </c>
      <c r="F85" s="235"/>
      <c r="G85" s="235"/>
      <c r="H85" s="23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0" t="str">
        <f>E9</f>
        <v xml:space="preserve">01.3 - Kanalizačná prípojka   </v>
      </c>
      <c r="F87" s="233"/>
      <c r="G87" s="233"/>
      <c r="H87" s="23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15</v>
      </c>
      <c r="D89" s="29"/>
      <c r="E89" s="29"/>
      <c r="F89" s="24" t="str">
        <f>F12</f>
        <v>Pčoliné</v>
      </c>
      <c r="G89" s="29"/>
      <c r="H89" s="29"/>
      <c r="I89" s="26" t="s">
        <v>17</v>
      </c>
      <c r="J89" s="55" t="str">
        <f>IF(J12="","",J12)</f>
        <v>14. 6. 2022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6.4">
      <c r="A91" s="29"/>
      <c r="B91" s="30"/>
      <c r="C91" s="26" t="s">
        <v>19</v>
      </c>
      <c r="D91" s="29"/>
      <c r="E91" s="29"/>
      <c r="F91" s="24" t="str">
        <f>E15</f>
        <v>RotaxArch s.r.o.</v>
      </c>
      <c r="G91" s="29"/>
      <c r="H91" s="29"/>
      <c r="I91" s="26" t="s">
        <v>25</v>
      </c>
      <c r="J91" s="27" t="str">
        <f>E21</f>
        <v>Ing.Mária Salanciová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6.4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>Ing.Mária Salanciová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91</v>
      </c>
      <c r="D94" s="105"/>
      <c r="E94" s="105"/>
      <c r="F94" s="105"/>
      <c r="G94" s="105"/>
      <c r="H94" s="105"/>
      <c r="I94" s="105"/>
      <c r="J94" s="114" t="s">
        <v>92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15" t="s">
        <v>93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94</v>
      </c>
    </row>
    <row r="97" spans="1:31" s="9" customFormat="1" ht="24.9" customHeight="1">
      <c r="B97" s="116"/>
      <c r="D97" s="117" t="s">
        <v>95</v>
      </c>
      <c r="E97" s="118"/>
      <c r="F97" s="118"/>
      <c r="G97" s="118"/>
      <c r="H97" s="118"/>
      <c r="I97" s="118"/>
      <c r="J97" s="119">
        <f>J122</f>
        <v>0</v>
      </c>
      <c r="L97" s="116"/>
    </row>
    <row r="98" spans="1:31" s="10" customFormat="1" ht="19.95" customHeight="1">
      <c r="B98" s="120"/>
      <c r="D98" s="121" t="s">
        <v>96</v>
      </c>
      <c r="E98" s="122"/>
      <c r="F98" s="122"/>
      <c r="G98" s="122"/>
      <c r="H98" s="122"/>
      <c r="I98" s="122"/>
      <c r="J98" s="123">
        <f>J123</f>
        <v>0</v>
      </c>
      <c r="L98" s="120"/>
    </row>
    <row r="99" spans="1:31" s="10" customFormat="1" ht="19.95" customHeight="1">
      <c r="B99" s="120"/>
      <c r="D99" s="121" t="s">
        <v>471</v>
      </c>
      <c r="E99" s="122"/>
      <c r="F99" s="122"/>
      <c r="G99" s="122"/>
      <c r="H99" s="122"/>
      <c r="I99" s="122"/>
      <c r="J99" s="123">
        <f>J131</f>
        <v>0</v>
      </c>
      <c r="L99" s="120"/>
    </row>
    <row r="100" spans="1:31" s="10" customFormat="1" ht="19.95" customHeight="1">
      <c r="B100" s="120"/>
      <c r="D100" s="121" t="s">
        <v>472</v>
      </c>
      <c r="E100" s="122"/>
      <c r="F100" s="122"/>
      <c r="G100" s="122"/>
      <c r="H100" s="122"/>
      <c r="I100" s="122"/>
      <c r="J100" s="123">
        <f>J133</f>
        <v>0</v>
      </c>
      <c r="L100" s="120"/>
    </row>
    <row r="101" spans="1:31" s="10" customFormat="1" ht="19.95" customHeight="1">
      <c r="B101" s="120"/>
      <c r="D101" s="121" t="s">
        <v>102</v>
      </c>
      <c r="E101" s="122"/>
      <c r="F101" s="122"/>
      <c r="G101" s="122"/>
      <c r="H101" s="122"/>
      <c r="I101" s="122"/>
      <c r="J101" s="123">
        <f>J139</f>
        <v>0</v>
      </c>
      <c r="L101" s="120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" customHeight="1">
      <c r="A108" s="29"/>
      <c r="B108" s="30"/>
      <c r="C108" s="21" t="s">
        <v>111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12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6.25" customHeight="1">
      <c r="A111" s="29"/>
      <c r="B111" s="30"/>
      <c r="C111" s="29"/>
      <c r="D111" s="29"/>
      <c r="E111" s="234" t="str">
        <f>E7</f>
        <v>Stavebné úpravy maštale pre  ustajnenie HD,  č. 993, k.u. Pčoliné</v>
      </c>
      <c r="F111" s="235"/>
      <c r="G111" s="235"/>
      <c r="H111" s="235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88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0" t="str">
        <f>E9</f>
        <v xml:space="preserve">01.3 - Kanalizačná prípojka   </v>
      </c>
      <c r="F113" s="233"/>
      <c r="G113" s="233"/>
      <c r="H113" s="233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6" t="s">
        <v>15</v>
      </c>
      <c r="D115" s="29"/>
      <c r="E115" s="29"/>
      <c r="F115" s="24" t="str">
        <f>F12</f>
        <v>Pčoliné</v>
      </c>
      <c r="G115" s="29"/>
      <c r="H115" s="29"/>
      <c r="I115" s="26" t="s">
        <v>17</v>
      </c>
      <c r="J115" s="55" t="str">
        <f>IF(J12="","",J12)</f>
        <v>14. 6. 2022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6.4">
      <c r="A117" s="29"/>
      <c r="B117" s="30"/>
      <c r="C117" s="26" t="s">
        <v>19</v>
      </c>
      <c r="D117" s="29"/>
      <c r="E117" s="29"/>
      <c r="F117" s="24" t="str">
        <f>E15</f>
        <v>RotaxArch s.r.o.</v>
      </c>
      <c r="G117" s="29"/>
      <c r="H117" s="29"/>
      <c r="I117" s="26" t="s">
        <v>25</v>
      </c>
      <c r="J117" s="27" t="str">
        <f>E21</f>
        <v>Ing.Mária Salanciová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6.4">
      <c r="A118" s="29"/>
      <c r="B118" s="30"/>
      <c r="C118" s="26" t="s">
        <v>23</v>
      </c>
      <c r="D118" s="29"/>
      <c r="E118" s="29"/>
      <c r="F118" s="24" t="str">
        <f>IF(E18="","",E18)</f>
        <v xml:space="preserve"> </v>
      </c>
      <c r="G118" s="29"/>
      <c r="H118" s="29"/>
      <c r="I118" s="26" t="s">
        <v>29</v>
      </c>
      <c r="J118" s="27" t="str">
        <f>E24</f>
        <v>Ing.Mária Salanciová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4"/>
      <c r="B120" s="125"/>
      <c r="C120" s="126" t="s">
        <v>112</v>
      </c>
      <c r="D120" s="127" t="s">
        <v>56</v>
      </c>
      <c r="E120" s="127" t="s">
        <v>52</v>
      </c>
      <c r="F120" s="127" t="s">
        <v>53</v>
      </c>
      <c r="G120" s="127" t="s">
        <v>113</v>
      </c>
      <c r="H120" s="127" t="s">
        <v>114</v>
      </c>
      <c r="I120" s="127" t="s">
        <v>115</v>
      </c>
      <c r="J120" s="128" t="s">
        <v>92</v>
      </c>
      <c r="K120" s="129" t="s">
        <v>116</v>
      </c>
      <c r="L120" s="130"/>
      <c r="M120" s="62" t="s">
        <v>1</v>
      </c>
      <c r="N120" s="63" t="s">
        <v>35</v>
      </c>
      <c r="O120" s="63" t="s">
        <v>117</v>
      </c>
      <c r="P120" s="63" t="s">
        <v>118</v>
      </c>
      <c r="Q120" s="63" t="s">
        <v>119</v>
      </c>
      <c r="R120" s="63" t="s">
        <v>120</v>
      </c>
      <c r="S120" s="63" t="s">
        <v>121</v>
      </c>
      <c r="T120" s="64" t="s">
        <v>122</v>
      </c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</row>
    <row r="121" spans="1:65" s="2" customFormat="1" ht="22.95" customHeight="1">
      <c r="A121" s="29"/>
      <c r="B121" s="30"/>
      <c r="C121" s="69" t="s">
        <v>93</v>
      </c>
      <c r="D121" s="29"/>
      <c r="E121" s="29"/>
      <c r="F121" s="29"/>
      <c r="G121" s="29"/>
      <c r="H121" s="29"/>
      <c r="I121" s="29"/>
      <c r="J121" s="131">
        <f>BK121</f>
        <v>0</v>
      </c>
      <c r="K121" s="29"/>
      <c r="L121" s="30"/>
      <c r="M121" s="65"/>
      <c r="N121" s="56"/>
      <c r="O121" s="66"/>
      <c r="P121" s="132">
        <f>P122</f>
        <v>44.751199999999997</v>
      </c>
      <c r="Q121" s="66"/>
      <c r="R121" s="132">
        <f>R122</f>
        <v>0</v>
      </c>
      <c r="S121" s="66"/>
      <c r="T121" s="133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70</v>
      </c>
      <c r="AU121" s="17" t="s">
        <v>94</v>
      </c>
      <c r="BK121" s="134">
        <f>BK122</f>
        <v>0</v>
      </c>
    </row>
    <row r="122" spans="1:65" s="12" customFormat="1" ht="25.95" customHeight="1">
      <c r="B122" s="135"/>
      <c r="D122" s="136" t="s">
        <v>70</v>
      </c>
      <c r="E122" s="137" t="s">
        <v>123</v>
      </c>
      <c r="F122" s="137" t="s">
        <v>124</v>
      </c>
      <c r="J122" s="138">
        <f>BK122</f>
        <v>0</v>
      </c>
      <c r="L122" s="135"/>
      <c r="M122" s="139"/>
      <c r="N122" s="140"/>
      <c r="O122" s="140"/>
      <c r="P122" s="141">
        <f>P123+P131+P133+P139</f>
        <v>44.751199999999997</v>
      </c>
      <c r="Q122" s="140"/>
      <c r="R122" s="141">
        <f>R123+R131+R133+R139</f>
        <v>0</v>
      </c>
      <c r="S122" s="140"/>
      <c r="T122" s="142">
        <f>T123+T131+T133+T139</f>
        <v>0</v>
      </c>
      <c r="AR122" s="136" t="s">
        <v>79</v>
      </c>
      <c r="AT122" s="143" t="s">
        <v>70</v>
      </c>
      <c r="AU122" s="143" t="s">
        <v>71</v>
      </c>
      <c r="AY122" s="136" t="s">
        <v>125</v>
      </c>
      <c r="BK122" s="144">
        <f>BK123+BK131+BK133+BK139</f>
        <v>0</v>
      </c>
    </row>
    <row r="123" spans="1:65" s="12" customFormat="1" ht="22.95" customHeight="1">
      <c r="B123" s="135"/>
      <c r="D123" s="136" t="s">
        <v>70</v>
      </c>
      <c r="E123" s="145" t="s">
        <v>79</v>
      </c>
      <c r="F123" s="145" t="s">
        <v>126</v>
      </c>
      <c r="J123" s="146">
        <f>BK123</f>
        <v>0</v>
      </c>
      <c r="L123" s="135"/>
      <c r="M123" s="139"/>
      <c r="N123" s="140"/>
      <c r="O123" s="140"/>
      <c r="P123" s="141">
        <f>SUM(P124:P130)</f>
        <v>44.751199999999997</v>
      </c>
      <c r="Q123" s="140"/>
      <c r="R123" s="141">
        <f>SUM(R124:R130)</f>
        <v>0</v>
      </c>
      <c r="S123" s="140"/>
      <c r="T123" s="142">
        <f>SUM(T124:T130)</f>
        <v>0</v>
      </c>
      <c r="AR123" s="136" t="s">
        <v>79</v>
      </c>
      <c r="AT123" s="143" t="s">
        <v>70</v>
      </c>
      <c r="AU123" s="143" t="s">
        <v>79</v>
      </c>
      <c r="AY123" s="136" t="s">
        <v>125</v>
      </c>
      <c r="BK123" s="144">
        <f>SUM(BK124:BK130)</f>
        <v>0</v>
      </c>
    </row>
    <row r="124" spans="1:65" s="2" customFormat="1" ht="21.75" customHeight="1">
      <c r="A124" s="29"/>
      <c r="B124" s="147"/>
      <c r="C124" s="148" t="s">
        <v>79</v>
      </c>
      <c r="D124" s="148" t="s">
        <v>127</v>
      </c>
      <c r="E124" s="149" t="s">
        <v>473</v>
      </c>
      <c r="F124" s="150" t="s">
        <v>474</v>
      </c>
      <c r="G124" s="151" t="s">
        <v>130</v>
      </c>
      <c r="H124" s="152">
        <v>20</v>
      </c>
      <c r="I124" s="152"/>
      <c r="J124" s="152">
        <f>ROUND(I124*H124,3)</f>
        <v>0</v>
      </c>
      <c r="K124" s="153"/>
      <c r="L124" s="30"/>
      <c r="M124" s="154" t="s">
        <v>1</v>
      </c>
      <c r="N124" s="155" t="s">
        <v>37</v>
      </c>
      <c r="O124" s="156">
        <v>0.83799999999999997</v>
      </c>
      <c r="P124" s="156">
        <f>O124*H124</f>
        <v>16.759999999999998</v>
      </c>
      <c r="Q124" s="156">
        <v>0</v>
      </c>
      <c r="R124" s="156">
        <f>Q124*H124</f>
        <v>0</v>
      </c>
      <c r="S124" s="156">
        <v>0</v>
      </c>
      <c r="T124" s="157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131</v>
      </c>
      <c r="AT124" s="158" t="s">
        <v>127</v>
      </c>
      <c r="AU124" s="158" t="s">
        <v>132</v>
      </c>
      <c r="AY124" s="17" t="s">
        <v>125</v>
      </c>
      <c r="BE124" s="159">
        <f>IF(N124="základná",J124,0)</f>
        <v>0</v>
      </c>
      <c r="BF124" s="159">
        <f>IF(N124="znížená",J124,0)</f>
        <v>0</v>
      </c>
      <c r="BG124" s="159">
        <f>IF(N124="zákl. prenesená",J124,0)</f>
        <v>0</v>
      </c>
      <c r="BH124" s="159">
        <f>IF(N124="zníž. prenesená",J124,0)</f>
        <v>0</v>
      </c>
      <c r="BI124" s="159">
        <f>IF(N124="nulová",J124,0)</f>
        <v>0</v>
      </c>
      <c r="BJ124" s="17" t="s">
        <v>132</v>
      </c>
      <c r="BK124" s="160">
        <f>ROUND(I124*H124,3)</f>
        <v>0</v>
      </c>
      <c r="BL124" s="17" t="s">
        <v>131</v>
      </c>
      <c r="BM124" s="158" t="s">
        <v>475</v>
      </c>
    </row>
    <row r="125" spans="1:65" s="13" customFormat="1">
      <c r="B125" s="161"/>
      <c r="D125" s="162" t="s">
        <v>135</v>
      </c>
      <c r="E125" s="168" t="s">
        <v>1</v>
      </c>
      <c r="F125" s="163" t="s">
        <v>7</v>
      </c>
      <c r="H125" s="164">
        <v>20</v>
      </c>
      <c r="L125" s="161"/>
      <c r="M125" s="165"/>
      <c r="N125" s="166"/>
      <c r="O125" s="166"/>
      <c r="P125" s="166"/>
      <c r="Q125" s="166"/>
      <c r="R125" s="166"/>
      <c r="S125" s="166"/>
      <c r="T125" s="167"/>
      <c r="AT125" s="168" t="s">
        <v>135</v>
      </c>
      <c r="AU125" s="168" t="s">
        <v>132</v>
      </c>
      <c r="AV125" s="13" t="s">
        <v>132</v>
      </c>
      <c r="AW125" s="13" t="s">
        <v>27</v>
      </c>
      <c r="AX125" s="13" t="s">
        <v>79</v>
      </c>
      <c r="AY125" s="168" t="s">
        <v>125</v>
      </c>
    </row>
    <row r="126" spans="1:65" s="2" customFormat="1" ht="24.15" customHeight="1">
      <c r="A126" s="29"/>
      <c r="B126" s="147"/>
      <c r="C126" s="148" t="s">
        <v>132</v>
      </c>
      <c r="D126" s="148" t="s">
        <v>127</v>
      </c>
      <c r="E126" s="149" t="s">
        <v>476</v>
      </c>
      <c r="F126" s="150" t="s">
        <v>477</v>
      </c>
      <c r="G126" s="151" t="s">
        <v>130</v>
      </c>
      <c r="H126" s="152">
        <v>20</v>
      </c>
      <c r="I126" s="152"/>
      <c r="J126" s="152">
        <f>ROUND(I126*H126,3)</f>
        <v>0</v>
      </c>
      <c r="K126" s="153"/>
      <c r="L126" s="30"/>
      <c r="M126" s="154" t="s">
        <v>1</v>
      </c>
      <c r="N126" s="155" t="s">
        <v>37</v>
      </c>
      <c r="O126" s="156">
        <v>4.2000000000000003E-2</v>
      </c>
      <c r="P126" s="156">
        <f>O126*H126</f>
        <v>0.84000000000000008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131</v>
      </c>
      <c r="AT126" s="158" t="s">
        <v>127</v>
      </c>
      <c r="AU126" s="158" t="s">
        <v>132</v>
      </c>
      <c r="AY126" s="17" t="s">
        <v>125</v>
      </c>
      <c r="BE126" s="159">
        <f>IF(N126="základná",J126,0)</f>
        <v>0</v>
      </c>
      <c r="BF126" s="159">
        <f>IF(N126="znížená",J126,0)</f>
        <v>0</v>
      </c>
      <c r="BG126" s="159">
        <f>IF(N126="zákl. prenesená",J126,0)</f>
        <v>0</v>
      </c>
      <c r="BH126" s="159">
        <f>IF(N126="zníž. prenesená",J126,0)</f>
        <v>0</v>
      </c>
      <c r="BI126" s="159">
        <f>IF(N126="nulová",J126,0)</f>
        <v>0</v>
      </c>
      <c r="BJ126" s="17" t="s">
        <v>132</v>
      </c>
      <c r="BK126" s="160">
        <f>ROUND(I126*H126,3)</f>
        <v>0</v>
      </c>
      <c r="BL126" s="17" t="s">
        <v>131</v>
      </c>
      <c r="BM126" s="158" t="s">
        <v>478</v>
      </c>
    </row>
    <row r="127" spans="1:65" s="2" customFormat="1" ht="21.75" customHeight="1">
      <c r="A127" s="29"/>
      <c r="B127" s="147"/>
      <c r="C127" s="148" t="s">
        <v>137</v>
      </c>
      <c r="D127" s="148" t="s">
        <v>127</v>
      </c>
      <c r="E127" s="149" t="s">
        <v>479</v>
      </c>
      <c r="F127" s="150" t="s">
        <v>139</v>
      </c>
      <c r="G127" s="151" t="s">
        <v>130</v>
      </c>
      <c r="H127" s="152">
        <v>10.8</v>
      </c>
      <c r="I127" s="152"/>
      <c r="J127" s="152">
        <f>ROUND(I127*H127,3)</f>
        <v>0</v>
      </c>
      <c r="K127" s="153"/>
      <c r="L127" s="30"/>
      <c r="M127" s="154" t="s">
        <v>1</v>
      </c>
      <c r="N127" s="155" t="s">
        <v>37</v>
      </c>
      <c r="O127" s="156">
        <v>2.5139999999999998</v>
      </c>
      <c r="P127" s="156">
        <f>O127*H127</f>
        <v>27.151199999999999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131</v>
      </c>
      <c r="AT127" s="158" t="s">
        <v>127</v>
      </c>
      <c r="AU127" s="158" t="s">
        <v>132</v>
      </c>
      <c r="AY127" s="17" t="s">
        <v>125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7" t="s">
        <v>132</v>
      </c>
      <c r="BK127" s="160">
        <f>ROUND(I127*H127,3)</f>
        <v>0</v>
      </c>
      <c r="BL127" s="17" t="s">
        <v>131</v>
      </c>
      <c r="BM127" s="158" t="s">
        <v>480</v>
      </c>
    </row>
    <row r="128" spans="1:65" s="13" customFormat="1">
      <c r="B128" s="161"/>
      <c r="D128" s="162" t="s">
        <v>135</v>
      </c>
      <c r="E128" s="168" t="s">
        <v>1</v>
      </c>
      <c r="F128" s="163" t="s">
        <v>481</v>
      </c>
      <c r="H128" s="164">
        <v>10.8</v>
      </c>
      <c r="L128" s="161"/>
      <c r="M128" s="165"/>
      <c r="N128" s="166"/>
      <c r="O128" s="166"/>
      <c r="P128" s="166"/>
      <c r="Q128" s="166"/>
      <c r="R128" s="166"/>
      <c r="S128" s="166"/>
      <c r="T128" s="167"/>
      <c r="AT128" s="168" t="s">
        <v>135</v>
      </c>
      <c r="AU128" s="168" t="s">
        <v>132</v>
      </c>
      <c r="AV128" s="13" t="s">
        <v>132</v>
      </c>
      <c r="AW128" s="13" t="s">
        <v>27</v>
      </c>
      <c r="AX128" s="13" t="s">
        <v>79</v>
      </c>
      <c r="AY128" s="168" t="s">
        <v>125</v>
      </c>
    </row>
    <row r="129" spans="1:65" s="2" customFormat="1" ht="24.15" customHeight="1">
      <c r="A129" s="29"/>
      <c r="B129" s="147"/>
      <c r="C129" s="148" t="s">
        <v>131</v>
      </c>
      <c r="D129" s="148" t="s">
        <v>127</v>
      </c>
      <c r="E129" s="149" t="s">
        <v>482</v>
      </c>
      <c r="F129" s="150" t="s">
        <v>483</v>
      </c>
      <c r="G129" s="151" t="s">
        <v>130</v>
      </c>
      <c r="H129" s="152">
        <v>30.8</v>
      </c>
      <c r="I129" s="152"/>
      <c r="J129" s="152">
        <f>ROUND(I129*H129,3)</f>
        <v>0</v>
      </c>
      <c r="K129" s="153"/>
      <c r="L129" s="30"/>
      <c r="M129" s="154" t="s">
        <v>1</v>
      </c>
      <c r="N129" s="155" t="s">
        <v>37</v>
      </c>
      <c r="O129" s="156">
        <v>0</v>
      </c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131</v>
      </c>
      <c r="AT129" s="158" t="s">
        <v>127</v>
      </c>
      <c r="AU129" s="158" t="s">
        <v>132</v>
      </c>
      <c r="AY129" s="17" t="s">
        <v>125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7" t="s">
        <v>132</v>
      </c>
      <c r="BK129" s="160">
        <f>ROUND(I129*H129,3)</f>
        <v>0</v>
      </c>
      <c r="BL129" s="17" t="s">
        <v>131</v>
      </c>
      <c r="BM129" s="158" t="s">
        <v>186</v>
      </c>
    </row>
    <row r="130" spans="1:65" s="2" customFormat="1" ht="24.15" customHeight="1">
      <c r="A130" s="29"/>
      <c r="B130" s="147"/>
      <c r="C130" s="169" t="s">
        <v>146</v>
      </c>
      <c r="D130" s="169" t="s">
        <v>150</v>
      </c>
      <c r="E130" s="170" t="s">
        <v>484</v>
      </c>
      <c r="F130" s="171" t="s">
        <v>485</v>
      </c>
      <c r="G130" s="172" t="s">
        <v>211</v>
      </c>
      <c r="H130" s="173">
        <v>4.0970000000000004</v>
      </c>
      <c r="I130" s="173"/>
      <c r="J130" s="173">
        <f>ROUND(I130*H130,3)</f>
        <v>0</v>
      </c>
      <c r="K130" s="174"/>
      <c r="L130" s="175"/>
      <c r="M130" s="176" t="s">
        <v>1</v>
      </c>
      <c r="N130" s="177" t="s">
        <v>37</v>
      </c>
      <c r="O130" s="156">
        <v>0</v>
      </c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143</v>
      </c>
      <c r="AT130" s="158" t="s">
        <v>150</v>
      </c>
      <c r="AU130" s="158" t="s">
        <v>132</v>
      </c>
      <c r="AY130" s="17" t="s">
        <v>125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7" t="s">
        <v>132</v>
      </c>
      <c r="BK130" s="160">
        <f>ROUND(I130*H130,3)</f>
        <v>0</v>
      </c>
      <c r="BL130" s="17" t="s">
        <v>131</v>
      </c>
      <c r="BM130" s="158" t="s">
        <v>196</v>
      </c>
    </row>
    <row r="131" spans="1:65" s="12" customFormat="1" ht="22.95" customHeight="1">
      <c r="B131" s="135"/>
      <c r="D131" s="136" t="s">
        <v>70</v>
      </c>
      <c r="E131" s="145" t="s">
        <v>131</v>
      </c>
      <c r="F131" s="145" t="s">
        <v>486</v>
      </c>
      <c r="J131" s="146">
        <f>BK131</f>
        <v>0</v>
      </c>
      <c r="L131" s="135"/>
      <c r="M131" s="139"/>
      <c r="N131" s="140"/>
      <c r="O131" s="140"/>
      <c r="P131" s="141">
        <f>P132</f>
        <v>0</v>
      </c>
      <c r="Q131" s="140"/>
      <c r="R131" s="141">
        <f>R132</f>
        <v>0</v>
      </c>
      <c r="S131" s="140"/>
      <c r="T131" s="142">
        <f>T132</f>
        <v>0</v>
      </c>
      <c r="AR131" s="136" t="s">
        <v>79</v>
      </c>
      <c r="AT131" s="143" t="s">
        <v>70</v>
      </c>
      <c r="AU131" s="143" t="s">
        <v>79</v>
      </c>
      <c r="AY131" s="136" t="s">
        <v>125</v>
      </c>
      <c r="BK131" s="144">
        <f>BK132</f>
        <v>0</v>
      </c>
    </row>
    <row r="132" spans="1:65" s="2" customFormat="1" ht="37.950000000000003" customHeight="1">
      <c r="A132" s="29"/>
      <c r="B132" s="147"/>
      <c r="C132" s="148" t="s">
        <v>140</v>
      </c>
      <c r="D132" s="148" t="s">
        <v>127</v>
      </c>
      <c r="E132" s="149" t="s">
        <v>487</v>
      </c>
      <c r="F132" s="150" t="s">
        <v>488</v>
      </c>
      <c r="G132" s="151" t="s">
        <v>130</v>
      </c>
      <c r="H132" s="152">
        <v>0.9</v>
      </c>
      <c r="I132" s="152"/>
      <c r="J132" s="152">
        <f>ROUND(I132*H132,3)</f>
        <v>0</v>
      </c>
      <c r="K132" s="153"/>
      <c r="L132" s="30"/>
      <c r="M132" s="154" t="s">
        <v>1</v>
      </c>
      <c r="N132" s="155" t="s">
        <v>37</v>
      </c>
      <c r="O132" s="156">
        <v>0</v>
      </c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131</v>
      </c>
      <c r="AT132" s="158" t="s">
        <v>127</v>
      </c>
      <c r="AU132" s="158" t="s">
        <v>132</v>
      </c>
      <c r="AY132" s="17" t="s">
        <v>125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7" t="s">
        <v>132</v>
      </c>
      <c r="BK132" s="160">
        <f>ROUND(I132*H132,3)</f>
        <v>0</v>
      </c>
      <c r="BL132" s="17" t="s">
        <v>131</v>
      </c>
      <c r="BM132" s="158" t="s">
        <v>7</v>
      </c>
    </row>
    <row r="133" spans="1:65" s="12" customFormat="1" ht="22.95" customHeight="1">
      <c r="B133" s="135"/>
      <c r="D133" s="136" t="s">
        <v>70</v>
      </c>
      <c r="E133" s="145" t="s">
        <v>143</v>
      </c>
      <c r="F133" s="145" t="s">
        <v>489</v>
      </c>
      <c r="J133" s="146">
        <f>BK133</f>
        <v>0</v>
      </c>
      <c r="L133" s="135"/>
      <c r="M133" s="139"/>
      <c r="N133" s="140"/>
      <c r="O133" s="140"/>
      <c r="P133" s="141">
        <f>SUM(P134:P138)</f>
        <v>0</v>
      </c>
      <c r="Q133" s="140"/>
      <c r="R133" s="141">
        <f>SUM(R134:R138)</f>
        <v>0</v>
      </c>
      <c r="S133" s="140"/>
      <c r="T133" s="142">
        <f>SUM(T134:T138)</f>
        <v>0</v>
      </c>
      <c r="AR133" s="136" t="s">
        <v>79</v>
      </c>
      <c r="AT133" s="143" t="s">
        <v>70</v>
      </c>
      <c r="AU133" s="143" t="s">
        <v>79</v>
      </c>
      <c r="AY133" s="136" t="s">
        <v>125</v>
      </c>
      <c r="BK133" s="144">
        <f>SUM(BK134:BK138)</f>
        <v>0</v>
      </c>
    </row>
    <row r="134" spans="1:65" s="2" customFormat="1" ht="24.15" customHeight="1">
      <c r="A134" s="29"/>
      <c r="B134" s="147"/>
      <c r="C134" s="148" t="s">
        <v>154</v>
      </c>
      <c r="D134" s="148" t="s">
        <v>127</v>
      </c>
      <c r="E134" s="149" t="s">
        <v>490</v>
      </c>
      <c r="F134" s="150" t="s">
        <v>491</v>
      </c>
      <c r="G134" s="151" t="s">
        <v>160</v>
      </c>
      <c r="H134" s="152">
        <v>10</v>
      </c>
      <c r="I134" s="152"/>
      <c r="J134" s="152">
        <f>ROUND(I134*H134,3)</f>
        <v>0</v>
      </c>
      <c r="K134" s="153"/>
      <c r="L134" s="30"/>
      <c r="M134" s="154" t="s">
        <v>1</v>
      </c>
      <c r="N134" s="155" t="s">
        <v>37</v>
      </c>
      <c r="O134" s="156">
        <v>0</v>
      </c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131</v>
      </c>
      <c r="AT134" s="158" t="s">
        <v>127</v>
      </c>
      <c r="AU134" s="158" t="s">
        <v>132</v>
      </c>
      <c r="AY134" s="17" t="s">
        <v>125</v>
      </c>
      <c r="BE134" s="159">
        <f>IF(N134="základná",J134,0)</f>
        <v>0</v>
      </c>
      <c r="BF134" s="159">
        <f>IF(N134="znížená",J134,0)</f>
        <v>0</v>
      </c>
      <c r="BG134" s="159">
        <f>IF(N134="zákl. prenesená",J134,0)</f>
        <v>0</v>
      </c>
      <c r="BH134" s="159">
        <f>IF(N134="zníž. prenesená",J134,0)</f>
        <v>0</v>
      </c>
      <c r="BI134" s="159">
        <f>IF(N134="nulová",J134,0)</f>
        <v>0</v>
      </c>
      <c r="BJ134" s="17" t="s">
        <v>132</v>
      </c>
      <c r="BK134" s="160">
        <f>ROUND(I134*H134,3)</f>
        <v>0</v>
      </c>
      <c r="BL134" s="17" t="s">
        <v>131</v>
      </c>
      <c r="BM134" s="158" t="s">
        <v>153</v>
      </c>
    </row>
    <row r="135" spans="1:65" s="2" customFormat="1" ht="16.5" customHeight="1">
      <c r="A135" s="29"/>
      <c r="B135" s="147"/>
      <c r="C135" s="169" t="s">
        <v>143</v>
      </c>
      <c r="D135" s="169" t="s">
        <v>150</v>
      </c>
      <c r="E135" s="170" t="s">
        <v>492</v>
      </c>
      <c r="F135" s="171" t="s">
        <v>493</v>
      </c>
      <c r="G135" s="172" t="s">
        <v>160</v>
      </c>
      <c r="H135" s="173">
        <v>10</v>
      </c>
      <c r="I135" s="173"/>
      <c r="J135" s="173">
        <f>ROUND(I135*H135,3)</f>
        <v>0</v>
      </c>
      <c r="K135" s="174"/>
      <c r="L135" s="175"/>
      <c r="M135" s="176" t="s">
        <v>1</v>
      </c>
      <c r="N135" s="177" t="s">
        <v>37</v>
      </c>
      <c r="O135" s="156">
        <v>0</v>
      </c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143</v>
      </c>
      <c r="AT135" s="158" t="s">
        <v>150</v>
      </c>
      <c r="AU135" s="158" t="s">
        <v>132</v>
      </c>
      <c r="AY135" s="17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7" t="s">
        <v>132</v>
      </c>
      <c r="BK135" s="160">
        <f>ROUND(I135*H135,3)</f>
        <v>0</v>
      </c>
      <c r="BL135" s="17" t="s">
        <v>131</v>
      </c>
      <c r="BM135" s="158" t="s">
        <v>157</v>
      </c>
    </row>
    <row r="136" spans="1:65" s="2" customFormat="1" ht="24.15" customHeight="1">
      <c r="A136" s="29"/>
      <c r="B136" s="147"/>
      <c r="C136" s="148" t="s">
        <v>162</v>
      </c>
      <c r="D136" s="148" t="s">
        <v>127</v>
      </c>
      <c r="E136" s="149" t="s">
        <v>494</v>
      </c>
      <c r="F136" s="150" t="s">
        <v>495</v>
      </c>
      <c r="G136" s="151" t="s">
        <v>160</v>
      </c>
      <c r="H136" s="152">
        <v>10</v>
      </c>
      <c r="I136" s="152"/>
      <c r="J136" s="152">
        <f>ROUND(I136*H136,3)</f>
        <v>0</v>
      </c>
      <c r="K136" s="153"/>
      <c r="L136" s="30"/>
      <c r="M136" s="154" t="s">
        <v>1</v>
      </c>
      <c r="N136" s="155" t="s">
        <v>37</v>
      </c>
      <c r="O136" s="156">
        <v>0</v>
      </c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131</v>
      </c>
      <c r="AT136" s="158" t="s">
        <v>127</v>
      </c>
      <c r="AU136" s="158" t="s">
        <v>132</v>
      </c>
      <c r="AY136" s="17" t="s">
        <v>125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7" t="s">
        <v>132</v>
      </c>
      <c r="BK136" s="160">
        <f>ROUND(I136*H136,3)</f>
        <v>0</v>
      </c>
      <c r="BL136" s="17" t="s">
        <v>131</v>
      </c>
      <c r="BM136" s="158" t="s">
        <v>161</v>
      </c>
    </row>
    <row r="137" spans="1:65" s="2" customFormat="1" ht="16.5" customHeight="1">
      <c r="A137" s="29"/>
      <c r="B137" s="147"/>
      <c r="C137" s="148" t="s">
        <v>167</v>
      </c>
      <c r="D137" s="148" t="s">
        <v>127</v>
      </c>
      <c r="E137" s="149" t="s">
        <v>496</v>
      </c>
      <c r="F137" s="150" t="s">
        <v>497</v>
      </c>
      <c r="G137" s="151" t="s">
        <v>160</v>
      </c>
      <c r="H137" s="152">
        <v>10</v>
      </c>
      <c r="I137" s="152"/>
      <c r="J137" s="152">
        <f>ROUND(I137*H137,3)</f>
        <v>0</v>
      </c>
      <c r="K137" s="153"/>
      <c r="L137" s="30"/>
      <c r="M137" s="154" t="s">
        <v>1</v>
      </c>
      <c r="N137" s="155" t="s">
        <v>37</v>
      </c>
      <c r="O137" s="156">
        <v>0</v>
      </c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131</v>
      </c>
      <c r="AT137" s="158" t="s">
        <v>127</v>
      </c>
      <c r="AU137" s="158" t="s">
        <v>132</v>
      </c>
      <c r="AY137" s="17" t="s">
        <v>125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7" t="s">
        <v>132</v>
      </c>
      <c r="BK137" s="160">
        <f>ROUND(I137*H137,3)</f>
        <v>0</v>
      </c>
      <c r="BL137" s="17" t="s">
        <v>131</v>
      </c>
      <c r="BM137" s="158" t="s">
        <v>241</v>
      </c>
    </row>
    <row r="138" spans="1:65" s="2" customFormat="1" ht="16.5" customHeight="1">
      <c r="A138" s="29"/>
      <c r="B138" s="147"/>
      <c r="C138" s="148" t="s">
        <v>171</v>
      </c>
      <c r="D138" s="148" t="s">
        <v>127</v>
      </c>
      <c r="E138" s="149" t="s">
        <v>498</v>
      </c>
      <c r="F138" s="150" t="s">
        <v>499</v>
      </c>
      <c r="G138" s="151" t="s">
        <v>189</v>
      </c>
      <c r="H138" s="152">
        <v>1</v>
      </c>
      <c r="I138" s="152"/>
      <c r="J138" s="152">
        <f>ROUND(I138*H138,3)</f>
        <v>0</v>
      </c>
      <c r="K138" s="153"/>
      <c r="L138" s="30"/>
      <c r="M138" s="154" t="s">
        <v>1</v>
      </c>
      <c r="N138" s="155" t="s">
        <v>37</v>
      </c>
      <c r="O138" s="156">
        <v>0</v>
      </c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131</v>
      </c>
      <c r="AT138" s="158" t="s">
        <v>127</v>
      </c>
      <c r="AU138" s="158" t="s">
        <v>132</v>
      </c>
      <c r="AY138" s="17" t="s">
        <v>125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7" t="s">
        <v>132</v>
      </c>
      <c r="BK138" s="160">
        <f>ROUND(I138*H138,3)</f>
        <v>0</v>
      </c>
      <c r="BL138" s="17" t="s">
        <v>131</v>
      </c>
      <c r="BM138" s="158" t="s">
        <v>165</v>
      </c>
    </row>
    <row r="139" spans="1:65" s="12" customFormat="1" ht="22.95" customHeight="1">
      <c r="B139" s="135"/>
      <c r="D139" s="136" t="s">
        <v>70</v>
      </c>
      <c r="E139" s="145" t="s">
        <v>265</v>
      </c>
      <c r="F139" s="145" t="s">
        <v>266</v>
      </c>
      <c r="J139" s="146">
        <f>BK139</f>
        <v>0</v>
      </c>
      <c r="L139" s="135"/>
      <c r="M139" s="139"/>
      <c r="N139" s="140"/>
      <c r="O139" s="140"/>
      <c r="P139" s="141">
        <f>P140</f>
        <v>0</v>
      </c>
      <c r="Q139" s="140"/>
      <c r="R139" s="141">
        <f>R140</f>
        <v>0</v>
      </c>
      <c r="S139" s="140"/>
      <c r="T139" s="142">
        <f>T140</f>
        <v>0</v>
      </c>
      <c r="AR139" s="136" t="s">
        <v>79</v>
      </c>
      <c r="AT139" s="143" t="s">
        <v>70</v>
      </c>
      <c r="AU139" s="143" t="s">
        <v>79</v>
      </c>
      <c r="AY139" s="136" t="s">
        <v>125</v>
      </c>
      <c r="BK139" s="144">
        <f>BK140</f>
        <v>0</v>
      </c>
    </row>
    <row r="140" spans="1:65" s="2" customFormat="1" ht="24.15" customHeight="1">
      <c r="A140" s="29"/>
      <c r="B140" s="147"/>
      <c r="C140" s="148" t="s">
        <v>175</v>
      </c>
      <c r="D140" s="148" t="s">
        <v>127</v>
      </c>
      <c r="E140" s="149" t="s">
        <v>500</v>
      </c>
      <c r="F140" s="150" t="s">
        <v>501</v>
      </c>
      <c r="G140" s="151" t="s">
        <v>211</v>
      </c>
      <c r="H140" s="152">
        <v>2.7160000000000002</v>
      </c>
      <c r="I140" s="152"/>
      <c r="J140" s="152">
        <f>ROUND(I140*H140,3)</f>
        <v>0</v>
      </c>
      <c r="K140" s="153"/>
      <c r="L140" s="30"/>
      <c r="M140" s="185" t="s">
        <v>1</v>
      </c>
      <c r="N140" s="186" t="s">
        <v>37</v>
      </c>
      <c r="O140" s="187">
        <v>0</v>
      </c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131</v>
      </c>
      <c r="AT140" s="158" t="s">
        <v>127</v>
      </c>
      <c r="AU140" s="158" t="s">
        <v>132</v>
      </c>
      <c r="AY140" s="17" t="s">
        <v>125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7" t="s">
        <v>132</v>
      </c>
      <c r="BK140" s="160">
        <f>ROUND(I140*H140,3)</f>
        <v>0</v>
      </c>
      <c r="BL140" s="17" t="s">
        <v>131</v>
      </c>
      <c r="BM140" s="158" t="s">
        <v>170</v>
      </c>
    </row>
    <row r="141" spans="1:65" s="2" customFormat="1" ht="6.9" customHeight="1">
      <c r="A141" s="29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0"/>
      <c r="M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</sheetData>
  <autoFilter ref="C120:K140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01.1 - ASR   </vt:lpstr>
      <vt:lpstr>01.2 - Búracie práce   </vt:lpstr>
      <vt:lpstr>01.3 - Kanalizačná prípoj...</vt:lpstr>
      <vt:lpstr>'01.1 - ASR   '!Názvy_tlače</vt:lpstr>
      <vt:lpstr>'01.2 - Búracie práce   '!Názvy_tlače</vt:lpstr>
      <vt:lpstr>'01.3 - Kanalizačná prípoj...'!Názvy_tlače</vt:lpstr>
      <vt:lpstr>'Rekapitulácia stavby'!Názvy_tlače</vt:lpstr>
      <vt:lpstr>'01.1 - ASR   '!Oblasť_tlače</vt:lpstr>
      <vt:lpstr>'01.2 - Búracie práce   '!Oblasť_tlače</vt:lpstr>
      <vt:lpstr>'01.3 - Kanalizačná prípoj...'!Oblasť_tlače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cp:lastPrinted>2022-06-19T17:48:45Z</cp:lastPrinted>
  <dcterms:created xsi:type="dcterms:W3CDTF">2022-06-15T22:07:45Z</dcterms:created>
  <dcterms:modified xsi:type="dcterms:W3CDTF">2022-06-22T04:07:46Z</dcterms:modified>
</cp:coreProperties>
</file>