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Pčoliné Bačovňa č. 958\"/>
    </mc:Choice>
  </mc:AlternateContent>
  <xr:revisionPtr revIDLastSave="0" documentId="13_ncr:1_{D18037E1-9138-4251-B8C0-E14AF7E725F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1 - SO - 01 Vlastná stavba" sheetId="2" r:id="rId2"/>
    <sheet name="02 - SO - 02 Búracie práce" sheetId="3" r:id="rId3"/>
    <sheet name="03 - SO - 03 Vodovodná pr..." sheetId="4" r:id="rId4"/>
    <sheet name="04 - SO - 04 Prípojka ELI..." sheetId="5" r:id="rId5"/>
  </sheets>
  <definedNames>
    <definedName name="_xlnm._FilterDatabase" localSheetId="1" hidden="1">'01 - SO - 01 Vlastná stavba'!$C$129:$K$257</definedName>
    <definedName name="_xlnm._FilterDatabase" localSheetId="2" hidden="1">'02 - SO - 02 Búracie práce'!$C$120:$K$147</definedName>
    <definedName name="_xlnm._FilterDatabase" localSheetId="3" hidden="1">'03 - SO - 03 Vodovodná pr...'!$C$122:$K$160</definedName>
    <definedName name="_xlnm._FilterDatabase" localSheetId="4" hidden="1">'04 - SO - 04 Prípojka ELI...'!$C$117:$K$145</definedName>
    <definedName name="_xlnm.Print_Titles" localSheetId="1">'01 - SO - 01 Vlastná stavba'!$129:$129</definedName>
    <definedName name="_xlnm.Print_Titles" localSheetId="2">'02 - SO - 02 Búracie práce'!$120:$120</definedName>
    <definedName name="_xlnm.Print_Titles" localSheetId="3">'03 - SO - 03 Vodovodná pr...'!$122:$122</definedName>
    <definedName name="_xlnm.Print_Titles" localSheetId="4">'04 - SO - 04 Prípojka ELI...'!$117:$117</definedName>
    <definedName name="_xlnm.Print_Titles" localSheetId="0">'Rekapitulácia stavby'!$92:$92</definedName>
    <definedName name="_xlnm.Print_Area" localSheetId="1">'01 - SO - 01 Vlastná stavba'!$C$4:$J$76,'01 - SO - 01 Vlastná stavba'!$C$82:$J$111,'01 - SO - 01 Vlastná stavba'!$C$117:$J$257</definedName>
    <definedName name="_xlnm.Print_Area" localSheetId="2">'02 - SO - 02 Búracie práce'!$C$4:$J$76,'02 - SO - 02 Búracie práce'!$C$82:$J$102,'02 - SO - 02 Búracie práce'!$C$108:$J$147</definedName>
    <definedName name="_xlnm.Print_Area" localSheetId="3">'03 - SO - 03 Vodovodná pr...'!$C$4:$J$76,'03 - SO - 03 Vodovodná pr...'!$C$82:$J$104,'03 - SO - 03 Vodovodná pr...'!$C$110:$J$160</definedName>
    <definedName name="_xlnm.Print_Area" localSheetId="4">'04 - SO - 04 Prípojka ELI...'!$C$4:$J$76,'04 - SO - 04 Prípojka ELI...'!$C$82:$J$99,'04 - SO - 04 Prípojka ELI...'!$C$105:$J$145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2" i="2" l="1"/>
  <c r="J195" i="2"/>
  <c r="J198" i="2"/>
  <c r="J200" i="2"/>
  <c r="J201" i="2"/>
  <c r="J37" i="5"/>
  <c r="J36" i="5"/>
  <c r="AY98" i="1" s="1"/>
  <c r="J35" i="5"/>
  <c r="AX98" i="1" s="1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BI121" i="5"/>
  <c r="BH121" i="5"/>
  <c r="BG121" i="5"/>
  <c r="BE121" i="5"/>
  <c r="T121" i="5"/>
  <c r="R121" i="5"/>
  <c r="P121" i="5"/>
  <c r="J114" i="5"/>
  <c r="F114" i="5"/>
  <c r="F112" i="5"/>
  <c r="E110" i="5"/>
  <c r="J91" i="5"/>
  <c r="F91" i="5"/>
  <c r="F89" i="5"/>
  <c r="E87" i="5"/>
  <c r="J24" i="5"/>
  <c r="E24" i="5"/>
  <c r="J115" i="5" s="1"/>
  <c r="J23" i="5"/>
  <c r="J18" i="5"/>
  <c r="E18" i="5"/>
  <c r="F92" i="5" s="1"/>
  <c r="J17" i="5"/>
  <c r="E7" i="5"/>
  <c r="E85" i="5" s="1"/>
  <c r="J37" i="4"/>
  <c r="J36" i="4"/>
  <c r="AY97" i="1" s="1"/>
  <c r="J35" i="4"/>
  <c r="AX97" i="1" s="1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0" i="4"/>
  <c r="BH150" i="4"/>
  <c r="BG150" i="4"/>
  <c r="BE150" i="4"/>
  <c r="T150" i="4"/>
  <c r="T149" i="4"/>
  <c r="R150" i="4"/>
  <c r="R149" i="4"/>
  <c r="P150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0" i="4"/>
  <c r="BH140" i="4"/>
  <c r="BG140" i="4"/>
  <c r="BE140" i="4"/>
  <c r="T140" i="4"/>
  <c r="T139" i="4" s="1"/>
  <c r="R140" i="4"/>
  <c r="R139" i="4" s="1"/>
  <c r="P140" i="4"/>
  <c r="P139" i="4" s="1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0" i="4"/>
  <c r="BH130" i="4"/>
  <c r="BG130" i="4"/>
  <c r="BE130" i="4"/>
  <c r="T130" i="4"/>
  <c r="R130" i="4"/>
  <c r="P130" i="4"/>
  <c r="BI128" i="4"/>
  <c r="BH128" i="4"/>
  <c r="BG128" i="4"/>
  <c r="BE128" i="4"/>
  <c r="T128" i="4"/>
  <c r="R128" i="4"/>
  <c r="P128" i="4"/>
  <c r="BI126" i="4"/>
  <c r="BH126" i="4"/>
  <c r="BG126" i="4"/>
  <c r="BE126" i="4"/>
  <c r="T126" i="4"/>
  <c r="R126" i="4"/>
  <c r="P126" i="4"/>
  <c r="J119" i="4"/>
  <c r="F119" i="4"/>
  <c r="F117" i="4"/>
  <c r="E115" i="4"/>
  <c r="J91" i="4"/>
  <c r="F91" i="4"/>
  <c r="F89" i="4"/>
  <c r="E87" i="4"/>
  <c r="J24" i="4"/>
  <c r="E24" i="4"/>
  <c r="J120" i="4" s="1"/>
  <c r="J23" i="4"/>
  <c r="J18" i="4"/>
  <c r="E18" i="4"/>
  <c r="F120" i="4" s="1"/>
  <c r="J17" i="4"/>
  <c r="J117" i="4"/>
  <c r="E7" i="4"/>
  <c r="E113" i="4" s="1"/>
  <c r="J37" i="3"/>
  <c r="J36" i="3"/>
  <c r="AY96" i="1" s="1"/>
  <c r="J35" i="3"/>
  <c r="AX96" i="1" s="1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2" i="3"/>
  <c r="BH142" i="3"/>
  <c r="BG142" i="3"/>
  <c r="BE142" i="3"/>
  <c r="T142" i="3"/>
  <c r="R142" i="3"/>
  <c r="P142" i="3"/>
  <c r="BI139" i="3"/>
  <c r="BH139" i="3"/>
  <c r="BG139" i="3"/>
  <c r="BE139" i="3"/>
  <c r="T139" i="3"/>
  <c r="T138" i="3" s="1"/>
  <c r="R139" i="3"/>
  <c r="R138" i="3" s="1"/>
  <c r="P139" i="3"/>
  <c r="P138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BI127" i="3"/>
  <c r="BH127" i="3"/>
  <c r="BG127" i="3"/>
  <c r="BE127" i="3"/>
  <c r="T127" i="3"/>
  <c r="R127" i="3"/>
  <c r="P127" i="3"/>
  <c r="BI124" i="3"/>
  <c r="BH124" i="3"/>
  <c r="BG124" i="3"/>
  <c r="BE124" i="3"/>
  <c r="T124" i="3"/>
  <c r="R124" i="3"/>
  <c r="P124" i="3"/>
  <c r="J117" i="3"/>
  <c r="F117" i="3"/>
  <c r="F115" i="3"/>
  <c r="E113" i="3"/>
  <c r="J91" i="3"/>
  <c r="F91" i="3"/>
  <c r="F89" i="3"/>
  <c r="E87" i="3"/>
  <c r="J24" i="3"/>
  <c r="E24" i="3"/>
  <c r="J118" i="3" s="1"/>
  <c r="J23" i="3"/>
  <c r="J18" i="3"/>
  <c r="E18" i="3"/>
  <c r="F92" i="3" s="1"/>
  <c r="J17" i="3"/>
  <c r="J115" i="3"/>
  <c r="E7" i="3"/>
  <c r="E85" i="3"/>
  <c r="J37" i="2"/>
  <c r="J36" i="2"/>
  <c r="AY95" i="1" s="1"/>
  <c r="J35" i="2"/>
  <c r="AX95" i="1" s="1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R216" i="2"/>
  <c r="P216" i="2"/>
  <c r="BI213" i="2"/>
  <c r="BH213" i="2"/>
  <c r="BG213" i="2"/>
  <c r="BE213" i="2"/>
  <c r="T213" i="2"/>
  <c r="T212" i="2" s="1"/>
  <c r="R213" i="2"/>
  <c r="R212" i="2" s="1"/>
  <c r="P213" i="2"/>
  <c r="P212" i="2" s="1"/>
  <c r="BI210" i="2"/>
  <c r="BH210" i="2"/>
  <c r="BG210" i="2"/>
  <c r="BE210" i="2"/>
  <c r="T210" i="2"/>
  <c r="T209" i="2" s="1"/>
  <c r="R210" i="2"/>
  <c r="R209" i="2" s="1"/>
  <c r="P210" i="2"/>
  <c r="P209" i="2" s="1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78" i="2"/>
  <c r="BH178" i="2"/>
  <c r="BG178" i="2"/>
  <c r="BE178" i="2"/>
  <c r="T178" i="2"/>
  <c r="R178" i="2"/>
  <c r="P178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7" i="2"/>
  <c r="BH167" i="2"/>
  <c r="BG167" i="2"/>
  <c r="BE167" i="2"/>
  <c r="T167" i="2"/>
  <c r="R167" i="2"/>
  <c r="P167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J126" i="2"/>
  <c r="F126" i="2"/>
  <c r="F124" i="2"/>
  <c r="E122" i="2"/>
  <c r="J91" i="2"/>
  <c r="F91" i="2"/>
  <c r="F89" i="2"/>
  <c r="E87" i="2"/>
  <c r="J24" i="2"/>
  <c r="E24" i="2"/>
  <c r="J92" i="2" s="1"/>
  <c r="J23" i="2"/>
  <c r="J18" i="2"/>
  <c r="E18" i="2"/>
  <c r="F92" i="2" s="1"/>
  <c r="J17" i="2"/>
  <c r="J124" i="2"/>
  <c r="E7" i="2"/>
  <c r="E85" i="2"/>
  <c r="L90" i="1"/>
  <c r="AM90" i="1"/>
  <c r="AM89" i="1"/>
  <c r="L89" i="1"/>
  <c r="AM87" i="1"/>
  <c r="L87" i="1"/>
  <c r="L85" i="1"/>
  <c r="L84" i="1"/>
  <c r="J245" i="2"/>
  <c r="J241" i="2"/>
  <c r="BK234" i="2"/>
  <c r="BK227" i="2"/>
  <c r="BK198" i="2"/>
  <c r="BK133" i="2"/>
  <c r="BK255" i="2"/>
  <c r="J244" i="2"/>
  <c r="BK226" i="2"/>
  <c r="BK218" i="2"/>
  <c r="BK204" i="2"/>
  <c r="J182" i="2"/>
  <c r="BK160" i="2"/>
  <c r="BK154" i="2"/>
  <c r="J138" i="2"/>
  <c r="BK250" i="2"/>
  <c r="BK236" i="2"/>
  <c r="BK222" i="2"/>
  <c r="J208" i="2"/>
  <c r="BK200" i="2"/>
  <c r="J174" i="2"/>
  <c r="J152" i="2"/>
  <c r="BK252" i="2"/>
  <c r="J238" i="2"/>
  <c r="J218" i="2"/>
  <c r="J172" i="2"/>
  <c r="BK151" i="2"/>
  <c r="J133" i="2"/>
  <c r="BK131" i="3"/>
  <c r="J144" i="3"/>
  <c r="J129" i="3"/>
  <c r="BK133" i="3"/>
  <c r="BK127" i="3"/>
  <c r="BK155" i="4"/>
  <c r="BK140" i="4"/>
  <c r="J156" i="4"/>
  <c r="BK144" i="4"/>
  <c r="J130" i="4"/>
  <c r="J154" i="4"/>
  <c r="BK135" i="4"/>
  <c r="BK130" i="4"/>
  <c r="BK156" i="4"/>
  <c r="BK148" i="4"/>
  <c r="BK126" i="4"/>
  <c r="BK137" i="5"/>
  <c r="J129" i="5"/>
  <c r="BK126" i="5"/>
  <c r="J145" i="5"/>
  <c r="J141" i="5"/>
  <c r="BK135" i="5"/>
  <c r="BK144" i="5"/>
  <c r="J135" i="5"/>
  <c r="J124" i="5"/>
  <c r="J142" i="5"/>
  <c r="J136" i="5"/>
  <c r="BK127" i="5"/>
  <c r="BK123" i="5"/>
  <c r="BK243" i="2"/>
  <c r="BK238" i="2"/>
  <c r="J231" i="2"/>
  <c r="J226" i="2"/>
  <c r="BK216" i="2"/>
  <c r="BK172" i="2"/>
  <c r="J256" i="2"/>
  <c r="BK245" i="2"/>
  <c r="BK240" i="2"/>
  <c r="BK224" i="2"/>
  <c r="J210" i="2"/>
  <c r="BK195" i="2"/>
  <c r="BK174" i="2"/>
  <c r="J158" i="2"/>
  <c r="J149" i="2"/>
  <c r="J135" i="2"/>
  <c r="J248" i="2"/>
  <c r="J240" i="2"/>
  <c r="J216" i="2"/>
  <c r="J207" i="2"/>
  <c r="BK190" i="2"/>
  <c r="J160" i="2"/>
  <c r="BK143" i="2"/>
  <c r="BK232" i="2"/>
  <c r="BK210" i="2"/>
  <c r="J190" i="2"/>
  <c r="J178" i="2"/>
  <c r="J154" i="2"/>
  <c r="BK138" i="2"/>
  <c r="J127" i="3"/>
  <c r="BK142" i="3"/>
  <c r="BK124" i="3"/>
  <c r="J131" i="3"/>
  <c r="BK129" i="3"/>
  <c r="J158" i="4"/>
  <c r="J148" i="4"/>
  <c r="BK137" i="4"/>
  <c r="J150" i="4"/>
  <c r="J137" i="4"/>
  <c r="J160" i="4"/>
  <c r="J152" i="4"/>
  <c r="J146" i="4"/>
  <c r="J128" i="4"/>
  <c r="J159" i="4"/>
  <c r="BK154" i="4"/>
  <c r="J145" i="4"/>
  <c r="BK132" i="5"/>
  <c r="J128" i="5"/>
  <c r="J122" i="5"/>
  <c r="BK142" i="5"/>
  <c r="BK139" i="5"/>
  <c r="BK134" i="5"/>
  <c r="J143" i="5"/>
  <c r="J134" i="5"/>
  <c r="BK131" i="5"/>
  <c r="BK129" i="5"/>
  <c r="BK122" i="5"/>
  <c r="BK248" i="2"/>
  <c r="BK239" i="2"/>
  <c r="J232" i="2"/>
  <c r="J222" i="2"/>
  <c r="J183" i="2"/>
  <c r="AS94" i="1"/>
  <c r="J239" i="2"/>
  <c r="J213" i="2"/>
  <c r="BK185" i="2"/>
  <c r="BK167" i="2"/>
  <c r="BK152" i="2"/>
  <c r="J143" i="2"/>
  <c r="BK253" i="2"/>
  <c r="BK242" i="2"/>
  <c r="BK231" i="2"/>
  <c r="BK213" i="2"/>
  <c r="BK201" i="2"/>
  <c r="BK178" i="2"/>
  <c r="BK158" i="2"/>
  <c r="J253" i="2"/>
  <c r="BK241" i="2"/>
  <c r="J224" i="2"/>
  <c r="BK183" i="2"/>
  <c r="J156" i="2"/>
  <c r="J145" i="2"/>
  <c r="J146" i="3"/>
  <c r="J124" i="3"/>
  <c r="BK135" i="3"/>
  <c r="BK144" i="3"/>
  <c r="J142" i="3"/>
  <c r="BK159" i="4"/>
  <c r="BK145" i="4"/>
  <c r="J132" i="4"/>
  <c r="BK153" i="4"/>
  <c r="J140" i="4"/>
  <c r="BK128" i="4"/>
  <c r="BK150" i="4"/>
  <c r="BK133" i="4"/>
  <c r="J126" i="4"/>
  <c r="BK158" i="4"/>
  <c r="J153" i="4"/>
  <c r="BK136" i="5"/>
  <c r="J127" i="5"/>
  <c r="BK124" i="5"/>
  <c r="J144" i="5"/>
  <c r="BK138" i="5"/>
  <c r="J123" i="5"/>
  <c r="J138" i="5"/>
  <c r="J132" i="5"/>
  <c r="BK121" i="5"/>
  <c r="J139" i="5"/>
  <c r="J137" i="5"/>
  <c r="BK133" i="5"/>
  <c r="J126" i="5"/>
  <c r="J121" i="5"/>
  <c r="J252" i="2"/>
  <c r="J242" i="2"/>
  <c r="J236" i="2"/>
  <c r="J229" i="2"/>
  <c r="BK221" i="2"/>
  <c r="BK182" i="2"/>
  <c r="BK256" i="2"/>
  <c r="J250" i="2"/>
  <c r="BK229" i="2"/>
  <c r="J221" i="2"/>
  <c r="BK207" i="2"/>
  <c r="BK192" i="2"/>
  <c r="J170" i="2"/>
  <c r="BK156" i="2"/>
  <c r="BK145" i="2"/>
  <c r="J255" i="2"/>
  <c r="BK244" i="2"/>
  <c r="J234" i="2"/>
  <c r="J204" i="2"/>
  <c r="J167" i="2"/>
  <c r="J151" i="2"/>
  <c r="J243" i="2"/>
  <c r="J227" i="2"/>
  <c r="BK208" i="2"/>
  <c r="J185" i="2"/>
  <c r="BK170" i="2"/>
  <c r="BK149" i="2"/>
  <c r="BK135" i="2"/>
  <c r="BK139" i="3"/>
  <c r="BK146" i="3"/>
  <c r="J133" i="3"/>
  <c r="J139" i="3"/>
  <c r="J135" i="3"/>
  <c r="J157" i="4"/>
  <c r="BK146" i="4"/>
  <c r="J133" i="4"/>
  <c r="J147" i="4"/>
  <c r="J135" i="4"/>
  <c r="BK157" i="4"/>
  <c r="BK147" i="4"/>
  <c r="BK132" i="4"/>
  <c r="BK160" i="4"/>
  <c r="J155" i="4"/>
  <c r="BK152" i="4"/>
  <c r="J144" i="4"/>
  <c r="BK141" i="5"/>
  <c r="BK130" i="5"/>
  <c r="J125" i="5"/>
  <c r="BK143" i="5"/>
  <c r="J140" i="5"/>
  <c r="J131" i="5"/>
  <c r="J130" i="5"/>
  <c r="BK128" i="5"/>
  <c r="BK125" i="5"/>
  <c r="BK145" i="5"/>
  <c r="BK140" i="5"/>
  <c r="J133" i="5"/>
  <c r="R132" i="2" l="1"/>
  <c r="R159" i="2"/>
  <c r="T173" i="2"/>
  <c r="T189" i="2"/>
  <c r="T194" i="2"/>
  <c r="T206" i="2"/>
  <c r="P215" i="2"/>
  <c r="P223" i="2"/>
  <c r="BK230" i="2"/>
  <c r="J230" i="2" s="1"/>
  <c r="J109" i="2" s="1"/>
  <c r="BK249" i="2"/>
  <c r="J249" i="2"/>
  <c r="J110" i="2"/>
  <c r="P123" i="3"/>
  <c r="P122" i="3" s="1"/>
  <c r="T141" i="3"/>
  <c r="T137" i="3"/>
  <c r="BK125" i="4"/>
  <c r="J125" i="4" s="1"/>
  <c r="J98" i="4" s="1"/>
  <c r="R143" i="4"/>
  <c r="R151" i="4"/>
  <c r="BK120" i="5"/>
  <c r="BK119" i="5" s="1"/>
  <c r="BK118" i="5" s="1"/>
  <c r="J118" i="5" s="1"/>
  <c r="J30" i="5" s="1"/>
  <c r="T132" i="2"/>
  <c r="T159" i="2"/>
  <c r="R173" i="2"/>
  <c r="R189" i="2"/>
  <c r="R194" i="2"/>
  <c r="P206" i="2"/>
  <c r="T215" i="2"/>
  <c r="T223" i="2"/>
  <c r="T230" i="2"/>
  <c r="T249" i="2"/>
  <c r="R123" i="3"/>
  <c r="R122" i="3"/>
  <c r="P141" i="3"/>
  <c r="P137" i="3" s="1"/>
  <c r="T125" i="4"/>
  <c r="T124" i="4" s="1"/>
  <c r="BK143" i="4"/>
  <c r="J143" i="4" s="1"/>
  <c r="J101" i="4" s="1"/>
  <c r="BK151" i="4"/>
  <c r="J151" i="4" s="1"/>
  <c r="J103" i="4" s="1"/>
  <c r="T120" i="5"/>
  <c r="T119" i="5"/>
  <c r="T118" i="5" s="1"/>
  <c r="P132" i="2"/>
  <c r="P159" i="2"/>
  <c r="BK173" i="2"/>
  <c r="J173" i="2" s="1"/>
  <c r="J100" i="2" s="1"/>
  <c r="BK189" i="2"/>
  <c r="J189" i="2" s="1"/>
  <c r="J101" i="2" s="1"/>
  <c r="BK194" i="2"/>
  <c r="BK206" i="2"/>
  <c r="J206" i="2" s="1"/>
  <c r="J103" i="2" s="1"/>
  <c r="BK215" i="2"/>
  <c r="J215" i="2" s="1"/>
  <c r="J107" i="2" s="1"/>
  <c r="BK223" i="2"/>
  <c r="J223" i="2"/>
  <c r="J108" i="2" s="1"/>
  <c r="R230" i="2"/>
  <c r="R249" i="2"/>
  <c r="T123" i="3"/>
  <c r="T122" i="3" s="1"/>
  <c r="R141" i="3"/>
  <c r="R137" i="3"/>
  <c r="P125" i="4"/>
  <c r="P124" i="4" s="1"/>
  <c r="T143" i="4"/>
  <c r="T151" i="4"/>
  <c r="P120" i="5"/>
  <c r="P119" i="5" s="1"/>
  <c r="P118" i="5" s="1"/>
  <c r="AU98" i="1" s="1"/>
  <c r="BK132" i="2"/>
  <c r="J132" i="2" s="1"/>
  <c r="J98" i="2" s="1"/>
  <c r="BK159" i="2"/>
  <c r="J159" i="2" s="1"/>
  <c r="J99" i="2" s="1"/>
  <c r="P173" i="2"/>
  <c r="P189" i="2"/>
  <c r="P194" i="2"/>
  <c r="R206" i="2"/>
  <c r="R215" i="2"/>
  <c r="R214" i="2"/>
  <c r="R223" i="2"/>
  <c r="P230" i="2"/>
  <c r="P249" i="2"/>
  <c r="BK123" i="3"/>
  <c r="J123" i="3" s="1"/>
  <c r="J98" i="3" s="1"/>
  <c r="BK141" i="3"/>
  <c r="J141" i="3" s="1"/>
  <c r="J101" i="3" s="1"/>
  <c r="R125" i="4"/>
  <c r="R124" i="4"/>
  <c r="P143" i="4"/>
  <c r="P151" i="4"/>
  <c r="R120" i="5"/>
  <c r="R119" i="5"/>
  <c r="R118" i="5" s="1"/>
  <c r="BK149" i="4"/>
  <c r="J149" i="4" s="1"/>
  <c r="J102" i="4" s="1"/>
  <c r="BK209" i="2"/>
  <c r="J209" i="2" s="1"/>
  <c r="J104" i="2" s="1"/>
  <c r="BK212" i="2"/>
  <c r="J212" i="2"/>
  <c r="J105" i="2" s="1"/>
  <c r="BK139" i="4"/>
  <c r="J139" i="4" s="1"/>
  <c r="J99" i="4" s="1"/>
  <c r="BK138" i="3"/>
  <c r="J138" i="3" s="1"/>
  <c r="J100" i="3" s="1"/>
  <c r="E108" i="5"/>
  <c r="BF125" i="5"/>
  <c r="BF135" i="5"/>
  <c r="BF138" i="5"/>
  <c r="F115" i="5"/>
  <c r="BF131" i="5"/>
  <c r="BF132" i="5"/>
  <c r="BF133" i="5"/>
  <c r="BF134" i="5"/>
  <c r="BF141" i="5"/>
  <c r="BF142" i="5"/>
  <c r="J92" i="5"/>
  <c r="J112" i="5"/>
  <c r="BF123" i="5"/>
  <c r="BF127" i="5"/>
  <c r="BF128" i="5"/>
  <c r="BF129" i="5"/>
  <c r="BF137" i="5"/>
  <c r="BF139" i="5"/>
  <c r="BF140" i="5"/>
  <c r="BF143" i="5"/>
  <c r="BF144" i="5"/>
  <c r="BF121" i="5"/>
  <c r="BF122" i="5"/>
  <c r="BF124" i="5"/>
  <c r="BF126" i="5"/>
  <c r="BF130" i="5"/>
  <c r="BF136" i="5"/>
  <c r="BF145" i="5"/>
  <c r="J89" i="4"/>
  <c r="F92" i="4"/>
  <c r="BF144" i="4"/>
  <c r="BF152" i="4"/>
  <c r="BF154" i="4"/>
  <c r="BF155" i="4"/>
  <c r="BF158" i="4"/>
  <c r="E85" i="4"/>
  <c r="BF126" i="4"/>
  <c r="BF135" i="4"/>
  <c r="BF137" i="4"/>
  <c r="BF140" i="4"/>
  <c r="BF145" i="4"/>
  <c r="BF146" i="4"/>
  <c r="BF150" i="4"/>
  <c r="BF156" i="4"/>
  <c r="BF159" i="4"/>
  <c r="J92" i="4"/>
  <c r="BF128" i="4"/>
  <c r="BF130" i="4"/>
  <c r="BF132" i="4"/>
  <c r="BF160" i="4"/>
  <c r="BF133" i="4"/>
  <c r="BF147" i="4"/>
  <c r="BF148" i="4"/>
  <c r="BF153" i="4"/>
  <c r="BF157" i="4"/>
  <c r="J92" i="3"/>
  <c r="BF124" i="3"/>
  <c r="BF133" i="3"/>
  <c r="BF139" i="3"/>
  <c r="BF146" i="3"/>
  <c r="J89" i="3"/>
  <c r="E111" i="3"/>
  <c r="F118" i="3"/>
  <c r="BF129" i="3"/>
  <c r="BF144" i="3"/>
  <c r="BF127" i="3"/>
  <c r="BF131" i="3"/>
  <c r="BF142" i="3"/>
  <c r="BF135" i="3"/>
  <c r="E120" i="2"/>
  <c r="BF133" i="2"/>
  <c r="BF143" i="2"/>
  <c r="BF152" i="2"/>
  <c r="BF172" i="2"/>
  <c r="BF183" i="2"/>
  <c r="BF185" i="2"/>
  <c r="BF190" i="2"/>
  <c r="BF200" i="2"/>
  <c r="BF208" i="2"/>
  <c r="BF216" i="2"/>
  <c r="BF222" i="2"/>
  <c r="BF226" i="2"/>
  <c r="BF227" i="2"/>
  <c r="BF236" i="2"/>
  <c r="BF238" i="2"/>
  <c r="BF241" i="2"/>
  <c r="BF242" i="2"/>
  <c r="BF248" i="2"/>
  <c r="J127" i="2"/>
  <c r="BF149" i="2"/>
  <c r="BF154" i="2"/>
  <c r="BF170" i="2"/>
  <c r="BF192" i="2"/>
  <c r="BF195" i="2"/>
  <c r="BF198" i="2"/>
  <c r="BF201" i="2"/>
  <c r="BF210" i="2"/>
  <c r="BF229" i="2"/>
  <c r="BF231" i="2"/>
  <c r="BF240" i="2"/>
  <c r="BF245" i="2"/>
  <c r="J89" i="2"/>
  <c r="F127" i="2"/>
  <c r="BF135" i="2"/>
  <c r="BF138" i="2"/>
  <c r="BF145" i="2"/>
  <c r="BF156" i="2"/>
  <c r="BF158" i="2"/>
  <c r="BF160" i="2"/>
  <c r="BF167" i="2"/>
  <c r="BF178" i="2"/>
  <c r="BF204" i="2"/>
  <c r="BF207" i="2"/>
  <c r="BF213" i="2"/>
  <c r="BF218" i="2"/>
  <c r="BF232" i="2"/>
  <c r="BF234" i="2"/>
  <c r="BF243" i="2"/>
  <c r="BF250" i="2"/>
  <c r="BF256" i="2"/>
  <c r="BF151" i="2"/>
  <c r="BF174" i="2"/>
  <c r="BF182" i="2"/>
  <c r="BF221" i="2"/>
  <c r="BF224" i="2"/>
  <c r="BF239" i="2"/>
  <c r="BF244" i="2"/>
  <c r="BF252" i="2"/>
  <c r="BF253" i="2"/>
  <c r="BF255" i="2"/>
  <c r="J33" i="2"/>
  <c r="AV95" i="1" s="1"/>
  <c r="F36" i="3"/>
  <c r="BC96" i="1" s="1"/>
  <c r="J33" i="4"/>
  <c r="AV97" i="1" s="1"/>
  <c r="J33" i="5"/>
  <c r="AV98" i="1" s="1"/>
  <c r="F35" i="5"/>
  <c r="BB98" i="1" s="1"/>
  <c r="F35" i="2"/>
  <c r="BB95" i="1" s="1"/>
  <c r="F33" i="2"/>
  <c r="AZ95" i="1" s="1"/>
  <c r="J33" i="3"/>
  <c r="AV96" i="1" s="1"/>
  <c r="F35" i="4"/>
  <c r="BB97" i="1" s="1"/>
  <c r="F36" i="5"/>
  <c r="BC98" i="1" s="1"/>
  <c r="F36" i="2"/>
  <c r="BC95" i="1" s="1"/>
  <c r="F35" i="3"/>
  <c r="BB96" i="1" s="1"/>
  <c r="F33" i="3"/>
  <c r="AZ96" i="1" s="1"/>
  <c r="F37" i="4"/>
  <c r="BD97" i="1" s="1"/>
  <c r="F37" i="5"/>
  <c r="BD98" i="1" s="1"/>
  <c r="F37" i="2"/>
  <c r="BD95" i="1" s="1"/>
  <c r="F37" i="3"/>
  <c r="BD96" i="1" s="1"/>
  <c r="F36" i="4"/>
  <c r="BC97" i="1" s="1"/>
  <c r="F33" i="4"/>
  <c r="AZ97" i="1" s="1"/>
  <c r="F33" i="5"/>
  <c r="AZ98" i="1" s="1"/>
  <c r="J194" i="2" l="1"/>
  <c r="J102" i="2" s="1"/>
  <c r="T142" i="4"/>
  <c r="T131" i="2"/>
  <c r="P131" i="2"/>
  <c r="T214" i="2"/>
  <c r="BK124" i="4"/>
  <c r="T123" i="4"/>
  <c r="T130" i="2"/>
  <c r="R142" i="4"/>
  <c r="R123" i="4" s="1"/>
  <c r="P214" i="2"/>
  <c r="P142" i="4"/>
  <c r="P123" i="4"/>
  <c r="AU97" i="1" s="1"/>
  <c r="T121" i="3"/>
  <c r="R121" i="3"/>
  <c r="P121" i="3"/>
  <c r="AU96" i="1" s="1"/>
  <c r="R131" i="2"/>
  <c r="R130" i="2" s="1"/>
  <c r="AG98" i="1"/>
  <c r="BK214" i="2"/>
  <c r="J214" i="2" s="1"/>
  <c r="J106" i="2" s="1"/>
  <c r="J96" i="5"/>
  <c r="J119" i="5"/>
  <c r="J97" i="5" s="1"/>
  <c r="J120" i="5"/>
  <c r="J98" i="5" s="1"/>
  <c r="BK131" i="2"/>
  <c r="BK130" i="2" s="1"/>
  <c r="J130" i="2" s="1"/>
  <c r="J30" i="2" s="1"/>
  <c r="AG95" i="1" s="1"/>
  <c r="BK122" i="3"/>
  <c r="J122" i="3" s="1"/>
  <c r="J97" i="3" s="1"/>
  <c r="BK142" i="4"/>
  <c r="J142" i="4" s="1"/>
  <c r="J100" i="4" s="1"/>
  <c r="BK137" i="3"/>
  <c r="J137" i="3" s="1"/>
  <c r="J99" i="3" s="1"/>
  <c r="F34" i="3"/>
  <c r="BA96" i="1" s="1"/>
  <c r="F34" i="4"/>
  <c r="BA97" i="1" s="1"/>
  <c r="J34" i="5"/>
  <c r="AW98" i="1" s="1"/>
  <c r="AT98" i="1" s="1"/>
  <c r="AN98" i="1" s="1"/>
  <c r="J34" i="3"/>
  <c r="AW96" i="1" s="1"/>
  <c r="AT96" i="1" s="1"/>
  <c r="J34" i="4"/>
  <c r="AW97" i="1" s="1"/>
  <c r="AT97" i="1" s="1"/>
  <c r="BB94" i="1"/>
  <c r="W31" i="1" s="1"/>
  <c r="BD94" i="1"/>
  <c r="W33" i="1" s="1"/>
  <c r="J34" i="2"/>
  <c r="AW95" i="1" s="1"/>
  <c r="AT95" i="1" s="1"/>
  <c r="F34" i="5"/>
  <c r="BA98" i="1" s="1"/>
  <c r="F34" i="2"/>
  <c r="BA95" i="1" s="1"/>
  <c r="AZ94" i="1"/>
  <c r="W29" i="1" s="1"/>
  <c r="BC94" i="1"/>
  <c r="AY94" i="1" s="1"/>
  <c r="AN95" i="1" l="1"/>
  <c r="BK123" i="4"/>
  <c r="J123" i="4" s="1"/>
  <c r="J30" i="4" s="1"/>
  <c r="AG97" i="1" s="1"/>
  <c r="P130" i="2"/>
  <c r="AU95" i="1"/>
  <c r="AU94" i="1" s="1"/>
  <c r="J124" i="4"/>
  <c r="J97" i="4" s="1"/>
  <c r="BK121" i="3"/>
  <c r="J121" i="3" s="1"/>
  <c r="J30" i="3" s="1"/>
  <c r="AG96" i="1" s="1"/>
  <c r="J96" i="2"/>
  <c r="J131" i="2"/>
  <c r="J97" i="2" s="1"/>
  <c r="J39" i="5"/>
  <c r="J39" i="2"/>
  <c r="AV94" i="1"/>
  <c r="AK29" i="1" s="1"/>
  <c r="W32" i="1"/>
  <c r="BA94" i="1"/>
  <c r="AW94" i="1" s="1"/>
  <c r="AK30" i="1" s="1"/>
  <c r="AX94" i="1"/>
  <c r="J39" i="4" l="1"/>
  <c r="J39" i="3"/>
  <c r="J96" i="3"/>
  <c r="J96" i="4"/>
  <c r="AN96" i="1"/>
  <c r="AN97" i="1"/>
  <c r="AG94" i="1"/>
  <c r="AK26" i="1" s="1"/>
  <c r="AK35" i="1" s="1"/>
  <c r="W30" i="1"/>
  <c r="AT94" i="1"/>
  <c r="AN94" i="1" l="1"/>
</calcChain>
</file>

<file path=xl/sharedStrings.xml><?xml version="1.0" encoding="utf-8"?>
<sst xmlns="http://schemas.openxmlformats.org/spreadsheetml/2006/main" count="3077" uniqueCount="637">
  <si>
    <t>Export Komplet</t>
  </si>
  <si>
    <t/>
  </si>
  <si>
    <t>2.0</t>
  </si>
  <si>
    <t>False</t>
  </si>
  <si>
    <t>{92571077-445c-436b-a7f1-08597475114c}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</si>
  <si>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</si>
  <si>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</si>
  <si>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</si>
  <si>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</si>
  <si>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</si>
  <si>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</si>
  <si>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</si>
  <si>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99-17</t>
  </si>
  <si>
    <t>Stavba:</t>
  </si>
  <si>
    <t>Stavebné úpravy maštale pre voľné ustajnenie HD, č.958, k.ú. Pčoliné, okr. Snina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</si>
  <si>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</si>
  <si>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</si>
  <si>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</si>
  <si>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</si>
  <si>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</si>
  <si>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</si>
  <si>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</si>
  <si>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36 472 182</t>
  </si>
  <si>
    <t>IČ DPH:</t>
  </si>
  <si>
    <t>SK202 002 5139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</si>
  <si>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</si>
  <si>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</si>
  <si>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</si>
  <si>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</si>
  <si>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</si>
  <si>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</si>
  <si>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</si>
  <si>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</si>
  <si>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</si>
  <si>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</si>
  <si>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</si>
  <si>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</si>
  <si>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</si>
  <si>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</si>
  <si>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</si>
  <si>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</si>
  <si>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</si>
  <si>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</si>
  <si>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</si>
  <si>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</si>
  <si>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</si>
  <si>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</si>
  <si>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</si>
  <si>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</si>
  <si>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</si>
  <si>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</si>
  <si>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</si>
  <si>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</si>
  <si>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</si>
  <si>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</si>
  <si>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</si>
  <si>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</si>
  <si>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</si>
  <si>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</si>
  <si>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</si>
  <si>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</si>
  <si>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</si>
  <si>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</si>
  <si>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</si>
  <si>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</si>
  <si>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</si>
  <si>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</si>
  <si>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</si>
  <si>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</si>
  <si>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</si>
  <si>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</si>
  <si>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</si>
  <si>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</si>
  <si>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</si>
  <si>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</si>
  <si>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</si>
  <si>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- 01 Vlastná stavba</t>
  </si>
  <si>
    <t>STA</t>
  </si>
  <si>
    <t>1</t>
  </si>
  <si>
    <t>{765ce178-e0eb-4430-b7da-336eec7017fc}</t>
  </si>
  <si>
    <t>02</t>
  </si>
  <si>
    <t>SO - 02 Búracie práce</t>
  </si>
  <si>
    <t>{f9e4f57f-46cd-437d-b272-3f9a0d635534}</t>
  </si>
  <si>
    <t>03</t>
  </si>
  <si>
    <t>SO - 03 Vodovodná prípojka a vnútorný vodovod</t>
  </si>
  <si>
    <t>{452699f5-5cab-457e-8d7e-173cfb2b16c1}</t>
  </si>
  <si>
    <t>04</t>
  </si>
  <si>
    <t>SO - 04 Prípojka ELI a vnútorná elektroinštalácia</t>
  </si>
  <si>
    <t>{93a326ec-50b8-4460-bd83-9929b56f23a3}</t>
  </si>
  <si>
    <t>KRYCÍ LIST ROZPOČTU</t>
  </si>
  <si>
    <t>Objekt:</t>
  </si>
  <si>
    <t>01 - SO - 01 Vlastná stavba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</si>
  <si>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</si>
  <si>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</si>
  <si>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</si>
  <si>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</si>
  <si>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</si>
  <si>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</si>
  <si>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</si>
  <si>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</si>
  <si>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</si>
  <si>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</si>
  <si>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</si>
  <si>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</si>
  <si>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</si>
  <si>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</si>
  <si>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</si>
  <si>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</si>
  <si>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764 - Konštrukcie klampiarske</t>
  </si>
  <si>
    <t xml:space="preserve">    767 - Konštrukcie doplnkové kovové</t>
  </si>
  <si>
    <t xml:space="preserve">    783 - Nátery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</si>
  <si>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</si>
  <si>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</si>
  <si>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</si>
  <si>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</si>
  <si>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</si>
  <si>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</si>
  <si>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</si>
  <si>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</si>
  <si>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</si>
  <si>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</si>
  <si>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</si>
  <si>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</si>
  <si>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</si>
  <si>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</si>
  <si>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</si>
  <si>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</si>
  <si>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</si>
  <si>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</si>
  <si>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</si>
  <si>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</si>
  <si>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</si>
  <si>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</si>
  <si>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-1286059024</t>
  </si>
  <si>
    <t>VV</t>
  </si>
  <si>
    <t>(59,89+18,66+13,8)*8</t>
  </si>
  <si>
    <t>121101112.S</t>
  </si>
  <si>
    <t>Odstránenie ornice s premiestn. na hromady, so zložením na vzdialenosť do 100 m a do 1000 m3</t>
  </si>
  <si>
    <t>m3</t>
  </si>
  <si>
    <t>-778901095</t>
  </si>
  <si>
    <t>738,8*0,3</t>
  </si>
  <si>
    <t>Súčet</t>
  </si>
  <si>
    <t>3</t>
  </si>
  <si>
    <t>131201101.S</t>
  </si>
  <si>
    <t>Výkop nezapaženej jamy v hornine 3, do 100 m3</t>
  </si>
  <si>
    <t>-1754398826</t>
  </si>
  <si>
    <t>0,5*0,5*1,2*16</t>
  </si>
  <si>
    <t>59,89*0,2*3,5</t>
  </si>
  <si>
    <t>(2+1,5)/2*0,8*92,35</t>
  </si>
  <si>
    <t>131201109.S</t>
  </si>
  <si>
    <t>Hĺbenie nezapažených jám a zárezov. Príplatok za lepivosť horniny 3</t>
  </si>
  <si>
    <t>-1066427913</t>
  </si>
  <si>
    <t>176,013*0,3</t>
  </si>
  <si>
    <t>5</t>
  </si>
  <si>
    <t>132201101.S</t>
  </si>
  <si>
    <t>Výkop ryhy do šírky 600 mm v horn.3 do 100 m3</t>
  </si>
  <si>
    <t>1937280290</t>
  </si>
  <si>
    <t>12,5*0,2*1,2</t>
  </si>
  <si>
    <t>0,3*59,89*1,2</t>
  </si>
  <si>
    <t>6</t>
  </si>
  <si>
    <t>132201109.S</t>
  </si>
  <si>
    <t>Príplatok k cene za lepivosť pri hĺbení rýh šírky do 600 mm zapažených i nezapažených s urovnaním dna v hornine 3</t>
  </si>
  <si>
    <t>-1647059821</t>
  </si>
  <si>
    <t>24,56*0,3</t>
  </si>
  <si>
    <t>7</t>
  </si>
  <si>
    <t>167101102.S</t>
  </si>
  <si>
    <t>Nakladanie neuľahnutého výkopku z hornín tr.1-4 nad 100 do 1000 m3</t>
  </si>
  <si>
    <t>-1832763587</t>
  </si>
  <si>
    <t>8</t>
  </si>
  <si>
    <t>171201202.S</t>
  </si>
  <si>
    <t>Uloženie sypaniny na skládky nad 100 do 1000 m3</t>
  </si>
  <si>
    <t>1434870666</t>
  </si>
  <si>
    <t>176,013+24,56-114,052</t>
  </si>
  <si>
    <t>9</t>
  </si>
  <si>
    <t>171209002.S</t>
  </si>
  <si>
    <t>Poplatok za skladovanie - zemina a kamenivo (17 05) ostatné</t>
  </si>
  <si>
    <t>t</t>
  </si>
  <si>
    <t>1226792757</t>
  </si>
  <si>
    <t>86,521/3*1,35</t>
  </si>
  <si>
    <t>10</t>
  </si>
  <si>
    <t>175101201.S</t>
  </si>
  <si>
    <t>Obsyp objektov sypaninou z vhodných hornín 1 až 4 bez prehodenia sypaniny</t>
  </si>
  <si>
    <t>294764053</t>
  </si>
  <si>
    <t>(2+1,8)/2*0,65*92,35</t>
  </si>
  <si>
    <t>11</t>
  </si>
  <si>
    <t>181301103.S</t>
  </si>
  <si>
    <t>Rozprestretie ornice v rovine , plocha do 500 m2, hr.do 200 mm</t>
  </si>
  <si>
    <t>453591367</t>
  </si>
  <si>
    <t>Zakladanie</t>
  </si>
  <si>
    <t>12</t>
  </si>
  <si>
    <t>271573001.S</t>
  </si>
  <si>
    <t>Násyp pod základové konštrukcie so zhutnením zo štrkopiesku fr.0-32 mm</t>
  </si>
  <si>
    <t>1558932902</t>
  </si>
  <si>
    <t>0,5*0,5*0,15*16</t>
  </si>
  <si>
    <t>59,89*0,35*3,5</t>
  </si>
  <si>
    <t>(2+1,5)/2*0,15*92,35</t>
  </si>
  <si>
    <t>12,5*0,2*0,15</t>
  </si>
  <si>
    <t>0,3*59,89*0,15</t>
  </si>
  <si>
    <t>13</t>
  </si>
  <si>
    <t>275313612.S</t>
  </si>
  <si>
    <t>Betón základových pätiek, prostý tr. C 20/25</t>
  </si>
  <si>
    <t>1909815723</t>
  </si>
  <si>
    <t>1,2*0,5*0,5*16</t>
  </si>
  <si>
    <t>14</t>
  </si>
  <si>
    <t>275351215.S</t>
  </si>
  <si>
    <t>Debnenie stien základových pätiek, zhotovenie-dielce</t>
  </si>
  <si>
    <t>-1044986158</t>
  </si>
  <si>
    <t>0,5*4*0,15*16</t>
  </si>
  <si>
    <t>15</t>
  </si>
  <si>
    <t>275351216.S</t>
  </si>
  <si>
    <t>Debnenie stien základovýcb pätiek, odstránenie-dielce</t>
  </si>
  <si>
    <t>721740657</t>
  </si>
  <si>
    <t>Zvislé a kompletné konštrukcie</t>
  </si>
  <si>
    <t>16</t>
  </si>
  <si>
    <t>341321315.S</t>
  </si>
  <si>
    <t>Betón stien a priečok, železový (bez výstuže) tr. C 20/25</t>
  </si>
  <si>
    <t>-1743191997</t>
  </si>
  <si>
    <t>0,20*0,4*2*59,89</t>
  </si>
  <si>
    <t>17</t>
  </si>
  <si>
    <t>341351105.S</t>
  </si>
  <si>
    <t>Debnenie stien a priečok obojstranné zhotovenie-dielce</t>
  </si>
  <si>
    <t>779990142</t>
  </si>
  <si>
    <t>12,5*1,2*2</t>
  </si>
  <si>
    <t>0,4*4*59,89</t>
  </si>
  <si>
    <t>18</t>
  </si>
  <si>
    <t>341351106.S</t>
  </si>
  <si>
    <t>Debnenie stien a priečok obojstranné odstránenie-dielce</t>
  </si>
  <si>
    <t>1149707847</t>
  </si>
  <si>
    <t>19</t>
  </si>
  <si>
    <t>341352301.S</t>
  </si>
  <si>
    <t>Denný prenájom ručného systémového debnenia jednoduchých stien, pre výšku debniaceho panela 2400 mm</t>
  </si>
  <si>
    <t>228315418</t>
  </si>
  <si>
    <t>125,824*3</t>
  </si>
  <si>
    <t>341362422.S</t>
  </si>
  <si>
    <t>Strih a pokládka, výstuž  stien a priečok rovných alebo oblých zo zváraných sietí KARI, priemer drôtu 6/6 mm, veľkosť oka 150x150 mm</t>
  </si>
  <si>
    <t>267549368</t>
  </si>
  <si>
    <t>12,5*1,2</t>
  </si>
  <si>
    <t>0,4*2*59,89</t>
  </si>
  <si>
    <t>Vodorovné konštrukcie</t>
  </si>
  <si>
    <t>21</t>
  </si>
  <si>
    <t>465928111.S</t>
  </si>
  <si>
    <t>Kladenie dlažby dna melioračných kanálov z prefabrik. žľabov na sucho s vypl. škár pieskom hm. do 60 kg</t>
  </si>
  <si>
    <t>ks</t>
  </si>
  <si>
    <t>-529288016</t>
  </si>
  <si>
    <t>92,35/0,3</t>
  </si>
  <si>
    <t>22</t>
  </si>
  <si>
    <t>M</t>
  </si>
  <si>
    <t>592270001800.S</t>
  </si>
  <si>
    <t xml:space="preserve">Tvárnica priekopová </t>
  </si>
  <si>
    <t>-347531798</t>
  </si>
  <si>
    <t>304,785*1,01 'Prepočítané koeficientom množstva</t>
  </si>
  <si>
    <t>Úpravy povrchov, podlahy, osadenie</t>
  </si>
  <si>
    <t>23</t>
  </si>
  <si>
    <t>631315611.S</t>
  </si>
  <si>
    <t>Mazanina z betónu prostého (m3) tr. C 16/20 hr.nad 120 do 240 mm</t>
  </si>
  <si>
    <t>1620889831</t>
  </si>
  <si>
    <t>92,35*(4+3,5)*0,15</t>
  </si>
  <si>
    <t>24</t>
  </si>
  <si>
    <t>631351101.S</t>
  </si>
  <si>
    <t>Debnenie stien, rýh a otvorov v podlahách zhotovenie</t>
  </si>
  <si>
    <t>-1374751698</t>
  </si>
  <si>
    <t>(7,5*2+92,35)*0,15</t>
  </si>
  <si>
    <t>25</t>
  </si>
  <si>
    <t>631351102.S</t>
  </si>
  <si>
    <t>Debnenie stien, rýh a otvorov v podlahách odstránenie</t>
  </si>
  <si>
    <t>1884527729</t>
  </si>
  <si>
    <t>26</t>
  </si>
  <si>
    <t>631362422.S</t>
  </si>
  <si>
    <t>Výstuž mazanín z betónov (z kameniva) a z ľahkých betónov zo sietí KARI, priemer drôtu 6/6 mm, veľkosť oka 150x150 mm</t>
  </si>
  <si>
    <t>840311494</t>
  </si>
  <si>
    <t>7*92,35</t>
  </si>
  <si>
    <t>27</t>
  </si>
  <si>
    <t>634920033.S</t>
  </si>
  <si>
    <t>Rezanie dilatačných škár v čiastočne zatvrdnutej betónovej mazanine alebo poteru hĺbky nad 50 do 80 mm, šírky nad 10 do 20 mm</t>
  </si>
  <si>
    <t>m</t>
  </si>
  <si>
    <t>812285467</t>
  </si>
  <si>
    <t>7*10</t>
  </si>
  <si>
    <t>Rúrové vedenie</t>
  </si>
  <si>
    <t>28</t>
  </si>
  <si>
    <t>871376010.S</t>
  </si>
  <si>
    <t>Montáž kanalizačného PVC-U potrubia hladkého viacvrstvového DN 300</t>
  </si>
  <si>
    <t>1082784347</t>
  </si>
  <si>
    <t>29</t>
  </si>
  <si>
    <t>286110001000.S</t>
  </si>
  <si>
    <t xml:space="preserve">Rúra PVC-U hladký, kanalizačný, 315x9,2 mm, dĺ. 5m, </t>
  </si>
  <si>
    <t>1793307962</t>
  </si>
  <si>
    <t>Ostatné konštrukcie a práce-búranie</t>
  </si>
  <si>
    <t>30</t>
  </si>
  <si>
    <t>952901311.S</t>
  </si>
  <si>
    <t>Vyčistenie budov poľnohospodárskych objektov akejkoľvek výšky</t>
  </si>
  <si>
    <t>-1067094659</t>
  </si>
  <si>
    <t>59,89*4</t>
  </si>
  <si>
    <t>99</t>
  </si>
  <si>
    <t>Presun hmôt HSV</t>
  </si>
  <si>
    <t>31</t>
  </si>
  <si>
    <t>998011001.S</t>
  </si>
  <si>
    <t>Presun hmôt pre budovy (801, 803, 812), zvislá konštr. z tehál, tvárnic, z kovu výšky do 6 m</t>
  </si>
  <si>
    <t>-831666482</t>
  </si>
  <si>
    <t>PSV</t>
  </si>
  <si>
    <t>Práce a dodávky PSV</t>
  </si>
  <si>
    <t>762</t>
  </si>
  <si>
    <t>Konštrukcie tesárske</t>
  </si>
  <si>
    <t>32</t>
  </si>
  <si>
    <t>762332120.S</t>
  </si>
  <si>
    <t>Montáž viazaných konštrukcií krovov striech z reziva priemernej plochy 120 - 224 cm2</t>
  </si>
  <si>
    <t>747453521</t>
  </si>
  <si>
    <t>5*59,89</t>
  </si>
  <si>
    <t>33</t>
  </si>
  <si>
    <t>605120003200.S</t>
  </si>
  <si>
    <t>Hranoly  hr. 100 mm, š. 150 mm</t>
  </si>
  <si>
    <t>381507452</t>
  </si>
  <si>
    <t>299,45*0,1*0,15</t>
  </si>
  <si>
    <t>4,492*1,1 'Prepočítané koeficientom množstva</t>
  </si>
  <si>
    <t>34</t>
  </si>
  <si>
    <t>762795000.S</t>
  </si>
  <si>
    <t>Spojovacie prostriedky pre priestorové viazané konštrukcie - klince, svorky, fixačné dosky</t>
  </si>
  <si>
    <t>-1512639873</t>
  </si>
  <si>
    <t>35</t>
  </si>
  <si>
    <t>998762202.S</t>
  </si>
  <si>
    <t>Presun hmôt pre konštrukcie tesárske v objektoch výšky do 12 m</t>
  </si>
  <si>
    <t>%</t>
  </si>
  <si>
    <t>665104654</t>
  </si>
  <si>
    <t>764</t>
  </si>
  <si>
    <t>Konštrukcie klampiarske</t>
  </si>
  <si>
    <t>36</t>
  </si>
  <si>
    <t>764352221.S</t>
  </si>
  <si>
    <t>Žľaby z pozinkovaného PZ plechu, pododkvapové polkruhové r.š. 200 mm</t>
  </si>
  <si>
    <t>1231357529</t>
  </si>
  <si>
    <t>59,89</t>
  </si>
  <si>
    <t>37</t>
  </si>
  <si>
    <t>764359212.S</t>
  </si>
  <si>
    <t>Kotlík kónický z pozinkovaného PZ plechu, pre rúry s priemerom od 100 do 125 mm</t>
  </si>
  <si>
    <t>469201001</t>
  </si>
  <si>
    <t>38</t>
  </si>
  <si>
    <t>764454255.S</t>
  </si>
  <si>
    <t>Zvodové rúry z pozinkovaného PZ plechu, kruhové priemer 150 mm</t>
  </si>
  <si>
    <t>-33666706</t>
  </si>
  <si>
    <t>4,04*2</t>
  </si>
  <si>
    <t>39</t>
  </si>
  <si>
    <t>998764201.S</t>
  </si>
  <si>
    <t>Presun hmôt pre konštrukcie klampiarske v objektoch výšky do 6 m</t>
  </si>
  <si>
    <t>-689524497</t>
  </si>
  <si>
    <t>767</t>
  </si>
  <si>
    <t>Konštrukcie doplnkové kovové</t>
  </si>
  <si>
    <t>40</t>
  </si>
  <si>
    <t>767161210.S</t>
  </si>
  <si>
    <t>Montáž zábradlia rovného z rúrok na oceľovú konštrukciu, s hmotnosťou 1 m zábradlia do 20 kg</t>
  </si>
  <si>
    <t>1295704638</t>
  </si>
  <si>
    <t>41</t>
  </si>
  <si>
    <t>553520003000.S</t>
  </si>
  <si>
    <t>Zábradlie rovné, výška do 1200 mm,  vhodné do exteriéru</t>
  </si>
  <si>
    <t>1962790277</t>
  </si>
  <si>
    <t>42</t>
  </si>
  <si>
    <t>767392112.S</t>
  </si>
  <si>
    <t>Montáž krytiny striech plechom tvarovaným skrutkovaním</t>
  </si>
  <si>
    <t>-416068649</t>
  </si>
  <si>
    <t>4,3*59,89</t>
  </si>
  <si>
    <t>43</t>
  </si>
  <si>
    <t>138310001300.S</t>
  </si>
  <si>
    <t>Plech trapézový pozink , hr. 0,5 - 1,25 mm</t>
  </si>
  <si>
    <t>-1905247413</t>
  </si>
  <si>
    <t>257,527*1,07 'Prepočítané koeficientom množstva</t>
  </si>
  <si>
    <t>44</t>
  </si>
  <si>
    <t>767920120.S</t>
  </si>
  <si>
    <t>Montáž vrát a vrátok osadzovaných na stĺpiky murované alebo betónované, 2-4 m2</t>
  </si>
  <si>
    <t>1928839681</t>
  </si>
  <si>
    <t>45</t>
  </si>
  <si>
    <t>553510010000.S</t>
  </si>
  <si>
    <t>Bránka - vráta - jednokrídlová, šxv 1,8x1,6 m</t>
  </si>
  <si>
    <t>1173652344</t>
  </si>
  <si>
    <t>46</t>
  </si>
  <si>
    <t>767920130.S</t>
  </si>
  <si>
    <t>Montáž vrát a vrátok k oploteniu osadzovaných na stĺpiky murované alebo betónované, 4-6 m2</t>
  </si>
  <si>
    <t>-757289143</t>
  </si>
  <si>
    <t>47</t>
  </si>
  <si>
    <t>553410058900.S</t>
  </si>
  <si>
    <t xml:space="preserve">Vráta oceľové 3000x1600 mm </t>
  </si>
  <si>
    <t>128</t>
  </si>
  <si>
    <t>-1115071402</t>
  </si>
  <si>
    <t>48</t>
  </si>
  <si>
    <t>767920150.S</t>
  </si>
  <si>
    <t>Montáž vrát a vrátok osadzovaných na stĺpiky murované alebo betónované, 8-10 m2</t>
  </si>
  <si>
    <t>343387993</t>
  </si>
  <si>
    <t>49</t>
  </si>
  <si>
    <t>553410060800.S</t>
  </si>
  <si>
    <t>Vráta oceľové 11920x1200 mm s oceľovým stĺpikom</t>
  </si>
  <si>
    <t>379649141</t>
  </si>
  <si>
    <t>50</t>
  </si>
  <si>
    <t>767995103.S</t>
  </si>
  <si>
    <t>Montáž ostatných atypických kovových stavebných doplnkových konštrukcií nad 10 do 20 kg-SHS 120X120X4</t>
  </si>
  <si>
    <t>kg</t>
  </si>
  <si>
    <t>1715461600</t>
  </si>
  <si>
    <t>51</t>
  </si>
  <si>
    <t>154123123</t>
  </si>
  <si>
    <t>Profil ocel. uzavretý štvorcový</t>
  </si>
  <si>
    <t>-78713215</t>
  </si>
  <si>
    <t>3013,889/1000</t>
  </si>
  <si>
    <t>3,014*1,05 'Prepočítané koeficientom množstva</t>
  </si>
  <si>
    <t>52</t>
  </si>
  <si>
    <t>998767201.S</t>
  </si>
  <si>
    <t>Presun hmôt pre kovové stavebné doplnkové konštrukcie v objektoch výšky do 6 m</t>
  </si>
  <si>
    <t>-903743209</t>
  </si>
  <si>
    <t>783</t>
  </si>
  <si>
    <t>Nátery</t>
  </si>
  <si>
    <t>53</t>
  </si>
  <si>
    <t>783222100.S</t>
  </si>
  <si>
    <t>Nátery kov.stav.doplnk.konštr. syntetické farby šedej na vzduchu schnúce dvojnásobné - 70µm</t>
  </si>
  <si>
    <t>-991885745</t>
  </si>
  <si>
    <t>(4,04+4,74+4,3)*16</t>
  </si>
  <si>
    <t>54</t>
  </si>
  <si>
    <t>783226100.S</t>
  </si>
  <si>
    <t>Nátery kov.stav.doplnk.konštr. syntetické na vzduchu schnúce základný - 35µm</t>
  </si>
  <si>
    <t>-1951473856</t>
  </si>
  <si>
    <t>55</t>
  </si>
  <si>
    <t>783602821.S</t>
  </si>
  <si>
    <t>Odstránenie starých náterov zo stolárskych výrobkov opálením s obrúsením, okien, portálov a výkladov</t>
  </si>
  <si>
    <t>1475033447</t>
  </si>
  <si>
    <t>15*0,9*0,9</t>
  </si>
  <si>
    <t>56</t>
  </si>
  <si>
    <t>783612100.S</t>
  </si>
  <si>
    <t>Nátery stolárskych výrobkov olejové farby bielej dvojnásobné</t>
  </si>
  <si>
    <t>-1772571262</t>
  </si>
  <si>
    <t>57</t>
  </si>
  <si>
    <t>783782404.S</t>
  </si>
  <si>
    <t>Nátery tesárskych konštrukcií, povrchová impregnácia proti drevokaznému hmyzu, hubám a plesniam, jednonásobná</t>
  </si>
  <si>
    <t>-743030360</t>
  </si>
  <si>
    <t>299,45*0,5</t>
  </si>
  <si>
    <t>02 - SO - 02 Búracie práce</t>
  </si>
  <si>
    <t>962032231.S</t>
  </si>
  <si>
    <t>Búranie muriva alebo vybúranie otvorov plochy nad 4 m2 nadzákladového z tehál pálených, vápenopieskových, cementových na maltu,  -1,90500t</t>
  </si>
  <si>
    <t>1675683630</t>
  </si>
  <si>
    <t>1,8*2*3*0,44</t>
  </si>
  <si>
    <t>962052211.S</t>
  </si>
  <si>
    <t>Búranie muriva alebo vybúranie otvorov plochy nad 4 m2 železobetonového nadzákladného,  -2,40000t</t>
  </si>
  <si>
    <t>372954246</t>
  </si>
  <si>
    <t>(5+5)*1,2*0,2</t>
  </si>
  <si>
    <t>968061112.S</t>
  </si>
  <si>
    <t>Vyvesenie dreveného okenného krídla do suti plochy do 1,5 m2, -0,01200t</t>
  </si>
  <si>
    <t>-907606046</t>
  </si>
  <si>
    <t>3*2</t>
  </si>
  <si>
    <t>968062244.S</t>
  </si>
  <si>
    <t>Vybúranie drevených rámov okien jednod. plochy do 1 m2,  -0,04100t</t>
  </si>
  <si>
    <t>1322991289</t>
  </si>
  <si>
    <t>0,9*0,9*3</t>
  </si>
  <si>
    <t>979082111.S</t>
  </si>
  <si>
    <t>Vnútrostavenisková doprava sutiny a vybúraných hmôt do 10 m</t>
  </si>
  <si>
    <t>1449098175</t>
  </si>
  <si>
    <t>14,984</t>
  </si>
  <si>
    <t>979082121.S</t>
  </si>
  <si>
    <t>Vnútrostavenisková doprava sutiny a vybúraných hmôt za každých ďalších 5 m</t>
  </si>
  <si>
    <t>-939161275</t>
  </si>
  <si>
    <t>14,984*6           "30 m</t>
  </si>
  <si>
    <t>762963810.S</t>
  </si>
  <si>
    <t>Rozoberanie oplotenia bez priečnikov, s drevenými stĺpikmi z dosiek, lát -0,05500 t</t>
  </si>
  <si>
    <t>2098461069</t>
  </si>
  <si>
    <t>8*1,8</t>
  </si>
  <si>
    <t>764321820.S</t>
  </si>
  <si>
    <t>Demontáž oplechovania ríms pod nadrímsovým žľabom vrátane podkladového plechu, do 30° rš 500 mm,   -0,00420t</t>
  </si>
  <si>
    <t>1996727904</t>
  </si>
  <si>
    <t>764351810.S</t>
  </si>
  <si>
    <t>Demontáž žľabov pododkvap. štvorhranných rovných, oblúkových, do 30° rš 250 a 330 mm,  -0,00347t</t>
  </si>
  <si>
    <t>-456139556</t>
  </si>
  <si>
    <t>764454802.S</t>
  </si>
  <si>
    <t>Demontáž odpadových rúr kruhových, s priemerom 120 mm,  -0,00285t</t>
  </si>
  <si>
    <t>1463443614</t>
  </si>
  <si>
    <t>4,97*2</t>
  </si>
  <si>
    <t>03 - SO - 03 Vodovodná prípojka a vnútorný vodovod</t>
  </si>
  <si>
    <t xml:space="preserve">    722 - Zdravotechnika - vnútorný vodovod</t>
  </si>
  <si>
    <t>132201101</t>
  </si>
  <si>
    <t>Hľbenie rýh do šírky 600 mm v hornine 3 do 100 m3</t>
  </si>
  <si>
    <t>M3</t>
  </si>
  <si>
    <t>-1456675846</t>
  </si>
  <si>
    <t>7*0,6*1,2</t>
  </si>
  <si>
    <t>132201109</t>
  </si>
  <si>
    <t>Príplatok k cene za lepivosť horniny 3</t>
  </si>
  <si>
    <t>1495055302</t>
  </si>
  <si>
    <t>5,040*0,3</t>
  </si>
  <si>
    <t>162201102.S</t>
  </si>
  <si>
    <t>Vodorovné premiestnenie výkopku z horniny 1-4 nad 20-50m</t>
  </si>
  <si>
    <t>-999949385</t>
  </si>
  <si>
    <t>5,040-2,940</t>
  </si>
  <si>
    <t>171201201</t>
  </si>
  <si>
    <t>Uloženie sypaniny na skládky</t>
  </si>
  <si>
    <t>-1362172521</t>
  </si>
  <si>
    <t>174101001.S</t>
  </si>
  <si>
    <t>Zásyp sypaninou so zhutnením jám, šachiet, rýh, zárezov alebo okolo objektov do 100 m3</t>
  </si>
  <si>
    <t>-990046590</t>
  </si>
  <si>
    <t>5,040-0,42-1,68</t>
  </si>
  <si>
    <t>175101101</t>
  </si>
  <si>
    <t>Obsyp potrubia sypaninou z vhodných hornín 1 až 4 bez prehodenia sypaniny</t>
  </si>
  <si>
    <t>1126615951</t>
  </si>
  <si>
    <t>7*0,6*0,4</t>
  </si>
  <si>
    <t>583373430</t>
  </si>
  <si>
    <t xml:space="preserve">Strkopiesok 8-32a               </t>
  </si>
  <si>
    <t>204353132</t>
  </si>
  <si>
    <t>1,68*1,67</t>
  </si>
  <si>
    <t>451572111</t>
  </si>
  <si>
    <t>Lôžko pod potrubie, stoky a drobné objekty, v otvorenom výkope z kameniva drobného ťaženého 0-4 mm</t>
  </si>
  <si>
    <t>1232189773</t>
  </si>
  <si>
    <t>7*0,6*0,1</t>
  </si>
  <si>
    <t>871241008.S</t>
  </si>
  <si>
    <t>Montáž vodovodného potrubia  D 75x6,8 mm</t>
  </si>
  <si>
    <t>2059492275</t>
  </si>
  <si>
    <t>286130033800.S</t>
  </si>
  <si>
    <t>Rúra HDPE na vodu PE100 PN16  75x6,8x100 m</t>
  </si>
  <si>
    <t>-489289477</t>
  </si>
  <si>
    <t>286530020500.S</t>
  </si>
  <si>
    <t>Koleno 90° na tupo PE 100, na vodu, plyn a kanalizáciu,  D 75 mm</t>
  </si>
  <si>
    <t>-2023718822</t>
  </si>
  <si>
    <t>892241111.S</t>
  </si>
  <si>
    <t>Ostatné práce na rúrovom vedení, tlakové skúšky vodovodného potrubia DN do 80</t>
  </si>
  <si>
    <t>512289305</t>
  </si>
  <si>
    <t>892273111.S</t>
  </si>
  <si>
    <t>Preplach a dezinfekcia vodovodného potrubia DN od 80 do 125</t>
  </si>
  <si>
    <t>-1791106947</t>
  </si>
  <si>
    <t>998276101.S</t>
  </si>
  <si>
    <t>Presun hmôt pre rúrové vedenie hĺbené z rúr z plast., hmôt alebo sklolamin. v otvorenom výkope</t>
  </si>
  <si>
    <t>517094609</t>
  </si>
  <si>
    <t>722</t>
  </si>
  <si>
    <t>Zdravotechnika - vnútorný vodovod</t>
  </si>
  <si>
    <t>722172306.S</t>
  </si>
  <si>
    <t>Montáž vodovodného  potrubia  zváraním PN 10 D 32 mm</t>
  </si>
  <si>
    <t>2003982940</t>
  </si>
  <si>
    <t>286140018900.S</t>
  </si>
  <si>
    <t>Rúra D 32x2,9 mm  PN 10, systém pre rozvod pitnej vody</t>
  </si>
  <si>
    <t>-1335762708</t>
  </si>
  <si>
    <t>722190405.S</t>
  </si>
  <si>
    <t>Vyvedenie a upevnenie výpustky do DN 50</t>
  </si>
  <si>
    <t>484953923</t>
  </si>
  <si>
    <t>722221210.S</t>
  </si>
  <si>
    <t>Montáž tlakového redukčného závitového ventilu bez manometru G 6/4</t>
  </si>
  <si>
    <t>1827187326</t>
  </si>
  <si>
    <t>551110018000.S</t>
  </si>
  <si>
    <t xml:space="preserve">Tlakový redukčný ventil, 6/4" mm, </t>
  </si>
  <si>
    <t>1440313306</t>
  </si>
  <si>
    <t>722222018.S</t>
  </si>
  <si>
    <t>Montáž uzatváracieho ventilu šikmého na pitnú vodu DN 32</t>
  </si>
  <si>
    <t>-1534526901</t>
  </si>
  <si>
    <t>551110029610.S</t>
  </si>
  <si>
    <t xml:space="preserve">Ventil uzatvárací šikmý DN 32, na pitnú vodu, </t>
  </si>
  <si>
    <t>1495435155</t>
  </si>
  <si>
    <t>722290234.S</t>
  </si>
  <si>
    <t>Prepláchnutie a dezinfekcia vodovodného potrubia do DN 80</t>
  </si>
  <si>
    <t>-911949862</t>
  </si>
  <si>
    <t>998722201.S</t>
  </si>
  <si>
    <t>Presun hmôt pre vnútorný vodovod v objektoch výšky do 6 m</t>
  </si>
  <si>
    <t>1545411759</t>
  </si>
  <si>
    <t>04 - SO - 04 Prípojka ELI a vnútorná elektroinštalácia</t>
  </si>
  <si>
    <t>M - Práce a dodávky M</t>
  </si>
  <si>
    <t xml:space="preserve">    21-M - Elektromontáže</t>
  </si>
  <si>
    <t>Práce a dodávky M</t>
  </si>
  <si>
    <t>21-M</t>
  </si>
  <si>
    <t>Elektromontáže</t>
  </si>
  <si>
    <t>210010041.S</t>
  </si>
  <si>
    <t>Rúrka elektroinštalačná ohybná kovová typ 3313, uložená pevne</t>
  </si>
  <si>
    <t>64</t>
  </si>
  <si>
    <t>-1230296844</t>
  </si>
  <si>
    <t>345710008305.S</t>
  </si>
  <si>
    <t>Rúrka ohybná 3313 kovová z vrchnej pozink. oceľovej pásky a vnútornej izolačnej vrstvy, D 18,9 mm</t>
  </si>
  <si>
    <t>-1398771143</t>
  </si>
  <si>
    <t>345710036510.S</t>
  </si>
  <si>
    <t>Príchytka obojstranná 3613 z pozinkovanej ocele pre ohybné kovové elektroinštal. rúrky D 13 mm</t>
  </si>
  <si>
    <t>1526610107</t>
  </si>
  <si>
    <t>210010301</t>
  </si>
  <si>
    <t xml:space="preserve">Škatuľa prístrojová bez zapojenia </t>
  </si>
  <si>
    <t>KUS</t>
  </si>
  <si>
    <t>-1219073204</t>
  </si>
  <si>
    <t>3450906510</t>
  </si>
  <si>
    <t xml:space="preserve">Krabica  </t>
  </si>
  <si>
    <t>1694033818</t>
  </si>
  <si>
    <t>210100002</t>
  </si>
  <si>
    <t>Ukončenie vodičov v rozvádzač. vč. zapojenia a vodičovej koncovky do 6 mm2</t>
  </si>
  <si>
    <t>1027014368</t>
  </si>
  <si>
    <t>210110001.S</t>
  </si>
  <si>
    <t>Jednopólový spínač, nástenný , vrátane zapojenia</t>
  </si>
  <si>
    <t>-767074040</t>
  </si>
  <si>
    <t>345340003000.S</t>
  </si>
  <si>
    <t xml:space="preserve">Spínač jednopólový nástenný </t>
  </si>
  <si>
    <t>-33366333</t>
  </si>
  <si>
    <t>210111011.S</t>
  </si>
  <si>
    <t xml:space="preserve">Domová zásuvka polozapustená alebo zapustená 250 V  vrátane zapojenia </t>
  </si>
  <si>
    <t>598918298</t>
  </si>
  <si>
    <t>345350004320.S</t>
  </si>
  <si>
    <t>Rámik jednoduchý pre spínače a zásuvky</t>
  </si>
  <si>
    <t>-1296188675</t>
  </si>
  <si>
    <t>345520000430.S</t>
  </si>
  <si>
    <t>Zásuvka jednonásobná polozapustená,  komplet</t>
  </si>
  <si>
    <t>-1316219642</t>
  </si>
  <si>
    <t>210111102.S</t>
  </si>
  <si>
    <t xml:space="preserve">Priemyslová zásuvka nástenná  vrátane zapojenia, </t>
  </si>
  <si>
    <t>1847249121</t>
  </si>
  <si>
    <t>345540004210.S</t>
  </si>
  <si>
    <t xml:space="preserve">Zásuvka nástenná priemyslová </t>
  </si>
  <si>
    <t>596994020</t>
  </si>
  <si>
    <t>210191561.S</t>
  </si>
  <si>
    <t xml:space="preserve">Osadenie skrine rozvádzača  bez murárskych prác a zapojenia vodičov </t>
  </si>
  <si>
    <t>838689443</t>
  </si>
  <si>
    <t>357120011900.S</t>
  </si>
  <si>
    <t xml:space="preserve">Skriňa elektromerová , bez ističa,  možnosť doplnenia </t>
  </si>
  <si>
    <t>-1950175764</t>
  </si>
  <si>
    <t>210203040.S</t>
  </si>
  <si>
    <t>Montáž a zapojenie stropného LED svietidla 3-18 W</t>
  </si>
  <si>
    <t>-1586835597</t>
  </si>
  <si>
    <t>348110001604.S</t>
  </si>
  <si>
    <t xml:space="preserve">LED svietidlo závesné  pre LED trubice , </t>
  </si>
  <si>
    <t>-671090745</t>
  </si>
  <si>
    <t>210901058.S</t>
  </si>
  <si>
    <t xml:space="preserve">Kábel silový, uložený voľne </t>
  </si>
  <si>
    <t>1774843489</t>
  </si>
  <si>
    <t>341110028900.S</t>
  </si>
  <si>
    <t xml:space="preserve">Kábel silový </t>
  </si>
  <si>
    <t>-1170063515</t>
  </si>
  <si>
    <t>210902372.S</t>
  </si>
  <si>
    <t xml:space="preserve">Vodič silový, uložený v rúrke </t>
  </si>
  <si>
    <t>-1644760956</t>
  </si>
  <si>
    <t>341110033100.S</t>
  </si>
  <si>
    <t>Vodič uložený v rurke</t>
  </si>
  <si>
    <t>-973151682</t>
  </si>
  <si>
    <t>HZS-001</t>
  </si>
  <si>
    <t>Revízie</t>
  </si>
  <si>
    <t>hod</t>
  </si>
  <si>
    <t>512</t>
  </si>
  <si>
    <t>-160847105</t>
  </si>
  <si>
    <t>MV</t>
  </si>
  <si>
    <t>Murárske výpomoci</t>
  </si>
  <si>
    <t>1838761119</t>
  </si>
  <si>
    <t>PM</t>
  </si>
  <si>
    <t>Podružný materiál</t>
  </si>
  <si>
    <t>-1820059230</t>
  </si>
  <si>
    <t>PPV</t>
  </si>
  <si>
    <t>Podiel pridružených výkonov</t>
  </si>
  <si>
    <t>1865267516</t>
  </si>
  <si>
    <t>ROTAX - ARCH spol, s.r.o., Fidlíkova 3, 066 01 Humenné</t>
  </si>
  <si>
    <t>Argo-PK, Projekčná kancelária, Strojárska 3998, Snina</t>
  </si>
  <si>
    <t>ROTAX - ARCH  spol, s.r.o., Fidlíkova 3, 066 01 Humenné</t>
  </si>
  <si>
    <t xml:space="preserve">    9 - Ostatné konštrukcie a práce</t>
  </si>
  <si>
    <t>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</si>
</sst>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D85" zoomScale="110" zoomScaleNormal="110" workbookViewId="0">
      <selection activeCell="AN8" sqref="AN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92" t="s">
        <v>5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10</v>
      </c>
    </row>
    <row r="5" spans="1:74" s="1" customFormat="1" ht="12" customHeight="1">
      <c r="B5" s="19"/>
      <c r="D5" s="22" t="s">
        <v>11</v>
      </c>
      <c r="K5" s="204" t="s">
        <v>12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R5" s="19"/>
      <c r="BS5" s="16" t="s">
        <v>6</v>
      </c>
    </row>
    <row r="6" spans="1:74" s="1" customFormat="1" ht="36.9" customHeight="1">
      <c r="B6" s="19"/>
      <c r="D6" s="24" t="s">
        <v>13</v>
      </c>
      <c r="K6" s="205" t="s">
        <v>14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R6" s="19"/>
      <c r="BS6" s="16" t="s">
        <v>6</v>
      </c>
    </row>
    <row r="7" spans="1:74" s="1" customFormat="1" ht="12" customHeight="1">
      <c r="B7" s="19"/>
      <c r="D7" s="25" t="s">
        <v>15</v>
      </c>
      <c r="K7" s="23" t="s">
        <v>1</v>
      </c>
      <c r="AK7" s="25" t="s">
        <v>16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17</v>
      </c>
      <c r="K8" s="23" t="s">
        <v>18</v>
      </c>
      <c r="AK8" s="25" t="s">
        <v>19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20</v>
      </c>
      <c r="AK10" s="25" t="s">
        <v>21</v>
      </c>
      <c r="AN10" s="23" t="s">
        <v>22</v>
      </c>
      <c r="AR10" s="19"/>
      <c r="BS10" s="16" t="s">
        <v>6</v>
      </c>
    </row>
    <row r="11" spans="1:74" s="1" customFormat="1" ht="18.45" customHeight="1">
      <c r="B11" s="19"/>
      <c r="E11" s="23" t="s">
        <v>634</v>
      </c>
      <c r="AK11" s="25" t="s">
        <v>23</v>
      </c>
      <c r="AN11" s="23" t="s">
        <v>24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25</v>
      </c>
      <c r="AK13" s="25" t="s">
        <v>21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18</v>
      </c>
      <c r="AK14" s="25" t="s">
        <v>23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26</v>
      </c>
      <c r="AK16" s="25" t="s">
        <v>21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633</v>
      </c>
      <c r="AK17" s="25" t="s">
        <v>23</v>
      </c>
      <c r="AN17" s="23" t="s">
        <v>1</v>
      </c>
      <c r="AR17" s="19"/>
      <c r="BS17" s="16" t="s">
        <v>27</v>
      </c>
    </row>
    <row r="18" spans="1:71" s="1" customFormat="1" ht="6.9" customHeight="1">
      <c r="B18" s="19"/>
      <c r="AR18" s="19"/>
      <c r="BS18" s="16" t="s">
        <v>6</v>
      </c>
    </row>
    <row r="19" spans="1:71" s="1" customFormat="1" ht="12" customHeight="1">
      <c r="B19" s="19"/>
      <c r="D19" s="25" t="s">
        <v>28</v>
      </c>
      <c r="AK19" s="25" t="s">
        <v>21</v>
      </c>
      <c r="AN19" s="23" t="s">
        <v>1</v>
      </c>
      <c r="AR19" s="19"/>
      <c r="BS19" s="16" t="s">
        <v>6</v>
      </c>
    </row>
    <row r="20" spans="1:71" s="1" customFormat="1" ht="18.45" customHeight="1">
      <c r="B20" s="19"/>
      <c r="E20" s="23" t="s">
        <v>18</v>
      </c>
      <c r="AK20" s="25" t="s">
        <v>23</v>
      </c>
      <c r="AN20" s="23" t="s">
        <v>1</v>
      </c>
      <c r="AR20" s="19"/>
      <c r="BS20" s="16" t="s">
        <v>27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29</v>
      </c>
      <c r="AR22" s="19"/>
    </row>
    <row r="23" spans="1:71" s="1" customFormat="1" ht="16.5" customHeight="1">
      <c r="B23" s="19"/>
      <c r="E23" s="206" t="s">
        <v>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7">
        <f>ROUND(AG94,2)</f>
        <v>0</v>
      </c>
      <c r="AL26" s="208"/>
      <c r="AM26" s="208"/>
      <c r="AN26" s="208"/>
      <c r="AO26" s="208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9" t="s">
        <v>31</v>
      </c>
      <c r="M28" s="209"/>
      <c r="N28" s="209"/>
      <c r="O28" s="209"/>
      <c r="P28" s="209"/>
      <c r="Q28" s="28"/>
      <c r="R28" s="28"/>
      <c r="S28" s="28"/>
      <c r="T28" s="28"/>
      <c r="U28" s="28"/>
      <c r="V28" s="28"/>
      <c r="W28" s="209" t="s">
        <v>32</v>
      </c>
      <c r="X28" s="209"/>
      <c r="Y28" s="209"/>
      <c r="Z28" s="209"/>
      <c r="AA28" s="209"/>
      <c r="AB28" s="209"/>
      <c r="AC28" s="209"/>
      <c r="AD28" s="209"/>
      <c r="AE28" s="209"/>
      <c r="AF28" s="28"/>
      <c r="AG28" s="28"/>
      <c r="AH28" s="28"/>
      <c r="AI28" s="28"/>
      <c r="AJ28" s="28"/>
      <c r="AK28" s="209" t="s">
        <v>33</v>
      </c>
      <c r="AL28" s="209"/>
      <c r="AM28" s="209"/>
      <c r="AN28" s="209"/>
      <c r="AO28" s="209"/>
      <c r="AP28" s="28"/>
      <c r="AQ28" s="28"/>
      <c r="AR28" s="29"/>
      <c r="BE28" s="28"/>
    </row>
    <row r="29" spans="1:71" s="3" customFormat="1" ht="14.4" customHeight="1">
      <c r="B29" s="33"/>
      <c r="D29" s="25" t="s">
        <v>34</v>
      </c>
      <c r="F29" s="34" t="s">
        <v>35</v>
      </c>
      <c r="L29" s="194">
        <v>0.2</v>
      </c>
      <c r="M29" s="195"/>
      <c r="N29" s="195"/>
      <c r="O29" s="195"/>
      <c r="P29" s="195"/>
      <c r="Q29" s="35"/>
      <c r="R29" s="35"/>
      <c r="S29" s="35"/>
      <c r="T29" s="35"/>
      <c r="U29" s="35"/>
      <c r="V29" s="35"/>
      <c r="W29" s="196">
        <f>ROUND(AZ94, 2)</f>
        <v>0</v>
      </c>
      <c r="X29" s="195"/>
      <c r="Y29" s="195"/>
      <c r="Z29" s="195"/>
      <c r="AA29" s="195"/>
      <c r="AB29" s="195"/>
      <c r="AC29" s="195"/>
      <c r="AD29" s="195"/>
      <c r="AE29" s="195"/>
      <c r="AF29" s="35"/>
      <c r="AG29" s="35"/>
      <c r="AH29" s="35"/>
      <c r="AI29" s="35"/>
      <c r="AJ29" s="35"/>
      <c r="AK29" s="196">
        <f>ROUND(AV94, 2)</f>
        <v>0</v>
      </c>
      <c r="AL29" s="195"/>
      <c r="AM29" s="195"/>
      <c r="AN29" s="195"/>
      <c r="AO29" s="195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36</v>
      </c>
      <c r="L30" s="203">
        <v>0.2</v>
      </c>
      <c r="M30" s="202"/>
      <c r="N30" s="202"/>
      <c r="O30" s="202"/>
      <c r="P30" s="202"/>
      <c r="W30" s="201">
        <f>ROUND(BA94, 2)</f>
        <v>0</v>
      </c>
      <c r="X30" s="202"/>
      <c r="Y30" s="202"/>
      <c r="Z30" s="202"/>
      <c r="AA30" s="202"/>
      <c r="AB30" s="202"/>
      <c r="AC30" s="202"/>
      <c r="AD30" s="202"/>
      <c r="AE30" s="202"/>
      <c r="AK30" s="201">
        <f>ROUND(AW94, 2)</f>
        <v>0</v>
      </c>
      <c r="AL30" s="202"/>
      <c r="AM30" s="202"/>
      <c r="AN30" s="202"/>
      <c r="AO30" s="202"/>
      <c r="AR30" s="33"/>
    </row>
    <row r="31" spans="1:71" s="3" customFormat="1" ht="14.4" hidden="1" customHeight="1">
      <c r="B31" s="33"/>
      <c r="F31" s="25" t="s">
        <v>37</v>
      </c>
      <c r="L31" s="203">
        <v>0.2</v>
      </c>
      <c r="M31" s="202"/>
      <c r="N31" s="202"/>
      <c r="O31" s="202"/>
      <c r="P31" s="202"/>
      <c r="W31" s="201">
        <f>ROUND(BB94, 2)</f>
        <v>0</v>
      </c>
      <c r="X31" s="202"/>
      <c r="Y31" s="202"/>
      <c r="Z31" s="202"/>
      <c r="AA31" s="202"/>
      <c r="AB31" s="202"/>
      <c r="AC31" s="202"/>
      <c r="AD31" s="202"/>
      <c r="AE31" s="202"/>
      <c r="AK31" s="201">
        <v>0</v>
      </c>
      <c r="AL31" s="202"/>
      <c r="AM31" s="202"/>
      <c r="AN31" s="202"/>
      <c r="AO31" s="202"/>
      <c r="AR31" s="33"/>
    </row>
    <row r="32" spans="1:71" s="3" customFormat="1" ht="14.4" hidden="1" customHeight="1">
      <c r="B32" s="33"/>
      <c r="F32" s="25" t="s">
        <v>38</v>
      </c>
      <c r="L32" s="203">
        <v>0.2</v>
      </c>
      <c r="M32" s="202"/>
      <c r="N32" s="202"/>
      <c r="O32" s="202"/>
      <c r="P32" s="202"/>
      <c r="W32" s="201">
        <f>ROUND(BC94, 2)</f>
        <v>0</v>
      </c>
      <c r="X32" s="202"/>
      <c r="Y32" s="202"/>
      <c r="Z32" s="202"/>
      <c r="AA32" s="202"/>
      <c r="AB32" s="202"/>
      <c r="AC32" s="202"/>
      <c r="AD32" s="202"/>
      <c r="AE32" s="202"/>
      <c r="AK32" s="201">
        <v>0</v>
      </c>
      <c r="AL32" s="202"/>
      <c r="AM32" s="202"/>
      <c r="AN32" s="202"/>
      <c r="AO32" s="202"/>
      <c r="AR32" s="33"/>
    </row>
    <row r="33" spans="1:57" s="3" customFormat="1" ht="14.4" hidden="1" customHeight="1">
      <c r="B33" s="33"/>
      <c r="F33" s="34" t="s">
        <v>39</v>
      </c>
      <c r="L33" s="194">
        <v>0</v>
      </c>
      <c r="M33" s="195"/>
      <c r="N33" s="195"/>
      <c r="O33" s="195"/>
      <c r="P33" s="195"/>
      <c r="Q33" s="35"/>
      <c r="R33" s="35"/>
      <c r="S33" s="35"/>
      <c r="T33" s="35"/>
      <c r="U33" s="35"/>
      <c r="V33" s="35"/>
      <c r="W33" s="196">
        <f>ROUND(BD94, 2)</f>
        <v>0</v>
      </c>
      <c r="X33" s="195"/>
      <c r="Y33" s="195"/>
      <c r="Z33" s="195"/>
      <c r="AA33" s="195"/>
      <c r="AB33" s="195"/>
      <c r="AC33" s="195"/>
      <c r="AD33" s="195"/>
      <c r="AE33" s="195"/>
      <c r="AF33" s="35"/>
      <c r="AG33" s="35"/>
      <c r="AH33" s="35"/>
      <c r="AI33" s="35"/>
      <c r="AJ33" s="35"/>
      <c r="AK33" s="196">
        <v>0</v>
      </c>
      <c r="AL33" s="195"/>
      <c r="AM33" s="195"/>
      <c r="AN33" s="195"/>
      <c r="AO33" s="195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00" t="s">
        <v>42</v>
      </c>
      <c r="Y35" s="198"/>
      <c r="Z35" s="198"/>
      <c r="AA35" s="198"/>
      <c r="AB35" s="198"/>
      <c r="AC35" s="39"/>
      <c r="AD35" s="39"/>
      <c r="AE35" s="39"/>
      <c r="AF35" s="39"/>
      <c r="AG35" s="39"/>
      <c r="AH35" s="39"/>
      <c r="AI35" s="39"/>
      <c r="AJ35" s="39"/>
      <c r="AK35" s="197">
        <f>SUM(AK26:AK33)</f>
        <v>0</v>
      </c>
      <c r="AL35" s="198"/>
      <c r="AM35" s="198"/>
      <c r="AN35" s="198"/>
      <c r="AO35" s="199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45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46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45</v>
      </c>
      <c r="AI60" s="31"/>
      <c r="AJ60" s="31"/>
      <c r="AK60" s="31"/>
      <c r="AL60" s="31"/>
      <c r="AM60" s="44" t="s">
        <v>46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46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45</v>
      </c>
      <c r="AI75" s="31"/>
      <c r="AJ75" s="31"/>
      <c r="AK75" s="31"/>
      <c r="AL75" s="31"/>
      <c r="AM75" s="44" t="s">
        <v>46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49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11</v>
      </c>
      <c r="L84" s="4" t="str">
        <f>K5</f>
        <v>99-17</v>
      </c>
      <c r="AR84" s="50"/>
    </row>
    <row r="85" spans="1:91" s="5" customFormat="1" ht="36.9" customHeight="1">
      <c r="B85" s="51"/>
      <c r="C85" s="52" t="s">
        <v>13</v>
      </c>
      <c r="L85" s="220" t="str">
        <f>K6</f>
        <v>Stavebné úpravy maštale pre voľné ustajnenie HD, č.958, k.ú. Pčoliné, okr. Snina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17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19</v>
      </c>
      <c r="AJ87" s="28"/>
      <c r="AK87" s="28"/>
      <c r="AL87" s="28"/>
      <c r="AM87" s="222" t="str">
        <f>IF(AN8= "","",AN8)</f>
        <v/>
      </c>
      <c r="AN87" s="222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40.200000000000003" customHeight="1">
      <c r="A89" s="28"/>
      <c r="B89" s="29"/>
      <c r="C89" s="25" t="s">
        <v>20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ROTAX - ARCH  spol, s.r.o., Fidlíkova 3, 066 01 Humenné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26</v>
      </c>
      <c r="AJ89" s="28"/>
      <c r="AK89" s="28"/>
      <c r="AL89" s="28"/>
      <c r="AM89" s="223" t="str">
        <f>IF(E17="","",E17)</f>
        <v>Argo-PK, Projekčná kancelária, Strojárska 3998, Snina</v>
      </c>
      <c r="AN89" s="224"/>
      <c r="AO89" s="224"/>
      <c r="AP89" s="224"/>
      <c r="AQ89" s="28"/>
      <c r="AR89" s="29"/>
      <c r="AS89" s="225" t="s">
        <v>50</v>
      </c>
      <c r="AT89" s="226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28</v>
      </c>
      <c r="AJ90" s="28"/>
      <c r="AK90" s="28"/>
      <c r="AL90" s="28"/>
      <c r="AM90" s="223" t="str">
        <f>IF(E20="","",E20)</f>
        <v xml:space="preserve"> </v>
      </c>
      <c r="AN90" s="224"/>
      <c r="AO90" s="224"/>
      <c r="AP90" s="224"/>
      <c r="AQ90" s="28"/>
      <c r="AR90" s="29"/>
      <c r="AS90" s="227"/>
      <c r="AT90" s="228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95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27"/>
      <c r="AT91" s="228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215" t="s">
        <v>51</v>
      </c>
      <c r="D92" s="216"/>
      <c r="E92" s="216"/>
      <c r="F92" s="216"/>
      <c r="G92" s="216"/>
      <c r="H92" s="59"/>
      <c r="I92" s="217" t="s">
        <v>52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9" t="s">
        <v>53</v>
      </c>
      <c r="AH92" s="216"/>
      <c r="AI92" s="216"/>
      <c r="AJ92" s="216"/>
      <c r="AK92" s="216"/>
      <c r="AL92" s="216"/>
      <c r="AM92" s="216"/>
      <c r="AN92" s="217" t="s">
        <v>54</v>
      </c>
      <c r="AO92" s="216"/>
      <c r="AP92" s="218"/>
      <c r="AQ92" s="60" t="s">
        <v>55</v>
      </c>
      <c r="AR92" s="29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28"/>
    </row>
    <row r="93" spans="1:91" s="2" customFormat="1" ht="10.9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3">
        <f>ROUND(SUM(AG95:AG98),2)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2915.8160899999998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69</v>
      </c>
      <c r="BT94" s="76" t="s">
        <v>70</v>
      </c>
      <c r="BU94" s="77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1" s="7" customFormat="1" ht="16.5" customHeight="1">
      <c r="A95" s="78" t="s">
        <v>74</v>
      </c>
      <c r="B95" s="79"/>
      <c r="C95" s="80"/>
      <c r="D95" s="212" t="s">
        <v>75</v>
      </c>
      <c r="E95" s="212"/>
      <c r="F95" s="212"/>
      <c r="G95" s="212"/>
      <c r="H95" s="212"/>
      <c r="I95" s="81"/>
      <c r="J95" s="212" t="s">
        <v>76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'01 - SO - 01 Vlastná stavba'!J30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2" t="s">
        <v>77</v>
      </c>
      <c r="AR95" s="79"/>
      <c r="AS95" s="83">
        <v>0</v>
      </c>
      <c r="AT95" s="84">
        <f>ROUND(SUM(AV95:AW95),2)</f>
        <v>0</v>
      </c>
      <c r="AU95" s="85">
        <f>'01 - SO - 01 Vlastná stavba'!P130</f>
        <v>2779.9611630099998</v>
      </c>
      <c r="AV95" s="84">
        <f>'01 - SO - 01 Vlastná stavba'!J33</f>
        <v>0</v>
      </c>
      <c r="AW95" s="84">
        <f>'01 - SO - 01 Vlastná stavba'!J34</f>
        <v>0</v>
      </c>
      <c r="AX95" s="84">
        <f>'01 - SO - 01 Vlastná stavba'!J35</f>
        <v>0</v>
      </c>
      <c r="AY95" s="84">
        <f>'01 - SO - 01 Vlastná stavba'!J36</f>
        <v>0</v>
      </c>
      <c r="AZ95" s="84">
        <f>'01 - SO - 01 Vlastná stavba'!F33</f>
        <v>0</v>
      </c>
      <c r="BA95" s="84">
        <f>'01 - SO - 01 Vlastná stavba'!F34</f>
        <v>0</v>
      </c>
      <c r="BB95" s="84">
        <f>'01 - SO - 01 Vlastná stavba'!F35</f>
        <v>0</v>
      </c>
      <c r="BC95" s="84">
        <f>'01 - SO - 01 Vlastná stavba'!F36</f>
        <v>0</v>
      </c>
      <c r="BD95" s="86">
        <f>'01 - SO - 01 Vlastná stavba'!F37</f>
        <v>0</v>
      </c>
      <c r="BT95" s="87" t="s">
        <v>78</v>
      </c>
      <c r="BV95" s="87" t="s">
        <v>72</v>
      </c>
      <c r="BW95" s="87" t="s">
        <v>79</v>
      </c>
      <c r="BX95" s="87" t="s">
        <v>4</v>
      </c>
      <c r="CL95" s="87" t="s">
        <v>1</v>
      </c>
      <c r="CM95" s="87" t="s">
        <v>70</v>
      </c>
    </row>
    <row r="96" spans="1:91" s="7" customFormat="1" ht="16.5" customHeight="1">
      <c r="A96" s="78" t="s">
        <v>74</v>
      </c>
      <c r="B96" s="79"/>
      <c r="C96" s="80"/>
      <c r="D96" s="212" t="s">
        <v>80</v>
      </c>
      <c r="E96" s="212"/>
      <c r="F96" s="212"/>
      <c r="G96" s="212"/>
      <c r="H96" s="212"/>
      <c r="I96" s="81"/>
      <c r="J96" s="212" t="s">
        <v>81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0">
        <f>'02 - SO - 02 Búracie práce'!J30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82" t="s">
        <v>77</v>
      </c>
      <c r="AR96" s="79"/>
      <c r="AS96" s="83">
        <v>0</v>
      </c>
      <c r="AT96" s="84">
        <f>ROUND(SUM(AV96:AW96),2)</f>
        <v>0</v>
      </c>
      <c r="AU96" s="85">
        <f>'02 - SO - 02 Búracie práce'!P121</f>
        <v>59.939830000000001</v>
      </c>
      <c r="AV96" s="84">
        <f>'02 - SO - 02 Búracie práce'!J33</f>
        <v>0</v>
      </c>
      <c r="AW96" s="84">
        <f>'02 - SO - 02 Búracie práce'!J34</f>
        <v>0</v>
      </c>
      <c r="AX96" s="84">
        <f>'02 - SO - 02 Búracie práce'!J35</f>
        <v>0</v>
      </c>
      <c r="AY96" s="84">
        <f>'02 - SO - 02 Búracie práce'!J36</f>
        <v>0</v>
      </c>
      <c r="AZ96" s="84">
        <f>'02 - SO - 02 Búracie práce'!F33</f>
        <v>0</v>
      </c>
      <c r="BA96" s="84">
        <f>'02 - SO - 02 Búracie práce'!F34</f>
        <v>0</v>
      </c>
      <c r="BB96" s="84">
        <f>'02 - SO - 02 Búracie práce'!F35</f>
        <v>0</v>
      </c>
      <c r="BC96" s="84">
        <f>'02 - SO - 02 Búracie práce'!F36</f>
        <v>0</v>
      </c>
      <c r="BD96" s="86">
        <f>'02 - SO - 02 Búracie práce'!F37</f>
        <v>0</v>
      </c>
      <c r="BT96" s="87" t="s">
        <v>78</v>
      </c>
      <c r="BV96" s="87" t="s">
        <v>72</v>
      </c>
      <c r="BW96" s="87" t="s">
        <v>82</v>
      </c>
      <c r="BX96" s="87" t="s">
        <v>4</v>
      </c>
      <c r="CL96" s="87" t="s">
        <v>1</v>
      </c>
      <c r="CM96" s="87" t="s">
        <v>70</v>
      </c>
    </row>
    <row r="97" spans="1:91" s="7" customFormat="1" ht="24.75" customHeight="1">
      <c r="A97" s="78" t="s">
        <v>74</v>
      </c>
      <c r="B97" s="79"/>
      <c r="C97" s="80"/>
      <c r="D97" s="212" t="s">
        <v>83</v>
      </c>
      <c r="E97" s="212"/>
      <c r="F97" s="212"/>
      <c r="G97" s="212"/>
      <c r="H97" s="212"/>
      <c r="I97" s="81"/>
      <c r="J97" s="212" t="s">
        <v>84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0">
        <f>'03 - SO - 03 Vodovodná pr...'!J30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82" t="s">
        <v>77</v>
      </c>
      <c r="AR97" s="79"/>
      <c r="AS97" s="83">
        <v>0</v>
      </c>
      <c r="AT97" s="84">
        <f>ROUND(SUM(AV97:AW97),2)</f>
        <v>0</v>
      </c>
      <c r="AU97" s="85">
        <f>'03 - SO - 03 Vodovodná pr...'!P123</f>
        <v>26.965092499999997</v>
      </c>
      <c r="AV97" s="84">
        <f>'03 - SO - 03 Vodovodná pr...'!J33</f>
        <v>0</v>
      </c>
      <c r="AW97" s="84">
        <f>'03 - SO - 03 Vodovodná pr...'!J34</f>
        <v>0</v>
      </c>
      <c r="AX97" s="84">
        <f>'03 - SO - 03 Vodovodná pr...'!J35</f>
        <v>0</v>
      </c>
      <c r="AY97" s="84">
        <f>'03 - SO - 03 Vodovodná pr...'!J36</f>
        <v>0</v>
      </c>
      <c r="AZ97" s="84">
        <f>'03 - SO - 03 Vodovodná pr...'!F33</f>
        <v>0</v>
      </c>
      <c r="BA97" s="84">
        <f>'03 - SO - 03 Vodovodná pr...'!F34</f>
        <v>0</v>
      </c>
      <c r="BB97" s="84">
        <f>'03 - SO - 03 Vodovodná pr...'!F35</f>
        <v>0</v>
      </c>
      <c r="BC97" s="84">
        <f>'03 - SO - 03 Vodovodná pr...'!F36</f>
        <v>0</v>
      </c>
      <c r="BD97" s="86">
        <f>'03 - SO - 03 Vodovodná pr...'!F37</f>
        <v>0</v>
      </c>
      <c r="BT97" s="87" t="s">
        <v>78</v>
      </c>
      <c r="BV97" s="87" t="s">
        <v>72</v>
      </c>
      <c r="BW97" s="87" t="s">
        <v>85</v>
      </c>
      <c r="BX97" s="87" t="s">
        <v>4</v>
      </c>
      <c r="CL97" s="87" t="s">
        <v>1</v>
      </c>
      <c r="CM97" s="87" t="s">
        <v>70</v>
      </c>
    </row>
    <row r="98" spans="1:91" s="7" customFormat="1" ht="24.75" customHeight="1">
      <c r="A98" s="78" t="s">
        <v>74</v>
      </c>
      <c r="B98" s="79"/>
      <c r="C98" s="80"/>
      <c r="D98" s="212" t="s">
        <v>86</v>
      </c>
      <c r="E98" s="212"/>
      <c r="F98" s="212"/>
      <c r="G98" s="212"/>
      <c r="H98" s="212"/>
      <c r="I98" s="81"/>
      <c r="J98" s="212" t="s">
        <v>87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0">
        <f>'04 - SO - 04 Prípojka ELI...'!J30</f>
        <v>0</v>
      </c>
      <c r="AH98" s="211"/>
      <c r="AI98" s="211"/>
      <c r="AJ98" s="211"/>
      <c r="AK98" s="211"/>
      <c r="AL98" s="211"/>
      <c r="AM98" s="211"/>
      <c r="AN98" s="210">
        <f>SUM(AG98,AT98)</f>
        <v>0</v>
      </c>
      <c r="AO98" s="211"/>
      <c r="AP98" s="211"/>
      <c r="AQ98" s="82" t="s">
        <v>77</v>
      </c>
      <c r="AR98" s="79"/>
      <c r="AS98" s="88">
        <v>0</v>
      </c>
      <c r="AT98" s="89">
        <f>ROUND(SUM(AV98:AW98),2)</f>
        <v>0</v>
      </c>
      <c r="AU98" s="90">
        <f>'04 - SO - 04 Prípojka ELI...'!P118</f>
        <v>48.95</v>
      </c>
      <c r="AV98" s="89">
        <f>'04 - SO - 04 Prípojka ELI...'!J33</f>
        <v>0</v>
      </c>
      <c r="AW98" s="89">
        <f>'04 - SO - 04 Prípojka ELI...'!J34</f>
        <v>0</v>
      </c>
      <c r="AX98" s="89">
        <f>'04 - SO - 04 Prípojka ELI...'!J35</f>
        <v>0</v>
      </c>
      <c r="AY98" s="89">
        <f>'04 - SO - 04 Prípojka ELI...'!J36</f>
        <v>0</v>
      </c>
      <c r="AZ98" s="89">
        <f>'04 - SO - 04 Prípojka ELI...'!F33</f>
        <v>0</v>
      </c>
      <c r="BA98" s="89">
        <f>'04 - SO - 04 Prípojka ELI...'!F34</f>
        <v>0</v>
      </c>
      <c r="BB98" s="89">
        <f>'04 - SO - 04 Prípojka ELI...'!F35</f>
        <v>0</v>
      </c>
      <c r="BC98" s="89">
        <f>'04 - SO - 04 Prípojka ELI...'!F36</f>
        <v>0</v>
      </c>
      <c r="BD98" s="91">
        <f>'04 - SO - 04 Prípojka ELI...'!F37</f>
        <v>0</v>
      </c>
      <c r="BT98" s="87" t="s">
        <v>78</v>
      </c>
      <c r="BV98" s="87" t="s">
        <v>72</v>
      </c>
      <c r="BW98" s="87" t="s">
        <v>88</v>
      </c>
      <c r="BX98" s="87" t="s">
        <v>4</v>
      </c>
      <c r="CL98" s="87" t="s">
        <v>1</v>
      </c>
      <c r="CM98" s="87" t="s">
        <v>70</v>
      </c>
    </row>
    <row r="99" spans="1:91" s="2" customFormat="1" ht="30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91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52">
    <mergeCell ref="L85:AO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1 - SO - 01 Vlastná stavba'!C2" display="/" xr:uid="{00000000-0004-0000-0000-000000000000}"/>
    <hyperlink ref="A96" location="'02 - SO - 02 Búracie práce'!C2" display="/" xr:uid="{00000000-0004-0000-0000-000001000000}"/>
    <hyperlink ref="A97" location="'03 - SO - 03 Vodovodná pr...'!C2" display="/" xr:uid="{00000000-0004-0000-0000-000002000000}"/>
    <hyperlink ref="A98" location="'04 - SO - 04 Prípojka ELI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58"/>
  <sheetViews>
    <sheetView showGridLines="0" tabSelected="1" topLeftCell="B64" zoomScale="110" zoomScaleNormal="110" workbookViewId="0">
      <selection activeCell="F212" sqref="F21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79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89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0" t="str">
        <f>'Rekapitulácia stavby'!K6</f>
        <v>Stavebné úpravy maštale pre voľné ustajnenie HD, č.958, k.ú. Pčoliné, okr. Snina</v>
      </c>
      <c r="F7" s="231"/>
      <c r="G7" s="231"/>
      <c r="H7" s="231"/>
      <c r="L7" s="19"/>
    </row>
    <row r="8" spans="1:46" s="2" customFormat="1" ht="12" customHeight="1">
      <c r="A8" s="28"/>
      <c r="B8" s="29"/>
      <c r="C8" s="28"/>
      <c r="D8" s="25" t="s">
        <v>90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20" t="s">
        <v>91</v>
      </c>
      <c r="F9" s="229"/>
      <c r="G9" s="229"/>
      <c r="H9" s="229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632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633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ROUND(J130,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34</v>
      </c>
      <c r="E33" s="34" t="s">
        <v>35</v>
      </c>
      <c r="F33" s="99">
        <f>ROUND((SUM(BE130:BE257)),  2)</f>
        <v>0</v>
      </c>
      <c r="G33" s="100"/>
      <c r="H33" s="100"/>
      <c r="I33" s="101">
        <v>0.2</v>
      </c>
      <c r="J33" s="99">
        <f>ROUND(((SUM(BE130:BE257))*I33),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36</v>
      </c>
      <c r="F34" s="102">
        <f>ROUND((SUM(BF130:BF257)),  2)</f>
        <v>0</v>
      </c>
      <c r="G34" s="28"/>
      <c r="H34" s="28"/>
      <c r="I34" s="103">
        <v>0.2</v>
      </c>
      <c r="J34" s="102">
        <f>ROUND(((SUM(BF130:BF257))*I34),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37</v>
      </c>
      <c r="F35" s="102">
        <f>ROUND((SUM(BG130:BG257)),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38</v>
      </c>
      <c r="F36" s="102">
        <f>ROUND((SUM(BH130:BH257)),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39</v>
      </c>
      <c r="F37" s="99">
        <f>ROUND((SUM(BI130:BI257)),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0" t="str">
        <f>E7</f>
        <v>Stavebné úpravy maštale pre voľné ustajnenie HD, č.958, k.ú. Pčoliné, okr. Snina</v>
      </c>
      <c r="F85" s="231"/>
      <c r="G85" s="231"/>
      <c r="H85" s="23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90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20" t="str">
        <f>E9</f>
        <v>01 - SO - 01 Vlastná stavba</v>
      </c>
      <c r="F87" s="229"/>
      <c r="G87" s="229"/>
      <c r="H87" s="229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66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93</v>
      </c>
      <c r="D94" s="104"/>
      <c r="E94" s="104"/>
      <c r="F94" s="104"/>
      <c r="G94" s="104"/>
      <c r="H94" s="104"/>
      <c r="I94" s="104"/>
      <c r="J94" s="113" t="s">
        <v>94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95</v>
      </c>
      <c r="D96" s="28"/>
      <c r="E96" s="28"/>
      <c r="F96" s="28"/>
      <c r="G96" s="28"/>
      <c r="H96" s="28"/>
      <c r="I96" s="28"/>
      <c r="J96" s="70">
        <f>J130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customHeight="1">
      <c r="B97" s="115"/>
      <c r="D97" s="116" t="s">
        <v>97</v>
      </c>
      <c r="E97" s="117"/>
      <c r="F97" s="117"/>
      <c r="G97" s="117"/>
      <c r="H97" s="117"/>
      <c r="I97" s="117"/>
      <c r="J97" s="118">
        <f>J131</f>
        <v>0</v>
      </c>
      <c r="L97" s="115"/>
    </row>
    <row r="98" spans="1:31" s="10" customFormat="1" ht="19.95" customHeight="1">
      <c r="B98" s="119"/>
      <c r="D98" s="120" t="s">
        <v>98</v>
      </c>
      <c r="E98" s="121"/>
      <c r="F98" s="121"/>
      <c r="G98" s="121"/>
      <c r="H98" s="121"/>
      <c r="I98" s="121"/>
      <c r="J98" s="122">
        <f>J132</f>
        <v>0</v>
      </c>
      <c r="L98" s="119"/>
    </row>
    <row r="99" spans="1:31" s="10" customFormat="1" ht="19.95" customHeight="1">
      <c r="B99" s="119"/>
      <c r="D99" s="120" t="s">
        <v>99</v>
      </c>
      <c r="E99" s="121"/>
      <c r="F99" s="121"/>
      <c r="G99" s="121"/>
      <c r="H99" s="121"/>
      <c r="I99" s="121"/>
      <c r="J99" s="122">
        <f>J159</f>
        <v>0</v>
      </c>
      <c r="L99" s="119"/>
    </row>
    <row r="100" spans="1:31" s="10" customFormat="1" ht="19.95" customHeight="1">
      <c r="B100" s="119"/>
      <c r="D100" s="120" t="s">
        <v>100</v>
      </c>
      <c r="E100" s="121"/>
      <c r="F100" s="121"/>
      <c r="G100" s="121"/>
      <c r="H100" s="121"/>
      <c r="I100" s="121"/>
      <c r="J100" s="122">
        <f>J173</f>
        <v>0</v>
      </c>
      <c r="L100" s="119"/>
    </row>
    <row r="101" spans="1:31" s="10" customFormat="1" ht="19.95" customHeight="1">
      <c r="B101" s="119"/>
      <c r="D101" s="120" t="s">
        <v>101</v>
      </c>
      <c r="E101" s="121"/>
      <c r="F101" s="121"/>
      <c r="G101" s="121"/>
      <c r="H101" s="121"/>
      <c r="I101" s="121"/>
      <c r="J101" s="122">
        <f>J189</f>
        <v>0</v>
      </c>
      <c r="L101" s="119"/>
    </row>
    <row r="102" spans="1:31" s="10" customFormat="1" ht="19.95" customHeight="1">
      <c r="B102" s="119"/>
      <c r="D102" s="120" t="s">
        <v>102</v>
      </c>
      <c r="E102" s="121"/>
      <c r="F102" s="121"/>
      <c r="G102" s="121"/>
      <c r="H102" s="121"/>
      <c r="I102" s="121"/>
      <c r="J102" s="122">
        <f>J194</f>
        <v>0</v>
      </c>
      <c r="L102" s="119"/>
    </row>
    <row r="103" spans="1:31" s="10" customFormat="1" ht="19.95" customHeight="1">
      <c r="B103" s="119"/>
      <c r="D103" s="120" t="s">
        <v>103</v>
      </c>
      <c r="E103" s="121"/>
      <c r="F103" s="121"/>
      <c r="G103" s="121"/>
      <c r="H103" s="121"/>
      <c r="I103" s="121"/>
      <c r="J103" s="122">
        <f>J206</f>
        <v>0</v>
      </c>
      <c r="L103" s="119"/>
    </row>
    <row r="104" spans="1:31" s="10" customFormat="1" ht="19.95" customHeight="1">
      <c r="B104" s="119"/>
      <c r="D104" s="120" t="s">
        <v>635</v>
      </c>
      <c r="E104" s="121"/>
      <c r="F104" s="121"/>
      <c r="G104" s="121"/>
      <c r="H104" s="121"/>
      <c r="I104" s="121"/>
      <c r="J104" s="122">
        <f>J209</f>
        <v>0</v>
      </c>
      <c r="L104" s="119"/>
    </row>
    <row r="105" spans="1:31" s="10" customFormat="1" ht="19.95" customHeight="1">
      <c r="B105" s="119"/>
      <c r="D105" s="120" t="s">
        <v>105</v>
      </c>
      <c r="E105" s="121"/>
      <c r="F105" s="121"/>
      <c r="G105" s="121"/>
      <c r="H105" s="121"/>
      <c r="I105" s="121"/>
      <c r="J105" s="122">
        <f>J212</f>
        <v>0</v>
      </c>
      <c r="L105" s="119"/>
    </row>
    <row r="106" spans="1:31" s="9" customFormat="1" ht="24.9" customHeight="1">
      <c r="B106" s="115"/>
      <c r="D106" s="116" t="s">
        <v>106</v>
      </c>
      <c r="E106" s="117"/>
      <c r="F106" s="117"/>
      <c r="G106" s="117"/>
      <c r="H106" s="117"/>
      <c r="I106" s="117"/>
      <c r="J106" s="118">
        <f>J214</f>
        <v>0</v>
      </c>
      <c r="L106" s="115"/>
    </row>
    <row r="107" spans="1:31" s="10" customFormat="1" ht="19.95" customHeight="1">
      <c r="B107" s="119"/>
      <c r="D107" s="120" t="s">
        <v>107</v>
      </c>
      <c r="E107" s="121"/>
      <c r="F107" s="121"/>
      <c r="G107" s="121"/>
      <c r="H107" s="121"/>
      <c r="I107" s="121"/>
      <c r="J107" s="122">
        <f>J215</f>
        <v>0</v>
      </c>
      <c r="L107" s="119"/>
    </row>
    <row r="108" spans="1:31" s="10" customFormat="1" ht="19.95" customHeight="1">
      <c r="B108" s="119"/>
      <c r="D108" s="120" t="s">
        <v>108</v>
      </c>
      <c r="E108" s="121"/>
      <c r="F108" s="121"/>
      <c r="G108" s="121"/>
      <c r="H108" s="121"/>
      <c r="I108" s="121"/>
      <c r="J108" s="122">
        <f>J223</f>
        <v>0</v>
      </c>
      <c r="L108" s="119"/>
    </row>
    <row r="109" spans="1:31" s="10" customFormat="1" ht="19.95" customHeight="1">
      <c r="B109" s="119"/>
      <c r="D109" s="120" t="s">
        <v>109</v>
      </c>
      <c r="E109" s="121"/>
      <c r="F109" s="121"/>
      <c r="G109" s="121"/>
      <c r="H109" s="121"/>
      <c r="I109" s="121"/>
      <c r="J109" s="122">
        <f>J230</f>
        <v>0</v>
      </c>
      <c r="L109" s="119"/>
    </row>
    <row r="110" spans="1:31" s="10" customFormat="1" ht="19.95" customHeight="1">
      <c r="B110" s="119"/>
      <c r="D110" s="120" t="s">
        <v>110</v>
      </c>
      <c r="E110" s="121"/>
      <c r="F110" s="121"/>
      <c r="G110" s="121"/>
      <c r="H110" s="121"/>
      <c r="I110" s="121"/>
      <c r="J110" s="122">
        <f>J249</f>
        <v>0</v>
      </c>
      <c r="L110" s="119"/>
    </row>
    <row r="111" spans="1:31" s="2" customFormat="1" ht="21.75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" customHeight="1">
      <c r="A112" s="28"/>
      <c r="B112" s="46"/>
      <c r="C112" s="47"/>
      <c r="D112" s="47"/>
      <c r="E112" s="47"/>
      <c r="F112" s="47"/>
      <c r="G112" s="47"/>
      <c r="H112" s="47"/>
      <c r="I112" s="47"/>
      <c r="J112" s="47"/>
      <c r="K112" s="47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6" spans="1:31" s="2" customFormat="1" ht="6.9" customHeight="1">
      <c r="A116" s="28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24.9" customHeight="1">
      <c r="A117" s="28"/>
      <c r="B117" s="29"/>
      <c r="C117" s="20" t="s">
        <v>111</v>
      </c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6.9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2" customFormat="1" ht="12" customHeight="1">
      <c r="A119" s="28"/>
      <c r="B119" s="29"/>
      <c r="C119" s="25" t="s">
        <v>13</v>
      </c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s="2" customFormat="1" ht="26.25" customHeight="1">
      <c r="A120" s="28"/>
      <c r="B120" s="29"/>
      <c r="C120" s="28"/>
      <c r="D120" s="28"/>
      <c r="E120" s="230" t="str">
        <f>E7</f>
        <v>Stavebné úpravy maštale pre voľné ustajnenie HD, č.958, k.ú. Pčoliné, okr. Snina</v>
      </c>
      <c r="F120" s="231"/>
      <c r="G120" s="231"/>
      <c r="H120" s="231"/>
      <c r="I120" s="28"/>
      <c r="J120" s="28"/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31" s="2" customFormat="1" ht="12" customHeight="1">
      <c r="A121" s="28"/>
      <c r="B121" s="29"/>
      <c r="C121" s="25" t="s">
        <v>90</v>
      </c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16.5" customHeight="1">
      <c r="A122" s="28"/>
      <c r="B122" s="29"/>
      <c r="C122" s="28"/>
      <c r="D122" s="28"/>
      <c r="E122" s="220" t="str">
        <f>E9</f>
        <v>01 - SO - 01 Vlastná stavba</v>
      </c>
      <c r="F122" s="229"/>
      <c r="G122" s="229"/>
      <c r="H122" s="229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41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" customHeight="1">
      <c r="A124" s="28"/>
      <c r="B124" s="29"/>
      <c r="C124" s="25" t="s">
        <v>17</v>
      </c>
      <c r="D124" s="28"/>
      <c r="E124" s="28"/>
      <c r="F124" s="23" t="str">
        <f>F12</f>
        <v xml:space="preserve"> </v>
      </c>
      <c r="G124" s="28"/>
      <c r="H124" s="28"/>
      <c r="I124" s="25" t="s">
        <v>19</v>
      </c>
      <c r="J124" s="54" t="str">
        <f>IF(J12="","",J12)</f>
        <v/>
      </c>
      <c r="K124" s="28"/>
      <c r="L124" s="41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6.9" customHeight="1">
      <c r="A125" s="28"/>
      <c r="B125" s="29"/>
      <c r="C125" s="28"/>
      <c r="D125" s="28"/>
      <c r="E125" s="28"/>
      <c r="F125" s="28"/>
      <c r="G125" s="28"/>
      <c r="H125" s="28"/>
      <c r="I125" s="28"/>
      <c r="J125" s="28"/>
      <c r="K125" s="28"/>
      <c r="L125" s="4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66">
      <c r="A126" s="28"/>
      <c r="B126" s="29"/>
      <c r="C126" s="25" t="s">
        <v>20</v>
      </c>
      <c r="D126" s="28"/>
      <c r="E126" s="28"/>
      <c r="F126" s="23" t="str">
        <f>E15</f>
        <v>ROTAX - ARCH spol, s.r.o., Fidlíkova 3, 066 01 Humenné</v>
      </c>
      <c r="G126" s="28"/>
      <c r="H126" s="28"/>
      <c r="I126" s="25" t="s">
        <v>26</v>
      </c>
      <c r="J126" s="26" t="str">
        <f>E21</f>
        <v>Argo-PK, Projekčná kancelária, Strojárska 3998, Snina</v>
      </c>
      <c r="K126" s="28"/>
      <c r="L126" s="4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15.15" customHeight="1">
      <c r="A127" s="28"/>
      <c r="B127" s="29"/>
      <c r="C127" s="25" t="s">
        <v>25</v>
      </c>
      <c r="D127" s="28"/>
      <c r="E127" s="28"/>
      <c r="F127" s="23" t="str">
        <f>IF(E18="","",E18)</f>
        <v xml:space="preserve"> </v>
      </c>
      <c r="G127" s="28"/>
      <c r="H127" s="28"/>
      <c r="I127" s="25" t="s">
        <v>28</v>
      </c>
      <c r="J127" s="26" t="str">
        <f>E24</f>
        <v xml:space="preserve"> </v>
      </c>
      <c r="K127" s="28"/>
      <c r="L127" s="41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10.35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41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65" s="11" customFormat="1" ht="29.25" customHeight="1">
      <c r="A129" s="123"/>
      <c r="B129" s="124"/>
      <c r="C129" s="125" t="s">
        <v>112</v>
      </c>
      <c r="D129" s="126" t="s">
        <v>55</v>
      </c>
      <c r="E129" s="126" t="s">
        <v>51</v>
      </c>
      <c r="F129" s="126" t="s">
        <v>52</v>
      </c>
      <c r="G129" s="126" t="s">
        <v>113</v>
      </c>
      <c r="H129" s="126" t="s">
        <v>114</v>
      </c>
      <c r="I129" s="126" t="s">
        <v>115</v>
      </c>
      <c r="J129" s="127" t="s">
        <v>94</v>
      </c>
      <c r="K129" s="128" t="s">
        <v>116</v>
      </c>
      <c r="L129" s="129"/>
      <c r="M129" s="61" t="s">
        <v>1</v>
      </c>
      <c r="N129" s="62" t="s">
        <v>34</v>
      </c>
      <c r="O129" s="62" t="s">
        <v>117</v>
      </c>
      <c r="P129" s="62" t="s">
        <v>118</v>
      </c>
      <c r="Q129" s="62" t="s">
        <v>119</v>
      </c>
      <c r="R129" s="62" t="s">
        <v>120</v>
      </c>
      <c r="S129" s="62" t="s">
        <v>121</v>
      </c>
      <c r="T129" s="63" t="s">
        <v>122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5" customHeight="1">
      <c r="A130" s="28"/>
      <c r="B130" s="29"/>
      <c r="C130" s="68" t="s">
        <v>95</v>
      </c>
      <c r="D130" s="28"/>
      <c r="E130" s="28"/>
      <c r="F130" s="28"/>
      <c r="G130" s="28"/>
      <c r="H130" s="28"/>
      <c r="I130" s="28"/>
      <c r="J130" s="130">
        <f>BK130</f>
        <v>0</v>
      </c>
      <c r="K130" s="28"/>
      <c r="L130" s="29"/>
      <c r="M130" s="64"/>
      <c r="N130" s="55"/>
      <c r="O130" s="65"/>
      <c r="P130" s="131">
        <f>P131+P214</f>
        <v>2779.9611630099998</v>
      </c>
      <c r="Q130" s="65"/>
      <c r="R130" s="131">
        <f>R131+R214</f>
        <v>501.45525773999998</v>
      </c>
      <c r="S130" s="65"/>
      <c r="T130" s="132">
        <f>T131+T214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69</v>
      </c>
      <c r="AU130" s="16" t="s">
        <v>96</v>
      </c>
      <c r="BK130" s="133">
        <f>BK131+BK214</f>
        <v>0</v>
      </c>
    </row>
    <row r="131" spans="1:65" s="12" customFormat="1" ht="25.95" customHeight="1">
      <c r="B131" s="134"/>
      <c r="D131" s="135" t="s">
        <v>69</v>
      </c>
      <c r="E131" s="136" t="s">
        <v>123</v>
      </c>
      <c r="F131" s="136" t="s">
        <v>124</v>
      </c>
      <c r="J131" s="137">
        <f>BK131</f>
        <v>0</v>
      </c>
      <c r="L131" s="134"/>
      <c r="M131" s="138"/>
      <c r="N131" s="139"/>
      <c r="O131" s="139"/>
      <c r="P131" s="140">
        <f>P132+P159+P173+P189+P194+P206+P209+P212</f>
        <v>1711.7355589999997</v>
      </c>
      <c r="Q131" s="139"/>
      <c r="R131" s="140">
        <f>R132+R159+R173+R189+R194+R206+R209+R212</f>
        <v>492.62686485</v>
      </c>
      <c r="S131" s="139"/>
      <c r="T131" s="141">
        <f>T132+T159+T173+T189+T194+T206+T209+T212</f>
        <v>0</v>
      </c>
      <c r="AR131" s="135" t="s">
        <v>78</v>
      </c>
      <c r="AT131" s="142" t="s">
        <v>69</v>
      </c>
      <c r="AU131" s="142" t="s">
        <v>70</v>
      </c>
      <c r="AY131" s="135" t="s">
        <v>125</v>
      </c>
      <c r="BK131" s="143">
        <f>BK132+BK159+BK173+BK189+BK194+BK206+BK209+BK212</f>
        <v>0</v>
      </c>
    </row>
    <row r="132" spans="1:65" s="12" customFormat="1" ht="22.95" customHeight="1">
      <c r="B132" s="134"/>
      <c r="D132" s="135" t="s">
        <v>69</v>
      </c>
      <c r="E132" s="144" t="s">
        <v>78</v>
      </c>
      <c r="F132" s="144" t="s">
        <v>126</v>
      </c>
      <c r="J132" s="145">
        <f>BK132</f>
        <v>0</v>
      </c>
      <c r="L132" s="134"/>
      <c r="M132" s="138"/>
      <c r="N132" s="139"/>
      <c r="O132" s="139"/>
      <c r="P132" s="140">
        <f>SUM(P133:P158)</f>
        <v>535.61621300000002</v>
      </c>
      <c r="Q132" s="139"/>
      <c r="R132" s="140">
        <f>SUM(R133:R158)</f>
        <v>0</v>
      </c>
      <c r="S132" s="139"/>
      <c r="T132" s="141">
        <f>SUM(T133:T158)</f>
        <v>0</v>
      </c>
      <c r="AR132" s="135" t="s">
        <v>78</v>
      </c>
      <c r="AT132" s="142" t="s">
        <v>69</v>
      </c>
      <c r="AU132" s="142" t="s">
        <v>78</v>
      </c>
      <c r="AY132" s="135" t="s">
        <v>125</v>
      </c>
      <c r="BK132" s="143">
        <f>SUM(BK133:BK158)</f>
        <v>0</v>
      </c>
    </row>
    <row r="133" spans="1:65" s="2" customFormat="1" ht="37.950000000000003" customHeight="1">
      <c r="A133" s="28"/>
      <c r="B133" s="146"/>
      <c r="C133" s="147" t="s">
        <v>78</v>
      </c>
      <c r="D133" s="147" t="s">
        <v>127</v>
      </c>
      <c r="E133" s="148" t="s">
        <v>128</v>
      </c>
      <c r="F133" s="149" t="s">
        <v>129</v>
      </c>
      <c r="G133" s="150" t="s">
        <v>130</v>
      </c>
      <c r="H133" s="151">
        <v>738.8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0.01</v>
      </c>
      <c r="P133" s="156">
        <f>O133*H133</f>
        <v>7.3879999999999999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131</v>
      </c>
      <c r="AT133" s="158" t="s">
        <v>127</v>
      </c>
      <c r="AU133" s="158" t="s">
        <v>132</v>
      </c>
      <c r="AY133" s="16" t="s">
        <v>125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132</v>
      </c>
      <c r="BK133" s="159">
        <f>ROUND(I133*H133,2)</f>
        <v>0</v>
      </c>
      <c r="BL133" s="16" t="s">
        <v>131</v>
      </c>
      <c r="BM133" s="158" t="s">
        <v>133</v>
      </c>
    </row>
    <row r="134" spans="1:65" s="13" customFormat="1">
      <c r="B134" s="160"/>
      <c r="D134" s="161" t="s">
        <v>134</v>
      </c>
      <c r="E134" s="162" t="s">
        <v>1</v>
      </c>
      <c r="F134" s="163" t="s">
        <v>135</v>
      </c>
      <c r="H134" s="164">
        <v>738.8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134</v>
      </c>
      <c r="AU134" s="162" t="s">
        <v>132</v>
      </c>
      <c r="AV134" s="13" t="s">
        <v>132</v>
      </c>
      <c r="AW134" s="13" t="s">
        <v>27</v>
      </c>
      <c r="AX134" s="13" t="s">
        <v>78</v>
      </c>
      <c r="AY134" s="162" t="s">
        <v>125</v>
      </c>
    </row>
    <row r="135" spans="1:65" s="2" customFormat="1" ht="33" customHeight="1">
      <c r="A135" s="28"/>
      <c r="B135" s="146"/>
      <c r="C135" s="147" t="s">
        <v>132</v>
      </c>
      <c r="D135" s="147" t="s">
        <v>127</v>
      </c>
      <c r="E135" s="148" t="s">
        <v>136</v>
      </c>
      <c r="F135" s="149" t="s">
        <v>137</v>
      </c>
      <c r="G135" s="150" t="s">
        <v>138</v>
      </c>
      <c r="H135" s="151">
        <v>221.64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36</v>
      </c>
      <c r="O135" s="156">
        <v>1.2E-2</v>
      </c>
      <c r="P135" s="156">
        <f>O135*H135</f>
        <v>2.6596799999999998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131</v>
      </c>
      <c r="AT135" s="158" t="s">
        <v>127</v>
      </c>
      <c r="AU135" s="158" t="s">
        <v>132</v>
      </c>
      <c r="AY135" s="16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132</v>
      </c>
      <c r="BK135" s="159">
        <f>ROUND(I135*H135,2)</f>
        <v>0</v>
      </c>
      <c r="BL135" s="16" t="s">
        <v>131</v>
      </c>
      <c r="BM135" s="158" t="s">
        <v>139</v>
      </c>
    </row>
    <row r="136" spans="1:65" s="13" customFormat="1">
      <c r="B136" s="160"/>
      <c r="D136" s="161" t="s">
        <v>134</v>
      </c>
      <c r="E136" s="162" t="s">
        <v>1</v>
      </c>
      <c r="F136" s="163" t="s">
        <v>140</v>
      </c>
      <c r="H136" s="164">
        <v>221.64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134</v>
      </c>
      <c r="AU136" s="162" t="s">
        <v>132</v>
      </c>
      <c r="AV136" s="13" t="s">
        <v>132</v>
      </c>
      <c r="AW136" s="13" t="s">
        <v>27</v>
      </c>
      <c r="AX136" s="13" t="s">
        <v>70</v>
      </c>
      <c r="AY136" s="162" t="s">
        <v>125</v>
      </c>
    </row>
    <row r="137" spans="1:65" s="14" customFormat="1">
      <c r="B137" s="168"/>
      <c r="D137" s="161" t="s">
        <v>134</v>
      </c>
      <c r="E137" s="169" t="s">
        <v>1</v>
      </c>
      <c r="F137" s="170" t="s">
        <v>141</v>
      </c>
      <c r="H137" s="171">
        <v>221.64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134</v>
      </c>
      <c r="AU137" s="169" t="s">
        <v>132</v>
      </c>
      <c r="AV137" s="14" t="s">
        <v>131</v>
      </c>
      <c r="AW137" s="14" t="s">
        <v>27</v>
      </c>
      <c r="AX137" s="14" t="s">
        <v>78</v>
      </c>
      <c r="AY137" s="169" t="s">
        <v>125</v>
      </c>
    </row>
    <row r="138" spans="1:65" s="2" customFormat="1" ht="21.75" customHeight="1">
      <c r="A138" s="28"/>
      <c r="B138" s="146"/>
      <c r="C138" s="147" t="s">
        <v>142</v>
      </c>
      <c r="D138" s="147" t="s">
        <v>127</v>
      </c>
      <c r="E138" s="148" t="s">
        <v>143</v>
      </c>
      <c r="F138" s="149" t="s">
        <v>144</v>
      </c>
      <c r="G138" s="150" t="s">
        <v>138</v>
      </c>
      <c r="H138" s="151">
        <v>176.01300000000001</v>
      </c>
      <c r="I138" s="152"/>
      <c r="J138" s="152">
        <f>ROUND(I138*H138,2)</f>
        <v>0</v>
      </c>
      <c r="K138" s="153"/>
      <c r="L138" s="29"/>
      <c r="M138" s="154" t="s">
        <v>1</v>
      </c>
      <c r="N138" s="155" t="s">
        <v>36</v>
      </c>
      <c r="O138" s="156">
        <v>0.83799999999999997</v>
      </c>
      <c r="P138" s="156">
        <f>O138*H138</f>
        <v>147.49889400000001</v>
      </c>
      <c r="Q138" s="156">
        <v>0</v>
      </c>
      <c r="R138" s="156">
        <f>Q138*H138</f>
        <v>0</v>
      </c>
      <c r="S138" s="156">
        <v>0</v>
      </c>
      <c r="T138" s="157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131</v>
      </c>
      <c r="AT138" s="158" t="s">
        <v>127</v>
      </c>
      <c r="AU138" s="158" t="s">
        <v>132</v>
      </c>
      <c r="AY138" s="16" t="s">
        <v>125</v>
      </c>
      <c r="BE138" s="159">
        <f>IF(N138="základná",J138,0)</f>
        <v>0</v>
      </c>
      <c r="BF138" s="159">
        <f>IF(N138="znížená",J138,0)</f>
        <v>0</v>
      </c>
      <c r="BG138" s="159">
        <f>IF(N138="zákl. prenesená",J138,0)</f>
        <v>0</v>
      </c>
      <c r="BH138" s="159">
        <f>IF(N138="zníž. prenesená",J138,0)</f>
        <v>0</v>
      </c>
      <c r="BI138" s="159">
        <f>IF(N138="nulová",J138,0)</f>
        <v>0</v>
      </c>
      <c r="BJ138" s="16" t="s">
        <v>132</v>
      </c>
      <c r="BK138" s="159">
        <f>ROUND(I138*H138,2)</f>
        <v>0</v>
      </c>
      <c r="BL138" s="16" t="s">
        <v>131</v>
      </c>
      <c r="BM138" s="158" t="s">
        <v>145</v>
      </c>
    </row>
    <row r="139" spans="1:65" s="13" customFormat="1">
      <c r="B139" s="160"/>
      <c r="D139" s="161" t="s">
        <v>134</v>
      </c>
      <c r="E139" s="162" t="s">
        <v>1</v>
      </c>
      <c r="F139" s="163" t="s">
        <v>146</v>
      </c>
      <c r="H139" s="164">
        <v>4.8</v>
      </c>
      <c r="L139" s="160"/>
      <c r="M139" s="165"/>
      <c r="N139" s="166"/>
      <c r="O139" s="166"/>
      <c r="P139" s="166"/>
      <c r="Q139" s="166"/>
      <c r="R139" s="166"/>
      <c r="S139" s="166"/>
      <c r="T139" s="167"/>
      <c r="AT139" s="162" t="s">
        <v>134</v>
      </c>
      <c r="AU139" s="162" t="s">
        <v>132</v>
      </c>
      <c r="AV139" s="13" t="s">
        <v>132</v>
      </c>
      <c r="AW139" s="13" t="s">
        <v>27</v>
      </c>
      <c r="AX139" s="13" t="s">
        <v>70</v>
      </c>
      <c r="AY139" s="162" t="s">
        <v>125</v>
      </c>
    </row>
    <row r="140" spans="1:65" s="13" customFormat="1">
      <c r="B140" s="160"/>
      <c r="D140" s="161" t="s">
        <v>134</v>
      </c>
      <c r="E140" s="162" t="s">
        <v>1</v>
      </c>
      <c r="F140" s="163" t="s">
        <v>147</v>
      </c>
      <c r="H140" s="164">
        <v>41.923000000000002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134</v>
      </c>
      <c r="AU140" s="162" t="s">
        <v>132</v>
      </c>
      <c r="AV140" s="13" t="s">
        <v>132</v>
      </c>
      <c r="AW140" s="13" t="s">
        <v>27</v>
      </c>
      <c r="AX140" s="13" t="s">
        <v>70</v>
      </c>
      <c r="AY140" s="162" t="s">
        <v>125</v>
      </c>
    </row>
    <row r="141" spans="1:65" s="13" customFormat="1">
      <c r="B141" s="160"/>
      <c r="D141" s="161" t="s">
        <v>134</v>
      </c>
      <c r="E141" s="162" t="s">
        <v>1</v>
      </c>
      <c r="F141" s="163" t="s">
        <v>148</v>
      </c>
      <c r="H141" s="164">
        <v>129.29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134</v>
      </c>
      <c r="AU141" s="162" t="s">
        <v>132</v>
      </c>
      <c r="AV141" s="13" t="s">
        <v>132</v>
      </c>
      <c r="AW141" s="13" t="s">
        <v>27</v>
      </c>
      <c r="AX141" s="13" t="s">
        <v>70</v>
      </c>
      <c r="AY141" s="162" t="s">
        <v>125</v>
      </c>
    </row>
    <row r="142" spans="1:65" s="14" customFormat="1">
      <c r="B142" s="168"/>
      <c r="D142" s="161" t="s">
        <v>134</v>
      </c>
      <c r="E142" s="169" t="s">
        <v>1</v>
      </c>
      <c r="F142" s="170" t="s">
        <v>141</v>
      </c>
      <c r="H142" s="171">
        <v>176.01299999999998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134</v>
      </c>
      <c r="AU142" s="169" t="s">
        <v>132</v>
      </c>
      <c r="AV142" s="14" t="s">
        <v>131</v>
      </c>
      <c r="AW142" s="14" t="s">
        <v>27</v>
      </c>
      <c r="AX142" s="14" t="s">
        <v>78</v>
      </c>
      <c r="AY142" s="169" t="s">
        <v>125</v>
      </c>
    </row>
    <row r="143" spans="1:65" s="2" customFormat="1" ht="24.15" customHeight="1">
      <c r="A143" s="28"/>
      <c r="B143" s="146"/>
      <c r="C143" s="147" t="s">
        <v>131</v>
      </c>
      <c r="D143" s="147" t="s">
        <v>127</v>
      </c>
      <c r="E143" s="148" t="s">
        <v>149</v>
      </c>
      <c r="F143" s="149" t="s">
        <v>150</v>
      </c>
      <c r="G143" s="150" t="s">
        <v>138</v>
      </c>
      <c r="H143" s="151">
        <v>52.804000000000002</v>
      </c>
      <c r="I143" s="152"/>
      <c r="J143" s="152">
        <f>ROUND(I143*H143,2)</f>
        <v>0</v>
      </c>
      <c r="K143" s="153"/>
      <c r="L143" s="29"/>
      <c r="M143" s="154" t="s">
        <v>1</v>
      </c>
      <c r="N143" s="155" t="s">
        <v>36</v>
      </c>
      <c r="O143" s="156">
        <v>4.2000000000000003E-2</v>
      </c>
      <c r="P143" s="156">
        <f>O143*H143</f>
        <v>2.2177680000000004</v>
      </c>
      <c r="Q143" s="156">
        <v>0</v>
      </c>
      <c r="R143" s="156">
        <f>Q143*H143</f>
        <v>0</v>
      </c>
      <c r="S143" s="156">
        <v>0</v>
      </c>
      <c r="T143" s="157">
        <f>S143*H143</f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8" t="s">
        <v>131</v>
      </c>
      <c r="AT143" s="158" t="s">
        <v>127</v>
      </c>
      <c r="AU143" s="158" t="s">
        <v>132</v>
      </c>
      <c r="AY143" s="16" t="s">
        <v>125</v>
      </c>
      <c r="BE143" s="159">
        <f>IF(N143="základná",J143,0)</f>
        <v>0</v>
      </c>
      <c r="BF143" s="159">
        <f>IF(N143="znížená",J143,0)</f>
        <v>0</v>
      </c>
      <c r="BG143" s="159">
        <f>IF(N143="zákl. prenesená",J143,0)</f>
        <v>0</v>
      </c>
      <c r="BH143" s="159">
        <f>IF(N143="zníž. prenesená",J143,0)</f>
        <v>0</v>
      </c>
      <c r="BI143" s="159">
        <f>IF(N143="nulová",J143,0)</f>
        <v>0</v>
      </c>
      <c r="BJ143" s="16" t="s">
        <v>132</v>
      </c>
      <c r="BK143" s="159">
        <f>ROUND(I143*H143,2)</f>
        <v>0</v>
      </c>
      <c r="BL143" s="16" t="s">
        <v>131</v>
      </c>
      <c r="BM143" s="158" t="s">
        <v>151</v>
      </c>
    </row>
    <row r="144" spans="1:65" s="13" customFormat="1">
      <c r="B144" s="160"/>
      <c r="D144" s="161" t="s">
        <v>134</v>
      </c>
      <c r="E144" s="162" t="s">
        <v>1</v>
      </c>
      <c r="F144" s="163" t="s">
        <v>152</v>
      </c>
      <c r="H144" s="164">
        <v>52.804000000000002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134</v>
      </c>
      <c r="AU144" s="162" t="s">
        <v>132</v>
      </c>
      <c r="AV144" s="13" t="s">
        <v>132</v>
      </c>
      <c r="AW144" s="13" t="s">
        <v>27</v>
      </c>
      <c r="AX144" s="13" t="s">
        <v>78</v>
      </c>
      <c r="AY144" s="162" t="s">
        <v>125</v>
      </c>
    </row>
    <row r="145" spans="1:65" s="2" customFormat="1" ht="21.75" customHeight="1">
      <c r="A145" s="28"/>
      <c r="B145" s="146"/>
      <c r="C145" s="147" t="s">
        <v>153</v>
      </c>
      <c r="D145" s="147" t="s">
        <v>127</v>
      </c>
      <c r="E145" s="148" t="s">
        <v>154</v>
      </c>
      <c r="F145" s="149" t="s">
        <v>155</v>
      </c>
      <c r="G145" s="150" t="s">
        <v>138</v>
      </c>
      <c r="H145" s="151">
        <v>24.56</v>
      </c>
      <c r="I145" s="152"/>
      <c r="J145" s="152">
        <f>ROUND(I145*H145,2)</f>
        <v>0</v>
      </c>
      <c r="K145" s="153"/>
      <c r="L145" s="29"/>
      <c r="M145" s="154" t="s">
        <v>1</v>
      </c>
      <c r="N145" s="155" t="s">
        <v>36</v>
      </c>
      <c r="O145" s="156">
        <v>2.5139999999999998</v>
      </c>
      <c r="P145" s="156">
        <f>O145*H145</f>
        <v>61.743839999999992</v>
      </c>
      <c r="Q145" s="156">
        <v>0</v>
      </c>
      <c r="R145" s="156">
        <f>Q145*H145</f>
        <v>0</v>
      </c>
      <c r="S145" s="156">
        <v>0</v>
      </c>
      <c r="T145" s="15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131</v>
      </c>
      <c r="AT145" s="158" t="s">
        <v>127</v>
      </c>
      <c r="AU145" s="158" t="s">
        <v>132</v>
      </c>
      <c r="AY145" s="16" t="s">
        <v>125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6" t="s">
        <v>132</v>
      </c>
      <c r="BK145" s="159">
        <f>ROUND(I145*H145,2)</f>
        <v>0</v>
      </c>
      <c r="BL145" s="16" t="s">
        <v>131</v>
      </c>
      <c r="BM145" s="158" t="s">
        <v>156</v>
      </c>
    </row>
    <row r="146" spans="1:65" s="13" customFormat="1">
      <c r="B146" s="160"/>
      <c r="D146" s="161" t="s">
        <v>134</v>
      </c>
      <c r="E146" s="162" t="s">
        <v>1</v>
      </c>
      <c r="F146" s="163" t="s">
        <v>157</v>
      </c>
      <c r="H146" s="164">
        <v>3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134</v>
      </c>
      <c r="AU146" s="162" t="s">
        <v>132</v>
      </c>
      <c r="AV146" s="13" t="s">
        <v>132</v>
      </c>
      <c r="AW146" s="13" t="s">
        <v>27</v>
      </c>
      <c r="AX146" s="13" t="s">
        <v>70</v>
      </c>
      <c r="AY146" s="162" t="s">
        <v>125</v>
      </c>
    </row>
    <row r="147" spans="1:65" s="13" customFormat="1">
      <c r="B147" s="160"/>
      <c r="D147" s="161" t="s">
        <v>134</v>
      </c>
      <c r="E147" s="162" t="s">
        <v>1</v>
      </c>
      <c r="F147" s="163" t="s">
        <v>158</v>
      </c>
      <c r="H147" s="164">
        <v>21.56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134</v>
      </c>
      <c r="AU147" s="162" t="s">
        <v>132</v>
      </c>
      <c r="AV147" s="13" t="s">
        <v>132</v>
      </c>
      <c r="AW147" s="13" t="s">
        <v>27</v>
      </c>
      <c r="AX147" s="13" t="s">
        <v>70</v>
      </c>
      <c r="AY147" s="162" t="s">
        <v>125</v>
      </c>
    </row>
    <row r="148" spans="1:65" s="14" customFormat="1">
      <c r="B148" s="168"/>
      <c r="D148" s="161" t="s">
        <v>134</v>
      </c>
      <c r="E148" s="169" t="s">
        <v>1</v>
      </c>
      <c r="F148" s="170" t="s">
        <v>141</v>
      </c>
      <c r="H148" s="171">
        <v>24.56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134</v>
      </c>
      <c r="AU148" s="169" t="s">
        <v>132</v>
      </c>
      <c r="AV148" s="14" t="s">
        <v>131</v>
      </c>
      <c r="AW148" s="14" t="s">
        <v>27</v>
      </c>
      <c r="AX148" s="14" t="s">
        <v>78</v>
      </c>
      <c r="AY148" s="169" t="s">
        <v>125</v>
      </c>
    </row>
    <row r="149" spans="1:65" s="2" customFormat="1" ht="37.950000000000003" customHeight="1">
      <c r="A149" s="28"/>
      <c r="B149" s="146"/>
      <c r="C149" s="147" t="s">
        <v>159</v>
      </c>
      <c r="D149" s="147" t="s">
        <v>127</v>
      </c>
      <c r="E149" s="148" t="s">
        <v>160</v>
      </c>
      <c r="F149" s="149" t="s">
        <v>161</v>
      </c>
      <c r="G149" s="150" t="s">
        <v>138</v>
      </c>
      <c r="H149" s="151">
        <v>7.3680000000000003</v>
      </c>
      <c r="I149" s="152"/>
      <c r="J149" s="152">
        <f>ROUND(I149*H149,2)</f>
        <v>0</v>
      </c>
      <c r="K149" s="153"/>
      <c r="L149" s="29"/>
      <c r="M149" s="154" t="s">
        <v>1</v>
      </c>
      <c r="N149" s="155" t="s">
        <v>36</v>
      </c>
      <c r="O149" s="156">
        <v>0.61299999999999999</v>
      </c>
      <c r="P149" s="156">
        <f>O149*H149</f>
        <v>4.5165839999999999</v>
      </c>
      <c r="Q149" s="156">
        <v>0</v>
      </c>
      <c r="R149" s="156">
        <f>Q149*H149</f>
        <v>0</v>
      </c>
      <c r="S149" s="156">
        <v>0</v>
      </c>
      <c r="T149" s="157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8" t="s">
        <v>131</v>
      </c>
      <c r="AT149" s="158" t="s">
        <v>127</v>
      </c>
      <c r="AU149" s="158" t="s">
        <v>132</v>
      </c>
      <c r="AY149" s="16" t="s">
        <v>125</v>
      </c>
      <c r="BE149" s="159">
        <f>IF(N149="základná",J149,0)</f>
        <v>0</v>
      </c>
      <c r="BF149" s="159">
        <f>IF(N149="znížená",J149,0)</f>
        <v>0</v>
      </c>
      <c r="BG149" s="159">
        <f>IF(N149="zákl. prenesená",J149,0)</f>
        <v>0</v>
      </c>
      <c r="BH149" s="159">
        <f>IF(N149="zníž. prenesená",J149,0)</f>
        <v>0</v>
      </c>
      <c r="BI149" s="159">
        <f>IF(N149="nulová",J149,0)</f>
        <v>0</v>
      </c>
      <c r="BJ149" s="16" t="s">
        <v>132</v>
      </c>
      <c r="BK149" s="159">
        <f>ROUND(I149*H149,2)</f>
        <v>0</v>
      </c>
      <c r="BL149" s="16" t="s">
        <v>131</v>
      </c>
      <c r="BM149" s="158" t="s">
        <v>162</v>
      </c>
    </row>
    <row r="150" spans="1:65" s="13" customFormat="1">
      <c r="B150" s="160"/>
      <c r="D150" s="161" t="s">
        <v>134</v>
      </c>
      <c r="E150" s="162" t="s">
        <v>1</v>
      </c>
      <c r="F150" s="163" t="s">
        <v>163</v>
      </c>
      <c r="H150" s="164">
        <v>7.3680000000000003</v>
      </c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134</v>
      </c>
      <c r="AU150" s="162" t="s">
        <v>132</v>
      </c>
      <c r="AV150" s="13" t="s">
        <v>132</v>
      </c>
      <c r="AW150" s="13" t="s">
        <v>27</v>
      </c>
      <c r="AX150" s="13" t="s">
        <v>78</v>
      </c>
      <c r="AY150" s="162" t="s">
        <v>125</v>
      </c>
    </row>
    <row r="151" spans="1:65" s="2" customFormat="1" ht="24.15" customHeight="1">
      <c r="A151" s="28"/>
      <c r="B151" s="146"/>
      <c r="C151" s="147" t="s">
        <v>164</v>
      </c>
      <c r="D151" s="147" t="s">
        <v>127</v>
      </c>
      <c r="E151" s="148" t="s">
        <v>165</v>
      </c>
      <c r="F151" s="149" t="s">
        <v>166</v>
      </c>
      <c r="G151" s="150" t="s">
        <v>138</v>
      </c>
      <c r="H151" s="151">
        <v>86.521000000000001</v>
      </c>
      <c r="I151" s="152"/>
      <c r="J151" s="152">
        <f>ROUND(I151*H151,2)</f>
        <v>0</v>
      </c>
      <c r="K151" s="153"/>
      <c r="L151" s="29"/>
      <c r="M151" s="154" t="s">
        <v>1</v>
      </c>
      <c r="N151" s="155" t="s">
        <v>36</v>
      </c>
      <c r="O151" s="156">
        <v>8.6999999999999994E-2</v>
      </c>
      <c r="P151" s="156">
        <f>O151*H151</f>
        <v>7.5273269999999997</v>
      </c>
      <c r="Q151" s="156">
        <v>0</v>
      </c>
      <c r="R151" s="156">
        <f>Q151*H151</f>
        <v>0</v>
      </c>
      <c r="S151" s="156">
        <v>0</v>
      </c>
      <c r="T151" s="157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8" t="s">
        <v>131</v>
      </c>
      <c r="AT151" s="158" t="s">
        <v>127</v>
      </c>
      <c r="AU151" s="158" t="s">
        <v>132</v>
      </c>
      <c r="AY151" s="16" t="s">
        <v>125</v>
      </c>
      <c r="BE151" s="159">
        <f>IF(N151="základná",J151,0)</f>
        <v>0</v>
      </c>
      <c r="BF151" s="159">
        <f>IF(N151="znížená",J151,0)</f>
        <v>0</v>
      </c>
      <c r="BG151" s="159">
        <f>IF(N151="zákl. prenesená",J151,0)</f>
        <v>0</v>
      </c>
      <c r="BH151" s="159">
        <f>IF(N151="zníž. prenesená",J151,0)</f>
        <v>0</v>
      </c>
      <c r="BI151" s="159">
        <f>IF(N151="nulová",J151,0)</f>
        <v>0</v>
      </c>
      <c r="BJ151" s="16" t="s">
        <v>132</v>
      </c>
      <c r="BK151" s="159">
        <f>ROUND(I151*H151,2)</f>
        <v>0</v>
      </c>
      <c r="BL151" s="16" t="s">
        <v>131</v>
      </c>
      <c r="BM151" s="158" t="s">
        <v>167</v>
      </c>
    </row>
    <row r="152" spans="1:65" s="2" customFormat="1" ht="21.75" customHeight="1">
      <c r="A152" s="28"/>
      <c r="B152" s="146"/>
      <c r="C152" s="147" t="s">
        <v>168</v>
      </c>
      <c r="D152" s="147" t="s">
        <v>127</v>
      </c>
      <c r="E152" s="148" t="s">
        <v>169</v>
      </c>
      <c r="F152" s="149" t="s">
        <v>170</v>
      </c>
      <c r="G152" s="150" t="s">
        <v>138</v>
      </c>
      <c r="H152" s="151">
        <v>86.521000000000001</v>
      </c>
      <c r="I152" s="152"/>
      <c r="J152" s="152">
        <f>ROUND(I152*H152,2)</f>
        <v>0</v>
      </c>
      <c r="K152" s="153"/>
      <c r="L152" s="29"/>
      <c r="M152" s="154" t="s">
        <v>1</v>
      </c>
      <c r="N152" s="155" t="s">
        <v>36</v>
      </c>
      <c r="O152" s="156">
        <v>8.0000000000000002E-3</v>
      </c>
      <c r="P152" s="156">
        <f>O152*H152</f>
        <v>0.69216800000000001</v>
      </c>
      <c r="Q152" s="156">
        <v>0</v>
      </c>
      <c r="R152" s="156">
        <f>Q152*H152</f>
        <v>0</v>
      </c>
      <c r="S152" s="156">
        <v>0</v>
      </c>
      <c r="T152" s="157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8" t="s">
        <v>131</v>
      </c>
      <c r="AT152" s="158" t="s">
        <v>127</v>
      </c>
      <c r="AU152" s="158" t="s">
        <v>132</v>
      </c>
      <c r="AY152" s="16" t="s">
        <v>125</v>
      </c>
      <c r="BE152" s="159">
        <f>IF(N152="základná",J152,0)</f>
        <v>0</v>
      </c>
      <c r="BF152" s="159">
        <f>IF(N152="znížená",J152,0)</f>
        <v>0</v>
      </c>
      <c r="BG152" s="159">
        <f>IF(N152="zákl. prenesená",J152,0)</f>
        <v>0</v>
      </c>
      <c r="BH152" s="159">
        <f>IF(N152="zníž. prenesená",J152,0)</f>
        <v>0</v>
      </c>
      <c r="BI152" s="159">
        <f>IF(N152="nulová",J152,0)</f>
        <v>0</v>
      </c>
      <c r="BJ152" s="16" t="s">
        <v>132</v>
      </c>
      <c r="BK152" s="159">
        <f>ROUND(I152*H152,2)</f>
        <v>0</v>
      </c>
      <c r="BL152" s="16" t="s">
        <v>131</v>
      </c>
      <c r="BM152" s="158" t="s">
        <v>171</v>
      </c>
    </row>
    <row r="153" spans="1:65" s="13" customFormat="1">
      <c r="B153" s="160"/>
      <c r="D153" s="161" t="s">
        <v>134</v>
      </c>
      <c r="E153" s="162" t="s">
        <v>1</v>
      </c>
      <c r="F153" s="163" t="s">
        <v>172</v>
      </c>
      <c r="H153" s="164">
        <v>86.521000000000001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134</v>
      </c>
      <c r="AU153" s="162" t="s">
        <v>132</v>
      </c>
      <c r="AV153" s="13" t="s">
        <v>132</v>
      </c>
      <c r="AW153" s="13" t="s">
        <v>27</v>
      </c>
      <c r="AX153" s="13" t="s">
        <v>78</v>
      </c>
      <c r="AY153" s="162" t="s">
        <v>125</v>
      </c>
    </row>
    <row r="154" spans="1:65" s="2" customFormat="1" ht="24.15" customHeight="1">
      <c r="A154" s="28"/>
      <c r="B154" s="146"/>
      <c r="C154" s="147" t="s">
        <v>173</v>
      </c>
      <c r="D154" s="147" t="s">
        <v>127</v>
      </c>
      <c r="E154" s="148" t="s">
        <v>174</v>
      </c>
      <c r="F154" s="149" t="s">
        <v>175</v>
      </c>
      <c r="G154" s="150" t="s">
        <v>176</v>
      </c>
      <c r="H154" s="151">
        <v>38.933999999999997</v>
      </c>
      <c r="I154" s="152"/>
      <c r="J154" s="152">
        <f>ROUND(I154*H154,2)</f>
        <v>0</v>
      </c>
      <c r="K154" s="153"/>
      <c r="L154" s="29"/>
      <c r="M154" s="154" t="s">
        <v>1</v>
      </c>
      <c r="N154" s="155" t="s">
        <v>36</v>
      </c>
      <c r="O154" s="156">
        <v>0</v>
      </c>
      <c r="P154" s="156">
        <f>O154*H154</f>
        <v>0</v>
      </c>
      <c r="Q154" s="156">
        <v>0</v>
      </c>
      <c r="R154" s="156">
        <f>Q154*H154</f>
        <v>0</v>
      </c>
      <c r="S154" s="156">
        <v>0</v>
      </c>
      <c r="T154" s="157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131</v>
      </c>
      <c r="AT154" s="158" t="s">
        <v>127</v>
      </c>
      <c r="AU154" s="158" t="s">
        <v>132</v>
      </c>
      <c r="AY154" s="16" t="s">
        <v>125</v>
      </c>
      <c r="BE154" s="159">
        <f>IF(N154="základná",J154,0)</f>
        <v>0</v>
      </c>
      <c r="BF154" s="159">
        <f>IF(N154="znížená",J154,0)</f>
        <v>0</v>
      </c>
      <c r="BG154" s="159">
        <f>IF(N154="zákl. prenesená",J154,0)</f>
        <v>0</v>
      </c>
      <c r="BH154" s="159">
        <f>IF(N154="zníž. prenesená",J154,0)</f>
        <v>0</v>
      </c>
      <c r="BI154" s="159">
        <f>IF(N154="nulová",J154,0)</f>
        <v>0</v>
      </c>
      <c r="BJ154" s="16" t="s">
        <v>132</v>
      </c>
      <c r="BK154" s="159">
        <f>ROUND(I154*H154,2)</f>
        <v>0</v>
      </c>
      <c r="BL154" s="16" t="s">
        <v>131</v>
      </c>
      <c r="BM154" s="158" t="s">
        <v>177</v>
      </c>
    </row>
    <row r="155" spans="1:65" s="13" customFormat="1">
      <c r="B155" s="160"/>
      <c r="D155" s="161" t="s">
        <v>134</v>
      </c>
      <c r="E155" s="162" t="s">
        <v>1</v>
      </c>
      <c r="F155" s="163" t="s">
        <v>178</v>
      </c>
      <c r="H155" s="164">
        <v>38.933999999999997</v>
      </c>
      <c r="L155" s="160"/>
      <c r="M155" s="165"/>
      <c r="N155" s="166"/>
      <c r="O155" s="166"/>
      <c r="P155" s="166"/>
      <c r="Q155" s="166"/>
      <c r="R155" s="166"/>
      <c r="S155" s="166"/>
      <c r="T155" s="167"/>
      <c r="AT155" s="162" t="s">
        <v>134</v>
      </c>
      <c r="AU155" s="162" t="s">
        <v>132</v>
      </c>
      <c r="AV155" s="13" t="s">
        <v>132</v>
      </c>
      <c r="AW155" s="13" t="s">
        <v>27</v>
      </c>
      <c r="AX155" s="13" t="s">
        <v>78</v>
      </c>
      <c r="AY155" s="162" t="s">
        <v>125</v>
      </c>
    </row>
    <row r="156" spans="1:65" s="2" customFormat="1" ht="24.15" customHeight="1">
      <c r="A156" s="28"/>
      <c r="B156" s="146"/>
      <c r="C156" s="147" t="s">
        <v>179</v>
      </c>
      <c r="D156" s="147" t="s">
        <v>127</v>
      </c>
      <c r="E156" s="148" t="s">
        <v>180</v>
      </c>
      <c r="F156" s="149" t="s">
        <v>181</v>
      </c>
      <c r="G156" s="150" t="s">
        <v>138</v>
      </c>
      <c r="H156" s="151">
        <v>114.05200000000001</v>
      </c>
      <c r="I156" s="152"/>
      <c r="J156" s="152">
        <f>ROUND(I156*H156,2)</f>
        <v>0</v>
      </c>
      <c r="K156" s="153"/>
      <c r="L156" s="29"/>
      <c r="M156" s="154" t="s">
        <v>1</v>
      </c>
      <c r="N156" s="155" t="s">
        <v>36</v>
      </c>
      <c r="O156" s="156">
        <v>2.0760000000000001</v>
      </c>
      <c r="P156" s="156">
        <f>O156*H156</f>
        <v>236.77195200000003</v>
      </c>
      <c r="Q156" s="156">
        <v>0</v>
      </c>
      <c r="R156" s="156">
        <f>Q156*H156</f>
        <v>0</v>
      </c>
      <c r="S156" s="156">
        <v>0</v>
      </c>
      <c r="T156" s="157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8" t="s">
        <v>131</v>
      </c>
      <c r="AT156" s="158" t="s">
        <v>127</v>
      </c>
      <c r="AU156" s="158" t="s">
        <v>132</v>
      </c>
      <c r="AY156" s="16" t="s">
        <v>125</v>
      </c>
      <c r="BE156" s="159">
        <f>IF(N156="základná",J156,0)</f>
        <v>0</v>
      </c>
      <c r="BF156" s="159">
        <f>IF(N156="znížená",J156,0)</f>
        <v>0</v>
      </c>
      <c r="BG156" s="159">
        <f>IF(N156="zákl. prenesená",J156,0)</f>
        <v>0</v>
      </c>
      <c r="BH156" s="159">
        <f>IF(N156="zníž. prenesená",J156,0)</f>
        <v>0</v>
      </c>
      <c r="BI156" s="159">
        <f>IF(N156="nulová",J156,0)</f>
        <v>0</v>
      </c>
      <c r="BJ156" s="16" t="s">
        <v>132</v>
      </c>
      <c r="BK156" s="159">
        <f>ROUND(I156*H156,2)</f>
        <v>0</v>
      </c>
      <c r="BL156" s="16" t="s">
        <v>131</v>
      </c>
      <c r="BM156" s="158" t="s">
        <v>182</v>
      </c>
    </row>
    <row r="157" spans="1:65" s="13" customFormat="1">
      <c r="B157" s="160"/>
      <c r="D157" s="161" t="s">
        <v>134</v>
      </c>
      <c r="E157" s="162" t="s">
        <v>1</v>
      </c>
      <c r="F157" s="163" t="s">
        <v>183</v>
      </c>
      <c r="H157" s="164">
        <v>114.05200000000001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134</v>
      </c>
      <c r="AU157" s="162" t="s">
        <v>132</v>
      </c>
      <c r="AV157" s="13" t="s">
        <v>132</v>
      </c>
      <c r="AW157" s="13" t="s">
        <v>27</v>
      </c>
      <c r="AX157" s="13" t="s">
        <v>78</v>
      </c>
      <c r="AY157" s="162" t="s">
        <v>125</v>
      </c>
    </row>
    <row r="158" spans="1:65" s="2" customFormat="1" ht="24.15" customHeight="1">
      <c r="A158" s="28"/>
      <c r="B158" s="146"/>
      <c r="C158" s="147" t="s">
        <v>184</v>
      </c>
      <c r="D158" s="147" t="s">
        <v>127</v>
      </c>
      <c r="E158" s="148" t="s">
        <v>185</v>
      </c>
      <c r="F158" s="149" t="s">
        <v>186</v>
      </c>
      <c r="G158" s="150" t="s">
        <v>130</v>
      </c>
      <c r="H158" s="151">
        <v>200</v>
      </c>
      <c r="I158" s="152"/>
      <c r="J158" s="152">
        <f>ROUND(I158*H158,2)</f>
        <v>0</v>
      </c>
      <c r="K158" s="153"/>
      <c r="L158" s="29"/>
      <c r="M158" s="154" t="s">
        <v>1</v>
      </c>
      <c r="N158" s="155" t="s">
        <v>36</v>
      </c>
      <c r="O158" s="156">
        <v>0.32300000000000001</v>
      </c>
      <c r="P158" s="156">
        <f>O158*H158</f>
        <v>64.600000000000009</v>
      </c>
      <c r="Q158" s="156">
        <v>0</v>
      </c>
      <c r="R158" s="156">
        <f>Q158*H158</f>
        <v>0</v>
      </c>
      <c r="S158" s="156">
        <v>0</v>
      </c>
      <c r="T158" s="157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8" t="s">
        <v>131</v>
      </c>
      <c r="AT158" s="158" t="s">
        <v>127</v>
      </c>
      <c r="AU158" s="158" t="s">
        <v>132</v>
      </c>
      <c r="AY158" s="16" t="s">
        <v>125</v>
      </c>
      <c r="BE158" s="159">
        <f>IF(N158="základná",J158,0)</f>
        <v>0</v>
      </c>
      <c r="BF158" s="159">
        <f>IF(N158="znížená",J158,0)</f>
        <v>0</v>
      </c>
      <c r="BG158" s="159">
        <f>IF(N158="zákl. prenesená",J158,0)</f>
        <v>0</v>
      </c>
      <c r="BH158" s="159">
        <f>IF(N158="zníž. prenesená",J158,0)</f>
        <v>0</v>
      </c>
      <c r="BI158" s="159">
        <f>IF(N158="nulová",J158,0)</f>
        <v>0</v>
      </c>
      <c r="BJ158" s="16" t="s">
        <v>132</v>
      </c>
      <c r="BK158" s="159">
        <f>ROUND(I158*H158,2)</f>
        <v>0</v>
      </c>
      <c r="BL158" s="16" t="s">
        <v>131</v>
      </c>
      <c r="BM158" s="158" t="s">
        <v>187</v>
      </c>
    </row>
    <row r="159" spans="1:65" s="12" customFormat="1" ht="22.95" customHeight="1">
      <c r="B159" s="134"/>
      <c r="D159" s="135" t="s">
        <v>69</v>
      </c>
      <c r="E159" s="144" t="s">
        <v>132</v>
      </c>
      <c r="F159" s="144" t="s">
        <v>188</v>
      </c>
      <c r="J159" s="145">
        <f>BK159</f>
        <v>0</v>
      </c>
      <c r="L159" s="134"/>
      <c r="M159" s="138"/>
      <c r="N159" s="139"/>
      <c r="O159" s="139"/>
      <c r="P159" s="140">
        <f>SUM(P160:P172)</f>
        <v>116.56326900000001</v>
      </c>
      <c r="Q159" s="139"/>
      <c r="R159" s="140">
        <f>SUM(R160:R172)</f>
        <v>220.27922999999998</v>
      </c>
      <c r="S159" s="139"/>
      <c r="T159" s="141">
        <f>SUM(T160:T172)</f>
        <v>0</v>
      </c>
      <c r="AR159" s="135" t="s">
        <v>78</v>
      </c>
      <c r="AT159" s="142" t="s">
        <v>69</v>
      </c>
      <c r="AU159" s="142" t="s">
        <v>78</v>
      </c>
      <c r="AY159" s="135" t="s">
        <v>125</v>
      </c>
      <c r="BK159" s="143">
        <f>SUM(BK160:BK172)</f>
        <v>0</v>
      </c>
    </row>
    <row r="160" spans="1:65" s="2" customFormat="1" ht="24.15" customHeight="1">
      <c r="A160" s="28"/>
      <c r="B160" s="146"/>
      <c r="C160" s="147" t="s">
        <v>189</v>
      </c>
      <c r="D160" s="147" t="s">
        <v>127</v>
      </c>
      <c r="E160" s="148" t="s">
        <v>190</v>
      </c>
      <c r="F160" s="149" t="s">
        <v>191</v>
      </c>
      <c r="G160" s="150" t="s">
        <v>138</v>
      </c>
      <c r="H160" s="151">
        <v>101.277</v>
      </c>
      <c r="I160" s="152"/>
      <c r="J160" s="152">
        <f>ROUND(I160*H160,2)</f>
        <v>0</v>
      </c>
      <c r="K160" s="153"/>
      <c r="L160" s="29"/>
      <c r="M160" s="154" t="s">
        <v>1</v>
      </c>
      <c r="N160" s="155" t="s">
        <v>36</v>
      </c>
      <c r="O160" s="156">
        <v>1.097</v>
      </c>
      <c r="P160" s="156">
        <f>O160*H160</f>
        <v>111.100869</v>
      </c>
      <c r="Q160" s="156">
        <v>2.0699999999999998</v>
      </c>
      <c r="R160" s="156">
        <f>Q160*H160</f>
        <v>209.64338999999998</v>
      </c>
      <c r="S160" s="156">
        <v>0</v>
      </c>
      <c r="T160" s="157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8" t="s">
        <v>131</v>
      </c>
      <c r="AT160" s="158" t="s">
        <v>127</v>
      </c>
      <c r="AU160" s="158" t="s">
        <v>132</v>
      </c>
      <c r="AY160" s="16" t="s">
        <v>125</v>
      </c>
      <c r="BE160" s="159">
        <f>IF(N160="základná",J160,0)</f>
        <v>0</v>
      </c>
      <c r="BF160" s="159">
        <f>IF(N160="znížená",J160,0)</f>
        <v>0</v>
      </c>
      <c r="BG160" s="159">
        <f>IF(N160="zákl. prenesená",J160,0)</f>
        <v>0</v>
      </c>
      <c r="BH160" s="159">
        <f>IF(N160="zníž. prenesená",J160,0)</f>
        <v>0</v>
      </c>
      <c r="BI160" s="159">
        <f>IF(N160="nulová",J160,0)</f>
        <v>0</v>
      </c>
      <c r="BJ160" s="16" t="s">
        <v>132</v>
      </c>
      <c r="BK160" s="159">
        <f>ROUND(I160*H160,2)</f>
        <v>0</v>
      </c>
      <c r="BL160" s="16" t="s">
        <v>131</v>
      </c>
      <c r="BM160" s="158" t="s">
        <v>192</v>
      </c>
    </row>
    <row r="161" spans="1:65" s="13" customFormat="1">
      <c r="B161" s="160"/>
      <c r="D161" s="161" t="s">
        <v>134</v>
      </c>
      <c r="E161" s="162" t="s">
        <v>1</v>
      </c>
      <c r="F161" s="163" t="s">
        <v>193</v>
      </c>
      <c r="H161" s="164">
        <v>0.6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134</v>
      </c>
      <c r="AU161" s="162" t="s">
        <v>132</v>
      </c>
      <c r="AV161" s="13" t="s">
        <v>132</v>
      </c>
      <c r="AW161" s="13" t="s">
        <v>27</v>
      </c>
      <c r="AX161" s="13" t="s">
        <v>70</v>
      </c>
      <c r="AY161" s="162" t="s">
        <v>125</v>
      </c>
    </row>
    <row r="162" spans="1:65" s="13" customFormat="1">
      <c r="B162" s="160"/>
      <c r="D162" s="161" t="s">
        <v>134</v>
      </c>
      <c r="E162" s="162" t="s">
        <v>1</v>
      </c>
      <c r="F162" s="163" t="s">
        <v>194</v>
      </c>
      <c r="H162" s="164">
        <v>73.364999999999995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134</v>
      </c>
      <c r="AU162" s="162" t="s">
        <v>132</v>
      </c>
      <c r="AV162" s="13" t="s">
        <v>132</v>
      </c>
      <c r="AW162" s="13" t="s">
        <v>27</v>
      </c>
      <c r="AX162" s="13" t="s">
        <v>70</v>
      </c>
      <c r="AY162" s="162" t="s">
        <v>125</v>
      </c>
    </row>
    <row r="163" spans="1:65" s="13" customFormat="1">
      <c r="B163" s="160"/>
      <c r="D163" s="161" t="s">
        <v>134</v>
      </c>
      <c r="E163" s="162" t="s">
        <v>1</v>
      </c>
      <c r="F163" s="163" t="s">
        <v>195</v>
      </c>
      <c r="H163" s="164">
        <v>24.242000000000001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134</v>
      </c>
      <c r="AU163" s="162" t="s">
        <v>132</v>
      </c>
      <c r="AV163" s="13" t="s">
        <v>132</v>
      </c>
      <c r="AW163" s="13" t="s">
        <v>27</v>
      </c>
      <c r="AX163" s="13" t="s">
        <v>70</v>
      </c>
      <c r="AY163" s="162" t="s">
        <v>125</v>
      </c>
    </row>
    <row r="164" spans="1:65" s="13" customFormat="1">
      <c r="B164" s="160"/>
      <c r="D164" s="161" t="s">
        <v>134</v>
      </c>
      <c r="E164" s="162" t="s">
        <v>1</v>
      </c>
      <c r="F164" s="163" t="s">
        <v>196</v>
      </c>
      <c r="H164" s="164">
        <v>0.375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134</v>
      </c>
      <c r="AU164" s="162" t="s">
        <v>132</v>
      </c>
      <c r="AV164" s="13" t="s">
        <v>132</v>
      </c>
      <c r="AW164" s="13" t="s">
        <v>27</v>
      </c>
      <c r="AX164" s="13" t="s">
        <v>70</v>
      </c>
      <c r="AY164" s="162" t="s">
        <v>125</v>
      </c>
    </row>
    <row r="165" spans="1:65" s="13" customFormat="1">
      <c r="B165" s="160"/>
      <c r="D165" s="161" t="s">
        <v>134</v>
      </c>
      <c r="E165" s="162" t="s">
        <v>1</v>
      </c>
      <c r="F165" s="163" t="s">
        <v>197</v>
      </c>
      <c r="H165" s="164">
        <v>2.6949999999999998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134</v>
      </c>
      <c r="AU165" s="162" t="s">
        <v>132</v>
      </c>
      <c r="AV165" s="13" t="s">
        <v>132</v>
      </c>
      <c r="AW165" s="13" t="s">
        <v>27</v>
      </c>
      <c r="AX165" s="13" t="s">
        <v>70</v>
      </c>
      <c r="AY165" s="162" t="s">
        <v>125</v>
      </c>
    </row>
    <row r="166" spans="1:65" s="14" customFormat="1">
      <c r="B166" s="168"/>
      <c r="D166" s="161" t="s">
        <v>134</v>
      </c>
      <c r="E166" s="169" t="s">
        <v>1</v>
      </c>
      <c r="F166" s="170" t="s">
        <v>141</v>
      </c>
      <c r="H166" s="171">
        <v>101.27699999999999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134</v>
      </c>
      <c r="AU166" s="169" t="s">
        <v>132</v>
      </c>
      <c r="AV166" s="14" t="s">
        <v>131</v>
      </c>
      <c r="AW166" s="14" t="s">
        <v>27</v>
      </c>
      <c r="AX166" s="14" t="s">
        <v>78</v>
      </c>
      <c r="AY166" s="169" t="s">
        <v>125</v>
      </c>
    </row>
    <row r="167" spans="1:65" s="2" customFormat="1" ht="16.5" customHeight="1">
      <c r="A167" s="28"/>
      <c r="B167" s="146"/>
      <c r="C167" s="147" t="s">
        <v>198</v>
      </c>
      <c r="D167" s="147" t="s">
        <v>127</v>
      </c>
      <c r="E167" s="148" t="s">
        <v>199</v>
      </c>
      <c r="F167" s="149" t="s">
        <v>200</v>
      </c>
      <c r="G167" s="150" t="s">
        <v>138</v>
      </c>
      <c r="H167" s="151">
        <v>4.8</v>
      </c>
      <c r="I167" s="152"/>
      <c r="J167" s="152">
        <f>ROUND(I167*H167,2)</f>
        <v>0</v>
      </c>
      <c r="K167" s="153"/>
      <c r="L167" s="29"/>
      <c r="M167" s="154" t="s">
        <v>1</v>
      </c>
      <c r="N167" s="155" t="s">
        <v>36</v>
      </c>
      <c r="O167" s="156">
        <v>0.58099999999999996</v>
      </c>
      <c r="P167" s="156">
        <f>O167*H167</f>
        <v>2.7887999999999997</v>
      </c>
      <c r="Q167" s="156">
        <v>2.2151299999999998</v>
      </c>
      <c r="R167" s="156">
        <f>Q167*H167</f>
        <v>10.632623999999998</v>
      </c>
      <c r="S167" s="156">
        <v>0</v>
      </c>
      <c r="T167" s="157">
        <f>S167*H167</f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8" t="s">
        <v>131</v>
      </c>
      <c r="AT167" s="158" t="s">
        <v>127</v>
      </c>
      <c r="AU167" s="158" t="s">
        <v>132</v>
      </c>
      <c r="AY167" s="16" t="s">
        <v>125</v>
      </c>
      <c r="BE167" s="159">
        <f>IF(N167="základná",J167,0)</f>
        <v>0</v>
      </c>
      <c r="BF167" s="159">
        <f>IF(N167="znížená",J167,0)</f>
        <v>0</v>
      </c>
      <c r="BG167" s="159">
        <f>IF(N167="zákl. prenesená",J167,0)</f>
        <v>0</v>
      </c>
      <c r="BH167" s="159">
        <f>IF(N167="zníž. prenesená",J167,0)</f>
        <v>0</v>
      </c>
      <c r="BI167" s="159">
        <f>IF(N167="nulová",J167,0)</f>
        <v>0</v>
      </c>
      <c r="BJ167" s="16" t="s">
        <v>132</v>
      </c>
      <c r="BK167" s="159">
        <f>ROUND(I167*H167,2)</f>
        <v>0</v>
      </c>
      <c r="BL167" s="16" t="s">
        <v>131</v>
      </c>
      <c r="BM167" s="158" t="s">
        <v>201</v>
      </c>
    </row>
    <row r="168" spans="1:65" s="13" customFormat="1">
      <c r="B168" s="160"/>
      <c r="D168" s="161" t="s">
        <v>134</v>
      </c>
      <c r="E168" s="162" t="s">
        <v>1</v>
      </c>
      <c r="F168" s="163" t="s">
        <v>202</v>
      </c>
      <c r="H168" s="164">
        <v>4.8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134</v>
      </c>
      <c r="AU168" s="162" t="s">
        <v>132</v>
      </c>
      <c r="AV168" s="13" t="s">
        <v>132</v>
      </c>
      <c r="AW168" s="13" t="s">
        <v>27</v>
      </c>
      <c r="AX168" s="13" t="s">
        <v>70</v>
      </c>
      <c r="AY168" s="162" t="s">
        <v>125</v>
      </c>
    </row>
    <row r="169" spans="1:65" s="14" customFormat="1">
      <c r="B169" s="168"/>
      <c r="D169" s="161" t="s">
        <v>134</v>
      </c>
      <c r="E169" s="169" t="s">
        <v>1</v>
      </c>
      <c r="F169" s="170" t="s">
        <v>141</v>
      </c>
      <c r="H169" s="171">
        <v>4.8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134</v>
      </c>
      <c r="AU169" s="169" t="s">
        <v>132</v>
      </c>
      <c r="AV169" s="14" t="s">
        <v>131</v>
      </c>
      <c r="AW169" s="14" t="s">
        <v>27</v>
      </c>
      <c r="AX169" s="14" t="s">
        <v>78</v>
      </c>
      <c r="AY169" s="169" t="s">
        <v>125</v>
      </c>
    </row>
    <row r="170" spans="1:65" s="2" customFormat="1" ht="21.75" customHeight="1">
      <c r="A170" s="28"/>
      <c r="B170" s="146"/>
      <c r="C170" s="147" t="s">
        <v>203</v>
      </c>
      <c r="D170" s="147" t="s">
        <v>127</v>
      </c>
      <c r="E170" s="148" t="s">
        <v>204</v>
      </c>
      <c r="F170" s="149" t="s">
        <v>205</v>
      </c>
      <c r="G170" s="150" t="s">
        <v>130</v>
      </c>
      <c r="H170" s="151">
        <v>4.8</v>
      </c>
      <c r="I170" s="152"/>
      <c r="J170" s="152">
        <f>ROUND(I170*H170,2)</f>
        <v>0</v>
      </c>
      <c r="K170" s="153"/>
      <c r="L170" s="29"/>
      <c r="M170" s="154" t="s">
        <v>1</v>
      </c>
      <c r="N170" s="155" t="s">
        <v>36</v>
      </c>
      <c r="O170" s="156">
        <v>0.35799999999999998</v>
      </c>
      <c r="P170" s="156">
        <f>O170*H170</f>
        <v>1.7183999999999999</v>
      </c>
      <c r="Q170" s="156">
        <v>6.7000000000000002E-4</v>
      </c>
      <c r="R170" s="156">
        <f>Q170*H170</f>
        <v>3.2160000000000001E-3</v>
      </c>
      <c r="S170" s="156">
        <v>0</v>
      </c>
      <c r="T170" s="157">
        <f>S170*H170</f>
        <v>0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8" t="s">
        <v>131</v>
      </c>
      <c r="AT170" s="158" t="s">
        <v>127</v>
      </c>
      <c r="AU170" s="158" t="s">
        <v>132</v>
      </c>
      <c r="AY170" s="16" t="s">
        <v>125</v>
      </c>
      <c r="BE170" s="159">
        <f>IF(N170="základná",J170,0)</f>
        <v>0</v>
      </c>
      <c r="BF170" s="159">
        <f>IF(N170="znížená",J170,0)</f>
        <v>0</v>
      </c>
      <c r="BG170" s="159">
        <f>IF(N170="zákl. prenesená",J170,0)</f>
        <v>0</v>
      </c>
      <c r="BH170" s="159">
        <f>IF(N170="zníž. prenesená",J170,0)</f>
        <v>0</v>
      </c>
      <c r="BI170" s="159">
        <f>IF(N170="nulová",J170,0)</f>
        <v>0</v>
      </c>
      <c r="BJ170" s="16" t="s">
        <v>132</v>
      </c>
      <c r="BK170" s="159">
        <f>ROUND(I170*H170,2)</f>
        <v>0</v>
      </c>
      <c r="BL170" s="16" t="s">
        <v>131</v>
      </c>
      <c r="BM170" s="158" t="s">
        <v>206</v>
      </c>
    </row>
    <row r="171" spans="1:65" s="13" customFormat="1">
      <c r="B171" s="160"/>
      <c r="D171" s="161" t="s">
        <v>134</v>
      </c>
      <c r="E171" s="162" t="s">
        <v>1</v>
      </c>
      <c r="F171" s="163" t="s">
        <v>207</v>
      </c>
      <c r="H171" s="164">
        <v>4.8</v>
      </c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134</v>
      </c>
      <c r="AU171" s="162" t="s">
        <v>132</v>
      </c>
      <c r="AV171" s="13" t="s">
        <v>132</v>
      </c>
      <c r="AW171" s="13" t="s">
        <v>27</v>
      </c>
      <c r="AX171" s="13" t="s">
        <v>78</v>
      </c>
      <c r="AY171" s="162" t="s">
        <v>125</v>
      </c>
    </row>
    <row r="172" spans="1:65" s="2" customFormat="1" ht="21.75" customHeight="1">
      <c r="A172" s="28"/>
      <c r="B172" s="146"/>
      <c r="C172" s="147" t="s">
        <v>208</v>
      </c>
      <c r="D172" s="147" t="s">
        <v>127</v>
      </c>
      <c r="E172" s="148" t="s">
        <v>209</v>
      </c>
      <c r="F172" s="149" t="s">
        <v>210</v>
      </c>
      <c r="G172" s="150" t="s">
        <v>130</v>
      </c>
      <c r="H172" s="151">
        <v>4.8</v>
      </c>
      <c r="I172" s="152"/>
      <c r="J172" s="152">
        <f>ROUND(I172*H172,2)</f>
        <v>0</v>
      </c>
      <c r="K172" s="153"/>
      <c r="L172" s="29"/>
      <c r="M172" s="154" t="s">
        <v>1</v>
      </c>
      <c r="N172" s="155" t="s">
        <v>36</v>
      </c>
      <c r="O172" s="156">
        <v>0.19900000000000001</v>
      </c>
      <c r="P172" s="156">
        <f>O172*H172</f>
        <v>0.95520000000000005</v>
      </c>
      <c r="Q172" s="156">
        <v>0</v>
      </c>
      <c r="R172" s="156">
        <f>Q172*H172</f>
        <v>0</v>
      </c>
      <c r="S172" s="156">
        <v>0</v>
      </c>
      <c r="T172" s="157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8" t="s">
        <v>131</v>
      </c>
      <c r="AT172" s="158" t="s">
        <v>127</v>
      </c>
      <c r="AU172" s="158" t="s">
        <v>132</v>
      </c>
      <c r="AY172" s="16" t="s">
        <v>125</v>
      </c>
      <c r="BE172" s="159">
        <f>IF(N172="základná",J172,0)</f>
        <v>0</v>
      </c>
      <c r="BF172" s="159">
        <f>IF(N172="znížená",J172,0)</f>
        <v>0</v>
      </c>
      <c r="BG172" s="159">
        <f>IF(N172="zákl. prenesená",J172,0)</f>
        <v>0</v>
      </c>
      <c r="BH172" s="159">
        <f>IF(N172="zníž. prenesená",J172,0)</f>
        <v>0</v>
      </c>
      <c r="BI172" s="159">
        <f>IF(N172="nulová",J172,0)</f>
        <v>0</v>
      </c>
      <c r="BJ172" s="16" t="s">
        <v>132</v>
      </c>
      <c r="BK172" s="159">
        <f>ROUND(I172*H172,2)</f>
        <v>0</v>
      </c>
      <c r="BL172" s="16" t="s">
        <v>131</v>
      </c>
      <c r="BM172" s="158" t="s">
        <v>211</v>
      </c>
    </row>
    <row r="173" spans="1:65" s="12" customFormat="1" ht="22.95" customHeight="1">
      <c r="B173" s="134"/>
      <c r="D173" s="135" t="s">
        <v>69</v>
      </c>
      <c r="E173" s="144" t="s">
        <v>142</v>
      </c>
      <c r="F173" s="144" t="s">
        <v>212</v>
      </c>
      <c r="J173" s="145">
        <f>BK173</f>
        <v>0</v>
      </c>
      <c r="L173" s="134"/>
      <c r="M173" s="138"/>
      <c r="N173" s="139"/>
      <c r="O173" s="139"/>
      <c r="P173" s="140">
        <f>SUM(P174:P188)</f>
        <v>113.02721200000001</v>
      </c>
      <c r="Q173" s="139"/>
      <c r="R173" s="140">
        <f>SUM(R174:R188)</f>
        <v>29.315947419999997</v>
      </c>
      <c r="S173" s="139"/>
      <c r="T173" s="141">
        <f>SUM(T174:T188)</f>
        <v>0</v>
      </c>
      <c r="AR173" s="135" t="s">
        <v>78</v>
      </c>
      <c r="AT173" s="142" t="s">
        <v>69</v>
      </c>
      <c r="AU173" s="142" t="s">
        <v>78</v>
      </c>
      <c r="AY173" s="135" t="s">
        <v>125</v>
      </c>
      <c r="BK173" s="143">
        <f>SUM(BK174:BK188)</f>
        <v>0</v>
      </c>
    </row>
    <row r="174" spans="1:65" s="2" customFormat="1" ht="21.75" customHeight="1">
      <c r="A174" s="28"/>
      <c r="B174" s="146"/>
      <c r="C174" s="147" t="s">
        <v>213</v>
      </c>
      <c r="D174" s="147" t="s">
        <v>127</v>
      </c>
      <c r="E174" s="148" t="s">
        <v>214</v>
      </c>
      <c r="F174" s="149" t="s">
        <v>215</v>
      </c>
      <c r="G174" s="150" t="s">
        <v>138</v>
      </c>
      <c r="H174" s="151">
        <v>12.582000000000001</v>
      </c>
      <c r="I174" s="152"/>
      <c r="J174" s="152">
        <f>ROUND(I174*H174,2)</f>
        <v>0</v>
      </c>
      <c r="K174" s="153"/>
      <c r="L174" s="29"/>
      <c r="M174" s="154" t="s">
        <v>1</v>
      </c>
      <c r="N174" s="155" t="s">
        <v>36</v>
      </c>
      <c r="O174" s="156">
        <v>1.218</v>
      </c>
      <c r="P174" s="156">
        <f>O174*H174</f>
        <v>15.324876</v>
      </c>
      <c r="Q174" s="156">
        <v>2.2968899999999999</v>
      </c>
      <c r="R174" s="156">
        <f>Q174*H174</f>
        <v>28.899469979999999</v>
      </c>
      <c r="S174" s="156">
        <v>0</v>
      </c>
      <c r="T174" s="157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8" t="s">
        <v>131</v>
      </c>
      <c r="AT174" s="158" t="s">
        <v>127</v>
      </c>
      <c r="AU174" s="158" t="s">
        <v>132</v>
      </c>
      <c r="AY174" s="16" t="s">
        <v>125</v>
      </c>
      <c r="BE174" s="159">
        <f>IF(N174="základná",J174,0)</f>
        <v>0</v>
      </c>
      <c r="BF174" s="159">
        <f>IF(N174="znížená",J174,0)</f>
        <v>0</v>
      </c>
      <c r="BG174" s="159">
        <f>IF(N174="zákl. prenesená",J174,0)</f>
        <v>0</v>
      </c>
      <c r="BH174" s="159">
        <f>IF(N174="zníž. prenesená",J174,0)</f>
        <v>0</v>
      </c>
      <c r="BI174" s="159">
        <f>IF(N174="nulová",J174,0)</f>
        <v>0</v>
      </c>
      <c r="BJ174" s="16" t="s">
        <v>132</v>
      </c>
      <c r="BK174" s="159">
        <f>ROUND(I174*H174,2)</f>
        <v>0</v>
      </c>
      <c r="BL174" s="16" t="s">
        <v>131</v>
      </c>
      <c r="BM174" s="158" t="s">
        <v>216</v>
      </c>
    </row>
    <row r="175" spans="1:65" s="13" customFormat="1">
      <c r="B175" s="160"/>
      <c r="D175" s="161" t="s">
        <v>134</v>
      </c>
      <c r="E175" s="162" t="s">
        <v>1</v>
      </c>
      <c r="F175" s="163" t="s">
        <v>157</v>
      </c>
      <c r="H175" s="164">
        <v>3</v>
      </c>
      <c r="L175" s="160"/>
      <c r="M175" s="165"/>
      <c r="N175" s="166"/>
      <c r="O175" s="166"/>
      <c r="P175" s="166"/>
      <c r="Q175" s="166"/>
      <c r="R175" s="166"/>
      <c r="S175" s="166"/>
      <c r="T175" s="167"/>
      <c r="AT175" s="162" t="s">
        <v>134</v>
      </c>
      <c r="AU175" s="162" t="s">
        <v>132</v>
      </c>
      <c r="AV175" s="13" t="s">
        <v>132</v>
      </c>
      <c r="AW175" s="13" t="s">
        <v>27</v>
      </c>
      <c r="AX175" s="13" t="s">
        <v>70</v>
      </c>
      <c r="AY175" s="162" t="s">
        <v>125</v>
      </c>
    </row>
    <row r="176" spans="1:65" s="13" customFormat="1">
      <c r="B176" s="160"/>
      <c r="D176" s="161" t="s">
        <v>134</v>
      </c>
      <c r="E176" s="162" t="s">
        <v>1</v>
      </c>
      <c r="F176" s="163" t="s">
        <v>217</v>
      </c>
      <c r="H176" s="164">
        <v>9.5820000000000007</v>
      </c>
      <c r="L176" s="160"/>
      <c r="M176" s="165"/>
      <c r="N176" s="166"/>
      <c r="O176" s="166"/>
      <c r="P176" s="166"/>
      <c r="Q176" s="166"/>
      <c r="R176" s="166"/>
      <c r="S176" s="166"/>
      <c r="T176" s="167"/>
      <c r="AT176" s="162" t="s">
        <v>134</v>
      </c>
      <c r="AU176" s="162" t="s">
        <v>132</v>
      </c>
      <c r="AV176" s="13" t="s">
        <v>132</v>
      </c>
      <c r="AW176" s="13" t="s">
        <v>27</v>
      </c>
      <c r="AX176" s="13" t="s">
        <v>70</v>
      </c>
      <c r="AY176" s="162" t="s">
        <v>125</v>
      </c>
    </row>
    <row r="177" spans="1:65" s="14" customFormat="1">
      <c r="B177" s="168"/>
      <c r="D177" s="161" t="s">
        <v>134</v>
      </c>
      <c r="E177" s="169" t="s">
        <v>1</v>
      </c>
      <c r="F177" s="170" t="s">
        <v>141</v>
      </c>
      <c r="H177" s="171">
        <v>12.582000000000001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134</v>
      </c>
      <c r="AU177" s="169" t="s">
        <v>132</v>
      </c>
      <c r="AV177" s="14" t="s">
        <v>131</v>
      </c>
      <c r="AW177" s="14" t="s">
        <v>27</v>
      </c>
      <c r="AX177" s="14" t="s">
        <v>78</v>
      </c>
      <c r="AY177" s="169" t="s">
        <v>125</v>
      </c>
    </row>
    <row r="178" spans="1:65" s="2" customFormat="1" ht="24.15" customHeight="1">
      <c r="A178" s="28"/>
      <c r="B178" s="146"/>
      <c r="C178" s="147" t="s">
        <v>218</v>
      </c>
      <c r="D178" s="147" t="s">
        <v>127</v>
      </c>
      <c r="E178" s="148" t="s">
        <v>219</v>
      </c>
      <c r="F178" s="149" t="s">
        <v>220</v>
      </c>
      <c r="G178" s="150" t="s">
        <v>130</v>
      </c>
      <c r="H178" s="151">
        <v>125.824</v>
      </c>
      <c r="I178" s="152"/>
      <c r="J178" s="152">
        <f>ROUND(I178*H178,2)</f>
        <v>0</v>
      </c>
      <c r="K178" s="153"/>
      <c r="L178" s="29"/>
      <c r="M178" s="154" t="s">
        <v>1</v>
      </c>
      <c r="N178" s="155" t="s">
        <v>36</v>
      </c>
      <c r="O178" s="156">
        <v>0.443</v>
      </c>
      <c r="P178" s="156">
        <f>O178*H178</f>
        <v>55.740031999999999</v>
      </c>
      <c r="Q178" s="156">
        <v>1.5499999999999999E-3</v>
      </c>
      <c r="R178" s="156">
        <f>Q178*H178</f>
        <v>0.19502719999999998</v>
      </c>
      <c r="S178" s="156">
        <v>0</v>
      </c>
      <c r="T178" s="157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8" t="s">
        <v>213</v>
      </c>
      <c r="AT178" s="158" t="s">
        <v>127</v>
      </c>
      <c r="AU178" s="158" t="s">
        <v>132</v>
      </c>
      <c r="AY178" s="16" t="s">
        <v>125</v>
      </c>
      <c r="BE178" s="159">
        <f>IF(N178="základná",J178,0)</f>
        <v>0</v>
      </c>
      <c r="BF178" s="159">
        <f>IF(N178="znížená",J178,0)</f>
        <v>0</v>
      </c>
      <c r="BG178" s="159">
        <f>IF(N178="zákl. prenesená",J178,0)</f>
        <v>0</v>
      </c>
      <c r="BH178" s="159">
        <f>IF(N178="zníž. prenesená",J178,0)</f>
        <v>0</v>
      </c>
      <c r="BI178" s="159">
        <f>IF(N178="nulová",J178,0)</f>
        <v>0</v>
      </c>
      <c r="BJ178" s="16" t="s">
        <v>132</v>
      </c>
      <c r="BK178" s="159">
        <f>ROUND(I178*H178,2)</f>
        <v>0</v>
      </c>
      <c r="BL178" s="16" t="s">
        <v>213</v>
      </c>
      <c r="BM178" s="158" t="s">
        <v>221</v>
      </c>
    </row>
    <row r="179" spans="1:65" s="13" customFormat="1">
      <c r="B179" s="160"/>
      <c r="D179" s="161" t="s">
        <v>134</v>
      </c>
      <c r="E179" s="162" t="s">
        <v>1</v>
      </c>
      <c r="F179" s="163" t="s">
        <v>222</v>
      </c>
      <c r="H179" s="164">
        <v>30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134</v>
      </c>
      <c r="AU179" s="162" t="s">
        <v>132</v>
      </c>
      <c r="AV179" s="13" t="s">
        <v>132</v>
      </c>
      <c r="AW179" s="13" t="s">
        <v>27</v>
      </c>
      <c r="AX179" s="13" t="s">
        <v>70</v>
      </c>
      <c r="AY179" s="162" t="s">
        <v>125</v>
      </c>
    </row>
    <row r="180" spans="1:65" s="13" customFormat="1">
      <c r="B180" s="160"/>
      <c r="D180" s="161" t="s">
        <v>134</v>
      </c>
      <c r="E180" s="162" t="s">
        <v>1</v>
      </c>
      <c r="F180" s="163" t="s">
        <v>223</v>
      </c>
      <c r="H180" s="164">
        <v>95.823999999999998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134</v>
      </c>
      <c r="AU180" s="162" t="s">
        <v>132</v>
      </c>
      <c r="AV180" s="13" t="s">
        <v>132</v>
      </c>
      <c r="AW180" s="13" t="s">
        <v>27</v>
      </c>
      <c r="AX180" s="13" t="s">
        <v>70</v>
      </c>
      <c r="AY180" s="162" t="s">
        <v>125</v>
      </c>
    </row>
    <row r="181" spans="1:65" s="14" customFormat="1">
      <c r="B181" s="168"/>
      <c r="D181" s="161" t="s">
        <v>134</v>
      </c>
      <c r="E181" s="169" t="s">
        <v>1</v>
      </c>
      <c r="F181" s="170" t="s">
        <v>141</v>
      </c>
      <c r="H181" s="171">
        <v>125.824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134</v>
      </c>
      <c r="AU181" s="169" t="s">
        <v>132</v>
      </c>
      <c r="AV181" s="14" t="s">
        <v>131</v>
      </c>
      <c r="AW181" s="14" t="s">
        <v>27</v>
      </c>
      <c r="AX181" s="14" t="s">
        <v>78</v>
      </c>
      <c r="AY181" s="169" t="s">
        <v>125</v>
      </c>
    </row>
    <row r="182" spans="1:65" s="2" customFormat="1" ht="24.15" customHeight="1">
      <c r="A182" s="28"/>
      <c r="B182" s="146"/>
      <c r="C182" s="147" t="s">
        <v>224</v>
      </c>
      <c r="D182" s="147" t="s">
        <v>127</v>
      </c>
      <c r="E182" s="148" t="s">
        <v>225</v>
      </c>
      <c r="F182" s="149" t="s">
        <v>226</v>
      </c>
      <c r="G182" s="150" t="s">
        <v>130</v>
      </c>
      <c r="H182" s="151">
        <v>125.824</v>
      </c>
      <c r="I182" s="152"/>
      <c r="J182" s="152">
        <f>ROUND(I182*H182,2)</f>
        <v>0</v>
      </c>
      <c r="K182" s="153"/>
      <c r="L182" s="29"/>
      <c r="M182" s="154" t="s">
        <v>1</v>
      </c>
      <c r="N182" s="155" t="s">
        <v>36</v>
      </c>
      <c r="O182" s="156">
        <v>0.314</v>
      </c>
      <c r="P182" s="156">
        <f>O182*H182</f>
        <v>39.508735999999999</v>
      </c>
      <c r="Q182" s="156">
        <v>0</v>
      </c>
      <c r="R182" s="156">
        <f>Q182*H182</f>
        <v>0</v>
      </c>
      <c r="S182" s="156">
        <v>0</v>
      </c>
      <c r="T182" s="157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8" t="s">
        <v>131</v>
      </c>
      <c r="AT182" s="158" t="s">
        <v>127</v>
      </c>
      <c r="AU182" s="158" t="s">
        <v>132</v>
      </c>
      <c r="AY182" s="16" t="s">
        <v>125</v>
      </c>
      <c r="BE182" s="159">
        <f>IF(N182="základná",J182,0)</f>
        <v>0</v>
      </c>
      <c r="BF182" s="159">
        <f>IF(N182="znížená",J182,0)</f>
        <v>0</v>
      </c>
      <c r="BG182" s="159">
        <f>IF(N182="zákl. prenesená",J182,0)</f>
        <v>0</v>
      </c>
      <c r="BH182" s="159">
        <f>IF(N182="zníž. prenesená",J182,0)</f>
        <v>0</v>
      </c>
      <c r="BI182" s="159">
        <f>IF(N182="nulová",J182,0)</f>
        <v>0</v>
      </c>
      <c r="BJ182" s="16" t="s">
        <v>132</v>
      </c>
      <c r="BK182" s="159">
        <f>ROUND(I182*H182,2)</f>
        <v>0</v>
      </c>
      <c r="BL182" s="16" t="s">
        <v>131</v>
      </c>
      <c r="BM182" s="158" t="s">
        <v>227</v>
      </c>
    </row>
    <row r="183" spans="1:65" s="2" customFormat="1" ht="37.950000000000003" customHeight="1">
      <c r="A183" s="28"/>
      <c r="B183" s="146"/>
      <c r="C183" s="147" t="s">
        <v>228</v>
      </c>
      <c r="D183" s="147" t="s">
        <v>127</v>
      </c>
      <c r="E183" s="148" t="s">
        <v>229</v>
      </c>
      <c r="F183" s="149" t="s">
        <v>230</v>
      </c>
      <c r="G183" s="150" t="s">
        <v>130</v>
      </c>
      <c r="H183" s="151">
        <v>377.47199999999998</v>
      </c>
      <c r="I183" s="152"/>
      <c r="J183" s="152">
        <f>ROUND(I183*H183,2)</f>
        <v>0</v>
      </c>
      <c r="K183" s="153"/>
      <c r="L183" s="29"/>
      <c r="M183" s="154" t="s">
        <v>1</v>
      </c>
      <c r="N183" s="155" t="s">
        <v>36</v>
      </c>
      <c r="O183" s="156">
        <v>0</v>
      </c>
      <c r="P183" s="156">
        <f>O183*H183</f>
        <v>0</v>
      </c>
      <c r="Q183" s="156">
        <v>0</v>
      </c>
      <c r="R183" s="156">
        <f>Q183*H183</f>
        <v>0</v>
      </c>
      <c r="S183" s="156">
        <v>0</v>
      </c>
      <c r="T183" s="157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8" t="s">
        <v>131</v>
      </c>
      <c r="AT183" s="158" t="s">
        <v>127</v>
      </c>
      <c r="AU183" s="158" t="s">
        <v>132</v>
      </c>
      <c r="AY183" s="16" t="s">
        <v>125</v>
      </c>
      <c r="BE183" s="159">
        <f>IF(N183="základná",J183,0)</f>
        <v>0</v>
      </c>
      <c r="BF183" s="159">
        <f>IF(N183="znížená",J183,0)</f>
        <v>0</v>
      </c>
      <c r="BG183" s="159">
        <f>IF(N183="zákl. prenesená",J183,0)</f>
        <v>0</v>
      </c>
      <c r="BH183" s="159">
        <f>IF(N183="zníž. prenesená",J183,0)</f>
        <v>0</v>
      </c>
      <c r="BI183" s="159">
        <f>IF(N183="nulová",J183,0)</f>
        <v>0</v>
      </c>
      <c r="BJ183" s="16" t="s">
        <v>132</v>
      </c>
      <c r="BK183" s="159">
        <f>ROUND(I183*H183,2)</f>
        <v>0</v>
      </c>
      <c r="BL183" s="16" t="s">
        <v>131</v>
      </c>
      <c r="BM183" s="158" t="s">
        <v>231</v>
      </c>
    </row>
    <row r="184" spans="1:65" s="13" customFormat="1">
      <c r="B184" s="160"/>
      <c r="D184" s="161" t="s">
        <v>134</v>
      </c>
      <c r="E184" s="162" t="s">
        <v>1</v>
      </c>
      <c r="F184" s="163" t="s">
        <v>232</v>
      </c>
      <c r="H184" s="164">
        <v>377.47199999999998</v>
      </c>
      <c r="L184" s="160"/>
      <c r="M184" s="165"/>
      <c r="N184" s="166"/>
      <c r="O184" s="166"/>
      <c r="P184" s="166"/>
      <c r="Q184" s="166"/>
      <c r="R184" s="166"/>
      <c r="S184" s="166"/>
      <c r="T184" s="167"/>
      <c r="AT184" s="162" t="s">
        <v>134</v>
      </c>
      <c r="AU184" s="162" t="s">
        <v>132</v>
      </c>
      <c r="AV184" s="13" t="s">
        <v>132</v>
      </c>
      <c r="AW184" s="13" t="s">
        <v>27</v>
      </c>
      <c r="AX184" s="13" t="s">
        <v>78</v>
      </c>
      <c r="AY184" s="162" t="s">
        <v>125</v>
      </c>
    </row>
    <row r="185" spans="1:65" s="2" customFormat="1" ht="44.25" customHeight="1">
      <c r="A185" s="28"/>
      <c r="B185" s="146"/>
      <c r="C185" s="147" t="s">
        <v>7</v>
      </c>
      <c r="D185" s="147" t="s">
        <v>127</v>
      </c>
      <c r="E185" s="148" t="s">
        <v>233</v>
      </c>
      <c r="F185" s="149" t="s">
        <v>234</v>
      </c>
      <c r="G185" s="150" t="s">
        <v>130</v>
      </c>
      <c r="H185" s="151">
        <v>62.911999999999999</v>
      </c>
      <c r="I185" s="152"/>
      <c r="J185" s="152">
        <f>ROUND(I185*H185,2)</f>
        <v>0</v>
      </c>
      <c r="K185" s="153"/>
      <c r="L185" s="29"/>
      <c r="M185" s="154" t="s">
        <v>1</v>
      </c>
      <c r="N185" s="155" t="s">
        <v>36</v>
      </c>
      <c r="O185" s="156">
        <v>3.9E-2</v>
      </c>
      <c r="P185" s="156">
        <f>O185*H185</f>
        <v>2.4535679999999997</v>
      </c>
      <c r="Q185" s="156">
        <v>3.5200000000000001E-3</v>
      </c>
      <c r="R185" s="156">
        <f>Q185*H185</f>
        <v>0.22145023999999999</v>
      </c>
      <c r="S185" s="156">
        <v>0</v>
      </c>
      <c r="T185" s="157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8" t="s">
        <v>131</v>
      </c>
      <c r="AT185" s="158" t="s">
        <v>127</v>
      </c>
      <c r="AU185" s="158" t="s">
        <v>132</v>
      </c>
      <c r="AY185" s="16" t="s">
        <v>125</v>
      </c>
      <c r="BE185" s="159">
        <f>IF(N185="základná",J185,0)</f>
        <v>0</v>
      </c>
      <c r="BF185" s="159">
        <f>IF(N185="znížená",J185,0)</f>
        <v>0</v>
      </c>
      <c r="BG185" s="159">
        <f>IF(N185="zákl. prenesená",J185,0)</f>
        <v>0</v>
      </c>
      <c r="BH185" s="159">
        <f>IF(N185="zníž. prenesená",J185,0)</f>
        <v>0</v>
      </c>
      <c r="BI185" s="159">
        <f>IF(N185="nulová",J185,0)</f>
        <v>0</v>
      </c>
      <c r="BJ185" s="16" t="s">
        <v>132</v>
      </c>
      <c r="BK185" s="159">
        <f>ROUND(I185*H185,2)</f>
        <v>0</v>
      </c>
      <c r="BL185" s="16" t="s">
        <v>131</v>
      </c>
      <c r="BM185" s="158" t="s">
        <v>235</v>
      </c>
    </row>
    <row r="186" spans="1:65" s="13" customFormat="1">
      <c r="B186" s="160"/>
      <c r="D186" s="161" t="s">
        <v>134</v>
      </c>
      <c r="E186" s="162" t="s">
        <v>1</v>
      </c>
      <c r="F186" s="163" t="s">
        <v>236</v>
      </c>
      <c r="H186" s="164">
        <v>15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134</v>
      </c>
      <c r="AU186" s="162" t="s">
        <v>132</v>
      </c>
      <c r="AV186" s="13" t="s">
        <v>132</v>
      </c>
      <c r="AW186" s="13" t="s">
        <v>27</v>
      </c>
      <c r="AX186" s="13" t="s">
        <v>70</v>
      </c>
      <c r="AY186" s="162" t="s">
        <v>125</v>
      </c>
    </row>
    <row r="187" spans="1:65" s="13" customFormat="1">
      <c r="B187" s="160"/>
      <c r="D187" s="161" t="s">
        <v>134</v>
      </c>
      <c r="E187" s="162" t="s">
        <v>1</v>
      </c>
      <c r="F187" s="163" t="s">
        <v>237</v>
      </c>
      <c r="H187" s="164">
        <v>47.911999999999999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134</v>
      </c>
      <c r="AU187" s="162" t="s">
        <v>132</v>
      </c>
      <c r="AV187" s="13" t="s">
        <v>132</v>
      </c>
      <c r="AW187" s="13" t="s">
        <v>27</v>
      </c>
      <c r="AX187" s="13" t="s">
        <v>70</v>
      </c>
      <c r="AY187" s="162" t="s">
        <v>125</v>
      </c>
    </row>
    <row r="188" spans="1:65" s="14" customFormat="1">
      <c r="B188" s="168"/>
      <c r="D188" s="161" t="s">
        <v>134</v>
      </c>
      <c r="E188" s="169" t="s">
        <v>1</v>
      </c>
      <c r="F188" s="170" t="s">
        <v>141</v>
      </c>
      <c r="H188" s="171">
        <v>62.911999999999999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134</v>
      </c>
      <c r="AU188" s="169" t="s">
        <v>132</v>
      </c>
      <c r="AV188" s="14" t="s">
        <v>131</v>
      </c>
      <c r="AW188" s="14" t="s">
        <v>27</v>
      </c>
      <c r="AX188" s="14" t="s">
        <v>78</v>
      </c>
      <c r="AY188" s="169" t="s">
        <v>125</v>
      </c>
    </row>
    <row r="189" spans="1:65" s="12" customFormat="1" ht="22.95" customHeight="1">
      <c r="B189" s="134"/>
      <c r="D189" s="135" t="s">
        <v>69</v>
      </c>
      <c r="E189" s="144" t="s">
        <v>131</v>
      </c>
      <c r="F189" s="144" t="s">
        <v>238</v>
      </c>
      <c r="J189" s="145">
        <f>BK189</f>
        <v>0</v>
      </c>
      <c r="L189" s="134"/>
      <c r="M189" s="138"/>
      <c r="N189" s="139"/>
      <c r="O189" s="139"/>
      <c r="P189" s="140">
        <f>SUM(P190:P193)</f>
        <v>121.90186800000002</v>
      </c>
      <c r="Q189" s="139"/>
      <c r="R189" s="140">
        <f>SUM(R190:R193)</f>
        <v>11.617617420000002</v>
      </c>
      <c r="S189" s="139"/>
      <c r="T189" s="141">
        <f>SUM(T190:T193)</f>
        <v>0</v>
      </c>
      <c r="AR189" s="135" t="s">
        <v>78</v>
      </c>
      <c r="AT189" s="142" t="s">
        <v>69</v>
      </c>
      <c r="AU189" s="142" t="s">
        <v>78</v>
      </c>
      <c r="AY189" s="135" t="s">
        <v>125</v>
      </c>
      <c r="BK189" s="143">
        <f>SUM(BK190:BK193)</f>
        <v>0</v>
      </c>
    </row>
    <row r="190" spans="1:65" s="2" customFormat="1" ht="33" customHeight="1">
      <c r="A190" s="28"/>
      <c r="B190" s="146"/>
      <c r="C190" s="147" t="s">
        <v>239</v>
      </c>
      <c r="D190" s="147" t="s">
        <v>127</v>
      </c>
      <c r="E190" s="148" t="s">
        <v>240</v>
      </c>
      <c r="F190" s="149" t="s">
        <v>241</v>
      </c>
      <c r="G190" s="150" t="s">
        <v>242</v>
      </c>
      <c r="H190" s="151">
        <v>307.83300000000003</v>
      </c>
      <c r="I190" s="152"/>
      <c r="J190" s="152">
        <f>ROUND(I190*H190,2)</f>
        <v>0</v>
      </c>
      <c r="K190" s="153"/>
      <c r="L190" s="29"/>
      <c r="M190" s="154" t="s">
        <v>1</v>
      </c>
      <c r="N190" s="155" t="s">
        <v>36</v>
      </c>
      <c r="O190" s="156">
        <v>0.39600000000000002</v>
      </c>
      <c r="P190" s="156">
        <f>O190*H190</f>
        <v>121.90186800000002</v>
      </c>
      <c r="Q190" s="156">
        <v>3.7399999999999998E-3</v>
      </c>
      <c r="R190" s="156">
        <f>Q190*H190</f>
        <v>1.1512954200000001</v>
      </c>
      <c r="S190" s="156">
        <v>0</v>
      </c>
      <c r="T190" s="157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8" t="s">
        <v>131</v>
      </c>
      <c r="AT190" s="158" t="s">
        <v>127</v>
      </c>
      <c r="AU190" s="158" t="s">
        <v>132</v>
      </c>
      <c r="AY190" s="16" t="s">
        <v>125</v>
      </c>
      <c r="BE190" s="159">
        <f>IF(N190="základná",J190,0)</f>
        <v>0</v>
      </c>
      <c r="BF190" s="159">
        <f>IF(N190="znížená",J190,0)</f>
        <v>0</v>
      </c>
      <c r="BG190" s="159">
        <f>IF(N190="zákl. prenesená",J190,0)</f>
        <v>0</v>
      </c>
      <c r="BH190" s="159">
        <f>IF(N190="zníž. prenesená",J190,0)</f>
        <v>0</v>
      </c>
      <c r="BI190" s="159">
        <f>IF(N190="nulová",J190,0)</f>
        <v>0</v>
      </c>
      <c r="BJ190" s="16" t="s">
        <v>132</v>
      </c>
      <c r="BK190" s="159">
        <f>ROUND(I190*H190,2)</f>
        <v>0</v>
      </c>
      <c r="BL190" s="16" t="s">
        <v>131</v>
      </c>
      <c r="BM190" s="158" t="s">
        <v>243</v>
      </c>
    </row>
    <row r="191" spans="1:65" s="13" customFormat="1">
      <c r="B191" s="160"/>
      <c r="D191" s="161" t="s">
        <v>134</v>
      </c>
      <c r="E191" s="162" t="s">
        <v>1</v>
      </c>
      <c r="F191" s="163" t="s">
        <v>244</v>
      </c>
      <c r="H191" s="164">
        <v>307.83300000000003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134</v>
      </c>
      <c r="AU191" s="162" t="s">
        <v>132</v>
      </c>
      <c r="AV191" s="13" t="s">
        <v>132</v>
      </c>
      <c r="AW191" s="13" t="s">
        <v>27</v>
      </c>
      <c r="AX191" s="13" t="s">
        <v>78</v>
      </c>
      <c r="AY191" s="162" t="s">
        <v>125</v>
      </c>
    </row>
    <row r="192" spans="1:65" s="2" customFormat="1" ht="16.5" customHeight="1">
      <c r="A192" s="28"/>
      <c r="B192" s="146"/>
      <c r="C192" s="175" t="s">
        <v>245</v>
      </c>
      <c r="D192" s="175" t="s">
        <v>246</v>
      </c>
      <c r="E192" s="176" t="s">
        <v>247</v>
      </c>
      <c r="F192" s="177" t="s">
        <v>248</v>
      </c>
      <c r="G192" s="178" t="s">
        <v>242</v>
      </c>
      <c r="H192" s="179">
        <v>307.83300000000003</v>
      </c>
      <c r="I192" s="180"/>
      <c r="J192" s="180">
        <f>ROUND(I192*H192,2)</f>
        <v>0</v>
      </c>
      <c r="K192" s="181"/>
      <c r="L192" s="182"/>
      <c r="M192" s="183" t="s">
        <v>1</v>
      </c>
      <c r="N192" s="184" t="s">
        <v>36</v>
      </c>
      <c r="O192" s="156">
        <v>0</v>
      </c>
      <c r="P192" s="156">
        <f>O192*H192</f>
        <v>0</v>
      </c>
      <c r="Q192" s="156">
        <v>3.4000000000000002E-2</v>
      </c>
      <c r="R192" s="156">
        <f>Q192*H192</f>
        <v>10.466322000000002</v>
      </c>
      <c r="S192" s="156">
        <v>0</v>
      </c>
      <c r="T192" s="157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8" t="s">
        <v>168</v>
      </c>
      <c r="AT192" s="158" t="s">
        <v>246</v>
      </c>
      <c r="AU192" s="158" t="s">
        <v>132</v>
      </c>
      <c r="AY192" s="16" t="s">
        <v>125</v>
      </c>
      <c r="BE192" s="159">
        <f>IF(N192="základná",J192,0)</f>
        <v>0</v>
      </c>
      <c r="BF192" s="159">
        <f>IF(N192="znížená",J192,0)</f>
        <v>0</v>
      </c>
      <c r="BG192" s="159">
        <f>IF(N192="zákl. prenesená",J192,0)</f>
        <v>0</v>
      </c>
      <c r="BH192" s="159">
        <f>IF(N192="zníž. prenesená",J192,0)</f>
        <v>0</v>
      </c>
      <c r="BI192" s="159">
        <f>IF(N192="nulová",J192,0)</f>
        <v>0</v>
      </c>
      <c r="BJ192" s="16" t="s">
        <v>132</v>
      </c>
      <c r="BK192" s="159">
        <f>ROUND(I192*H192,2)</f>
        <v>0</v>
      </c>
      <c r="BL192" s="16" t="s">
        <v>131</v>
      </c>
      <c r="BM192" s="158" t="s">
        <v>249</v>
      </c>
    </row>
    <row r="193" spans="1:65" s="13" customFormat="1">
      <c r="B193" s="160"/>
      <c r="D193" s="161" t="s">
        <v>134</v>
      </c>
      <c r="F193" s="163" t="s">
        <v>250</v>
      </c>
      <c r="H193" s="164">
        <v>307.83300000000003</v>
      </c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134</v>
      </c>
      <c r="AU193" s="162" t="s">
        <v>132</v>
      </c>
      <c r="AV193" s="13" t="s">
        <v>132</v>
      </c>
      <c r="AW193" s="13" t="s">
        <v>3</v>
      </c>
      <c r="AX193" s="13" t="s">
        <v>78</v>
      </c>
      <c r="AY193" s="162" t="s">
        <v>125</v>
      </c>
    </row>
    <row r="194" spans="1:65" s="12" customFormat="1" ht="22.95" customHeight="1">
      <c r="B194" s="134"/>
      <c r="D194" s="135" t="s">
        <v>69</v>
      </c>
      <c r="E194" s="144" t="s">
        <v>159</v>
      </c>
      <c r="F194" s="144" t="s">
        <v>251</v>
      </c>
      <c r="J194" s="145">
        <f>BK194</f>
        <v>0</v>
      </c>
      <c r="L194" s="134"/>
      <c r="M194" s="138"/>
      <c r="N194" s="139"/>
      <c r="O194" s="139"/>
      <c r="P194" s="140">
        <f>SUM(P195:P205)</f>
        <v>310.94820099999998</v>
      </c>
      <c r="Q194" s="139"/>
      <c r="R194" s="140">
        <f>SUM(R195:R205)</f>
        <v>230.36905941000001</v>
      </c>
      <c r="S194" s="139"/>
      <c r="T194" s="141">
        <f>SUM(T195:T205)</f>
        <v>0</v>
      </c>
      <c r="AR194" s="135" t="s">
        <v>78</v>
      </c>
      <c r="AT194" s="142" t="s">
        <v>69</v>
      </c>
      <c r="AU194" s="142" t="s">
        <v>78</v>
      </c>
      <c r="AY194" s="135" t="s">
        <v>125</v>
      </c>
      <c r="BK194" s="143">
        <f>SUM(BK195:BK205)</f>
        <v>0</v>
      </c>
    </row>
    <row r="195" spans="1:65" s="2" customFormat="1" ht="24.15" customHeight="1">
      <c r="A195" s="28"/>
      <c r="B195" s="146"/>
      <c r="C195" s="147" t="s">
        <v>252</v>
      </c>
      <c r="D195" s="147" t="s">
        <v>127</v>
      </c>
      <c r="E195" s="148" t="s">
        <v>253</v>
      </c>
      <c r="F195" s="149" t="s">
        <v>254</v>
      </c>
      <c r="G195" s="150" t="s">
        <v>138</v>
      </c>
      <c r="H195" s="151">
        <v>103.89400000000001</v>
      </c>
      <c r="I195" s="152"/>
      <c r="J195" s="152">
        <f>ROUND(I195*H195,2)</f>
        <v>0</v>
      </c>
      <c r="K195" s="153"/>
      <c r="L195" s="29"/>
      <c r="M195" s="154" t="s">
        <v>1</v>
      </c>
      <c r="N195" s="155" t="s">
        <v>36</v>
      </c>
      <c r="O195" s="156">
        <v>2.3199999999999998</v>
      </c>
      <c r="P195" s="156">
        <f>O195*H195</f>
        <v>241.03407999999999</v>
      </c>
      <c r="Q195" s="156">
        <v>2.19407</v>
      </c>
      <c r="R195" s="156">
        <f>Q195*H195</f>
        <v>227.95070858</v>
      </c>
      <c r="S195" s="156">
        <v>0</v>
      </c>
      <c r="T195" s="157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8" t="s">
        <v>131</v>
      </c>
      <c r="AT195" s="158" t="s">
        <v>127</v>
      </c>
      <c r="AU195" s="158" t="s">
        <v>132</v>
      </c>
      <c r="AY195" s="16" t="s">
        <v>125</v>
      </c>
      <c r="BE195" s="159">
        <f>IF(N195="základná",J195,0)</f>
        <v>0</v>
      </c>
      <c r="BF195" s="159">
        <f>IF(N195="znížená",J195,0)</f>
        <v>0</v>
      </c>
      <c r="BG195" s="159">
        <f>IF(N195="zákl. prenesená",J195,0)</f>
        <v>0</v>
      </c>
      <c r="BH195" s="159">
        <f>IF(N195="zníž. prenesená",J195,0)</f>
        <v>0</v>
      </c>
      <c r="BI195" s="159">
        <f>IF(N195="nulová",J195,0)</f>
        <v>0</v>
      </c>
      <c r="BJ195" s="16" t="s">
        <v>132</v>
      </c>
      <c r="BK195" s="159">
        <f>ROUND(I195*H195,2)</f>
        <v>0</v>
      </c>
      <c r="BL195" s="16" t="s">
        <v>131</v>
      </c>
      <c r="BM195" s="158" t="s">
        <v>255</v>
      </c>
    </row>
    <row r="196" spans="1:65" s="13" customFormat="1">
      <c r="B196" s="160"/>
      <c r="D196" s="161" t="s">
        <v>134</v>
      </c>
      <c r="E196" s="162" t="s">
        <v>1</v>
      </c>
      <c r="F196" s="163" t="s">
        <v>256</v>
      </c>
      <c r="H196" s="164">
        <v>103.89400000000001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134</v>
      </c>
      <c r="AU196" s="162" t="s">
        <v>132</v>
      </c>
      <c r="AV196" s="13" t="s">
        <v>132</v>
      </c>
      <c r="AW196" s="13" t="s">
        <v>27</v>
      </c>
      <c r="AX196" s="13" t="s">
        <v>70</v>
      </c>
      <c r="AY196" s="162" t="s">
        <v>125</v>
      </c>
    </row>
    <row r="197" spans="1:65" s="14" customFormat="1">
      <c r="B197" s="168"/>
      <c r="D197" s="161" t="s">
        <v>134</v>
      </c>
      <c r="E197" s="169" t="s">
        <v>1</v>
      </c>
      <c r="F197" s="170" t="s">
        <v>141</v>
      </c>
      <c r="H197" s="171">
        <v>103.89400000000001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134</v>
      </c>
      <c r="AU197" s="169" t="s">
        <v>132</v>
      </c>
      <c r="AV197" s="14" t="s">
        <v>131</v>
      </c>
      <c r="AW197" s="14" t="s">
        <v>27</v>
      </c>
      <c r="AX197" s="14" t="s">
        <v>78</v>
      </c>
      <c r="AY197" s="169" t="s">
        <v>125</v>
      </c>
    </row>
    <row r="198" spans="1:65" s="2" customFormat="1" ht="21.75" customHeight="1">
      <c r="A198" s="28"/>
      <c r="B198" s="146"/>
      <c r="C198" s="147" t="s">
        <v>257</v>
      </c>
      <c r="D198" s="147" t="s">
        <v>127</v>
      </c>
      <c r="E198" s="148" t="s">
        <v>258</v>
      </c>
      <c r="F198" s="149" t="s">
        <v>259</v>
      </c>
      <c r="G198" s="150" t="s">
        <v>130</v>
      </c>
      <c r="H198" s="151">
        <v>16.103000000000002</v>
      </c>
      <c r="I198" s="152"/>
      <c r="J198" s="152">
        <f>ROUND(I198*H198,2)</f>
        <v>0</v>
      </c>
      <c r="K198" s="153"/>
      <c r="L198" s="29"/>
      <c r="M198" s="154" t="s">
        <v>1</v>
      </c>
      <c r="N198" s="155" t="s">
        <v>36</v>
      </c>
      <c r="O198" s="156">
        <v>0.40899999999999997</v>
      </c>
      <c r="P198" s="156">
        <f>O198*H198</f>
        <v>6.5861270000000003</v>
      </c>
      <c r="Q198" s="156">
        <v>8.6099999999999996E-3</v>
      </c>
      <c r="R198" s="156">
        <f>Q198*H198</f>
        <v>0.13864683</v>
      </c>
      <c r="S198" s="156">
        <v>0</v>
      </c>
      <c r="T198" s="157">
        <f>S198*H198</f>
        <v>0</v>
      </c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R198" s="158" t="s">
        <v>131</v>
      </c>
      <c r="AT198" s="158" t="s">
        <v>127</v>
      </c>
      <c r="AU198" s="158" t="s">
        <v>132</v>
      </c>
      <c r="AY198" s="16" t="s">
        <v>125</v>
      </c>
      <c r="BE198" s="159">
        <f>IF(N198="základná",J198,0)</f>
        <v>0</v>
      </c>
      <c r="BF198" s="159">
        <f>IF(N198="znížená",J198,0)</f>
        <v>0</v>
      </c>
      <c r="BG198" s="159">
        <f>IF(N198="zákl. prenesená",J198,0)</f>
        <v>0</v>
      </c>
      <c r="BH198" s="159">
        <f>IF(N198="zníž. prenesená",J198,0)</f>
        <v>0</v>
      </c>
      <c r="BI198" s="159">
        <f>IF(N198="nulová",J198,0)</f>
        <v>0</v>
      </c>
      <c r="BJ198" s="16" t="s">
        <v>132</v>
      </c>
      <c r="BK198" s="159">
        <f>ROUND(I198*H198,2)</f>
        <v>0</v>
      </c>
      <c r="BL198" s="16" t="s">
        <v>131</v>
      </c>
      <c r="BM198" s="158" t="s">
        <v>260</v>
      </c>
    </row>
    <row r="199" spans="1:65" s="13" customFormat="1">
      <c r="B199" s="160"/>
      <c r="D199" s="161" t="s">
        <v>134</v>
      </c>
      <c r="E199" s="162" t="s">
        <v>1</v>
      </c>
      <c r="F199" s="163" t="s">
        <v>261</v>
      </c>
      <c r="H199" s="164">
        <v>16.103000000000002</v>
      </c>
      <c r="L199" s="160"/>
      <c r="M199" s="165"/>
      <c r="N199" s="166"/>
      <c r="O199" s="166"/>
      <c r="P199" s="166"/>
      <c r="Q199" s="166"/>
      <c r="R199" s="166"/>
      <c r="S199" s="166"/>
      <c r="T199" s="167"/>
      <c r="AT199" s="162" t="s">
        <v>134</v>
      </c>
      <c r="AU199" s="162" t="s">
        <v>132</v>
      </c>
      <c r="AV199" s="13" t="s">
        <v>132</v>
      </c>
      <c r="AW199" s="13" t="s">
        <v>27</v>
      </c>
      <c r="AX199" s="13" t="s">
        <v>78</v>
      </c>
      <c r="AY199" s="162" t="s">
        <v>125</v>
      </c>
    </row>
    <row r="200" spans="1:65" s="2" customFormat="1" ht="21.75" customHeight="1">
      <c r="A200" s="28"/>
      <c r="B200" s="146"/>
      <c r="C200" s="147" t="s">
        <v>262</v>
      </c>
      <c r="D200" s="147" t="s">
        <v>127</v>
      </c>
      <c r="E200" s="148" t="s">
        <v>263</v>
      </c>
      <c r="F200" s="149" t="s">
        <v>264</v>
      </c>
      <c r="G200" s="150" t="s">
        <v>130</v>
      </c>
      <c r="H200" s="151">
        <v>16.103000000000002</v>
      </c>
      <c r="I200" s="152"/>
      <c r="J200" s="152">
        <f>ROUND(I200*H200,2)</f>
        <v>0</v>
      </c>
      <c r="K200" s="153"/>
      <c r="L200" s="29"/>
      <c r="M200" s="154" t="s">
        <v>1</v>
      </c>
      <c r="N200" s="155" t="s">
        <v>36</v>
      </c>
      <c r="O200" s="156">
        <v>0.248</v>
      </c>
      <c r="P200" s="156">
        <f>O200*H200</f>
        <v>3.9935440000000004</v>
      </c>
      <c r="Q200" s="156">
        <v>0</v>
      </c>
      <c r="R200" s="156">
        <f>Q200*H200</f>
        <v>0</v>
      </c>
      <c r="S200" s="156">
        <v>0</v>
      </c>
      <c r="T200" s="157">
        <f>S200*H200</f>
        <v>0</v>
      </c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R200" s="158" t="s">
        <v>131</v>
      </c>
      <c r="AT200" s="158" t="s">
        <v>127</v>
      </c>
      <c r="AU200" s="158" t="s">
        <v>132</v>
      </c>
      <c r="AY200" s="16" t="s">
        <v>125</v>
      </c>
      <c r="BE200" s="159">
        <f>IF(N200="základná",J200,0)</f>
        <v>0</v>
      </c>
      <c r="BF200" s="159">
        <f>IF(N200="znížená",J200,0)</f>
        <v>0</v>
      </c>
      <c r="BG200" s="159">
        <f>IF(N200="zákl. prenesená",J200,0)</f>
        <v>0</v>
      </c>
      <c r="BH200" s="159">
        <f>IF(N200="zníž. prenesená",J200,0)</f>
        <v>0</v>
      </c>
      <c r="BI200" s="159">
        <f>IF(N200="nulová",J200,0)</f>
        <v>0</v>
      </c>
      <c r="BJ200" s="16" t="s">
        <v>132</v>
      </c>
      <c r="BK200" s="159">
        <f>ROUND(I200*H200,2)</f>
        <v>0</v>
      </c>
      <c r="BL200" s="16" t="s">
        <v>131</v>
      </c>
      <c r="BM200" s="158" t="s">
        <v>265</v>
      </c>
    </row>
    <row r="201" spans="1:65" s="2" customFormat="1" ht="37.950000000000003" customHeight="1">
      <c r="A201" s="28"/>
      <c r="B201" s="146"/>
      <c r="C201" s="147" t="s">
        <v>266</v>
      </c>
      <c r="D201" s="147" t="s">
        <v>127</v>
      </c>
      <c r="E201" s="148" t="s">
        <v>267</v>
      </c>
      <c r="F201" s="149" t="s">
        <v>268</v>
      </c>
      <c r="G201" s="150" t="s">
        <v>130</v>
      </c>
      <c r="H201" s="151">
        <v>646.45000000000005</v>
      </c>
      <c r="I201" s="152"/>
      <c r="J201" s="152">
        <f>ROUND(I201*H201,2)</f>
        <v>0</v>
      </c>
      <c r="K201" s="153"/>
      <c r="L201" s="29"/>
      <c r="M201" s="154" t="s">
        <v>1</v>
      </c>
      <c r="N201" s="155" t="s">
        <v>36</v>
      </c>
      <c r="O201" s="156">
        <v>4.1000000000000002E-2</v>
      </c>
      <c r="P201" s="156">
        <f>O201*H201</f>
        <v>26.504450000000002</v>
      </c>
      <c r="Q201" s="156">
        <v>3.5200000000000001E-3</v>
      </c>
      <c r="R201" s="156">
        <f>Q201*H201</f>
        <v>2.2755040000000002</v>
      </c>
      <c r="S201" s="156">
        <v>0</v>
      </c>
      <c r="T201" s="157">
        <f>S201*H201</f>
        <v>0</v>
      </c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R201" s="158" t="s">
        <v>131</v>
      </c>
      <c r="AT201" s="158" t="s">
        <v>127</v>
      </c>
      <c r="AU201" s="158" t="s">
        <v>132</v>
      </c>
      <c r="AY201" s="16" t="s">
        <v>125</v>
      </c>
      <c r="BE201" s="159">
        <f>IF(N201="základná",J201,0)</f>
        <v>0</v>
      </c>
      <c r="BF201" s="159">
        <f>IF(N201="znížená",J201,0)</f>
        <v>0</v>
      </c>
      <c r="BG201" s="159">
        <f>IF(N201="zákl. prenesená",J201,0)</f>
        <v>0</v>
      </c>
      <c r="BH201" s="159">
        <f>IF(N201="zníž. prenesená",J201,0)</f>
        <v>0</v>
      </c>
      <c r="BI201" s="159">
        <f>IF(N201="nulová",J201,0)</f>
        <v>0</v>
      </c>
      <c r="BJ201" s="16" t="s">
        <v>132</v>
      </c>
      <c r="BK201" s="159">
        <f>ROUND(I201*H201,2)</f>
        <v>0</v>
      </c>
      <c r="BL201" s="16" t="s">
        <v>131</v>
      </c>
      <c r="BM201" s="158" t="s">
        <v>269</v>
      </c>
    </row>
    <row r="202" spans="1:65" s="13" customFormat="1">
      <c r="B202" s="160"/>
      <c r="D202" s="161" t="s">
        <v>134</v>
      </c>
      <c r="E202" s="162" t="s">
        <v>1</v>
      </c>
      <c r="F202" s="163" t="s">
        <v>270</v>
      </c>
      <c r="H202" s="164">
        <v>646.45000000000005</v>
      </c>
      <c r="L202" s="160"/>
      <c r="M202" s="165"/>
      <c r="N202" s="166"/>
      <c r="O202" s="166"/>
      <c r="P202" s="166"/>
      <c r="Q202" s="166"/>
      <c r="R202" s="166"/>
      <c r="S202" s="166"/>
      <c r="T202" s="167"/>
      <c r="AT202" s="162" t="s">
        <v>134</v>
      </c>
      <c r="AU202" s="162" t="s">
        <v>132</v>
      </c>
      <c r="AV202" s="13" t="s">
        <v>132</v>
      </c>
      <c r="AW202" s="13" t="s">
        <v>27</v>
      </c>
      <c r="AX202" s="13" t="s">
        <v>70</v>
      </c>
      <c r="AY202" s="162" t="s">
        <v>125</v>
      </c>
    </row>
    <row r="203" spans="1:65" s="14" customFormat="1">
      <c r="B203" s="168"/>
      <c r="D203" s="161" t="s">
        <v>134</v>
      </c>
      <c r="E203" s="169" t="s">
        <v>1</v>
      </c>
      <c r="F203" s="170" t="s">
        <v>141</v>
      </c>
      <c r="H203" s="171">
        <v>646.45000000000005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134</v>
      </c>
      <c r="AU203" s="169" t="s">
        <v>132</v>
      </c>
      <c r="AV203" s="14" t="s">
        <v>131</v>
      </c>
      <c r="AW203" s="14" t="s">
        <v>27</v>
      </c>
      <c r="AX203" s="14" t="s">
        <v>78</v>
      </c>
      <c r="AY203" s="169" t="s">
        <v>125</v>
      </c>
    </row>
    <row r="204" spans="1:65" s="2" customFormat="1" ht="37.950000000000003" customHeight="1">
      <c r="A204" s="28"/>
      <c r="B204" s="146"/>
      <c r="C204" s="147" t="s">
        <v>271</v>
      </c>
      <c r="D204" s="147" t="s">
        <v>127</v>
      </c>
      <c r="E204" s="148" t="s">
        <v>272</v>
      </c>
      <c r="F204" s="149" t="s">
        <v>273</v>
      </c>
      <c r="G204" s="150" t="s">
        <v>274</v>
      </c>
      <c r="H204" s="151">
        <v>70</v>
      </c>
      <c r="I204" s="152"/>
      <c r="J204" s="152">
        <f>ROUND(I204*H204,2)</f>
        <v>0</v>
      </c>
      <c r="K204" s="153"/>
      <c r="L204" s="29"/>
      <c r="M204" s="154" t="s">
        <v>1</v>
      </c>
      <c r="N204" s="155" t="s">
        <v>36</v>
      </c>
      <c r="O204" s="156">
        <v>0.46899999999999997</v>
      </c>
      <c r="P204" s="156">
        <f>O204*H204</f>
        <v>32.83</v>
      </c>
      <c r="Q204" s="156">
        <v>6.0000000000000002E-5</v>
      </c>
      <c r="R204" s="156">
        <f>Q204*H204</f>
        <v>4.1999999999999997E-3</v>
      </c>
      <c r="S204" s="156">
        <v>0</v>
      </c>
      <c r="T204" s="157">
        <f>S204*H204</f>
        <v>0</v>
      </c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R204" s="158" t="s">
        <v>131</v>
      </c>
      <c r="AT204" s="158" t="s">
        <v>127</v>
      </c>
      <c r="AU204" s="158" t="s">
        <v>132</v>
      </c>
      <c r="AY204" s="16" t="s">
        <v>125</v>
      </c>
      <c r="BE204" s="159">
        <f>IF(N204="základná",J204,0)</f>
        <v>0</v>
      </c>
      <c r="BF204" s="159">
        <f>IF(N204="znížená",J204,0)</f>
        <v>0</v>
      </c>
      <c r="BG204" s="159">
        <f>IF(N204="zákl. prenesená",J204,0)</f>
        <v>0</v>
      </c>
      <c r="BH204" s="159">
        <f>IF(N204="zníž. prenesená",J204,0)</f>
        <v>0</v>
      </c>
      <c r="BI204" s="159">
        <f>IF(N204="nulová",J204,0)</f>
        <v>0</v>
      </c>
      <c r="BJ204" s="16" t="s">
        <v>132</v>
      </c>
      <c r="BK204" s="159">
        <f>ROUND(I204*H204,2)</f>
        <v>0</v>
      </c>
      <c r="BL204" s="16" t="s">
        <v>131</v>
      </c>
      <c r="BM204" s="158" t="s">
        <v>275</v>
      </c>
    </row>
    <row r="205" spans="1:65" s="13" customFormat="1">
      <c r="B205" s="160"/>
      <c r="D205" s="161" t="s">
        <v>134</v>
      </c>
      <c r="E205" s="162" t="s">
        <v>1</v>
      </c>
      <c r="F205" s="163" t="s">
        <v>276</v>
      </c>
      <c r="H205" s="164">
        <v>70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134</v>
      </c>
      <c r="AU205" s="162" t="s">
        <v>132</v>
      </c>
      <c r="AV205" s="13" t="s">
        <v>132</v>
      </c>
      <c r="AW205" s="13" t="s">
        <v>27</v>
      </c>
      <c r="AX205" s="13" t="s">
        <v>78</v>
      </c>
      <c r="AY205" s="162" t="s">
        <v>125</v>
      </c>
    </row>
    <row r="206" spans="1:65" s="12" customFormat="1" ht="22.95" customHeight="1">
      <c r="B206" s="134"/>
      <c r="D206" s="135" t="s">
        <v>69</v>
      </c>
      <c r="E206" s="144" t="s">
        <v>168</v>
      </c>
      <c r="F206" s="144" t="s">
        <v>277</v>
      </c>
      <c r="J206" s="145">
        <f>BK206</f>
        <v>0</v>
      </c>
      <c r="L206" s="134"/>
      <c r="M206" s="138"/>
      <c r="N206" s="139"/>
      <c r="O206" s="139"/>
      <c r="P206" s="140">
        <f>SUM(P207:P208)</f>
        <v>5.3563000000000001</v>
      </c>
      <c r="Q206" s="139"/>
      <c r="R206" s="140">
        <f>SUM(R207:R208)</f>
        <v>1.0354281999999999</v>
      </c>
      <c r="S206" s="139"/>
      <c r="T206" s="141">
        <f>SUM(T207:T208)</f>
        <v>0</v>
      </c>
      <c r="AR206" s="135" t="s">
        <v>78</v>
      </c>
      <c r="AT206" s="142" t="s">
        <v>69</v>
      </c>
      <c r="AU206" s="142" t="s">
        <v>78</v>
      </c>
      <c r="AY206" s="135" t="s">
        <v>125</v>
      </c>
      <c r="BK206" s="143">
        <f>SUM(BK207:BK208)</f>
        <v>0</v>
      </c>
    </row>
    <row r="207" spans="1:65" s="2" customFormat="1" ht="24.15" customHeight="1">
      <c r="A207" s="28"/>
      <c r="B207" s="146"/>
      <c r="C207" s="147" t="s">
        <v>278</v>
      </c>
      <c r="D207" s="147" t="s">
        <v>127</v>
      </c>
      <c r="E207" s="148" t="s">
        <v>279</v>
      </c>
      <c r="F207" s="149" t="s">
        <v>280</v>
      </c>
      <c r="G207" s="150" t="s">
        <v>274</v>
      </c>
      <c r="H207" s="151">
        <v>92.35</v>
      </c>
      <c r="I207" s="152"/>
      <c r="J207" s="152">
        <f>ROUND(I207*H207,2)</f>
        <v>0</v>
      </c>
      <c r="K207" s="153"/>
      <c r="L207" s="29"/>
      <c r="M207" s="154" t="s">
        <v>1</v>
      </c>
      <c r="N207" s="155" t="s">
        <v>36</v>
      </c>
      <c r="O207" s="156">
        <v>5.8000000000000003E-2</v>
      </c>
      <c r="P207" s="156">
        <f>O207*H207</f>
        <v>5.3563000000000001</v>
      </c>
      <c r="Q207" s="156">
        <v>2.0000000000000002E-5</v>
      </c>
      <c r="R207" s="156">
        <f>Q207*H207</f>
        <v>1.8470000000000001E-3</v>
      </c>
      <c r="S207" s="156">
        <v>0</v>
      </c>
      <c r="T207" s="157">
        <f>S207*H207</f>
        <v>0</v>
      </c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R207" s="158" t="s">
        <v>131</v>
      </c>
      <c r="AT207" s="158" t="s">
        <v>127</v>
      </c>
      <c r="AU207" s="158" t="s">
        <v>132</v>
      </c>
      <c r="AY207" s="16" t="s">
        <v>125</v>
      </c>
      <c r="BE207" s="159">
        <f>IF(N207="základná",J207,0)</f>
        <v>0</v>
      </c>
      <c r="BF207" s="159">
        <f>IF(N207="znížená",J207,0)</f>
        <v>0</v>
      </c>
      <c r="BG207" s="159">
        <f>IF(N207="zákl. prenesená",J207,0)</f>
        <v>0</v>
      </c>
      <c r="BH207" s="159">
        <f>IF(N207="zníž. prenesená",J207,0)</f>
        <v>0</v>
      </c>
      <c r="BI207" s="159">
        <f>IF(N207="nulová",J207,0)</f>
        <v>0</v>
      </c>
      <c r="BJ207" s="16" t="s">
        <v>132</v>
      </c>
      <c r="BK207" s="159">
        <f>ROUND(I207*H207,2)</f>
        <v>0</v>
      </c>
      <c r="BL207" s="16" t="s">
        <v>131</v>
      </c>
      <c r="BM207" s="158" t="s">
        <v>281</v>
      </c>
    </row>
    <row r="208" spans="1:65" s="2" customFormat="1" ht="21.75" customHeight="1">
      <c r="A208" s="28"/>
      <c r="B208" s="146"/>
      <c r="C208" s="175" t="s">
        <v>282</v>
      </c>
      <c r="D208" s="175" t="s">
        <v>246</v>
      </c>
      <c r="E208" s="176" t="s">
        <v>283</v>
      </c>
      <c r="F208" s="177" t="s">
        <v>284</v>
      </c>
      <c r="G208" s="178" t="s">
        <v>242</v>
      </c>
      <c r="H208" s="179">
        <v>18.47</v>
      </c>
      <c r="I208" s="180"/>
      <c r="J208" s="180">
        <f>ROUND(I208*H208,2)</f>
        <v>0</v>
      </c>
      <c r="K208" s="181"/>
      <c r="L208" s="182"/>
      <c r="M208" s="183" t="s">
        <v>1</v>
      </c>
      <c r="N208" s="184" t="s">
        <v>36</v>
      </c>
      <c r="O208" s="156">
        <v>0</v>
      </c>
      <c r="P208" s="156">
        <f>O208*H208</f>
        <v>0</v>
      </c>
      <c r="Q208" s="156">
        <v>5.5960000000000003E-2</v>
      </c>
      <c r="R208" s="156">
        <f>Q208*H208</f>
        <v>1.0335812</v>
      </c>
      <c r="S208" s="156">
        <v>0</v>
      </c>
      <c r="T208" s="157">
        <f>S208*H208</f>
        <v>0</v>
      </c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R208" s="158" t="s">
        <v>168</v>
      </c>
      <c r="AT208" s="158" t="s">
        <v>246</v>
      </c>
      <c r="AU208" s="158" t="s">
        <v>132</v>
      </c>
      <c r="AY208" s="16" t="s">
        <v>125</v>
      </c>
      <c r="BE208" s="159">
        <f>IF(N208="základná",J208,0)</f>
        <v>0</v>
      </c>
      <c r="BF208" s="159">
        <f>IF(N208="znížená",J208,0)</f>
        <v>0</v>
      </c>
      <c r="BG208" s="159">
        <f>IF(N208="zákl. prenesená",J208,0)</f>
        <v>0</v>
      </c>
      <c r="BH208" s="159">
        <f>IF(N208="zníž. prenesená",J208,0)</f>
        <v>0</v>
      </c>
      <c r="BI208" s="159">
        <f>IF(N208="nulová",J208,0)</f>
        <v>0</v>
      </c>
      <c r="BJ208" s="16" t="s">
        <v>132</v>
      </c>
      <c r="BK208" s="159">
        <f>ROUND(I208*H208,2)</f>
        <v>0</v>
      </c>
      <c r="BL208" s="16" t="s">
        <v>131</v>
      </c>
      <c r="BM208" s="158" t="s">
        <v>285</v>
      </c>
    </row>
    <row r="209" spans="1:65" s="12" customFormat="1" ht="22.95" customHeight="1">
      <c r="B209" s="134"/>
      <c r="D209" s="135" t="s">
        <v>69</v>
      </c>
      <c r="E209" s="144" t="s">
        <v>173</v>
      </c>
      <c r="F209" s="144" t="s">
        <v>636</v>
      </c>
      <c r="J209" s="145">
        <f>BK209</f>
        <v>0</v>
      </c>
      <c r="L209" s="134"/>
      <c r="M209" s="138"/>
      <c r="N209" s="139"/>
      <c r="O209" s="139"/>
      <c r="P209" s="140">
        <f>SUM(P210:P211)</f>
        <v>66.118560000000002</v>
      </c>
      <c r="Q209" s="139"/>
      <c r="R209" s="140">
        <f>SUM(R210:R211)</f>
        <v>9.5824000000000013E-3</v>
      </c>
      <c r="S209" s="139"/>
      <c r="T209" s="141">
        <f>SUM(T210:T211)</f>
        <v>0</v>
      </c>
      <c r="AR209" s="135" t="s">
        <v>78</v>
      </c>
      <c r="AT209" s="142" t="s">
        <v>69</v>
      </c>
      <c r="AU209" s="142" t="s">
        <v>78</v>
      </c>
      <c r="AY209" s="135" t="s">
        <v>125</v>
      </c>
      <c r="BK209" s="143">
        <f>SUM(BK210:BK211)</f>
        <v>0</v>
      </c>
    </row>
    <row r="210" spans="1:65" s="2" customFormat="1" ht="24.15" customHeight="1">
      <c r="A210" s="28"/>
      <c r="B210" s="146"/>
      <c r="C210" s="147" t="s">
        <v>287</v>
      </c>
      <c r="D210" s="147" t="s">
        <v>127</v>
      </c>
      <c r="E210" s="148" t="s">
        <v>288</v>
      </c>
      <c r="F210" s="149" t="s">
        <v>289</v>
      </c>
      <c r="G210" s="150" t="s">
        <v>130</v>
      </c>
      <c r="H210" s="151">
        <v>239.56</v>
      </c>
      <c r="I210" s="152"/>
      <c r="J210" s="152">
        <f>ROUND(I210*H210,2)</f>
        <v>0</v>
      </c>
      <c r="K210" s="153"/>
      <c r="L210" s="29"/>
      <c r="M210" s="154" t="s">
        <v>1</v>
      </c>
      <c r="N210" s="155" t="s">
        <v>36</v>
      </c>
      <c r="O210" s="156">
        <v>0.27600000000000002</v>
      </c>
      <c r="P210" s="156">
        <f>O210*H210</f>
        <v>66.118560000000002</v>
      </c>
      <c r="Q210" s="156">
        <v>4.0000000000000003E-5</v>
      </c>
      <c r="R210" s="156">
        <f>Q210*H210</f>
        <v>9.5824000000000013E-3</v>
      </c>
      <c r="S210" s="156">
        <v>0</v>
      </c>
      <c r="T210" s="157">
        <f>S210*H210</f>
        <v>0</v>
      </c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R210" s="158" t="s">
        <v>131</v>
      </c>
      <c r="AT210" s="158" t="s">
        <v>127</v>
      </c>
      <c r="AU210" s="158" t="s">
        <v>132</v>
      </c>
      <c r="AY210" s="16" t="s">
        <v>125</v>
      </c>
      <c r="BE210" s="159">
        <f>IF(N210="základná",J210,0)</f>
        <v>0</v>
      </c>
      <c r="BF210" s="159">
        <f>IF(N210="znížená",J210,0)</f>
        <v>0</v>
      </c>
      <c r="BG210" s="159">
        <f>IF(N210="zákl. prenesená",J210,0)</f>
        <v>0</v>
      </c>
      <c r="BH210" s="159">
        <f>IF(N210="zníž. prenesená",J210,0)</f>
        <v>0</v>
      </c>
      <c r="BI210" s="159">
        <f>IF(N210="nulová",J210,0)</f>
        <v>0</v>
      </c>
      <c r="BJ210" s="16" t="s">
        <v>132</v>
      </c>
      <c r="BK210" s="159">
        <f>ROUND(I210*H210,2)</f>
        <v>0</v>
      </c>
      <c r="BL210" s="16" t="s">
        <v>131</v>
      </c>
      <c r="BM210" s="158" t="s">
        <v>290</v>
      </c>
    </row>
    <row r="211" spans="1:65" s="13" customFormat="1">
      <c r="B211" s="160"/>
      <c r="D211" s="161" t="s">
        <v>134</v>
      </c>
      <c r="E211" s="162" t="s">
        <v>1</v>
      </c>
      <c r="F211" s="163" t="s">
        <v>291</v>
      </c>
      <c r="H211" s="164">
        <v>239.56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134</v>
      </c>
      <c r="AU211" s="162" t="s">
        <v>132</v>
      </c>
      <c r="AV211" s="13" t="s">
        <v>132</v>
      </c>
      <c r="AW211" s="13" t="s">
        <v>27</v>
      </c>
      <c r="AX211" s="13" t="s">
        <v>78</v>
      </c>
      <c r="AY211" s="162" t="s">
        <v>125</v>
      </c>
    </row>
    <row r="212" spans="1:65" s="12" customFormat="1" ht="22.95" customHeight="1">
      <c r="B212" s="134"/>
      <c r="D212" s="135" t="s">
        <v>69</v>
      </c>
      <c r="E212" s="144" t="s">
        <v>292</v>
      </c>
      <c r="F212" s="144" t="s">
        <v>293</v>
      </c>
      <c r="J212" s="145">
        <f>BK212</f>
        <v>0</v>
      </c>
      <c r="L212" s="134"/>
      <c r="M212" s="138"/>
      <c r="N212" s="139"/>
      <c r="O212" s="139"/>
      <c r="P212" s="140">
        <f>P213</f>
        <v>442.203936</v>
      </c>
      <c r="Q212" s="139"/>
      <c r="R212" s="140">
        <f>R213</f>
        <v>0</v>
      </c>
      <c r="S212" s="139"/>
      <c r="T212" s="141">
        <f>T213</f>
        <v>0</v>
      </c>
      <c r="AR212" s="135" t="s">
        <v>78</v>
      </c>
      <c r="AT212" s="142" t="s">
        <v>69</v>
      </c>
      <c r="AU212" s="142" t="s">
        <v>78</v>
      </c>
      <c r="AY212" s="135" t="s">
        <v>125</v>
      </c>
      <c r="BK212" s="143">
        <f>BK213</f>
        <v>0</v>
      </c>
    </row>
    <row r="213" spans="1:65" s="2" customFormat="1" ht="24.15" customHeight="1">
      <c r="A213" s="28"/>
      <c r="B213" s="146"/>
      <c r="C213" s="147" t="s">
        <v>294</v>
      </c>
      <c r="D213" s="147" t="s">
        <v>127</v>
      </c>
      <c r="E213" s="148" t="s">
        <v>295</v>
      </c>
      <c r="F213" s="149" t="s">
        <v>296</v>
      </c>
      <c r="G213" s="150" t="s">
        <v>176</v>
      </c>
      <c r="H213" s="151">
        <v>492.43200000000002</v>
      </c>
      <c r="I213" s="152"/>
      <c r="J213" s="152">
        <f>ROUND(I213*H213,2)</f>
        <v>0</v>
      </c>
      <c r="K213" s="153"/>
      <c r="L213" s="29"/>
      <c r="M213" s="154" t="s">
        <v>1</v>
      </c>
      <c r="N213" s="155" t="s">
        <v>36</v>
      </c>
      <c r="O213" s="156">
        <v>0.89800000000000002</v>
      </c>
      <c r="P213" s="156">
        <f>O213*H213</f>
        <v>442.203936</v>
      </c>
      <c r="Q213" s="156">
        <v>0</v>
      </c>
      <c r="R213" s="156">
        <f>Q213*H213</f>
        <v>0</v>
      </c>
      <c r="S213" s="156">
        <v>0</v>
      </c>
      <c r="T213" s="157">
        <f>S213*H213</f>
        <v>0</v>
      </c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R213" s="158" t="s">
        <v>131</v>
      </c>
      <c r="AT213" s="158" t="s">
        <v>127</v>
      </c>
      <c r="AU213" s="158" t="s">
        <v>132</v>
      </c>
      <c r="AY213" s="16" t="s">
        <v>125</v>
      </c>
      <c r="BE213" s="159">
        <f>IF(N213="základná",J213,0)</f>
        <v>0</v>
      </c>
      <c r="BF213" s="159">
        <f>IF(N213="znížená",J213,0)</f>
        <v>0</v>
      </c>
      <c r="BG213" s="159">
        <f>IF(N213="zákl. prenesená",J213,0)</f>
        <v>0</v>
      </c>
      <c r="BH213" s="159">
        <f>IF(N213="zníž. prenesená",J213,0)</f>
        <v>0</v>
      </c>
      <c r="BI213" s="159">
        <f>IF(N213="nulová",J213,0)</f>
        <v>0</v>
      </c>
      <c r="BJ213" s="16" t="s">
        <v>132</v>
      </c>
      <c r="BK213" s="159">
        <f>ROUND(I213*H213,2)</f>
        <v>0</v>
      </c>
      <c r="BL213" s="16" t="s">
        <v>131</v>
      </c>
      <c r="BM213" s="158" t="s">
        <v>297</v>
      </c>
    </row>
    <row r="214" spans="1:65" s="12" customFormat="1" ht="25.95" customHeight="1">
      <c r="B214" s="134"/>
      <c r="D214" s="135" t="s">
        <v>69</v>
      </c>
      <c r="E214" s="136" t="s">
        <v>298</v>
      </c>
      <c r="F214" s="136" t="s">
        <v>299</v>
      </c>
      <c r="J214" s="137">
        <f>BK214</f>
        <v>0</v>
      </c>
      <c r="L214" s="134"/>
      <c r="M214" s="138"/>
      <c r="N214" s="139"/>
      <c r="O214" s="139"/>
      <c r="P214" s="140">
        <f>P215+P223+P230+P249</f>
        <v>1068.2256040100001</v>
      </c>
      <c r="Q214" s="139"/>
      <c r="R214" s="140">
        <f>R215+R223+R230+R249</f>
        <v>8.8283928900000017</v>
      </c>
      <c r="S214" s="139"/>
      <c r="T214" s="141">
        <f>T215+T223+T230+T249</f>
        <v>0</v>
      </c>
      <c r="AR214" s="135" t="s">
        <v>132</v>
      </c>
      <c r="AT214" s="142" t="s">
        <v>69</v>
      </c>
      <c r="AU214" s="142" t="s">
        <v>70</v>
      </c>
      <c r="AY214" s="135" t="s">
        <v>125</v>
      </c>
      <c r="BK214" s="143">
        <f>BK215+BK223+BK230+BK249</f>
        <v>0</v>
      </c>
    </row>
    <row r="215" spans="1:65" s="12" customFormat="1" ht="22.95" customHeight="1">
      <c r="B215" s="134"/>
      <c r="D215" s="135" t="s">
        <v>69</v>
      </c>
      <c r="E215" s="144" t="s">
        <v>300</v>
      </c>
      <c r="F215" s="144" t="s">
        <v>301</v>
      </c>
      <c r="J215" s="145">
        <f>BK215</f>
        <v>0</v>
      </c>
      <c r="L215" s="134"/>
      <c r="M215" s="138"/>
      <c r="N215" s="139"/>
      <c r="O215" s="139"/>
      <c r="P215" s="140">
        <f>SUM(P216:P222)</f>
        <v>91.990985509999987</v>
      </c>
      <c r="Q215" s="139"/>
      <c r="R215" s="140">
        <f>SUM(R216:R222)</f>
        <v>2.9302963000000002</v>
      </c>
      <c r="S215" s="139"/>
      <c r="T215" s="141">
        <f>SUM(T216:T222)</f>
        <v>0</v>
      </c>
      <c r="AR215" s="135" t="s">
        <v>132</v>
      </c>
      <c r="AT215" s="142" t="s">
        <v>69</v>
      </c>
      <c r="AU215" s="142" t="s">
        <v>78</v>
      </c>
      <c r="AY215" s="135" t="s">
        <v>125</v>
      </c>
      <c r="BK215" s="143">
        <f>SUM(BK216:BK222)</f>
        <v>0</v>
      </c>
    </row>
    <row r="216" spans="1:65" s="2" customFormat="1" ht="24.15" customHeight="1">
      <c r="A216" s="28"/>
      <c r="B216" s="146"/>
      <c r="C216" s="147" t="s">
        <v>302</v>
      </c>
      <c r="D216" s="147" t="s">
        <v>127</v>
      </c>
      <c r="E216" s="148" t="s">
        <v>303</v>
      </c>
      <c r="F216" s="149" t="s">
        <v>304</v>
      </c>
      <c r="G216" s="150" t="s">
        <v>274</v>
      </c>
      <c r="H216" s="151">
        <v>299.45</v>
      </c>
      <c r="I216" s="152"/>
      <c r="J216" s="152">
        <f>ROUND(I216*H216,2)</f>
        <v>0</v>
      </c>
      <c r="K216" s="153"/>
      <c r="L216" s="29"/>
      <c r="M216" s="154" t="s">
        <v>1</v>
      </c>
      <c r="N216" s="155" t="s">
        <v>36</v>
      </c>
      <c r="O216" s="156">
        <v>0.307</v>
      </c>
      <c r="P216" s="156">
        <f>O216*H216</f>
        <v>91.931149999999988</v>
      </c>
      <c r="Q216" s="156">
        <v>2.5999999999999998E-4</v>
      </c>
      <c r="R216" s="156">
        <f>Q216*H216</f>
        <v>7.7856999999999996E-2</v>
      </c>
      <c r="S216" s="156">
        <v>0</v>
      </c>
      <c r="T216" s="157">
        <f>S216*H216</f>
        <v>0</v>
      </c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R216" s="158" t="s">
        <v>213</v>
      </c>
      <c r="AT216" s="158" t="s">
        <v>127</v>
      </c>
      <c r="AU216" s="158" t="s">
        <v>132</v>
      </c>
      <c r="AY216" s="16" t="s">
        <v>125</v>
      </c>
      <c r="BE216" s="159">
        <f>IF(N216="základná",J216,0)</f>
        <v>0</v>
      </c>
      <c r="BF216" s="159">
        <f>IF(N216="znížená",J216,0)</f>
        <v>0</v>
      </c>
      <c r="BG216" s="159">
        <f>IF(N216="zákl. prenesená",J216,0)</f>
        <v>0</v>
      </c>
      <c r="BH216" s="159">
        <f>IF(N216="zníž. prenesená",J216,0)</f>
        <v>0</v>
      </c>
      <c r="BI216" s="159">
        <f>IF(N216="nulová",J216,0)</f>
        <v>0</v>
      </c>
      <c r="BJ216" s="16" t="s">
        <v>132</v>
      </c>
      <c r="BK216" s="159">
        <f>ROUND(I216*H216,2)</f>
        <v>0</v>
      </c>
      <c r="BL216" s="16" t="s">
        <v>213</v>
      </c>
      <c r="BM216" s="158" t="s">
        <v>305</v>
      </c>
    </row>
    <row r="217" spans="1:65" s="13" customFormat="1">
      <c r="B217" s="160"/>
      <c r="D217" s="161" t="s">
        <v>134</v>
      </c>
      <c r="E217" s="162" t="s">
        <v>1</v>
      </c>
      <c r="F217" s="163" t="s">
        <v>306</v>
      </c>
      <c r="H217" s="164">
        <v>299.45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134</v>
      </c>
      <c r="AU217" s="162" t="s">
        <v>132</v>
      </c>
      <c r="AV217" s="13" t="s">
        <v>132</v>
      </c>
      <c r="AW217" s="13" t="s">
        <v>27</v>
      </c>
      <c r="AX217" s="13" t="s">
        <v>78</v>
      </c>
      <c r="AY217" s="162" t="s">
        <v>125</v>
      </c>
    </row>
    <row r="218" spans="1:65" s="2" customFormat="1" ht="16.5" customHeight="1">
      <c r="A218" s="28"/>
      <c r="B218" s="146"/>
      <c r="C218" s="175" t="s">
        <v>307</v>
      </c>
      <c r="D218" s="175" t="s">
        <v>246</v>
      </c>
      <c r="E218" s="176" t="s">
        <v>308</v>
      </c>
      <c r="F218" s="177" t="s">
        <v>309</v>
      </c>
      <c r="G218" s="178" t="s">
        <v>138</v>
      </c>
      <c r="H218" s="179">
        <v>4.9409999999999998</v>
      </c>
      <c r="I218" s="180"/>
      <c r="J218" s="180">
        <f>ROUND(I218*H218,2)</f>
        <v>0</v>
      </c>
      <c r="K218" s="181"/>
      <c r="L218" s="182"/>
      <c r="M218" s="183" t="s">
        <v>1</v>
      </c>
      <c r="N218" s="184" t="s">
        <v>36</v>
      </c>
      <c r="O218" s="156">
        <v>0</v>
      </c>
      <c r="P218" s="156">
        <f>O218*H218</f>
        <v>0</v>
      </c>
      <c r="Q218" s="156">
        <v>0.55000000000000004</v>
      </c>
      <c r="R218" s="156">
        <f>Q218*H218</f>
        <v>2.7175500000000001</v>
      </c>
      <c r="S218" s="156">
        <v>0</v>
      </c>
      <c r="T218" s="157">
        <f>S218*H218</f>
        <v>0</v>
      </c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R218" s="158" t="s">
        <v>302</v>
      </c>
      <c r="AT218" s="158" t="s">
        <v>246</v>
      </c>
      <c r="AU218" s="158" t="s">
        <v>132</v>
      </c>
      <c r="AY218" s="16" t="s">
        <v>125</v>
      </c>
      <c r="BE218" s="159">
        <f>IF(N218="základná",J218,0)</f>
        <v>0</v>
      </c>
      <c r="BF218" s="159">
        <f>IF(N218="znížená",J218,0)</f>
        <v>0</v>
      </c>
      <c r="BG218" s="159">
        <f>IF(N218="zákl. prenesená",J218,0)</f>
        <v>0</v>
      </c>
      <c r="BH218" s="159">
        <f>IF(N218="zníž. prenesená",J218,0)</f>
        <v>0</v>
      </c>
      <c r="BI218" s="159">
        <f>IF(N218="nulová",J218,0)</f>
        <v>0</v>
      </c>
      <c r="BJ218" s="16" t="s">
        <v>132</v>
      </c>
      <c r="BK218" s="159">
        <f>ROUND(I218*H218,2)</f>
        <v>0</v>
      </c>
      <c r="BL218" s="16" t="s">
        <v>213</v>
      </c>
      <c r="BM218" s="158" t="s">
        <v>310</v>
      </c>
    </row>
    <row r="219" spans="1:65" s="13" customFormat="1">
      <c r="B219" s="160"/>
      <c r="D219" s="161" t="s">
        <v>134</v>
      </c>
      <c r="E219" s="162" t="s">
        <v>1</v>
      </c>
      <c r="F219" s="163" t="s">
        <v>311</v>
      </c>
      <c r="H219" s="164">
        <v>4.492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134</v>
      </c>
      <c r="AU219" s="162" t="s">
        <v>132</v>
      </c>
      <c r="AV219" s="13" t="s">
        <v>132</v>
      </c>
      <c r="AW219" s="13" t="s">
        <v>27</v>
      </c>
      <c r="AX219" s="13" t="s">
        <v>78</v>
      </c>
      <c r="AY219" s="162" t="s">
        <v>125</v>
      </c>
    </row>
    <row r="220" spans="1:65" s="13" customFormat="1">
      <c r="B220" s="160"/>
      <c r="D220" s="161" t="s">
        <v>134</v>
      </c>
      <c r="F220" s="163" t="s">
        <v>312</v>
      </c>
      <c r="H220" s="164">
        <v>4.9409999999999998</v>
      </c>
      <c r="L220" s="160"/>
      <c r="M220" s="165"/>
      <c r="N220" s="166"/>
      <c r="O220" s="166"/>
      <c r="P220" s="166"/>
      <c r="Q220" s="166"/>
      <c r="R220" s="166"/>
      <c r="S220" s="166"/>
      <c r="T220" s="167"/>
      <c r="AT220" s="162" t="s">
        <v>134</v>
      </c>
      <c r="AU220" s="162" t="s">
        <v>132</v>
      </c>
      <c r="AV220" s="13" t="s">
        <v>132</v>
      </c>
      <c r="AW220" s="13" t="s">
        <v>3</v>
      </c>
      <c r="AX220" s="13" t="s">
        <v>78</v>
      </c>
      <c r="AY220" s="162" t="s">
        <v>125</v>
      </c>
    </row>
    <row r="221" spans="1:65" s="2" customFormat="1" ht="24.15" customHeight="1">
      <c r="A221" s="28"/>
      <c r="B221" s="146"/>
      <c r="C221" s="147" t="s">
        <v>313</v>
      </c>
      <c r="D221" s="147" t="s">
        <v>127</v>
      </c>
      <c r="E221" s="148" t="s">
        <v>314</v>
      </c>
      <c r="F221" s="149" t="s">
        <v>315</v>
      </c>
      <c r="G221" s="150" t="s">
        <v>138</v>
      </c>
      <c r="H221" s="151">
        <v>4.9409999999999998</v>
      </c>
      <c r="I221" s="152"/>
      <c r="J221" s="152">
        <f>ROUND(I221*H221,2)</f>
        <v>0</v>
      </c>
      <c r="K221" s="153"/>
      <c r="L221" s="29"/>
      <c r="M221" s="154" t="s">
        <v>1</v>
      </c>
      <c r="N221" s="155" t="s">
        <v>36</v>
      </c>
      <c r="O221" s="156">
        <v>1.2109999999999999E-2</v>
      </c>
      <c r="P221" s="156">
        <f>O221*H221</f>
        <v>5.9835509999999995E-2</v>
      </c>
      <c r="Q221" s="156">
        <v>2.7300000000000001E-2</v>
      </c>
      <c r="R221" s="156">
        <f>Q221*H221</f>
        <v>0.13488929999999999</v>
      </c>
      <c r="S221" s="156">
        <v>0</v>
      </c>
      <c r="T221" s="157">
        <f>S221*H221</f>
        <v>0</v>
      </c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R221" s="158" t="s">
        <v>213</v>
      </c>
      <c r="AT221" s="158" t="s">
        <v>127</v>
      </c>
      <c r="AU221" s="158" t="s">
        <v>132</v>
      </c>
      <c r="AY221" s="16" t="s">
        <v>125</v>
      </c>
      <c r="BE221" s="159">
        <f>IF(N221="základná",J221,0)</f>
        <v>0</v>
      </c>
      <c r="BF221" s="159">
        <f>IF(N221="znížená",J221,0)</f>
        <v>0</v>
      </c>
      <c r="BG221" s="159">
        <f>IF(N221="zákl. prenesená",J221,0)</f>
        <v>0</v>
      </c>
      <c r="BH221" s="159">
        <f>IF(N221="zníž. prenesená",J221,0)</f>
        <v>0</v>
      </c>
      <c r="BI221" s="159">
        <f>IF(N221="nulová",J221,0)</f>
        <v>0</v>
      </c>
      <c r="BJ221" s="16" t="s">
        <v>132</v>
      </c>
      <c r="BK221" s="159">
        <f>ROUND(I221*H221,2)</f>
        <v>0</v>
      </c>
      <c r="BL221" s="16" t="s">
        <v>213</v>
      </c>
      <c r="BM221" s="158" t="s">
        <v>316</v>
      </c>
    </row>
    <row r="222" spans="1:65" s="2" customFormat="1" ht="24.15" customHeight="1">
      <c r="A222" s="28"/>
      <c r="B222" s="146"/>
      <c r="C222" s="147" t="s">
        <v>317</v>
      </c>
      <c r="D222" s="147" t="s">
        <v>127</v>
      </c>
      <c r="E222" s="148" t="s">
        <v>318</v>
      </c>
      <c r="F222" s="149" t="s">
        <v>319</v>
      </c>
      <c r="G222" s="150" t="s">
        <v>320</v>
      </c>
      <c r="H222" s="151">
        <v>41.255000000000003</v>
      </c>
      <c r="I222" s="152"/>
      <c r="J222" s="152">
        <f>ROUND(I222*H222,2)</f>
        <v>0</v>
      </c>
      <c r="K222" s="153"/>
      <c r="L222" s="29"/>
      <c r="M222" s="154" t="s">
        <v>1</v>
      </c>
      <c r="N222" s="155" t="s">
        <v>36</v>
      </c>
      <c r="O222" s="156">
        <v>0</v>
      </c>
      <c r="P222" s="156">
        <f>O222*H222</f>
        <v>0</v>
      </c>
      <c r="Q222" s="156">
        <v>0</v>
      </c>
      <c r="R222" s="156">
        <f>Q222*H222</f>
        <v>0</v>
      </c>
      <c r="S222" s="156">
        <v>0</v>
      </c>
      <c r="T222" s="157">
        <f>S222*H222</f>
        <v>0</v>
      </c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R222" s="158" t="s">
        <v>213</v>
      </c>
      <c r="AT222" s="158" t="s">
        <v>127</v>
      </c>
      <c r="AU222" s="158" t="s">
        <v>132</v>
      </c>
      <c r="AY222" s="16" t="s">
        <v>125</v>
      </c>
      <c r="BE222" s="159">
        <f>IF(N222="základná",J222,0)</f>
        <v>0</v>
      </c>
      <c r="BF222" s="159">
        <f>IF(N222="znížená",J222,0)</f>
        <v>0</v>
      </c>
      <c r="BG222" s="159">
        <f>IF(N222="zákl. prenesená",J222,0)</f>
        <v>0</v>
      </c>
      <c r="BH222" s="159">
        <f>IF(N222="zníž. prenesená",J222,0)</f>
        <v>0</v>
      </c>
      <c r="BI222" s="159">
        <f>IF(N222="nulová",J222,0)</f>
        <v>0</v>
      </c>
      <c r="BJ222" s="16" t="s">
        <v>132</v>
      </c>
      <c r="BK222" s="159">
        <f>ROUND(I222*H222,2)</f>
        <v>0</v>
      </c>
      <c r="BL222" s="16" t="s">
        <v>213</v>
      </c>
      <c r="BM222" s="158" t="s">
        <v>321</v>
      </c>
    </row>
    <row r="223" spans="1:65" s="12" customFormat="1" ht="22.95" customHeight="1">
      <c r="B223" s="134"/>
      <c r="D223" s="135" t="s">
        <v>69</v>
      </c>
      <c r="E223" s="144" t="s">
        <v>322</v>
      </c>
      <c r="F223" s="144" t="s">
        <v>323</v>
      </c>
      <c r="J223" s="145">
        <f>BK223</f>
        <v>0</v>
      </c>
      <c r="L223" s="134"/>
      <c r="M223" s="138"/>
      <c r="N223" s="139"/>
      <c r="O223" s="139"/>
      <c r="P223" s="140">
        <f>SUM(P224:P229)</f>
        <v>61.360619999999997</v>
      </c>
      <c r="Q223" s="139"/>
      <c r="R223" s="140">
        <f>SUM(R224:R229)</f>
        <v>0.11862389999999999</v>
      </c>
      <c r="S223" s="139"/>
      <c r="T223" s="141">
        <f>SUM(T224:T229)</f>
        <v>0</v>
      </c>
      <c r="AR223" s="135" t="s">
        <v>132</v>
      </c>
      <c r="AT223" s="142" t="s">
        <v>69</v>
      </c>
      <c r="AU223" s="142" t="s">
        <v>78</v>
      </c>
      <c r="AY223" s="135" t="s">
        <v>125</v>
      </c>
      <c r="BK223" s="143">
        <f>SUM(BK224:BK229)</f>
        <v>0</v>
      </c>
    </row>
    <row r="224" spans="1:65" s="2" customFormat="1" ht="24.15" customHeight="1">
      <c r="A224" s="28"/>
      <c r="B224" s="146"/>
      <c r="C224" s="147" t="s">
        <v>324</v>
      </c>
      <c r="D224" s="147" t="s">
        <v>127</v>
      </c>
      <c r="E224" s="148" t="s">
        <v>325</v>
      </c>
      <c r="F224" s="149" t="s">
        <v>326</v>
      </c>
      <c r="G224" s="150" t="s">
        <v>274</v>
      </c>
      <c r="H224" s="151">
        <v>59.89</v>
      </c>
      <c r="I224" s="152"/>
      <c r="J224" s="152">
        <f>ROUND(I224*H224,2)</f>
        <v>0</v>
      </c>
      <c r="K224" s="153"/>
      <c r="L224" s="29"/>
      <c r="M224" s="154" t="s">
        <v>1</v>
      </c>
      <c r="N224" s="155" t="s">
        <v>36</v>
      </c>
      <c r="O224" s="156">
        <v>0.89400000000000002</v>
      </c>
      <c r="P224" s="156">
        <f>O224*H224</f>
        <v>53.54166</v>
      </c>
      <c r="Q224" s="156">
        <v>1.5499999999999999E-3</v>
      </c>
      <c r="R224" s="156">
        <f>Q224*H224</f>
        <v>9.2829499999999995E-2</v>
      </c>
      <c r="S224" s="156">
        <v>0</v>
      </c>
      <c r="T224" s="157">
        <f>S224*H224</f>
        <v>0</v>
      </c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R224" s="158" t="s">
        <v>213</v>
      </c>
      <c r="AT224" s="158" t="s">
        <v>127</v>
      </c>
      <c r="AU224" s="158" t="s">
        <v>132</v>
      </c>
      <c r="AY224" s="16" t="s">
        <v>125</v>
      </c>
      <c r="BE224" s="159">
        <f>IF(N224="základná",J224,0)</f>
        <v>0</v>
      </c>
      <c r="BF224" s="159">
        <f>IF(N224="znížená",J224,0)</f>
        <v>0</v>
      </c>
      <c r="BG224" s="159">
        <f>IF(N224="zákl. prenesená",J224,0)</f>
        <v>0</v>
      </c>
      <c r="BH224" s="159">
        <f>IF(N224="zníž. prenesená",J224,0)</f>
        <v>0</v>
      </c>
      <c r="BI224" s="159">
        <f>IF(N224="nulová",J224,0)</f>
        <v>0</v>
      </c>
      <c r="BJ224" s="16" t="s">
        <v>132</v>
      </c>
      <c r="BK224" s="159">
        <f>ROUND(I224*H224,2)</f>
        <v>0</v>
      </c>
      <c r="BL224" s="16" t="s">
        <v>213</v>
      </c>
      <c r="BM224" s="158" t="s">
        <v>327</v>
      </c>
    </row>
    <row r="225" spans="1:65" s="13" customFormat="1">
      <c r="B225" s="160"/>
      <c r="D225" s="161" t="s">
        <v>134</v>
      </c>
      <c r="E225" s="162" t="s">
        <v>1</v>
      </c>
      <c r="F225" s="163" t="s">
        <v>328</v>
      </c>
      <c r="H225" s="164">
        <v>59.89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134</v>
      </c>
      <c r="AU225" s="162" t="s">
        <v>132</v>
      </c>
      <c r="AV225" s="13" t="s">
        <v>132</v>
      </c>
      <c r="AW225" s="13" t="s">
        <v>27</v>
      </c>
      <c r="AX225" s="13" t="s">
        <v>78</v>
      </c>
      <c r="AY225" s="162" t="s">
        <v>125</v>
      </c>
    </row>
    <row r="226" spans="1:65" s="2" customFormat="1" ht="24.15" customHeight="1">
      <c r="A226" s="28"/>
      <c r="B226" s="146"/>
      <c r="C226" s="147" t="s">
        <v>329</v>
      </c>
      <c r="D226" s="147" t="s">
        <v>127</v>
      </c>
      <c r="E226" s="148" t="s">
        <v>330</v>
      </c>
      <c r="F226" s="149" t="s">
        <v>331</v>
      </c>
      <c r="G226" s="150" t="s">
        <v>242</v>
      </c>
      <c r="H226" s="151">
        <v>2</v>
      </c>
      <c r="I226" s="152"/>
      <c r="J226" s="152">
        <f>ROUND(I226*H226,2)</f>
        <v>0</v>
      </c>
      <c r="K226" s="153"/>
      <c r="L226" s="29"/>
      <c r="M226" s="154" t="s">
        <v>1</v>
      </c>
      <c r="N226" s="155" t="s">
        <v>36</v>
      </c>
      <c r="O226" s="156">
        <v>1.2350000000000001</v>
      </c>
      <c r="P226" s="156">
        <f>O226*H226</f>
        <v>2.4700000000000002</v>
      </c>
      <c r="Q226" s="156">
        <v>1.06E-3</v>
      </c>
      <c r="R226" s="156">
        <f>Q226*H226</f>
        <v>2.1199999999999999E-3</v>
      </c>
      <c r="S226" s="156">
        <v>0</v>
      </c>
      <c r="T226" s="157">
        <f>S226*H226</f>
        <v>0</v>
      </c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R226" s="158" t="s">
        <v>213</v>
      </c>
      <c r="AT226" s="158" t="s">
        <v>127</v>
      </c>
      <c r="AU226" s="158" t="s">
        <v>132</v>
      </c>
      <c r="AY226" s="16" t="s">
        <v>125</v>
      </c>
      <c r="BE226" s="159">
        <f>IF(N226="základná",J226,0)</f>
        <v>0</v>
      </c>
      <c r="BF226" s="159">
        <f>IF(N226="znížená",J226,0)</f>
        <v>0</v>
      </c>
      <c r="BG226" s="159">
        <f>IF(N226="zákl. prenesená",J226,0)</f>
        <v>0</v>
      </c>
      <c r="BH226" s="159">
        <f>IF(N226="zníž. prenesená",J226,0)</f>
        <v>0</v>
      </c>
      <c r="BI226" s="159">
        <f>IF(N226="nulová",J226,0)</f>
        <v>0</v>
      </c>
      <c r="BJ226" s="16" t="s">
        <v>132</v>
      </c>
      <c r="BK226" s="159">
        <f>ROUND(I226*H226,2)</f>
        <v>0</v>
      </c>
      <c r="BL226" s="16" t="s">
        <v>213</v>
      </c>
      <c r="BM226" s="158" t="s">
        <v>332</v>
      </c>
    </row>
    <row r="227" spans="1:65" s="2" customFormat="1" ht="24.15" customHeight="1">
      <c r="A227" s="28"/>
      <c r="B227" s="146"/>
      <c r="C227" s="147" t="s">
        <v>333</v>
      </c>
      <c r="D227" s="147" t="s">
        <v>127</v>
      </c>
      <c r="E227" s="148" t="s">
        <v>334</v>
      </c>
      <c r="F227" s="149" t="s">
        <v>335</v>
      </c>
      <c r="G227" s="150" t="s">
        <v>274</v>
      </c>
      <c r="H227" s="151">
        <v>8.08</v>
      </c>
      <c r="I227" s="152"/>
      <c r="J227" s="152">
        <f>ROUND(I227*H227,2)</f>
        <v>0</v>
      </c>
      <c r="K227" s="153"/>
      <c r="L227" s="29"/>
      <c r="M227" s="154" t="s">
        <v>1</v>
      </c>
      <c r="N227" s="155" t="s">
        <v>36</v>
      </c>
      <c r="O227" s="156">
        <v>0.66200000000000003</v>
      </c>
      <c r="P227" s="156">
        <f>O227*H227</f>
        <v>5.3489599999999999</v>
      </c>
      <c r="Q227" s="156">
        <v>2.9299999999999999E-3</v>
      </c>
      <c r="R227" s="156">
        <f>Q227*H227</f>
        <v>2.3674399999999998E-2</v>
      </c>
      <c r="S227" s="156">
        <v>0</v>
      </c>
      <c r="T227" s="157">
        <f>S227*H227</f>
        <v>0</v>
      </c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R227" s="158" t="s">
        <v>213</v>
      </c>
      <c r="AT227" s="158" t="s">
        <v>127</v>
      </c>
      <c r="AU227" s="158" t="s">
        <v>132</v>
      </c>
      <c r="AY227" s="16" t="s">
        <v>125</v>
      </c>
      <c r="BE227" s="159">
        <f>IF(N227="základná",J227,0)</f>
        <v>0</v>
      </c>
      <c r="BF227" s="159">
        <f>IF(N227="znížená",J227,0)</f>
        <v>0</v>
      </c>
      <c r="BG227" s="159">
        <f>IF(N227="zákl. prenesená",J227,0)</f>
        <v>0</v>
      </c>
      <c r="BH227" s="159">
        <f>IF(N227="zníž. prenesená",J227,0)</f>
        <v>0</v>
      </c>
      <c r="BI227" s="159">
        <f>IF(N227="nulová",J227,0)</f>
        <v>0</v>
      </c>
      <c r="BJ227" s="16" t="s">
        <v>132</v>
      </c>
      <c r="BK227" s="159">
        <f>ROUND(I227*H227,2)</f>
        <v>0</v>
      </c>
      <c r="BL227" s="16" t="s">
        <v>213</v>
      </c>
      <c r="BM227" s="158" t="s">
        <v>336</v>
      </c>
    </row>
    <row r="228" spans="1:65" s="13" customFormat="1">
      <c r="B228" s="160"/>
      <c r="D228" s="161" t="s">
        <v>134</v>
      </c>
      <c r="E228" s="162" t="s">
        <v>1</v>
      </c>
      <c r="F228" s="163" t="s">
        <v>337</v>
      </c>
      <c r="H228" s="164">
        <v>8.08</v>
      </c>
      <c r="L228" s="160"/>
      <c r="M228" s="165"/>
      <c r="N228" s="166"/>
      <c r="O228" s="166"/>
      <c r="P228" s="166"/>
      <c r="Q228" s="166"/>
      <c r="R228" s="166"/>
      <c r="S228" s="166"/>
      <c r="T228" s="167"/>
      <c r="AT228" s="162" t="s">
        <v>134</v>
      </c>
      <c r="AU228" s="162" t="s">
        <v>132</v>
      </c>
      <c r="AV228" s="13" t="s">
        <v>132</v>
      </c>
      <c r="AW228" s="13" t="s">
        <v>27</v>
      </c>
      <c r="AX228" s="13" t="s">
        <v>78</v>
      </c>
      <c r="AY228" s="162" t="s">
        <v>125</v>
      </c>
    </row>
    <row r="229" spans="1:65" s="2" customFormat="1" ht="24.15" customHeight="1">
      <c r="A229" s="28"/>
      <c r="B229" s="146"/>
      <c r="C229" s="147" t="s">
        <v>338</v>
      </c>
      <c r="D229" s="147" t="s">
        <v>127</v>
      </c>
      <c r="E229" s="148" t="s">
        <v>339</v>
      </c>
      <c r="F229" s="149" t="s">
        <v>340</v>
      </c>
      <c r="G229" s="150" t="s">
        <v>320</v>
      </c>
      <c r="H229" s="151">
        <v>17.099</v>
      </c>
      <c r="I229" s="152"/>
      <c r="J229" s="152">
        <f>ROUND(I229*H229,2)</f>
        <v>0</v>
      </c>
      <c r="K229" s="153"/>
      <c r="L229" s="29"/>
      <c r="M229" s="154" t="s">
        <v>1</v>
      </c>
      <c r="N229" s="155" t="s">
        <v>36</v>
      </c>
      <c r="O229" s="156">
        <v>0</v>
      </c>
      <c r="P229" s="156">
        <f>O229*H229</f>
        <v>0</v>
      </c>
      <c r="Q229" s="156">
        <v>0</v>
      </c>
      <c r="R229" s="156">
        <f>Q229*H229</f>
        <v>0</v>
      </c>
      <c r="S229" s="156">
        <v>0</v>
      </c>
      <c r="T229" s="157">
        <f>S229*H229</f>
        <v>0</v>
      </c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R229" s="158" t="s">
        <v>213</v>
      </c>
      <c r="AT229" s="158" t="s">
        <v>127</v>
      </c>
      <c r="AU229" s="158" t="s">
        <v>132</v>
      </c>
      <c r="AY229" s="16" t="s">
        <v>125</v>
      </c>
      <c r="BE229" s="159">
        <f>IF(N229="základná",J229,0)</f>
        <v>0</v>
      </c>
      <c r="BF229" s="159">
        <f>IF(N229="znížená",J229,0)</f>
        <v>0</v>
      </c>
      <c r="BG229" s="159">
        <f>IF(N229="zákl. prenesená",J229,0)</f>
        <v>0</v>
      </c>
      <c r="BH229" s="159">
        <f>IF(N229="zníž. prenesená",J229,0)</f>
        <v>0</v>
      </c>
      <c r="BI229" s="159">
        <f>IF(N229="nulová",J229,0)</f>
        <v>0</v>
      </c>
      <c r="BJ229" s="16" t="s">
        <v>132</v>
      </c>
      <c r="BK229" s="159">
        <f>ROUND(I229*H229,2)</f>
        <v>0</v>
      </c>
      <c r="BL229" s="16" t="s">
        <v>213</v>
      </c>
      <c r="BM229" s="158" t="s">
        <v>341</v>
      </c>
    </row>
    <row r="230" spans="1:65" s="12" customFormat="1" ht="22.95" customHeight="1">
      <c r="B230" s="134"/>
      <c r="D230" s="135" t="s">
        <v>69</v>
      </c>
      <c r="E230" s="144" t="s">
        <v>342</v>
      </c>
      <c r="F230" s="144" t="s">
        <v>343</v>
      </c>
      <c r="J230" s="145">
        <f>BK230</f>
        <v>0</v>
      </c>
      <c r="L230" s="134"/>
      <c r="M230" s="138"/>
      <c r="N230" s="139"/>
      <c r="O230" s="139"/>
      <c r="P230" s="140">
        <f>SUM(P231:P248)</f>
        <v>794.47286000000008</v>
      </c>
      <c r="Q230" s="139"/>
      <c r="R230" s="140">
        <f>SUM(R231:R248)</f>
        <v>5.7215124900000012</v>
      </c>
      <c r="S230" s="139"/>
      <c r="T230" s="141">
        <f>SUM(T231:T248)</f>
        <v>0</v>
      </c>
      <c r="AR230" s="135" t="s">
        <v>132</v>
      </c>
      <c r="AT230" s="142" t="s">
        <v>69</v>
      </c>
      <c r="AU230" s="142" t="s">
        <v>78</v>
      </c>
      <c r="AY230" s="135" t="s">
        <v>125</v>
      </c>
      <c r="BK230" s="143">
        <f>SUM(BK231:BK248)</f>
        <v>0</v>
      </c>
    </row>
    <row r="231" spans="1:65" s="2" customFormat="1" ht="33" customHeight="1">
      <c r="A231" s="28"/>
      <c r="B231" s="146"/>
      <c r="C231" s="147" t="s">
        <v>344</v>
      </c>
      <c r="D231" s="147" t="s">
        <v>127</v>
      </c>
      <c r="E231" s="148" t="s">
        <v>345</v>
      </c>
      <c r="F231" s="149" t="s">
        <v>346</v>
      </c>
      <c r="G231" s="150" t="s">
        <v>274</v>
      </c>
      <c r="H231" s="151">
        <v>59.89</v>
      </c>
      <c r="I231" s="152"/>
      <c r="J231" s="152">
        <f>ROUND(I231*H231,2)</f>
        <v>0</v>
      </c>
      <c r="K231" s="153"/>
      <c r="L231" s="29"/>
      <c r="M231" s="154" t="s">
        <v>1</v>
      </c>
      <c r="N231" s="155" t="s">
        <v>36</v>
      </c>
      <c r="O231" s="156">
        <v>0.26300000000000001</v>
      </c>
      <c r="P231" s="156">
        <f>O231*H231</f>
        <v>15.75107</v>
      </c>
      <c r="Q231" s="156">
        <v>5.0000000000000002E-5</v>
      </c>
      <c r="R231" s="156">
        <f>Q231*H231</f>
        <v>2.9945000000000002E-3</v>
      </c>
      <c r="S231" s="156">
        <v>0</v>
      </c>
      <c r="T231" s="157">
        <f>S231*H231</f>
        <v>0</v>
      </c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R231" s="158" t="s">
        <v>213</v>
      </c>
      <c r="AT231" s="158" t="s">
        <v>127</v>
      </c>
      <c r="AU231" s="158" t="s">
        <v>132</v>
      </c>
      <c r="AY231" s="16" t="s">
        <v>125</v>
      </c>
      <c r="BE231" s="159">
        <f>IF(N231="základná",J231,0)</f>
        <v>0</v>
      </c>
      <c r="BF231" s="159">
        <f>IF(N231="znížená",J231,0)</f>
        <v>0</v>
      </c>
      <c r="BG231" s="159">
        <f>IF(N231="zákl. prenesená",J231,0)</f>
        <v>0</v>
      </c>
      <c r="BH231" s="159">
        <f>IF(N231="zníž. prenesená",J231,0)</f>
        <v>0</v>
      </c>
      <c r="BI231" s="159">
        <f>IF(N231="nulová",J231,0)</f>
        <v>0</v>
      </c>
      <c r="BJ231" s="16" t="s">
        <v>132</v>
      </c>
      <c r="BK231" s="159">
        <f>ROUND(I231*H231,2)</f>
        <v>0</v>
      </c>
      <c r="BL231" s="16" t="s">
        <v>213</v>
      </c>
      <c r="BM231" s="158" t="s">
        <v>347</v>
      </c>
    </row>
    <row r="232" spans="1:65" s="2" customFormat="1" ht="24.15" customHeight="1">
      <c r="A232" s="28"/>
      <c r="B232" s="146"/>
      <c r="C232" s="175" t="s">
        <v>348</v>
      </c>
      <c r="D232" s="175" t="s">
        <v>246</v>
      </c>
      <c r="E232" s="176" t="s">
        <v>349</v>
      </c>
      <c r="F232" s="177" t="s">
        <v>350</v>
      </c>
      <c r="G232" s="178" t="s">
        <v>274</v>
      </c>
      <c r="H232" s="179">
        <v>59.89</v>
      </c>
      <c r="I232" s="180"/>
      <c r="J232" s="180">
        <f>ROUND(I232*H232,2)</f>
        <v>0</v>
      </c>
      <c r="K232" s="181"/>
      <c r="L232" s="182"/>
      <c r="M232" s="183" t="s">
        <v>1</v>
      </c>
      <c r="N232" s="184" t="s">
        <v>36</v>
      </c>
      <c r="O232" s="156">
        <v>0</v>
      </c>
      <c r="P232" s="156">
        <f>O232*H232</f>
        <v>0</v>
      </c>
      <c r="Q232" s="156">
        <v>5.0000000000000001E-3</v>
      </c>
      <c r="R232" s="156">
        <f>Q232*H232</f>
        <v>0.29944999999999999</v>
      </c>
      <c r="S232" s="156">
        <v>0</v>
      </c>
      <c r="T232" s="157">
        <f>S232*H232</f>
        <v>0</v>
      </c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R232" s="158" t="s">
        <v>302</v>
      </c>
      <c r="AT232" s="158" t="s">
        <v>246</v>
      </c>
      <c r="AU232" s="158" t="s">
        <v>132</v>
      </c>
      <c r="AY232" s="16" t="s">
        <v>125</v>
      </c>
      <c r="BE232" s="159">
        <f>IF(N232="základná",J232,0)</f>
        <v>0</v>
      </c>
      <c r="BF232" s="159">
        <f>IF(N232="znížená",J232,0)</f>
        <v>0</v>
      </c>
      <c r="BG232" s="159">
        <f>IF(N232="zákl. prenesená",J232,0)</f>
        <v>0</v>
      </c>
      <c r="BH232" s="159">
        <f>IF(N232="zníž. prenesená",J232,0)</f>
        <v>0</v>
      </c>
      <c r="BI232" s="159">
        <f>IF(N232="nulová",J232,0)</f>
        <v>0</v>
      </c>
      <c r="BJ232" s="16" t="s">
        <v>132</v>
      </c>
      <c r="BK232" s="159">
        <f>ROUND(I232*H232,2)</f>
        <v>0</v>
      </c>
      <c r="BL232" s="16" t="s">
        <v>213</v>
      </c>
      <c r="BM232" s="158" t="s">
        <v>351</v>
      </c>
    </row>
    <row r="233" spans="1:65" s="13" customFormat="1">
      <c r="B233" s="160"/>
      <c r="D233" s="161" t="s">
        <v>134</v>
      </c>
      <c r="E233" s="162" t="s">
        <v>1</v>
      </c>
      <c r="F233" s="163" t="s">
        <v>328</v>
      </c>
      <c r="H233" s="164">
        <v>59.89</v>
      </c>
      <c r="L233" s="160"/>
      <c r="M233" s="165"/>
      <c r="N233" s="166"/>
      <c r="O233" s="166"/>
      <c r="P233" s="166"/>
      <c r="Q233" s="166"/>
      <c r="R233" s="166"/>
      <c r="S233" s="166"/>
      <c r="T233" s="167"/>
      <c r="AT233" s="162" t="s">
        <v>134</v>
      </c>
      <c r="AU233" s="162" t="s">
        <v>132</v>
      </c>
      <c r="AV233" s="13" t="s">
        <v>132</v>
      </c>
      <c r="AW233" s="13" t="s">
        <v>27</v>
      </c>
      <c r="AX233" s="13" t="s">
        <v>78</v>
      </c>
      <c r="AY233" s="162" t="s">
        <v>125</v>
      </c>
    </row>
    <row r="234" spans="1:65" s="2" customFormat="1" ht="24.15" customHeight="1">
      <c r="A234" s="28"/>
      <c r="B234" s="146"/>
      <c r="C234" s="147" t="s">
        <v>352</v>
      </c>
      <c r="D234" s="147" t="s">
        <v>127</v>
      </c>
      <c r="E234" s="148" t="s">
        <v>353</v>
      </c>
      <c r="F234" s="149" t="s">
        <v>354</v>
      </c>
      <c r="G234" s="150" t="s">
        <v>130</v>
      </c>
      <c r="H234" s="151">
        <v>257.52699999999999</v>
      </c>
      <c r="I234" s="152"/>
      <c r="J234" s="152">
        <f>ROUND(I234*H234,2)</f>
        <v>0</v>
      </c>
      <c r="K234" s="153"/>
      <c r="L234" s="29"/>
      <c r="M234" s="154" t="s">
        <v>1</v>
      </c>
      <c r="N234" s="155" t="s">
        <v>36</v>
      </c>
      <c r="O234" s="156">
        <v>0.34</v>
      </c>
      <c r="P234" s="156">
        <f>O234*H234</f>
        <v>87.559179999999998</v>
      </c>
      <c r="Q234" s="156">
        <v>1.4300000000000001E-3</v>
      </c>
      <c r="R234" s="156">
        <f>Q234*H234</f>
        <v>0.36826361000000002</v>
      </c>
      <c r="S234" s="156">
        <v>0</v>
      </c>
      <c r="T234" s="157">
        <f>S234*H234</f>
        <v>0</v>
      </c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R234" s="158" t="s">
        <v>213</v>
      </c>
      <c r="AT234" s="158" t="s">
        <v>127</v>
      </c>
      <c r="AU234" s="158" t="s">
        <v>132</v>
      </c>
      <c r="AY234" s="16" t="s">
        <v>125</v>
      </c>
      <c r="BE234" s="159">
        <f>IF(N234="základná",J234,0)</f>
        <v>0</v>
      </c>
      <c r="BF234" s="159">
        <f>IF(N234="znížená",J234,0)</f>
        <v>0</v>
      </c>
      <c r="BG234" s="159">
        <f>IF(N234="zákl. prenesená",J234,0)</f>
        <v>0</v>
      </c>
      <c r="BH234" s="159">
        <f>IF(N234="zníž. prenesená",J234,0)</f>
        <v>0</v>
      </c>
      <c r="BI234" s="159">
        <f>IF(N234="nulová",J234,0)</f>
        <v>0</v>
      </c>
      <c r="BJ234" s="16" t="s">
        <v>132</v>
      </c>
      <c r="BK234" s="159">
        <f>ROUND(I234*H234,2)</f>
        <v>0</v>
      </c>
      <c r="BL234" s="16" t="s">
        <v>213</v>
      </c>
      <c r="BM234" s="158" t="s">
        <v>355</v>
      </c>
    </row>
    <row r="235" spans="1:65" s="13" customFormat="1">
      <c r="B235" s="160"/>
      <c r="D235" s="161" t="s">
        <v>134</v>
      </c>
      <c r="E235" s="162" t="s">
        <v>1</v>
      </c>
      <c r="F235" s="163" t="s">
        <v>356</v>
      </c>
      <c r="H235" s="164">
        <v>257.52699999999999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134</v>
      </c>
      <c r="AU235" s="162" t="s">
        <v>132</v>
      </c>
      <c r="AV235" s="13" t="s">
        <v>132</v>
      </c>
      <c r="AW235" s="13" t="s">
        <v>27</v>
      </c>
      <c r="AX235" s="13" t="s">
        <v>78</v>
      </c>
      <c r="AY235" s="162" t="s">
        <v>125</v>
      </c>
    </row>
    <row r="236" spans="1:65" s="2" customFormat="1" ht="16.5" customHeight="1">
      <c r="A236" s="28"/>
      <c r="B236" s="146"/>
      <c r="C236" s="175" t="s">
        <v>357</v>
      </c>
      <c r="D236" s="175" t="s">
        <v>246</v>
      </c>
      <c r="E236" s="176" t="s">
        <v>358</v>
      </c>
      <c r="F236" s="177" t="s">
        <v>359</v>
      </c>
      <c r="G236" s="178" t="s">
        <v>130</v>
      </c>
      <c r="H236" s="179">
        <v>275.55399999999997</v>
      </c>
      <c r="I236" s="180"/>
      <c r="J236" s="180">
        <f>ROUND(I236*H236,2)</f>
        <v>0</v>
      </c>
      <c r="K236" s="181"/>
      <c r="L236" s="182"/>
      <c r="M236" s="183" t="s">
        <v>1</v>
      </c>
      <c r="N236" s="184" t="s">
        <v>36</v>
      </c>
      <c r="O236" s="156">
        <v>0</v>
      </c>
      <c r="P236" s="156">
        <f>O236*H236</f>
        <v>0</v>
      </c>
      <c r="Q236" s="156">
        <v>5.7600000000000004E-3</v>
      </c>
      <c r="R236" s="156">
        <f>Q236*H236</f>
        <v>1.58719104</v>
      </c>
      <c r="S236" s="156">
        <v>0</v>
      </c>
      <c r="T236" s="157">
        <f>S236*H236</f>
        <v>0</v>
      </c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R236" s="158" t="s">
        <v>302</v>
      </c>
      <c r="AT236" s="158" t="s">
        <v>246</v>
      </c>
      <c r="AU236" s="158" t="s">
        <v>132</v>
      </c>
      <c r="AY236" s="16" t="s">
        <v>125</v>
      </c>
      <c r="BE236" s="159">
        <f>IF(N236="základná",J236,0)</f>
        <v>0</v>
      </c>
      <c r="BF236" s="159">
        <f>IF(N236="znížená",J236,0)</f>
        <v>0</v>
      </c>
      <c r="BG236" s="159">
        <f>IF(N236="zákl. prenesená",J236,0)</f>
        <v>0</v>
      </c>
      <c r="BH236" s="159">
        <f>IF(N236="zníž. prenesená",J236,0)</f>
        <v>0</v>
      </c>
      <c r="BI236" s="159">
        <f>IF(N236="nulová",J236,0)</f>
        <v>0</v>
      </c>
      <c r="BJ236" s="16" t="s">
        <v>132</v>
      </c>
      <c r="BK236" s="159">
        <f>ROUND(I236*H236,2)</f>
        <v>0</v>
      </c>
      <c r="BL236" s="16" t="s">
        <v>213</v>
      </c>
      <c r="BM236" s="158" t="s">
        <v>360</v>
      </c>
    </row>
    <row r="237" spans="1:65" s="13" customFormat="1">
      <c r="B237" s="160"/>
      <c r="D237" s="161" t="s">
        <v>134</v>
      </c>
      <c r="F237" s="163" t="s">
        <v>361</v>
      </c>
      <c r="H237" s="164">
        <v>275.55399999999997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134</v>
      </c>
      <c r="AU237" s="162" t="s">
        <v>132</v>
      </c>
      <c r="AV237" s="13" t="s">
        <v>132</v>
      </c>
      <c r="AW237" s="13" t="s">
        <v>3</v>
      </c>
      <c r="AX237" s="13" t="s">
        <v>78</v>
      </c>
      <c r="AY237" s="162" t="s">
        <v>125</v>
      </c>
    </row>
    <row r="238" spans="1:65" s="2" customFormat="1" ht="24.15" customHeight="1">
      <c r="A238" s="28"/>
      <c r="B238" s="146"/>
      <c r="C238" s="147" t="s">
        <v>362</v>
      </c>
      <c r="D238" s="147" t="s">
        <v>127</v>
      </c>
      <c r="E238" s="148" t="s">
        <v>363</v>
      </c>
      <c r="F238" s="149" t="s">
        <v>364</v>
      </c>
      <c r="G238" s="150" t="s">
        <v>242</v>
      </c>
      <c r="H238" s="151">
        <v>4</v>
      </c>
      <c r="I238" s="152"/>
      <c r="J238" s="152">
        <f t="shared" ref="J238:J245" si="0">ROUND(I238*H238,2)</f>
        <v>0</v>
      </c>
      <c r="K238" s="153"/>
      <c r="L238" s="29"/>
      <c r="M238" s="154" t="s">
        <v>1</v>
      </c>
      <c r="N238" s="155" t="s">
        <v>36</v>
      </c>
      <c r="O238" s="156">
        <v>1.2047300000000001</v>
      </c>
      <c r="P238" s="156">
        <f t="shared" ref="P238:P245" si="1">O238*H238</f>
        <v>4.8189200000000003</v>
      </c>
      <c r="Q238" s="156">
        <v>0</v>
      </c>
      <c r="R238" s="156">
        <f t="shared" ref="R238:R245" si="2">Q238*H238</f>
        <v>0</v>
      </c>
      <c r="S238" s="156">
        <v>0</v>
      </c>
      <c r="T238" s="157">
        <f t="shared" ref="T238:T245" si="3">S238*H238</f>
        <v>0</v>
      </c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R238" s="158" t="s">
        <v>213</v>
      </c>
      <c r="AT238" s="158" t="s">
        <v>127</v>
      </c>
      <c r="AU238" s="158" t="s">
        <v>132</v>
      </c>
      <c r="AY238" s="16" t="s">
        <v>125</v>
      </c>
      <c r="BE238" s="159">
        <f t="shared" ref="BE238:BE245" si="4">IF(N238="základná",J238,0)</f>
        <v>0</v>
      </c>
      <c r="BF238" s="159">
        <f t="shared" ref="BF238:BF245" si="5">IF(N238="znížená",J238,0)</f>
        <v>0</v>
      </c>
      <c r="BG238" s="159">
        <f t="shared" ref="BG238:BG245" si="6">IF(N238="zákl. prenesená",J238,0)</f>
        <v>0</v>
      </c>
      <c r="BH238" s="159">
        <f t="shared" ref="BH238:BH245" si="7">IF(N238="zníž. prenesená",J238,0)</f>
        <v>0</v>
      </c>
      <c r="BI238" s="159">
        <f t="shared" ref="BI238:BI245" si="8">IF(N238="nulová",J238,0)</f>
        <v>0</v>
      </c>
      <c r="BJ238" s="16" t="s">
        <v>132</v>
      </c>
      <c r="BK238" s="159">
        <f t="shared" ref="BK238:BK245" si="9">ROUND(I238*H238,2)</f>
        <v>0</v>
      </c>
      <c r="BL238" s="16" t="s">
        <v>213</v>
      </c>
      <c r="BM238" s="158" t="s">
        <v>365</v>
      </c>
    </row>
    <row r="239" spans="1:65" s="2" customFormat="1" ht="16.5" customHeight="1">
      <c r="A239" s="28"/>
      <c r="B239" s="146"/>
      <c r="C239" s="175" t="s">
        <v>366</v>
      </c>
      <c r="D239" s="175" t="s">
        <v>246</v>
      </c>
      <c r="E239" s="176" t="s">
        <v>367</v>
      </c>
      <c r="F239" s="177" t="s">
        <v>368</v>
      </c>
      <c r="G239" s="178" t="s">
        <v>242</v>
      </c>
      <c r="H239" s="179">
        <v>4</v>
      </c>
      <c r="I239" s="180"/>
      <c r="J239" s="180">
        <f t="shared" si="0"/>
        <v>0</v>
      </c>
      <c r="K239" s="181"/>
      <c r="L239" s="182"/>
      <c r="M239" s="183" t="s">
        <v>1</v>
      </c>
      <c r="N239" s="184" t="s">
        <v>36</v>
      </c>
      <c r="O239" s="156">
        <v>0</v>
      </c>
      <c r="P239" s="156">
        <f t="shared" si="1"/>
        <v>0</v>
      </c>
      <c r="Q239" s="156">
        <v>3.8469999999999997E-2</v>
      </c>
      <c r="R239" s="156">
        <f t="shared" si="2"/>
        <v>0.15387999999999999</v>
      </c>
      <c r="S239" s="156">
        <v>0</v>
      </c>
      <c r="T239" s="157">
        <f t="shared" si="3"/>
        <v>0</v>
      </c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R239" s="158" t="s">
        <v>302</v>
      </c>
      <c r="AT239" s="158" t="s">
        <v>246</v>
      </c>
      <c r="AU239" s="158" t="s">
        <v>132</v>
      </c>
      <c r="AY239" s="16" t="s">
        <v>125</v>
      </c>
      <c r="BE239" s="159">
        <f t="shared" si="4"/>
        <v>0</v>
      </c>
      <c r="BF239" s="159">
        <f t="shared" si="5"/>
        <v>0</v>
      </c>
      <c r="BG239" s="159">
        <f t="shared" si="6"/>
        <v>0</v>
      </c>
      <c r="BH239" s="159">
        <f t="shared" si="7"/>
        <v>0</v>
      </c>
      <c r="BI239" s="159">
        <f t="shared" si="8"/>
        <v>0</v>
      </c>
      <c r="BJ239" s="16" t="s">
        <v>132</v>
      </c>
      <c r="BK239" s="159">
        <f t="shared" si="9"/>
        <v>0</v>
      </c>
      <c r="BL239" s="16" t="s">
        <v>213</v>
      </c>
      <c r="BM239" s="158" t="s">
        <v>369</v>
      </c>
    </row>
    <row r="240" spans="1:65" s="2" customFormat="1" ht="24.15" customHeight="1">
      <c r="A240" s="28"/>
      <c r="B240" s="146"/>
      <c r="C240" s="147" t="s">
        <v>370</v>
      </c>
      <c r="D240" s="147" t="s">
        <v>127</v>
      </c>
      <c r="E240" s="148" t="s">
        <v>371</v>
      </c>
      <c r="F240" s="149" t="s">
        <v>372</v>
      </c>
      <c r="G240" s="150" t="s">
        <v>242</v>
      </c>
      <c r="H240" s="151">
        <v>5</v>
      </c>
      <c r="I240" s="152"/>
      <c r="J240" s="152">
        <f t="shared" si="0"/>
        <v>0</v>
      </c>
      <c r="K240" s="153"/>
      <c r="L240" s="29"/>
      <c r="M240" s="154" t="s">
        <v>1</v>
      </c>
      <c r="N240" s="155" t="s">
        <v>36</v>
      </c>
      <c r="O240" s="156">
        <v>1.9787300000000001</v>
      </c>
      <c r="P240" s="156">
        <f t="shared" si="1"/>
        <v>9.8936500000000009</v>
      </c>
      <c r="Q240" s="156">
        <v>0</v>
      </c>
      <c r="R240" s="156">
        <f t="shared" si="2"/>
        <v>0</v>
      </c>
      <c r="S240" s="156">
        <v>0</v>
      </c>
      <c r="T240" s="157">
        <f t="shared" si="3"/>
        <v>0</v>
      </c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R240" s="158" t="s">
        <v>213</v>
      </c>
      <c r="AT240" s="158" t="s">
        <v>127</v>
      </c>
      <c r="AU240" s="158" t="s">
        <v>132</v>
      </c>
      <c r="AY240" s="16" t="s">
        <v>125</v>
      </c>
      <c r="BE240" s="159">
        <f t="shared" si="4"/>
        <v>0</v>
      </c>
      <c r="BF240" s="159">
        <f t="shared" si="5"/>
        <v>0</v>
      </c>
      <c r="BG240" s="159">
        <f t="shared" si="6"/>
        <v>0</v>
      </c>
      <c r="BH240" s="159">
        <f t="shared" si="7"/>
        <v>0</v>
      </c>
      <c r="BI240" s="159">
        <f t="shared" si="8"/>
        <v>0</v>
      </c>
      <c r="BJ240" s="16" t="s">
        <v>132</v>
      </c>
      <c r="BK240" s="159">
        <f t="shared" si="9"/>
        <v>0</v>
      </c>
      <c r="BL240" s="16" t="s">
        <v>213</v>
      </c>
      <c r="BM240" s="158" t="s">
        <v>373</v>
      </c>
    </row>
    <row r="241" spans="1:65" s="2" customFormat="1" ht="16.5" customHeight="1">
      <c r="A241" s="28"/>
      <c r="B241" s="146"/>
      <c r="C241" s="175" t="s">
        <v>374</v>
      </c>
      <c r="D241" s="175" t="s">
        <v>246</v>
      </c>
      <c r="E241" s="176" t="s">
        <v>375</v>
      </c>
      <c r="F241" s="177" t="s">
        <v>376</v>
      </c>
      <c r="G241" s="178" t="s">
        <v>242</v>
      </c>
      <c r="H241" s="179">
        <v>5</v>
      </c>
      <c r="I241" s="180"/>
      <c r="J241" s="180">
        <f t="shared" si="0"/>
        <v>0</v>
      </c>
      <c r="K241" s="181"/>
      <c r="L241" s="182"/>
      <c r="M241" s="183" t="s">
        <v>1</v>
      </c>
      <c r="N241" s="184" t="s">
        <v>36</v>
      </c>
      <c r="O241" s="156">
        <v>0</v>
      </c>
      <c r="P241" s="156">
        <f t="shared" si="1"/>
        <v>0</v>
      </c>
      <c r="Q241" s="156">
        <v>0.42670000000000002</v>
      </c>
      <c r="R241" s="156">
        <f t="shared" si="2"/>
        <v>2.1335000000000002</v>
      </c>
      <c r="S241" s="156">
        <v>0</v>
      </c>
      <c r="T241" s="157">
        <f t="shared" si="3"/>
        <v>0</v>
      </c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R241" s="158" t="s">
        <v>377</v>
      </c>
      <c r="AT241" s="158" t="s">
        <v>246</v>
      </c>
      <c r="AU241" s="158" t="s">
        <v>132</v>
      </c>
      <c r="AY241" s="16" t="s">
        <v>125</v>
      </c>
      <c r="BE241" s="159">
        <f t="shared" si="4"/>
        <v>0</v>
      </c>
      <c r="BF241" s="159">
        <f t="shared" si="5"/>
        <v>0</v>
      </c>
      <c r="BG241" s="159">
        <f t="shared" si="6"/>
        <v>0</v>
      </c>
      <c r="BH241" s="159">
        <f t="shared" si="7"/>
        <v>0</v>
      </c>
      <c r="BI241" s="159">
        <f t="shared" si="8"/>
        <v>0</v>
      </c>
      <c r="BJ241" s="16" t="s">
        <v>132</v>
      </c>
      <c r="BK241" s="159">
        <f t="shared" si="9"/>
        <v>0</v>
      </c>
      <c r="BL241" s="16" t="s">
        <v>377</v>
      </c>
      <c r="BM241" s="158" t="s">
        <v>378</v>
      </c>
    </row>
    <row r="242" spans="1:65" s="2" customFormat="1" ht="24.15" customHeight="1">
      <c r="A242" s="28"/>
      <c r="B242" s="146"/>
      <c r="C242" s="147" t="s">
        <v>379</v>
      </c>
      <c r="D242" s="147" t="s">
        <v>127</v>
      </c>
      <c r="E242" s="148" t="s">
        <v>380</v>
      </c>
      <c r="F242" s="149" t="s">
        <v>381</v>
      </c>
      <c r="G242" s="150" t="s">
        <v>242</v>
      </c>
      <c r="H242" s="151">
        <v>3</v>
      </c>
      <c r="I242" s="152"/>
      <c r="J242" s="152">
        <f t="shared" si="0"/>
        <v>0</v>
      </c>
      <c r="K242" s="153"/>
      <c r="L242" s="29"/>
      <c r="M242" s="154" t="s">
        <v>1</v>
      </c>
      <c r="N242" s="155" t="s">
        <v>36</v>
      </c>
      <c r="O242" s="156">
        <v>4.4648199999999996</v>
      </c>
      <c r="P242" s="156">
        <f t="shared" si="1"/>
        <v>13.394459999999999</v>
      </c>
      <c r="Q242" s="156">
        <v>0</v>
      </c>
      <c r="R242" s="156">
        <f t="shared" si="2"/>
        <v>0</v>
      </c>
      <c r="S242" s="156">
        <v>0</v>
      </c>
      <c r="T242" s="157">
        <f t="shared" si="3"/>
        <v>0</v>
      </c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R242" s="158" t="s">
        <v>213</v>
      </c>
      <c r="AT242" s="158" t="s">
        <v>127</v>
      </c>
      <c r="AU242" s="158" t="s">
        <v>132</v>
      </c>
      <c r="AY242" s="16" t="s">
        <v>125</v>
      </c>
      <c r="BE242" s="159">
        <f t="shared" si="4"/>
        <v>0</v>
      </c>
      <c r="BF242" s="159">
        <f t="shared" si="5"/>
        <v>0</v>
      </c>
      <c r="BG242" s="159">
        <f t="shared" si="6"/>
        <v>0</v>
      </c>
      <c r="BH242" s="159">
        <f t="shared" si="7"/>
        <v>0</v>
      </c>
      <c r="BI242" s="159">
        <f t="shared" si="8"/>
        <v>0</v>
      </c>
      <c r="BJ242" s="16" t="s">
        <v>132</v>
      </c>
      <c r="BK242" s="159">
        <f t="shared" si="9"/>
        <v>0</v>
      </c>
      <c r="BL242" s="16" t="s">
        <v>213</v>
      </c>
      <c r="BM242" s="158" t="s">
        <v>382</v>
      </c>
    </row>
    <row r="243" spans="1:65" s="2" customFormat="1" ht="21.75" customHeight="1">
      <c r="A243" s="28"/>
      <c r="B243" s="146"/>
      <c r="C243" s="175" t="s">
        <v>383</v>
      </c>
      <c r="D243" s="175" t="s">
        <v>246</v>
      </c>
      <c r="E243" s="176" t="s">
        <v>384</v>
      </c>
      <c r="F243" s="177" t="s">
        <v>385</v>
      </c>
      <c r="G243" s="178" t="s">
        <v>242</v>
      </c>
      <c r="H243" s="179">
        <v>3</v>
      </c>
      <c r="I243" s="180"/>
      <c r="J243" s="180">
        <f t="shared" si="0"/>
        <v>0</v>
      </c>
      <c r="K243" s="181"/>
      <c r="L243" s="182"/>
      <c r="M243" s="183" t="s">
        <v>1</v>
      </c>
      <c r="N243" s="184" t="s">
        <v>36</v>
      </c>
      <c r="O243" s="156">
        <v>0</v>
      </c>
      <c r="P243" s="156">
        <f t="shared" si="1"/>
        <v>0</v>
      </c>
      <c r="Q243" s="156">
        <v>0.33179999999999998</v>
      </c>
      <c r="R243" s="156">
        <f t="shared" si="2"/>
        <v>0.99539999999999995</v>
      </c>
      <c r="S243" s="156">
        <v>0</v>
      </c>
      <c r="T243" s="157">
        <f t="shared" si="3"/>
        <v>0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R243" s="158" t="s">
        <v>302</v>
      </c>
      <c r="AT243" s="158" t="s">
        <v>246</v>
      </c>
      <c r="AU243" s="158" t="s">
        <v>132</v>
      </c>
      <c r="AY243" s="16" t="s">
        <v>125</v>
      </c>
      <c r="BE243" s="159">
        <f t="shared" si="4"/>
        <v>0</v>
      </c>
      <c r="BF243" s="159">
        <f t="shared" si="5"/>
        <v>0</v>
      </c>
      <c r="BG243" s="159">
        <f t="shared" si="6"/>
        <v>0</v>
      </c>
      <c r="BH243" s="159">
        <f t="shared" si="7"/>
        <v>0</v>
      </c>
      <c r="BI243" s="159">
        <f t="shared" si="8"/>
        <v>0</v>
      </c>
      <c r="BJ243" s="16" t="s">
        <v>132</v>
      </c>
      <c r="BK243" s="159">
        <f t="shared" si="9"/>
        <v>0</v>
      </c>
      <c r="BL243" s="16" t="s">
        <v>213</v>
      </c>
      <c r="BM243" s="158" t="s">
        <v>386</v>
      </c>
    </row>
    <row r="244" spans="1:65" s="2" customFormat="1" ht="37.950000000000003" customHeight="1">
      <c r="A244" s="28"/>
      <c r="B244" s="146"/>
      <c r="C244" s="147" t="s">
        <v>387</v>
      </c>
      <c r="D244" s="147" t="s">
        <v>127</v>
      </c>
      <c r="E244" s="148" t="s">
        <v>388</v>
      </c>
      <c r="F244" s="149" t="s">
        <v>389</v>
      </c>
      <c r="G244" s="150" t="s">
        <v>390</v>
      </c>
      <c r="H244" s="151">
        <v>3013.8890000000001</v>
      </c>
      <c r="I244" s="152"/>
      <c r="J244" s="152">
        <f t="shared" si="0"/>
        <v>0</v>
      </c>
      <c r="K244" s="153"/>
      <c r="L244" s="29"/>
      <c r="M244" s="154" t="s">
        <v>1</v>
      </c>
      <c r="N244" s="155" t="s">
        <v>36</v>
      </c>
      <c r="O244" s="156">
        <v>0.22</v>
      </c>
      <c r="P244" s="156">
        <f t="shared" si="1"/>
        <v>663.05558000000008</v>
      </c>
      <c r="Q244" s="156">
        <v>6.0000000000000002E-5</v>
      </c>
      <c r="R244" s="156">
        <f t="shared" si="2"/>
        <v>0.18083334000000001</v>
      </c>
      <c r="S244" s="156">
        <v>0</v>
      </c>
      <c r="T244" s="157">
        <f t="shared" si="3"/>
        <v>0</v>
      </c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R244" s="158" t="s">
        <v>213</v>
      </c>
      <c r="AT244" s="158" t="s">
        <v>127</v>
      </c>
      <c r="AU244" s="158" t="s">
        <v>132</v>
      </c>
      <c r="AY244" s="16" t="s">
        <v>125</v>
      </c>
      <c r="BE244" s="159">
        <f t="shared" si="4"/>
        <v>0</v>
      </c>
      <c r="BF244" s="159">
        <f t="shared" si="5"/>
        <v>0</v>
      </c>
      <c r="BG244" s="159">
        <f t="shared" si="6"/>
        <v>0</v>
      </c>
      <c r="BH244" s="159">
        <f t="shared" si="7"/>
        <v>0</v>
      </c>
      <c r="BI244" s="159">
        <f t="shared" si="8"/>
        <v>0</v>
      </c>
      <c r="BJ244" s="16" t="s">
        <v>132</v>
      </c>
      <c r="BK244" s="159">
        <f t="shared" si="9"/>
        <v>0</v>
      </c>
      <c r="BL244" s="16" t="s">
        <v>213</v>
      </c>
      <c r="BM244" s="158" t="s">
        <v>391</v>
      </c>
    </row>
    <row r="245" spans="1:65" s="2" customFormat="1" ht="16.5" customHeight="1">
      <c r="A245" s="28"/>
      <c r="B245" s="146"/>
      <c r="C245" s="175" t="s">
        <v>392</v>
      </c>
      <c r="D245" s="175" t="s">
        <v>246</v>
      </c>
      <c r="E245" s="176" t="s">
        <v>393</v>
      </c>
      <c r="F245" s="177" t="s">
        <v>394</v>
      </c>
      <c r="G245" s="178" t="s">
        <v>176</v>
      </c>
      <c r="H245" s="179">
        <v>3.165</v>
      </c>
      <c r="I245" s="180"/>
      <c r="J245" s="180">
        <f t="shared" si="0"/>
        <v>0</v>
      </c>
      <c r="K245" s="181"/>
      <c r="L245" s="182"/>
      <c r="M245" s="183" t="s">
        <v>1</v>
      </c>
      <c r="N245" s="184" t="s">
        <v>36</v>
      </c>
      <c r="O245" s="156">
        <v>0</v>
      </c>
      <c r="P245" s="156">
        <f t="shared" si="1"/>
        <v>0</v>
      </c>
      <c r="Q245" s="156">
        <v>0</v>
      </c>
      <c r="R245" s="156">
        <f t="shared" si="2"/>
        <v>0</v>
      </c>
      <c r="S245" s="156">
        <v>0</v>
      </c>
      <c r="T245" s="157">
        <f t="shared" si="3"/>
        <v>0</v>
      </c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R245" s="158" t="s">
        <v>302</v>
      </c>
      <c r="AT245" s="158" t="s">
        <v>246</v>
      </c>
      <c r="AU245" s="158" t="s">
        <v>132</v>
      </c>
      <c r="AY245" s="16" t="s">
        <v>125</v>
      </c>
      <c r="BE245" s="159">
        <f t="shared" si="4"/>
        <v>0</v>
      </c>
      <c r="BF245" s="159">
        <f t="shared" si="5"/>
        <v>0</v>
      </c>
      <c r="BG245" s="159">
        <f t="shared" si="6"/>
        <v>0</v>
      </c>
      <c r="BH245" s="159">
        <f t="shared" si="7"/>
        <v>0</v>
      </c>
      <c r="BI245" s="159">
        <f t="shared" si="8"/>
        <v>0</v>
      </c>
      <c r="BJ245" s="16" t="s">
        <v>132</v>
      </c>
      <c r="BK245" s="159">
        <f t="shared" si="9"/>
        <v>0</v>
      </c>
      <c r="BL245" s="16" t="s">
        <v>213</v>
      </c>
      <c r="BM245" s="158" t="s">
        <v>395</v>
      </c>
    </row>
    <row r="246" spans="1:65" s="13" customFormat="1">
      <c r="B246" s="160"/>
      <c r="D246" s="161" t="s">
        <v>134</v>
      </c>
      <c r="E246" s="162" t="s">
        <v>1</v>
      </c>
      <c r="F246" s="163" t="s">
        <v>396</v>
      </c>
      <c r="H246" s="164">
        <v>3.0139999999999998</v>
      </c>
      <c r="L246" s="160"/>
      <c r="M246" s="165"/>
      <c r="N246" s="166"/>
      <c r="O246" s="166"/>
      <c r="P246" s="166"/>
      <c r="Q246" s="166"/>
      <c r="R246" s="166"/>
      <c r="S246" s="166"/>
      <c r="T246" s="167"/>
      <c r="AT246" s="162" t="s">
        <v>134</v>
      </c>
      <c r="AU246" s="162" t="s">
        <v>132</v>
      </c>
      <c r="AV246" s="13" t="s">
        <v>132</v>
      </c>
      <c r="AW246" s="13" t="s">
        <v>27</v>
      </c>
      <c r="AX246" s="13" t="s">
        <v>78</v>
      </c>
      <c r="AY246" s="162" t="s">
        <v>125</v>
      </c>
    </row>
    <row r="247" spans="1:65" s="13" customFormat="1">
      <c r="B247" s="160"/>
      <c r="D247" s="161" t="s">
        <v>134</v>
      </c>
      <c r="F247" s="163" t="s">
        <v>397</v>
      </c>
      <c r="H247" s="164">
        <v>3.165</v>
      </c>
      <c r="L247" s="160"/>
      <c r="M247" s="165"/>
      <c r="N247" s="166"/>
      <c r="O247" s="166"/>
      <c r="P247" s="166"/>
      <c r="Q247" s="166"/>
      <c r="R247" s="166"/>
      <c r="S247" s="166"/>
      <c r="T247" s="167"/>
      <c r="AT247" s="162" t="s">
        <v>134</v>
      </c>
      <c r="AU247" s="162" t="s">
        <v>132</v>
      </c>
      <c r="AV247" s="13" t="s">
        <v>132</v>
      </c>
      <c r="AW247" s="13" t="s">
        <v>3</v>
      </c>
      <c r="AX247" s="13" t="s">
        <v>78</v>
      </c>
      <c r="AY247" s="162" t="s">
        <v>125</v>
      </c>
    </row>
    <row r="248" spans="1:65" s="2" customFormat="1" ht="24.15" customHeight="1">
      <c r="A248" s="28"/>
      <c r="B248" s="146"/>
      <c r="C248" s="147" t="s">
        <v>398</v>
      </c>
      <c r="D248" s="147" t="s">
        <v>127</v>
      </c>
      <c r="E248" s="148" t="s">
        <v>399</v>
      </c>
      <c r="F248" s="149" t="s">
        <v>400</v>
      </c>
      <c r="G248" s="150" t="s">
        <v>320</v>
      </c>
      <c r="H248" s="151">
        <v>330.79</v>
      </c>
      <c r="I248" s="152"/>
      <c r="J248" s="152">
        <f>ROUND(I248*H248,2)</f>
        <v>0</v>
      </c>
      <c r="K248" s="153"/>
      <c r="L248" s="29"/>
      <c r="M248" s="154" t="s">
        <v>1</v>
      </c>
      <c r="N248" s="155" t="s">
        <v>36</v>
      </c>
      <c r="O248" s="156">
        <v>0</v>
      </c>
      <c r="P248" s="156">
        <f>O248*H248</f>
        <v>0</v>
      </c>
      <c r="Q248" s="156">
        <v>0</v>
      </c>
      <c r="R248" s="156">
        <f>Q248*H248</f>
        <v>0</v>
      </c>
      <c r="S248" s="156">
        <v>0</v>
      </c>
      <c r="T248" s="157">
        <f>S248*H248</f>
        <v>0</v>
      </c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R248" s="158" t="s">
        <v>213</v>
      </c>
      <c r="AT248" s="158" t="s">
        <v>127</v>
      </c>
      <c r="AU248" s="158" t="s">
        <v>132</v>
      </c>
      <c r="AY248" s="16" t="s">
        <v>125</v>
      </c>
      <c r="BE248" s="159">
        <f>IF(N248="základná",J248,0)</f>
        <v>0</v>
      </c>
      <c r="BF248" s="159">
        <f>IF(N248="znížená",J248,0)</f>
        <v>0</v>
      </c>
      <c r="BG248" s="159">
        <f>IF(N248="zákl. prenesená",J248,0)</f>
        <v>0</v>
      </c>
      <c r="BH248" s="159">
        <f>IF(N248="zníž. prenesená",J248,0)</f>
        <v>0</v>
      </c>
      <c r="BI248" s="159">
        <f>IF(N248="nulová",J248,0)</f>
        <v>0</v>
      </c>
      <c r="BJ248" s="16" t="s">
        <v>132</v>
      </c>
      <c r="BK248" s="159">
        <f>ROUND(I248*H248,2)</f>
        <v>0</v>
      </c>
      <c r="BL248" s="16" t="s">
        <v>213</v>
      </c>
      <c r="BM248" s="158" t="s">
        <v>401</v>
      </c>
    </row>
    <row r="249" spans="1:65" s="12" customFormat="1" ht="22.95" customHeight="1">
      <c r="B249" s="134"/>
      <c r="D249" s="135" t="s">
        <v>69</v>
      </c>
      <c r="E249" s="144" t="s">
        <v>402</v>
      </c>
      <c r="F249" s="144" t="s">
        <v>403</v>
      </c>
      <c r="J249" s="145">
        <f>BK249</f>
        <v>0</v>
      </c>
      <c r="L249" s="134"/>
      <c r="M249" s="138"/>
      <c r="N249" s="139"/>
      <c r="O249" s="139"/>
      <c r="P249" s="140">
        <f>SUM(P250:P257)</f>
        <v>120.4011385</v>
      </c>
      <c r="Q249" s="139"/>
      <c r="R249" s="140">
        <f>SUM(R250:R257)</f>
        <v>5.7960199999999996E-2</v>
      </c>
      <c r="S249" s="139"/>
      <c r="T249" s="141">
        <f>SUM(T250:T257)</f>
        <v>0</v>
      </c>
      <c r="AR249" s="135" t="s">
        <v>132</v>
      </c>
      <c r="AT249" s="142" t="s">
        <v>69</v>
      </c>
      <c r="AU249" s="142" t="s">
        <v>78</v>
      </c>
      <c r="AY249" s="135" t="s">
        <v>125</v>
      </c>
      <c r="BK249" s="143">
        <f>SUM(BK250:BK257)</f>
        <v>0</v>
      </c>
    </row>
    <row r="250" spans="1:65" s="2" customFormat="1" ht="24.15" customHeight="1">
      <c r="A250" s="28"/>
      <c r="B250" s="146"/>
      <c r="C250" s="147" t="s">
        <v>404</v>
      </c>
      <c r="D250" s="147" t="s">
        <v>127</v>
      </c>
      <c r="E250" s="148" t="s">
        <v>405</v>
      </c>
      <c r="F250" s="149" t="s">
        <v>406</v>
      </c>
      <c r="G250" s="150" t="s">
        <v>130</v>
      </c>
      <c r="H250" s="151">
        <v>209.28</v>
      </c>
      <c r="I250" s="152"/>
      <c r="J250" s="152">
        <f>ROUND(I250*H250,2)</f>
        <v>0</v>
      </c>
      <c r="K250" s="153"/>
      <c r="L250" s="29"/>
      <c r="M250" s="154" t="s">
        <v>1</v>
      </c>
      <c r="N250" s="155" t="s">
        <v>36</v>
      </c>
      <c r="O250" s="156">
        <v>0.26500000000000001</v>
      </c>
      <c r="P250" s="156">
        <f>O250*H250</f>
        <v>55.459200000000003</v>
      </c>
      <c r="Q250" s="156">
        <v>1.6000000000000001E-4</v>
      </c>
      <c r="R250" s="156">
        <f>Q250*H250</f>
        <v>3.3484800000000002E-2</v>
      </c>
      <c r="S250" s="156">
        <v>0</v>
      </c>
      <c r="T250" s="157">
        <f>S250*H250</f>
        <v>0</v>
      </c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R250" s="158" t="s">
        <v>213</v>
      </c>
      <c r="AT250" s="158" t="s">
        <v>127</v>
      </c>
      <c r="AU250" s="158" t="s">
        <v>132</v>
      </c>
      <c r="AY250" s="16" t="s">
        <v>125</v>
      </c>
      <c r="BE250" s="159">
        <f>IF(N250="základná",J250,0)</f>
        <v>0</v>
      </c>
      <c r="BF250" s="159">
        <f>IF(N250="znížená",J250,0)</f>
        <v>0</v>
      </c>
      <c r="BG250" s="159">
        <f>IF(N250="zákl. prenesená",J250,0)</f>
        <v>0</v>
      </c>
      <c r="BH250" s="159">
        <f>IF(N250="zníž. prenesená",J250,0)</f>
        <v>0</v>
      </c>
      <c r="BI250" s="159">
        <f>IF(N250="nulová",J250,0)</f>
        <v>0</v>
      </c>
      <c r="BJ250" s="16" t="s">
        <v>132</v>
      </c>
      <c r="BK250" s="159">
        <f>ROUND(I250*H250,2)</f>
        <v>0</v>
      </c>
      <c r="BL250" s="16" t="s">
        <v>213</v>
      </c>
      <c r="BM250" s="158" t="s">
        <v>407</v>
      </c>
    </row>
    <row r="251" spans="1:65" s="13" customFormat="1">
      <c r="B251" s="160"/>
      <c r="D251" s="161" t="s">
        <v>134</v>
      </c>
      <c r="E251" s="162" t="s">
        <v>1</v>
      </c>
      <c r="F251" s="163" t="s">
        <v>408</v>
      </c>
      <c r="H251" s="164">
        <v>209.28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134</v>
      </c>
      <c r="AU251" s="162" t="s">
        <v>132</v>
      </c>
      <c r="AV251" s="13" t="s">
        <v>132</v>
      </c>
      <c r="AW251" s="13" t="s">
        <v>27</v>
      </c>
      <c r="AX251" s="13" t="s">
        <v>78</v>
      </c>
      <c r="AY251" s="162" t="s">
        <v>125</v>
      </c>
    </row>
    <row r="252" spans="1:65" s="2" customFormat="1" ht="24.15" customHeight="1">
      <c r="A252" s="28"/>
      <c r="B252" s="146"/>
      <c r="C252" s="147" t="s">
        <v>409</v>
      </c>
      <c r="D252" s="147" t="s">
        <v>127</v>
      </c>
      <c r="E252" s="148" t="s">
        <v>410</v>
      </c>
      <c r="F252" s="149" t="s">
        <v>411</v>
      </c>
      <c r="G252" s="150" t="s">
        <v>130</v>
      </c>
      <c r="H252" s="151">
        <v>209.28</v>
      </c>
      <c r="I252" s="152"/>
      <c r="J252" s="152">
        <f>ROUND(I252*H252,2)</f>
        <v>0</v>
      </c>
      <c r="K252" s="153"/>
      <c r="L252" s="29"/>
      <c r="M252" s="154" t="s">
        <v>1</v>
      </c>
      <c r="N252" s="155" t="s">
        <v>36</v>
      </c>
      <c r="O252" s="156">
        <v>0.14799999999999999</v>
      </c>
      <c r="P252" s="156">
        <f>O252*H252</f>
        <v>30.97344</v>
      </c>
      <c r="Q252" s="156">
        <v>8.0000000000000007E-5</v>
      </c>
      <c r="R252" s="156">
        <f>Q252*H252</f>
        <v>1.6742400000000001E-2</v>
      </c>
      <c r="S252" s="156">
        <v>0</v>
      </c>
      <c r="T252" s="157">
        <f>S252*H252</f>
        <v>0</v>
      </c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R252" s="158" t="s">
        <v>213</v>
      </c>
      <c r="AT252" s="158" t="s">
        <v>127</v>
      </c>
      <c r="AU252" s="158" t="s">
        <v>132</v>
      </c>
      <c r="AY252" s="16" t="s">
        <v>125</v>
      </c>
      <c r="BE252" s="159">
        <f>IF(N252="základná",J252,0)</f>
        <v>0</v>
      </c>
      <c r="BF252" s="159">
        <f>IF(N252="znížená",J252,0)</f>
        <v>0</v>
      </c>
      <c r="BG252" s="159">
        <f>IF(N252="zákl. prenesená",J252,0)</f>
        <v>0</v>
      </c>
      <c r="BH252" s="159">
        <f>IF(N252="zníž. prenesená",J252,0)</f>
        <v>0</v>
      </c>
      <c r="BI252" s="159">
        <f>IF(N252="nulová",J252,0)</f>
        <v>0</v>
      </c>
      <c r="BJ252" s="16" t="s">
        <v>132</v>
      </c>
      <c r="BK252" s="159">
        <f>ROUND(I252*H252,2)</f>
        <v>0</v>
      </c>
      <c r="BL252" s="16" t="s">
        <v>213</v>
      </c>
      <c r="BM252" s="158" t="s">
        <v>412</v>
      </c>
    </row>
    <row r="253" spans="1:65" s="2" customFormat="1" ht="33" customHeight="1">
      <c r="A253" s="28"/>
      <c r="B253" s="146"/>
      <c r="C253" s="147" t="s">
        <v>413</v>
      </c>
      <c r="D253" s="147" t="s">
        <v>127</v>
      </c>
      <c r="E253" s="148" t="s">
        <v>414</v>
      </c>
      <c r="F253" s="149" t="s">
        <v>415</v>
      </c>
      <c r="G253" s="150" t="s">
        <v>130</v>
      </c>
      <c r="H253" s="151">
        <v>12.15</v>
      </c>
      <c r="I253" s="152"/>
      <c r="J253" s="152">
        <f>ROUND(I253*H253,2)</f>
        <v>0</v>
      </c>
      <c r="K253" s="153"/>
      <c r="L253" s="29"/>
      <c r="M253" s="154" t="s">
        <v>1</v>
      </c>
      <c r="N253" s="155" t="s">
        <v>36</v>
      </c>
      <c r="O253" s="156">
        <v>0.29899999999999999</v>
      </c>
      <c r="P253" s="156">
        <f>O253*H253</f>
        <v>3.6328499999999999</v>
      </c>
      <c r="Q253" s="156">
        <v>2.3000000000000001E-4</v>
      </c>
      <c r="R253" s="156">
        <f>Q253*H253</f>
        <v>2.7945000000000001E-3</v>
      </c>
      <c r="S253" s="156">
        <v>0</v>
      </c>
      <c r="T253" s="157">
        <f>S253*H253</f>
        <v>0</v>
      </c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R253" s="158" t="s">
        <v>213</v>
      </c>
      <c r="AT253" s="158" t="s">
        <v>127</v>
      </c>
      <c r="AU253" s="158" t="s">
        <v>132</v>
      </c>
      <c r="AY253" s="16" t="s">
        <v>125</v>
      </c>
      <c r="BE253" s="159">
        <f>IF(N253="základná",J253,0)</f>
        <v>0</v>
      </c>
      <c r="BF253" s="159">
        <f>IF(N253="znížená",J253,0)</f>
        <v>0</v>
      </c>
      <c r="BG253" s="159">
        <f>IF(N253="zákl. prenesená",J253,0)</f>
        <v>0</v>
      </c>
      <c r="BH253" s="159">
        <f>IF(N253="zníž. prenesená",J253,0)</f>
        <v>0</v>
      </c>
      <c r="BI253" s="159">
        <f>IF(N253="nulová",J253,0)</f>
        <v>0</v>
      </c>
      <c r="BJ253" s="16" t="s">
        <v>132</v>
      </c>
      <c r="BK253" s="159">
        <f>ROUND(I253*H253,2)</f>
        <v>0</v>
      </c>
      <c r="BL253" s="16" t="s">
        <v>213</v>
      </c>
      <c r="BM253" s="158" t="s">
        <v>416</v>
      </c>
    </row>
    <row r="254" spans="1:65" s="13" customFormat="1">
      <c r="B254" s="160"/>
      <c r="D254" s="161" t="s">
        <v>134</v>
      </c>
      <c r="E254" s="162" t="s">
        <v>1</v>
      </c>
      <c r="F254" s="163" t="s">
        <v>417</v>
      </c>
      <c r="H254" s="164">
        <v>12.15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134</v>
      </c>
      <c r="AU254" s="162" t="s">
        <v>132</v>
      </c>
      <c r="AV254" s="13" t="s">
        <v>132</v>
      </c>
      <c r="AW254" s="13" t="s">
        <v>27</v>
      </c>
      <c r="AX254" s="13" t="s">
        <v>78</v>
      </c>
      <c r="AY254" s="162" t="s">
        <v>125</v>
      </c>
    </row>
    <row r="255" spans="1:65" s="2" customFormat="1" ht="24.15" customHeight="1">
      <c r="A255" s="28"/>
      <c r="B255" s="146"/>
      <c r="C255" s="147" t="s">
        <v>418</v>
      </c>
      <c r="D255" s="147" t="s">
        <v>127</v>
      </c>
      <c r="E255" s="148" t="s">
        <v>419</v>
      </c>
      <c r="F255" s="149" t="s">
        <v>420</v>
      </c>
      <c r="G255" s="150" t="s">
        <v>130</v>
      </c>
      <c r="H255" s="151">
        <v>12.15</v>
      </c>
      <c r="I255" s="152"/>
      <c r="J255" s="152">
        <f>ROUND(I255*H255,2)</f>
        <v>0</v>
      </c>
      <c r="K255" s="153"/>
      <c r="L255" s="29"/>
      <c r="M255" s="154" t="s">
        <v>1</v>
      </c>
      <c r="N255" s="155" t="s">
        <v>36</v>
      </c>
      <c r="O255" s="156">
        <v>0.26629000000000003</v>
      </c>
      <c r="P255" s="156">
        <f>O255*H255</f>
        <v>3.2354235000000005</v>
      </c>
      <c r="Q255" s="156">
        <v>1.6000000000000001E-4</v>
      </c>
      <c r="R255" s="156">
        <f>Q255*H255</f>
        <v>1.9440000000000002E-3</v>
      </c>
      <c r="S255" s="156">
        <v>0</v>
      </c>
      <c r="T255" s="157">
        <f>S255*H255</f>
        <v>0</v>
      </c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R255" s="158" t="s">
        <v>213</v>
      </c>
      <c r="AT255" s="158" t="s">
        <v>127</v>
      </c>
      <c r="AU255" s="158" t="s">
        <v>132</v>
      </c>
      <c r="AY255" s="16" t="s">
        <v>125</v>
      </c>
      <c r="BE255" s="159">
        <f>IF(N255="základná",J255,0)</f>
        <v>0</v>
      </c>
      <c r="BF255" s="159">
        <f>IF(N255="znížená",J255,0)</f>
        <v>0</v>
      </c>
      <c r="BG255" s="159">
        <f>IF(N255="zákl. prenesená",J255,0)</f>
        <v>0</v>
      </c>
      <c r="BH255" s="159">
        <f>IF(N255="zníž. prenesená",J255,0)</f>
        <v>0</v>
      </c>
      <c r="BI255" s="159">
        <f>IF(N255="nulová",J255,0)</f>
        <v>0</v>
      </c>
      <c r="BJ255" s="16" t="s">
        <v>132</v>
      </c>
      <c r="BK255" s="159">
        <f>ROUND(I255*H255,2)</f>
        <v>0</v>
      </c>
      <c r="BL255" s="16" t="s">
        <v>213</v>
      </c>
      <c r="BM255" s="158" t="s">
        <v>421</v>
      </c>
    </row>
    <row r="256" spans="1:65" s="2" customFormat="1" ht="37.950000000000003" customHeight="1">
      <c r="A256" s="28"/>
      <c r="B256" s="146"/>
      <c r="C256" s="147" t="s">
        <v>422</v>
      </c>
      <c r="D256" s="147" t="s">
        <v>127</v>
      </c>
      <c r="E256" s="148" t="s">
        <v>423</v>
      </c>
      <c r="F256" s="149" t="s">
        <v>424</v>
      </c>
      <c r="G256" s="150" t="s">
        <v>130</v>
      </c>
      <c r="H256" s="151">
        <v>149.72499999999999</v>
      </c>
      <c r="I256" s="152"/>
      <c r="J256" s="152">
        <f>ROUND(I256*H256,2)</f>
        <v>0</v>
      </c>
      <c r="K256" s="153"/>
      <c r="L256" s="29"/>
      <c r="M256" s="154" t="s">
        <v>1</v>
      </c>
      <c r="N256" s="155" t="s">
        <v>36</v>
      </c>
      <c r="O256" s="156">
        <v>0.18099999999999999</v>
      </c>
      <c r="P256" s="156">
        <f>O256*H256</f>
        <v>27.100224999999998</v>
      </c>
      <c r="Q256" s="156">
        <v>2.0000000000000002E-5</v>
      </c>
      <c r="R256" s="156">
        <f>Q256*H256</f>
        <v>2.9945000000000002E-3</v>
      </c>
      <c r="S256" s="156">
        <v>0</v>
      </c>
      <c r="T256" s="157">
        <f>S256*H256</f>
        <v>0</v>
      </c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R256" s="158" t="s">
        <v>213</v>
      </c>
      <c r="AT256" s="158" t="s">
        <v>127</v>
      </c>
      <c r="AU256" s="158" t="s">
        <v>132</v>
      </c>
      <c r="AY256" s="16" t="s">
        <v>125</v>
      </c>
      <c r="BE256" s="159">
        <f>IF(N256="základná",J256,0)</f>
        <v>0</v>
      </c>
      <c r="BF256" s="159">
        <f>IF(N256="znížená",J256,0)</f>
        <v>0</v>
      </c>
      <c r="BG256" s="159">
        <f>IF(N256="zákl. prenesená",J256,0)</f>
        <v>0</v>
      </c>
      <c r="BH256" s="159">
        <f>IF(N256="zníž. prenesená",J256,0)</f>
        <v>0</v>
      </c>
      <c r="BI256" s="159">
        <f>IF(N256="nulová",J256,0)</f>
        <v>0</v>
      </c>
      <c r="BJ256" s="16" t="s">
        <v>132</v>
      </c>
      <c r="BK256" s="159">
        <f>ROUND(I256*H256,2)</f>
        <v>0</v>
      </c>
      <c r="BL256" s="16" t="s">
        <v>213</v>
      </c>
      <c r="BM256" s="158" t="s">
        <v>425</v>
      </c>
    </row>
    <row r="257" spans="1:51" s="13" customFormat="1">
      <c r="B257" s="160"/>
      <c r="D257" s="161" t="s">
        <v>134</v>
      </c>
      <c r="E257" s="162" t="s">
        <v>1</v>
      </c>
      <c r="F257" s="163" t="s">
        <v>426</v>
      </c>
      <c r="H257" s="164">
        <v>149.72499999999999</v>
      </c>
      <c r="L257" s="160"/>
      <c r="M257" s="185"/>
      <c r="N257" s="186"/>
      <c r="O257" s="186"/>
      <c r="P257" s="186"/>
      <c r="Q257" s="186"/>
      <c r="R257" s="186"/>
      <c r="S257" s="186"/>
      <c r="T257" s="187"/>
      <c r="AT257" s="162" t="s">
        <v>134</v>
      </c>
      <c r="AU257" s="162" t="s">
        <v>132</v>
      </c>
      <c r="AV257" s="13" t="s">
        <v>132</v>
      </c>
      <c r="AW257" s="13" t="s">
        <v>27</v>
      </c>
      <c r="AX257" s="13" t="s">
        <v>78</v>
      </c>
      <c r="AY257" s="162" t="s">
        <v>125</v>
      </c>
    </row>
    <row r="258" spans="1:51" s="2" customFormat="1" ht="6.9" customHeight="1">
      <c r="A258" s="28"/>
      <c r="B258" s="46"/>
      <c r="C258" s="47"/>
      <c r="D258" s="47"/>
      <c r="E258" s="47"/>
      <c r="F258" s="47"/>
      <c r="G258" s="47"/>
      <c r="H258" s="47"/>
      <c r="I258" s="47"/>
      <c r="J258" s="47"/>
      <c r="K258" s="47"/>
      <c r="L258" s="29"/>
      <c r="M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</sheetData>
  <autoFilter ref="C129:K257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48"/>
  <sheetViews>
    <sheetView showGridLines="0" topLeftCell="B92" zoomScale="110" zoomScaleNormal="110" workbookViewId="0">
      <selection activeCell="I146" sqref="I146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82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89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0" t="str">
        <f>'Rekapitulácia stavby'!K6</f>
        <v>Stavebné úpravy maštale pre voľné ustajnenie HD, č.958, k.ú. Pčoliné, okr. Snina</v>
      </c>
      <c r="F7" s="231"/>
      <c r="G7" s="231"/>
      <c r="H7" s="231"/>
      <c r="L7" s="19"/>
    </row>
    <row r="8" spans="1:46" s="2" customFormat="1" ht="12" customHeight="1">
      <c r="A8" s="28"/>
      <c r="B8" s="29"/>
      <c r="C8" s="28"/>
      <c r="D8" s="25" t="s">
        <v>90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20" t="s">
        <v>427</v>
      </c>
      <c r="F9" s="229"/>
      <c r="G9" s="229"/>
      <c r="H9" s="229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632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633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ROUND(J121,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34</v>
      </c>
      <c r="E33" s="34" t="s">
        <v>35</v>
      </c>
      <c r="F33" s="99">
        <f>ROUND((SUM(BE121:BE147)),  2)</f>
        <v>0</v>
      </c>
      <c r="G33" s="100"/>
      <c r="H33" s="100"/>
      <c r="I33" s="101">
        <v>0.2</v>
      </c>
      <c r="J33" s="99">
        <f>ROUND(((SUM(BE121:BE147))*I33),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36</v>
      </c>
      <c r="F34" s="102">
        <f>ROUND((SUM(BF121:BF147)),  2)</f>
        <v>0</v>
      </c>
      <c r="G34" s="28"/>
      <c r="H34" s="28"/>
      <c r="I34" s="103">
        <v>0.2</v>
      </c>
      <c r="J34" s="102">
        <f>ROUND(((SUM(BF121:BF147))*I34),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37</v>
      </c>
      <c r="F35" s="102">
        <f>ROUND((SUM(BG121:BG147)),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38</v>
      </c>
      <c r="F36" s="102">
        <f>ROUND((SUM(BH121:BH147)),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39</v>
      </c>
      <c r="F37" s="99">
        <f>ROUND((SUM(BI121:BI147)),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0" t="str">
        <f>E7</f>
        <v>Stavebné úpravy maštale pre voľné ustajnenie HD, č.958, k.ú. Pčoliné, okr. Snina</v>
      </c>
      <c r="F85" s="231"/>
      <c r="G85" s="231"/>
      <c r="H85" s="23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90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20" t="str">
        <f>E9</f>
        <v>02 - SO - 02 Búracie práce</v>
      </c>
      <c r="F87" s="229"/>
      <c r="G87" s="229"/>
      <c r="H87" s="229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66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93</v>
      </c>
      <c r="D94" s="104"/>
      <c r="E94" s="104"/>
      <c r="F94" s="104"/>
      <c r="G94" s="104"/>
      <c r="H94" s="104"/>
      <c r="I94" s="104"/>
      <c r="J94" s="113" t="s">
        <v>94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95</v>
      </c>
      <c r="D96" s="28"/>
      <c r="E96" s="28"/>
      <c r="F96" s="28"/>
      <c r="G96" s="28"/>
      <c r="H96" s="28"/>
      <c r="I96" s="28"/>
      <c r="J96" s="70">
        <f>J121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customHeight="1">
      <c r="B97" s="115"/>
      <c r="D97" s="116" t="s">
        <v>97</v>
      </c>
      <c r="E97" s="117"/>
      <c r="F97" s="117"/>
      <c r="G97" s="117"/>
      <c r="H97" s="117"/>
      <c r="I97" s="117"/>
      <c r="J97" s="118">
        <f>J122</f>
        <v>0</v>
      </c>
      <c r="L97" s="115"/>
    </row>
    <row r="98" spans="1:31" s="10" customFormat="1" ht="19.95" customHeight="1">
      <c r="B98" s="119"/>
      <c r="D98" s="120" t="s">
        <v>104</v>
      </c>
      <c r="E98" s="121"/>
      <c r="F98" s="121"/>
      <c r="G98" s="121"/>
      <c r="H98" s="121"/>
      <c r="I98" s="121"/>
      <c r="J98" s="122">
        <f>J123</f>
        <v>0</v>
      </c>
      <c r="L98" s="119"/>
    </row>
    <row r="99" spans="1:31" s="9" customFormat="1" ht="24.9" customHeight="1">
      <c r="B99" s="115"/>
      <c r="D99" s="116" t="s">
        <v>106</v>
      </c>
      <c r="E99" s="117"/>
      <c r="F99" s="117"/>
      <c r="G99" s="117"/>
      <c r="H99" s="117"/>
      <c r="I99" s="117"/>
      <c r="J99" s="118">
        <f>J137</f>
        <v>0</v>
      </c>
      <c r="L99" s="115"/>
    </row>
    <row r="100" spans="1:31" s="10" customFormat="1" ht="19.95" customHeight="1">
      <c r="B100" s="119"/>
      <c r="D100" s="120" t="s">
        <v>107</v>
      </c>
      <c r="E100" s="121"/>
      <c r="F100" s="121"/>
      <c r="G100" s="121"/>
      <c r="H100" s="121"/>
      <c r="I100" s="121"/>
      <c r="J100" s="122">
        <f>J138</f>
        <v>0</v>
      </c>
      <c r="L100" s="119"/>
    </row>
    <row r="101" spans="1:31" s="10" customFormat="1" ht="19.95" customHeight="1">
      <c r="B101" s="119"/>
      <c r="D101" s="120" t="s">
        <v>108</v>
      </c>
      <c r="E101" s="121"/>
      <c r="F101" s="121"/>
      <c r="G101" s="121"/>
      <c r="H101" s="121"/>
      <c r="I101" s="121"/>
      <c r="J101" s="122">
        <f>J141</f>
        <v>0</v>
      </c>
      <c r="L101" s="119"/>
    </row>
    <row r="102" spans="1:31" s="2" customFormat="1" ht="21.75" customHeight="1">
      <c r="A102" s="28"/>
      <c r="B102" s="29"/>
      <c r="C102" s="28"/>
      <c r="D102" s="28"/>
      <c r="E102" s="28"/>
      <c r="F102" s="28"/>
      <c r="G102" s="28"/>
      <c r="H102" s="28"/>
      <c r="I102" s="28"/>
      <c r="J102" s="28"/>
      <c r="K102" s="28"/>
      <c r="L102" s="41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3" spans="1:31" s="2" customFormat="1" ht="6.9" customHeight="1">
      <c r="A103" s="28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1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7" spans="1:31" s="2" customFormat="1" ht="6.9" customHeight="1">
      <c r="A107" s="28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4.9" customHeight="1">
      <c r="A108" s="28"/>
      <c r="B108" s="29"/>
      <c r="C108" s="20" t="s">
        <v>111</v>
      </c>
      <c r="D108" s="28"/>
      <c r="E108" s="28"/>
      <c r="F108" s="28"/>
      <c r="G108" s="28"/>
      <c r="H108" s="28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6.9" customHeight="1">
      <c r="A109" s="28"/>
      <c r="B109" s="29"/>
      <c r="C109" s="28"/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13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6.25" customHeight="1">
      <c r="A111" s="28"/>
      <c r="B111" s="29"/>
      <c r="C111" s="28"/>
      <c r="D111" s="28"/>
      <c r="E111" s="230" t="str">
        <f>E7</f>
        <v>Stavebné úpravy maštale pre voľné ustajnenie HD, č.958, k.ú. Pčoliné, okr. Snina</v>
      </c>
      <c r="F111" s="231"/>
      <c r="G111" s="231"/>
      <c r="H111" s="231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90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6.5" customHeight="1">
      <c r="A113" s="28"/>
      <c r="B113" s="29"/>
      <c r="C113" s="28"/>
      <c r="D113" s="28"/>
      <c r="E113" s="220" t="str">
        <f>E9</f>
        <v>02 - SO - 02 Búracie práce</v>
      </c>
      <c r="F113" s="229"/>
      <c r="G113" s="229"/>
      <c r="H113" s="229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.9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17</v>
      </c>
      <c r="D115" s="28"/>
      <c r="E115" s="28"/>
      <c r="F115" s="23" t="str">
        <f>F12</f>
        <v xml:space="preserve"> </v>
      </c>
      <c r="G115" s="28"/>
      <c r="H115" s="28"/>
      <c r="I115" s="25" t="s">
        <v>19</v>
      </c>
      <c r="J115" s="54" t="str">
        <f>IF(J12="","",J12)</f>
        <v/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6">
      <c r="A117" s="28"/>
      <c r="B117" s="29"/>
      <c r="C117" s="25" t="s">
        <v>20</v>
      </c>
      <c r="D117" s="28"/>
      <c r="E117" s="28"/>
      <c r="F117" s="23" t="str">
        <f>E15</f>
        <v>ROTAX - ARCH spol, s.r.o., Fidlíkova 3, 066 01 Humenné</v>
      </c>
      <c r="G117" s="28"/>
      <c r="H117" s="28"/>
      <c r="I117" s="25" t="s">
        <v>26</v>
      </c>
      <c r="J117" s="26" t="str">
        <f>E21</f>
        <v>Argo-PK, Projekčná kancelária, Strojárska 3998, Snina</v>
      </c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5.15" customHeight="1">
      <c r="A118" s="28"/>
      <c r="B118" s="29"/>
      <c r="C118" s="25" t="s">
        <v>25</v>
      </c>
      <c r="D118" s="28"/>
      <c r="E118" s="28"/>
      <c r="F118" s="23" t="str">
        <f>IF(E18="","",E18)</f>
        <v xml:space="preserve"> </v>
      </c>
      <c r="G118" s="28"/>
      <c r="H118" s="28"/>
      <c r="I118" s="25" t="s">
        <v>28</v>
      </c>
      <c r="J118" s="26" t="str">
        <f>E24</f>
        <v xml:space="preserve"> </v>
      </c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10.35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11" customFormat="1" ht="29.25" customHeight="1">
      <c r="A120" s="123"/>
      <c r="B120" s="124"/>
      <c r="C120" s="125" t="s">
        <v>112</v>
      </c>
      <c r="D120" s="126" t="s">
        <v>55</v>
      </c>
      <c r="E120" s="126" t="s">
        <v>51</v>
      </c>
      <c r="F120" s="126" t="s">
        <v>52</v>
      </c>
      <c r="G120" s="126" t="s">
        <v>113</v>
      </c>
      <c r="H120" s="126" t="s">
        <v>114</v>
      </c>
      <c r="I120" s="126" t="s">
        <v>115</v>
      </c>
      <c r="J120" s="127" t="s">
        <v>94</v>
      </c>
      <c r="K120" s="128" t="s">
        <v>116</v>
      </c>
      <c r="L120" s="129"/>
      <c r="M120" s="61" t="s">
        <v>1</v>
      </c>
      <c r="N120" s="62" t="s">
        <v>34</v>
      </c>
      <c r="O120" s="62" t="s">
        <v>117</v>
      </c>
      <c r="P120" s="62" t="s">
        <v>118</v>
      </c>
      <c r="Q120" s="62" t="s">
        <v>119</v>
      </c>
      <c r="R120" s="62" t="s">
        <v>120</v>
      </c>
      <c r="S120" s="62" t="s">
        <v>121</v>
      </c>
      <c r="T120" s="63" t="s">
        <v>122</v>
      </c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</row>
    <row r="121" spans="1:65" s="2" customFormat="1" ht="22.95" customHeight="1">
      <c r="A121" s="28"/>
      <c r="B121" s="29"/>
      <c r="C121" s="68" t="s">
        <v>95</v>
      </c>
      <c r="D121" s="28"/>
      <c r="E121" s="28"/>
      <c r="F121" s="28"/>
      <c r="G121" s="28"/>
      <c r="H121" s="28"/>
      <c r="I121" s="28"/>
      <c r="J121" s="130">
        <f>BK121</f>
        <v>0</v>
      </c>
      <c r="K121" s="28"/>
      <c r="L121" s="29"/>
      <c r="M121" s="64"/>
      <c r="N121" s="55"/>
      <c r="O121" s="65"/>
      <c r="P121" s="131">
        <f>P122+P137</f>
        <v>59.939830000000001</v>
      </c>
      <c r="Q121" s="65"/>
      <c r="R121" s="131">
        <f>R122+R137</f>
        <v>0</v>
      </c>
      <c r="S121" s="65"/>
      <c r="T121" s="132">
        <f>T122+T137</f>
        <v>16.263875299999999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T121" s="16" t="s">
        <v>69</v>
      </c>
      <c r="AU121" s="16" t="s">
        <v>96</v>
      </c>
      <c r="BK121" s="133">
        <f>BK122+BK137</f>
        <v>0</v>
      </c>
    </row>
    <row r="122" spans="1:65" s="12" customFormat="1" ht="25.95" customHeight="1">
      <c r="B122" s="134"/>
      <c r="D122" s="135" t="s">
        <v>69</v>
      </c>
      <c r="E122" s="136" t="s">
        <v>123</v>
      </c>
      <c r="F122" s="136" t="s">
        <v>124</v>
      </c>
      <c r="J122" s="137">
        <f>BK122</f>
        <v>0</v>
      </c>
      <c r="L122" s="134"/>
      <c r="M122" s="138"/>
      <c r="N122" s="139"/>
      <c r="O122" s="139"/>
      <c r="P122" s="140">
        <f>P123</f>
        <v>49.550710000000002</v>
      </c>
      <c r="Q122" s="139"/>
      <c r="R122" s="140">
        <f>R123</f>
        <v>0</v>
      </c>
      <c r="S122" s="139"/>
      <c r="T122" s="141">
        <f>T123</f>
        <v>14.984189999999998</v>
      </c>
      <c r="AR122" s="135" t="s">
        <v>78</v>
      </c>
      <c r="AT122" s="142" t="s">
        <v>69</v>
      </c>
      <c r="AU122" s="142" t="s">
        <v>70</v>
      </c>
      <c r="AY122" s="135" t="s">
        <v>125</v>
      </c>
      <c r="BK122" s="143">
        <f>BK123</f>
        <v>0</v>
      </c>
    </row>
    <row r="123" spans="1:65" s="12" customFormat="1" ht="22.95" customHeight="1">
      <c r="B123" s="134"/>
      <c r="D123" s="135" t="s">
        <v>69</v>
      </c>
      <c r="E123" s="144" t="s">
        <v>173</v>
      </c>
      <c r="F123" s="144" t="s">
        <v>286</v>
      </c>
      <c r="J123" s="145">
        <f>BK123</f>
        <v>0</v>
      </c>
      <c r="L123" s="134"/>
      <c r="M123" s="138"/>
      <c r="N123" s="139"/>
      <c r="O123" s="139"/>
      <c r="P123" s="140">
        <f>SUM(P124:P136)</f>
        <v>49.550710000000002</v>
      </c>
      <c r="Q123" s="139"/>
      <c r="R123" s="140">
        <f>SUM(R124:R136)</f>
        <v>0</v>
      </c>
      <c r="S123" s="139"/>
      <c r="T123" s="141">
        <f>SUM(T124:T136)</f>
        <v>14.984189999999998</v>
      </c>
      <c r="AR123" s="135" t="s">
        <v>78</v>
      </c>
      <c r="AT123" s="142" t="s">
        <v>69</v>
      </c>
      <c r="AU123" s="142" t="s">
        <v>78</v>
      </c>
      <c r="AY123" s="135" t="s">
        <v>125</v>
      </c>
      <c r="BK123" s="143">
        <f>SUM(BK124:BK136)</f>
        <v>0</v>
      </c>
    </row>
    <row r="124" spans="1:65" s="2" customFormat="1" ht="44.25" customHeight="1">
      <c r="A124" s="28"/>
      <c r="B124" s="146"/>
      <c r="C124" s="147" t="s">
        <v>78</v>
      </c>
      <c r="D124" s="147" t="s">
        <v>127</v>
      </c>
      <c r="E124" s="148" t="s">
        <v>428</v>
      </c>
      <c r="F124" s="149" t="s">
        <v>429</v>
      </c>
      <c r="G124" s="150" t="s">
        <v>138</v>
      </c>
      <c r="H124" s="151">
        <v>4.7519999999999998</v>
      </c>
      <c r="I124" s="152"/>
      <c r="J124" s="152">
        <f>ROUND(I124*H124,2)</f>
        <v>0</v>
      </c>
      <c r="K124" s="153"/>
      <c r="L124" s="29"/>
      <c r="M124" s="154" t="s">
        <v>1</v>
      </c>
      <c r="N124" s="155" t="s">
        <v>36</v>
      </c>
      <c r="O124" s="156">
        <v>1.4550000000000001</v>
      </c>
      <c r="P124" s="156">
        <f>O124*H124</f>
        <v>6.9141599999999999</v>
      </c>
      <c r="Q124" s="156">
        <v>0</v>
      </c>
      <c r="R124" s="156">
        <f>Q124*H124</f>
        <v>0</v>
      </c>
      <c r="S124" s="156">
        <v>1.905</v>
      </c>
      <c r="T124" s="157">
        <f>S124*H124</f>
        <v>9.0525599999999997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8" t="s">
        <v>131</v>
      </c>
      <c r="AT124" s="158" t="s">
        <v>127</v>
      </c>
      <c r="AU124" s="158" t="s">
        <v>132</v>
      </c>
      <c r="AY124" s="16" t="s">
        <v>125</v>
      </c>
      <c r="BE124" s="159">
        <f>IF(N124="základná",J124,0)</f>
        <v>0</v>
      </c>
      <c r="BF124" s="159">
        <f>IF(N124="znížená",J124,0)</f>
        <v>0</v>
      </c>
      <c r="BG124" s="159">
        <f>IF(N124="zákl. prenesená",J124,0)</f>
        <v>0</v>
      </c>
      <c r="BH124" s="159">
        <f>IF(N124="zníž. prenesená",J124,0)</f>
        <v>0</v>
      </c>
      <c r="BI124" s="159">
        <f>IF(N124="nulová",J124,0)</f>
        <v>0</v>
      </c>
      <c r="BJ124" s="16" t="s">
        <v>132</v>
      </c>
      <c r="BK124" s="159">
        <f>ROUND(I124*H124,2)</f>
        <v>0</v>
      </c>
      <c r="BL124" s="16" t="s">
        <v>131</v>
      </c>
      <c r="BM124" s="158" t="s">
        <v>430</v>
      </c>
    </row>
    <row r="125" spans="1:65" s="13" customFormat="1">
      <c r="B125" s="160"/>
      <c r="D125" s="161" t="s">
        <v>134</v>
      </c>
      <c r="E125" s="162" t="s">
        <v>1</v>
      </c>
      <c r="F125" s="163" t="s">
        <v>431</v>
      </c>
      <c r="H125" s="164">
        <v>4.7519999999999998</v>
      </c>
      <c r="L125" s="160"/>
      <c r="M125" s="165"/>
      <c r="N125" s="166"/>
      <c r="O125" s="166"/>
      <c r="P125" s="166"/>
      <c r="Q125" s="166"/>
      <c r="R125" s="166"/>
      <c r="S125" s="166"/>
      <c r="T125" s="167"/>
      <c r="AT125" s="162" t="s">
        <v>134</v>
      </c>
      <c r="AU125" s="162" t="s">
        <v>132</v>
      </c>
      <c r="AV125" s="13" t="s">
        <v>132</v>
      </c>
      <c r="AW125" s="13" t="s">
        <v>27</v>
      </c>
      <c r="AX125" s="13" t="s">
        <v>70</v>
      </c>
      <c r="AY125" s="162" t="s">
        <v>125</v>
      </c>
    </row>
    <row r="126" spans="1:65" s="14" customFormat="1">
      <c r="B126" s="168"/>
      <c r="D126" s="161" t="s">
        <v>134</v>
      </c>
      <c r="E126" s="169" t="s">
        <v>1</v>
      </c>
      <c r="F126" s="170" t="s">
        <v>141</v>
      </c>
      <c r="H126" s="171">
        <v>4.7519999999999998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134</v>
      </c>
      <c r="AU126" s="169" t="s">
        <v>132</v>
      </c>
      <c r="AV126" s="14" t="s">
        <v>131</v>
      </c>
      <c r="AW126" s="14" t="s">
        <v>27</v>
      </c>
      <c r="AX126" s="14" t="s">
        <v>78</v>
      </c>
      <c r="AY126" s="169" t="s">
        <v>125</v>
      </c>
    </row>
    <row r="127" spans="1:65" s="2" customFormat="1" ht="33" customHeight="1">
      <c r="A127" s="28"/>
      <c r="B127" s="146"/>
      <c r="C127" s="147" t="s">
        <v>132</v>
      </c>
      <c r="D127" s="147" t="s">
        <v>127</v>
      </c>
      <c r="E127" s="148" t="s">
        <v>432</v>
      </c>
      <c r="F127" s="149" t="s">
        <v>433</v>
      </c>
      <c r="G127" s="150" t="s">
        <v>138</v>
      </c>
      <c r="H127" s="151">
        <v>2.4</v>
      </c>
      <c r="I127" s="152"/>
      <c r="J127" s="152">
        <f>ROUND(I127*H127,2)</f>
        <v>0</v>
      </c>
      <c r="K127" s="153"/>
      <c r="L127" s="29"/>
      <c r="M127" s="154" t="s">
        <v>1</v>
      </c>
      <c r="N127" s="155" t="s">
        <v>36</v>
      </c>
      <c r="O127" s="156">
        <v>7.9290000000000003</v>
      </c>
      <c r="P127" s="156">
        <f>O127*H127</f>
        <v>19.029599999999999</v>
      </c>
      <c r="Q127" s="156">
        <v>0</v>
      </c>
      <c r="R127" s="156">
        <f>Q127*H127</f>
        <v>0</v>
      </c>
      <c r="S127" s="156">
        <v>2.4</v>
      </c>
      <c r="T127" s="157">
        <f>S127*H127</f>
        <v>5.76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8" t="s">
        <v>131</v>
      </c>
      <c r="AT127" s="158" t="s">
        <v>127</v>
      </c>
      <c r="AU127" s="158" t="s">
        <v>132</v>
      </c>
      <c r="AY127" s="16" t="s">
        <v>125</v>
      </c>
      <c r="BE127" s="159">
        <f>IF(N127="základná",J127,0)</f>
        <v>0</v>
      </c>
      <c r="BF127" s="159">
        <f>IF(N127="znížená",J127,0)</f>
        <v>0</v>
      </c>
      <c r="BG127" s="159">
        <f>IF(N127="zákl. prenesená",J127,0)</f>
        <v>0</v>
      </c>
      <c r="BH127" s="159">
        <f>IF(N127="zníž. prenesená",J127,0)</f>
        <v>0</v>
      </c>
      <c r="BI127" s="159">
        <f>IF(N127="nulová",J127,0)</f>
        <v>0</v>
      </c>
      <c r="BJ127" s="16" t="s">
        <v>132</v>
      </c>
      <c r="BK127" s="159">
        <f>ROUND(I127*H127,2)</f>
        <v>0</v>
      </c>
      <c r="BL127" s="16" t="s">
        <v>131</v>
      </c>
      <c r="BM127" s="158" t="s">
        <v>434</v>
      </c>
    </row>
    <row r="128" spans="1:65" s="13" customFormat="1">
      <c r="B128" s="160"/>
      <c r="D128" s="161" t="s">
        <v>134</v>
      </c>
      <c r="E128" s="162" t="s">
        <v>1</v>
      </c>
      <c r="F128" s="163" t="s">
        <v>435</v>
      </c>
      <c r="H128" s="164">
        <v>2.4</v>
      </c>
      <c r="L128" s="160"/>
      <c r="M128" s="165"/>
      <c r="N128" s="166"/>
      <c r="O128" s="166"/>
      <c r="P128" s="166"/>
      <c r="Q128" s="166"/>
      <c r="R128" s="166"/>
      <c r="S128" s="166"/>
      <c r="T128" s="167"/>
      <c r="AT128" s="162" t="s">
        <v>134</v>
      </c>
      <c r="AU128" s="162" t="s">
        <v>132</v>
      </c>
      <c r="AV128" s="13" t="s">
        <v>132</v>
      </c>
      <c r="AW128" s="13" t="s">
        <v>27</v>
      </c>
      <c r="AX128" s="13" t="s">
        <v>78</v>
      </c>
      <c r="AY128" s="162" t="s">
        <v>125</v>
      </c>
    </row>
    <row r="129" spans="1:65" s="2" customFormat="1" ht="24.15" customHeight="1">
      <c r="A129" s="28"/>
      <c r="B129" s="146"/>
      <c r="C129" s="147" t="s">
        <v>142</v>
      </c>
      <c r="D129" s="147" t="s">
        <v>127</v>
      </c>
      <c r="E129" s="148" t="s">
        <v>436</v>
      </c>
      <c r="F129" s="149" t="s">
        <v>437</v>
      </c>
      <c r="G129" s="150" t="s">
        <v>242</v>
      </c>
      <c r="H129" s="151">
        <v>6</v>
      </c>
      <c r="I129" s="152"/>
      <c r="J129" s="152">
        <f>ROUND(I129*H129,2)</f>
        <v>0</v>
      </c>
      <c r="K129" s="153"/>
      <c r="L129" s="29"/>
      <c r="M129" s="154" t="s">
        <v>1</v>
      </c>
      <c r="N129" s="155" t="s">
        <v>36</v>
      </c>
      <c r="O129" s="156">
        <v>0.03</v>
      </c>
      <c r="P129" s="156">
        <f>O129*H129</f>
        <v>0.18</v>
      </c>
      <c r="Q129" s="156">
        <v>0</v>
      </c>
      <c r="R129" s="156">
        <f>Q129*H129</f>
        <v>0</v>
      </c>
      <c r="S129" s="156">
        <v>1.2E-2</v>
      </c>
      <c r="T129" s="157">
        <f>S129*H129</f>
        <v>7.2000000000000008E-2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131</v>
      </c>
      <c r="AT129" s="158" t="s">
        <v>127</v>
      </c>
      <c r="AU129" s="158" t="s">
        <v>132</v>
      </c>
      <c r="AY129" s="16" t="s">
        <v>125</v>
      </c>
      <c r="BE129" s="159">
        <f>IF(N129="základná",J129,0)</f>
        <v>0</v>
      </c>
      <c r="BF129" s="159">
        <f>IF(N129="znížená",J129,0)</f>
        <v>0</v>
      </c>
      <c r="BG129" s="159">
        <f>IF(N129="zákl. prenesená",J129,0)</f>
        <v>0</v>
      </c>
      <c r="BH129" s="159">
        <f>IF(N129="zníž. prenesená",J129,0)</f>
        <v>0</v>
      </c>
      <c r="BI129" s="159">
        <f>IF(N129="nulová",J129,0)</f>
        <v>0</v>
      </c>
      <c r="BJ129" s="16" t="s">
        <v>132</v>
      </c>
      <c r="BK129" s="159">
        <f>ROUND(I129*H129,2)</f>
        <v>0</v>
      </c>
      <c r="BL129" s="16" t="s">
        <v>131</v>
      </c>
      <c r="BM129" s="158" t="s">
        <v>438</v>
      </c>
    </row>
    <row r="130" spans="1:65" s="13" customFormat="1">
      <c r="B130" s="160"/>
      <c r="D130" s="161" t="s">
        <v>134</v>
      </c>
      <c r="E130" s="162" t="s">
        <v>1</v>
      </c>
      <c r="F130" s="163" t="s">
        <v>439</v>
      </c>
      <c r="H130" s="164">
        <v>6</v>
      </c>
      <c r="L130" s="160"/>
      <c r="M130" s="165"/>
      <c r="N130" s="166"/>
      <c r="O130" s="166"/>
      <c r="P130" s="166"/>
      <c r="Q130" s="166"/>
      <c r="R130" s="166"/>
      <c r="S130" s="166"/>
      <c r="T130" s="167"/>
      <c r="AT130" s="162" t="s">
        <v>134</v>
      </c>
      <c r="AU130" s="162" t="s">
        <v>132</v>
      </c>
      <c r="AV130" s="13" t="s">
        <v>132</v>
      </c>
      <c r="AW130" s="13" t="s">
        <v>27</v>
      </c>
      <c r="AX130" s="13" t="s">
        <v>78</v>
      </c>
      <c r="AY130" s="162" t="s">
        <v>125</v>
      </c>
    </row>
    <row r="131" spans="1:65" s="2" customFormat="1" ht="24.15" customHeight="1">
      <c r="A131" s="28"/>
      <c r="B131" s="146"/>
      <c r="C131" s="147" t="s">
        <v>131</v>
      </c>
      <c r="D131" s="147" t="s">
        <v>127</v>
      </c>
      <c r="E131" s="148" t="s">
        <v>440</v>
      </c>
      <c r="F131" s="149" t="s">
        <v>441</v>
      </c>
      <c r="G131" s="150" t="s">
        <v>130</v>
      </c>
      <c r="H131" s="151">
        <v>2.4300000000000002</v>
      </c>
      <c r="I131" s="152"/>
      <c r="J131" s="152">
        <f>ROUND(I131*H131,2)</f>
        <v>0</v>
      </c>
      <c r="K131" s="153"/>
      <c r="L131" s="29"/>
      <c r="M131" s="154" t="s">
        <v>1</v>
      </c>
      <c r="N131" s="155" t="s">
        <v>36</v>
      </c>
      <c r="O131" s="156">
        <v>0.45300000000000001</v>
      </c>
      <c r="P131" s="156">
        <f>O131*H131</f>
        <v>1.1007900000000002</v>
      </c>
      <c r="Q131" s="156">
        <v>0</v>
      </c>
      <c r="R131" s="156">
        <f>Q131*H131</f>
        <v>0</v>
      </c>
      <c r="S131" s="156">
        <v>4.1000000000000002E-2</v>
      </c>
      <c r="T131" s="157">
        <f>S131*H131</f>
        <v>9.963000000000001E-2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131</v>
      </c>
      <c r="AT131" s="158" t="s">
        <v>127</v>
      </c>
      <c r="AU131" s="158" t="s">
        <v>132</v>
      </c>
      <c r="AY131" s="16" t="s">
        <v>125</v>
      </c>
      <c r="BE131" s="159">
        <f>IF(N131="základná",J131,0)</f>
        <v>0</v>
      </c>
      <c r="BF131" s="159">
        <f>IF(N131="znížená",J131,0)</f>
        <v>0</v>
      </c>
      <c r="BG131" s="159">
        <f>IF(N131="zákl. prenesená",J131,0)</f>
        <v>0</v>
      </c>
      <c r="BH131" s="159">
        <f>IF(N131="zníž. prenesená",J131,0)</f>
        <v>0</v>
      </c>
      <c r="BI131" s="159">
        <f>IF(N131="nulová",J131,0)</f>
        <v>0</v>
      </c>
      <c r="BJ131" s="16" t="s">
        <v>132</v>
      </c>
      <c r="BK131" s="159">
        <f>ROUND(I131*H131,2)</f>
        <v>0</v>
      </c>
      <c r="BL131" s="16" t="s">
        <v>131</v>
      </c>
      <c r="BM131" s="158" t="s">
        <v>442</v>
      </c>
    </row>
    <row r="132" spans="1:65" s="13" customFormat="1">
      <c r="B132" s="160"/>
      <c r="D132" s="161" t="s">
        <v>134</v>
      </c>
      <c r="E132" s="162" t="s">
        <v>1</v>
      </c>
      <c r="F132" s="163" t="s">
        <v>443</v>
      </c>
      <c r="H132" s="164">
        <v>2.4300000000000002</v>
      </c>
      <c r="L132" s="160"/>
      <c r="M132" s="165"/>
      <c r="N132" s="166"/>
      <c r="O132" s="166"/>
      <c r="P132" s="166"/>
      <c r="Q132" s="166"/>
      <c r="R132" s="166"/>
      <c r="S132" s="166"/>
      <c r="T132" s="167"/>
      <c r="AT132" s="162" t="s">
        <v>134</v>
      </c>
      <c r="AU132" s="162" t="s">
        <v>132</v>
      </c>
      <c r="AV132" s="13" t="s">
        <v>132</v>
      </c>
      <c r="AW132" s="13" t="s">
        <v>27</v>
      </c>
      <c r="AX132" s="13" t="s">
        <v>78</v>
      </c>
      <c r="AY132" s="162" t="s">
        <v>125</v>
      </c>
    </row>
    <row r="133" spans="1:65" s="2" customFormat="1" ht="24.15" customHeight="1">
      <c r="A133" s="28"/>
      <c r="B133" s="146"/>
      <c r="C133" s="147" t="s">
        <v>153</v>
      </c>
      <c r="D133" s="147" t="s">
        <v>127</v>
      </c>
      <c r="E133" s="148" t="s">
        <v>444</v>
      </c>
      <c r="F133" s="149" t="s">
        <v>445</v>
      </c>
      <c r="G133" s="150" t="s">
        <v>176</v>
      </c>
      <c r="H133" s="151">
        <v>14.984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0.89</v>
      </c>
      <c r="P133" s="156">
        <f>O133*H133</f>
        <v>13.335760000000001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131</v>
      </c>
      <c r="AT133" s="158" t="s">
        <v>127</v>
      </c>
      <c r="AU133" s="158" t="s">
        <v>132</v>
      </c>
      <c r="AY133" s="16" t="s">
        <v>125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132</v>
      </c>
      <c r="BK133" s="159">
        <f>ROUND(I133*H133,2)</f>
        <v>0</v>
      </c>
      <c r="BL133" s="16" t="s">
        <v>131</v>
      </c>
      <c r="BM133" s="158" t="s">
        <v>446</v>
      </c>
    </row>
    <row r="134" spans="1:65" s="13" customFormat="1">
      <c r="B134" s="160"/>
      <c r="D134" s="161" t="s">
        <v>134</v>
      </c>
      <c r="E134" s="162" t="s">
        <v>1</v>
      </c>
      <c r="F134" s="163" t="s">
        <v>447</v>
      </c>
      <c r="H134" s="164">
        <v>14.984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134</v>
      </c>
      <c r="AU134" s="162" t="s">
        <v>132</v>
      </c>
      <c r="AV134" s="13" t="s">
        <v>132</v>
      </c>
      <c r="AW134" s="13" t="s">
        <v>27</v>
      </c>
      <c r="AX134" s="13" t="s">
        <v>78</v>
      </c>
      <c r="AY134" s="162" t="s">
        <v>125</v>
      </c>
    </row>
    <row r="135" spans="1:65" s="2" customFormat="1" ht="24.15" customHeight="1">
      <c r="A135" s="28"/>
      <c r="B135" s="146"/>
      <c r="C135" s="147" t="s">
        <v>159</v>
      </c>
      <c r="D135" s="147" t="s">
        <v>127</v>
      </c>
      <c r="E135" s="148" t="s">
        <v>448</v>
      </c>
      <c r="F135" s="149" t="s">
        <v>449</v>
      </c>
      <c r="G135" s="150" t="s">
        <v>176</v>
      </c>
      <c r="H135" s="151">
        <v>89.903999999999996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36</v>
      </c>
      <c r="O135" s="156">
        <v>0.1</v>
      </c>
      <c r="P135" s="156">
        <f>O135*H135</f>
        <v>8.9903999999999993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131</v>
      </c>
      <c r="AT135" s="158" t="s">
        <v>127</v>
      </c>
      <c r="AU135" s="158" t="s">
        <v>132</v>
      </c>
      <c r="AY135" s="16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132</v>
      </c>
      <c r="BK135" s="159">
        <f>ROUND(I135*H135,2)</f>
        <v>0</v>
      </c>
      <c r="BL135" s="16" t="s">
        <v>131</v>
      </c>
      <c r="BM135" s="158" t="s">
        <v>450</v>
      </c>
    </row>
    <row r="136" spans="1:65" s="13" customFormat="1">
      <c r="B136" s="160"/>
      <c r="D136" s="161" t="s">
        <v>134</v>
      </c>
      <c r="E136" s="162" t="s">
        <v>1</v>
      </c>
      <c r="F136" s="163" t="s">
        <v>451</v>
      </c>
      <c r="H136" s="164">
        <v>89.903999999999996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134</v>
      </c>
      <c r="AU136" s="162" t="s">
        <v>132</v>
      </c>
      <c r="AV136" s="13" t="s">
        <v>132</v>
      </c>
      <c r="AW136" s="13" t="s">
        <v>27</v>
      </c>
      <c r="AX136" s="13" t="s">
        <v>78</v>
      </c>
      <c r="AY136" s="162" t="s">
        <v>125</v>
      </c>
    </row>
    <row r="137" spans="1:65" s="12" customFormat="1" ht="25.95" customHeight="1">
      <c r="B137" s="134"/>
      <c r="D137" s="135" t="s">
        <v>69</v>
      </c>
      <c r="E137" s="136" t="s">
        <v>298</v>
      </c>
      <c r="F137" s="136" t="s">
        <v>299</v>
      </c>
      <c r="J137" s="137">
        <f>BK137</f>
        <v>0</v>
      </c>
      <c r="L137" s="134"/>
      <c r="M137" s="138"/>
      <c r="N137" s="139"/>
      <c r="O137" s="139"/>
      <c r="P137" s="140">
        <f>P138+P141</f>
        <v>10.38912</v>
      </c>
      <c r="Q137" s="139"/>
      <c r="R137" s="140">
        <f>R138+R141</f>
        <v>0</v>
      </c>
      <c r="S137" s="139"/>
      <c r="T137" s="141">
        <f>T138+T141</f>
        <v>1.2796853000000001</v>
      </c>
      <c r="AR137" s="135" t="s">
        <v>132</v>
      </c>
      <c r="AT137" s="142" t="s">
        <v>69</v>
      </c>
      <c r="AU137" s="142" t="s">
        <v>70</v>
      </c>
      <c r="AY137" s="135" t="s">
        <v>125</v>
      </c>
      <c r="BK137" s="143">
        <f>BK138+BK141</f>
        <v>0</v>
      </c>
    </row>
    <row r="138" spans="1:65" s="12" customFormat="1" ht="22.95" customHeight="1">
      <c r="B138" s="134"/>
      <c r="D138" s="135" t="s">
        <v>69</v>
      </c>
      <c r="E138" s="144" t="s">
        <v>300</v>
      </c>
      <c r="F138" s="144" t="s">
        <v>301</v>
      </c>
      <c r="J138" s="145">
        <f>BK138</f>
        <v>0</v>
      </c>
      <c r="L138" s="134"/>
      <c r="M138" s="138"/>
      <c r="N138" s="139"/>
      <c r="O138" s="139"/>
      <c r="P138" s="140">
        <f>SUM(P139:P140)</f>
        <v>3.1248</v>
      </c>
      <c r="Q138" s="139"/>
      <c r="R138" s="140">
        <f>SUM(R139:R140)</f>
        <v>0</v>
      </c>
      <c r="S138" s="139"/>
      <c r="T138" s="141">
        <f>SUM(T139:T140)</f>
        <v>0.79200000000000004</v>
      </c>
      <c r="AR138" s="135" t="s">
        <v>132</v>
      </c>
      <c r="AT138" s="142" t="s">
        <v>69</v>
      </c>
      <c r="AU138" s="142" t="s">
        <v>78</v>
      </c>
      <c r="AY138" s="135" t="s">
        <v>125</v>
      </c>
      <c r="BK138" s="143">
        <f>SUM(BK139:BK140)</f>
        <v>0</v>
      </c>
    </row>
    <row r="139" spans="1:65" s="2" customFormat="1" ht="24.15" customHeight="1">
      <c r="A139" s="28"/>
      <c r="B139" s="146"/>
      <c r="C139" s="147" t="s">
        <v>164</v>
      </c>
      <c r="D139" s="147" t="s">
        <v>127</v>
      </c>
      <c r="E139" s="148" t="s">
        <v>452</v>
      </c>
      <c r="F139" s="149" t="s">
        <v>453</v>
      </c>
      <c r="G139" s="150" t="s">
        <v>274</v>
      </c>
      <c r="H139" s="151">
        <v>14.4</v>
      </c>
      <c r="I139" s="152"/>
      <c r="J139" s="152">
        <f>ROUND(I139*H139,2)</f>
        <v>0</v>
      </c>
      <c r="K139" s="153"/>
      <c r="L139" s="29"/>
      <c r="M139" s="154" t="s">
        <v>1</v>
      </c>
      <c r="N139" s="155" t="s">
        <v>36</v>
      </c>
      <c r="O139" s="156">
        <v>0.217</v>
      </c>
      <c r="P139" s="156">
        <f>O139*H139</f>
        <v>3.1248</v>
      </c>
      <c r="Q139" s="156">
        <v>0</v>
      </c>
      <c r="R139" s="156">
        <f>Q139*H139</f>
        <v>0</v>
      </c>
      <c r="S139" s="156">
        <v>5.5E-2</v>
      </c>
      <c r="T139" s="157">
        <f>S139*H139</f>
        <v>0.79200000000000004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213</v>
      </c>
      <c r="AT139" s="158" t="s">
        <v>127</v>
      </c>
      <c r="AU139" s="158" t="s">
        <v>132</v>
      </c>
      <c r="AY139" s="16" t="s">
        <v>125</v>
      </c>
      <c r="BE139" s="159">
        <f>IF(N139="základná",J139,0)</f>
        <v>0</v>
      </c>
      <c r="BF139" s="159">
        <f>IF(N139="znížená",J139,0)</f>
        <v>0</v>
      </c>
      <c r="BG139" s="159">
        <f>IF(N139="zákl. prenesená",J139,0)</f>
        <v>0</v>
      </c>
      <c r="BH139" s="159">
        <f>IF(N139="zníž. prenesená",J139,0)</f>
        <v>0</v>
      </c>
      <c r="BI139" s="159">
        <f>IF(N139="nulová",J139,0)</f>
        <v>0</v>
      </c>
      <c r="BJ139" s="16" t="s">
        <v>132</v>
      </c>
      <c r="BK139" s="159">
        <f>ROUND(I139*H139,2)</f>
        <v>0</v>
      </c>
      <c r="BL139" s="16" t="s">
        <v>213</v>
      </c>
      <c r="BM139" s="158" t="s">
        <v>454</v>
      </c>
    </row>
    <row r="140" spans="1:65" s="13" customFormat="1">
      <c r="B140" s="160"/>
      <c r="D140" s="161" t="s">
        <v>134</v>
      </c>
      <c r="E140" s="162" t="s">
        <v>1</v>
      </c>
      <c r="F140" s="163" t="s">
        <v>455</v>
      </c>
      <c r="H140" s="164">
        <v>14.4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134</v>
      </c>
      <c r="AU140" s="162" t="s">
        <v>132</v>
      </c>
      <c r="AV140" s="13" t="s">
        <v>132</v>
      </c>
      <c r="AW140" s="13" t="s">
        <v>27</v>
      </c>
      <c r="AX140" s="13" t="s">
        <v>78</v>
      </c>
      <c r="AY140" s="162" t="s">
        <v>125</v>
      </c>
    </row>
    <row r="141" spans="1:65" s="12" customFormat="1" ht="22.95" customHeight="1">
      <c r="B141" s="134"/>
      <c r="D141" s="135" t="s">
        <v>69</v>
      </c>
      <c r="E141" s="144" t="s">
        <v>322</v>
      </c>
      <c r="F141" s="144" t="s">
        <v>323</v>
      </c>
      <c r="J141" s="145">
        <f>BK141</f>
        <v>0</v>
      </c>
      <c r="L141" s="134"/>
      <c r="M141" s="138"/>
      <c r="N141" s="139"/>
      <c r="O141" s="139"/>
      <c r="P141" s="140">
        <f>SUM(P142:P147)</f>
        <v>7.2643199999999997</v>
      </c>
      <c r="Q141" s="139"/>
      <c r="R141" s="140">
        <f>SUM(R142:R147)</f>
        <v>0</v>
      </c>
      <c r="S141" s="139"/>
      <c r="T141" s="141">
        <f>SUM(T142:T147)</f>
        <v>0.48768529999999999</v>
      </c>
      <c r="AR141" s="135" t="s">
        <v>132</v>
      </c>
      <c r="AT141" s="142" t="s">
        <v>69</v>
      </c>
      <c r="AU141" s="142" t="s">
        <v>78</v>
      </c>
      <c r="AY141" s="135" t="s">
        <v>125</v>
      </c>
      <c r="BK141" s="143">
        <f>SUM(BK142:BK147)</f>
        <v>0</v>
      </c>
    </row>
    <row r="142" spans="1:65" s="2" customFormat="1" ht="37.950000000000003" customHeight="1">
      <c r="A142" s="28"/>
      <c r="B142" s="146"/>
      <c r="C142" s="147" t="s">
        <v>168</v>
      </c>
      <c r="D142" s="147" t="s">
        <v>127</v>
      </c>
      <c r="E142" s="148" t="s">
        <v>456</v>
      </c>
      <c r="F142" s="149" t="s">
        <v>457</v>
      </c>
      <c r="G142" s="150" t="s">
        <v>274</v>
      </c>
      <c r="H142" s="151">
        <v>59.89</v>
      </c>
      <c r="I142" s="152"/>
      <c r="J142" s="152">
        <f>ROUND(I142*H142,2)</f>
        <v>0</v>
      </c>
      <c r="K142" s="153"/>
      <c r="L142" s="29"/>
      <c r="M142" s="154" t="s">
        <v>1</v>
      </c>
      <c r="N142" s="155" t="s">
        <v>36</v>
      </c>
      <c r="O142" s="156">
        <v>5.6000000000000001E-2</v>
      </c>
      <c r="P142" s="156">
        <f>O142*H142</f>
        <v>3.3538399999999999</v>
      </c>
      <c r="Q142" s="156">
        <v>0</v>
      </c>
      <c r="R142" s="156">
        <f>Q142*H142</f>
        <v>0</v>
      </c>
      <c r="S142" s="156">
        <v>4.1999999999999997E-3</v>
      </c>
      <c r="T142" s="157">
        <f>S142*H142</f>
        <v>0.25153799999999998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213</v>
      </c>
      <c r="AT142" s="158" t="s">
        <v>127</v>
      </c>
      <c r="AU142" s="158" t="s">
        <v>132</v>
      </c>
      <c r="AY142" s="16" t="s">
        <v>125</v>
      </c>
      <c r="BE142" s="159">
        <f>IF(N142="základná",J142,0)</f>
        <v>0</v>
      </c>
      <c r="BF142" s="159">
        <f>IF(N142="znížená",J142,0)</f>
        <v>0</v>
      </c>
      <c r="BG142" s="159">
        <f>IF(N142="zákl. prenesená",J142,0)</f>
        <v>0</v>
      </c>
      <c r="BH142" s="159">
        <f>IF(N142="zníž. prenesená",J142,0)</f>
        <v>0</v>
      </c>
      <c r="BI142" s="159">
        <f>IF(N142="nulová",J142,0)</f>
        <v>0</v>
      </c>
      <c r="BJ142" s="16" t="s">
        <v>132</v>
      </c>
      <c r="BK142" s="159">
        <f>ROUND(I142*H142,2)</f>
        <v>0</v>
      </c>
      <c r="BL142" s="16" t="s">
        <v>213</v>
      </c>
      <c r="BM142" s="158" t="s">
        <v>458</v>
      </c>
    </row>
    <row r="143" spans="1:65" s="13" customFormat="1">
      <c r="B143" s="160"/>
      <c r="D143" s="161" t="s">
        <v>134</v>
      </c>
      <c r="E143" s="162" t="s">
        <v>1</v>
      </c>
      <c r="F143" s="163" t="s">
        <v>328</v>
      </c>
      <c r="H143" s="164">
        <v>59.89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134</v>
      </c>
      <c r="AU143" s="162" t="s">
        <v>132</v>
      </c>
      <c r="AV143" s="13" t="s">
        <v>132</v>
      </c>
      <c r="AW143" s="13" t="s">
        <v>27</v>
      </c>
      <c r="AX143" s="13" t="s">
        <v>78</v>
      </c>
      <c r="AY143" s="162" t="s">
        <v>125</v>
      </c>
    </row>
    <row r="144" spans="1:65" s="2" customFormat="1" ht="33" customHeight="1">
      <c r="A144" s="28"/>
      <c r="B144" s="146"/>
      <c r="C144" s="147" t="s">
        <v>173</v>
      </c>
      <c r="D144" s="147" t="s">
        <v>127</v>
      </c>
      <c r="E144" s="148" t="s">
        <v>459</v>
      </c>
      <c r="F144" s="149" t="s">
        <v>460</v>
      </c>
      <c r="G144" s="150" t="s">
        <v>274</v>
      </c>
      <c r="H144" s="151">
        <v>59.89</v>
      </c>
      <c r="I144" s="152"/>
      <c r="J144" s="152">
        <f>ROUND(I144*H144,2)</f>
        <v>0</v>
      </c>
      <c r="K144" s="153"/>
      <c r="L144" s="29"/>
      <c r="M144" s="154" t="s">
        <v>1</v>
      </c>
      <c r="N144" s="155" t="s">
        <v>36</v>
      </c>
      <c r="O144" s="156">
        <v>5.6000000000000001E-2</v>
      </c>
      <c r="P144" s="156">
        <f>O144*H144</f>
        <v>3.3538399999999999</v>
      </c>
      <c r="Q144" s="156">
        <v>0</v>
      </c>
      <c r="R144" s="156">
        <f>Q144*H144</f>
        <v>0</v>
      </c>
      <c r="S144" s="156">
        <v>3.47E-3</v>
      </c>
      <c r="T144" s="157">
        <f>S144*H144</f>
        <v>0.20781830000000001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8" t="s">
        <v>213</v>
      </c>
      <c r="AT144" s="158" t="s">
        <v>127</v>
      </c>
      <c r="AU144" s="158" t="s">
        <v>132</v>
      </c>
      <c r="AY144" s="16" t="s">
        <v>125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6" t="s">
        <v>132</v>
      </c>
      <c r="BK144" s="159">
        <f>ROUND(I144*H144,2)</f>
        <v>0</v>
      </c>
      <c r="BL144" s="16" t="s">
        <v>213</v>
      </c>
      <c r="BM144" s="158" t="s">
        <v>461</v>
      </c>
    </row>
    <row r="145" spans="1:65" s="13" customFormat="1">
      <c r="B145" s="160"/>
      <c r="D145" s="161" t="s">
        <v>134</v>
      </c>
      <c r="E145" s="162" t="s">
        <v>1</v>
      </c>
      <c r="F145" s="163" t="s">
        <v>328</v>
      </c>
      <c r="H145" s="164">
        <v>59.89</v>
      </c>
      <c r="L145" s="160"/>
      <c r="M145" s="165"/>
      <c r="N145" s="166"/>
      <c r="O145" s="166"/>
      <c r="P145" s="166"/>
      <c r="Q145" s="166"/>
      <c r="R145" s="166"/>
      <c r="S145" s="166"/>
      <c r="T145" s="167"/>
      <c r="AT145" s="162" t="s">
        <v>134</v>
      </c>
      <c r="AU145" s="162" t="s">
        <v>132</v>
      </c>
      <c r="AV145" s="13" t="s">
        <v>132</v>
      </c>
      <c r="AW145" s="13" t="s">
        <v>27</v>
      </c>
      <c r="AX145" s="13" t="s">
        <v>78</v>
      </c>
      <c r="AY145" s="162" t="s">
        <v>125</v>
      </c>
    </row>
    <row r="146" spans="1:65" s="2" customFormat="1" ht="24.15" customHeight="1">
      <c r="A146" s="28"/>
      <c r="B146" s="146"/>
      <c r="C146" s="147" t="s">
        <v>179</v>
      </c>
      <c r="D146" s="147" t="s">
        <v>127</v>
      </c>
      <c r="E146" s="148" t="s">
        <v>462</v>
      </c>
      <c r="F146" s="149" t="s">
        <v>463</v>
      </c>
      <c r="G146" s="150" t="s">
        <v>274</v>
      </c>
      <c r="H146" s="151">
        <v>9.94</v>
      </c>
      <c r="I146" s="152"/>
      <c r="J146" s="152">
        <f>ROUND(I146*H146,2)</f>
        <v>0</v>
      </c>
      <c r="K146" s="153"/>
      <c r="L146" s="29"/>
      <c r="M146" s="154" t="s">
        <v>1</v>
      </c>
      <c r="N146" s="155" t="s">
        <v>36</v>
      </c>
      <c r="O146" s="156">
        <v>5.6000000000000001E-2</v>
      </c>
      <c r="P146" s="156">
        <f>O146*H146</f>
        <v>0.55664000000000002</v>
      </c>
      <c r="Q146" s="156">
        <v>0</v>
      </c>
      <c r="R146" s="156">
        <f>Q146*H146</f>
        <v>0</v>
      </c>
      <c r="S146" s="156">
        <v>2.8500000000000001E-3</v>
      </c>
      <c r="T146" s="157">
        <f>S146*H146</f>
        <v>2.8329E-2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8" t="s">
        <v>213</v>
      </c>
      <c r="AT146" s="158" t="s">
        <v>127</v>
      </c>
      <c r="AU146" s="158" t="s">
        <v>132</v>
      </c>
      <c r="AY146" s="16" t="s">
        <v>125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6" t="s">
        <v>132</v>
      </c>
      <c r="BK146" s="159">
        <f>ROUND(I146*H146,2)</f>
        <v>0</v>
      </c>
      <c r="BL146" s="16" t="s">
        <v>213</v>
      </c>
      <c r="BM146" s="158" t="s">
        <v>464</v>
      </c>
    </row>
    <row r="147" spans="1:65" s="13" customFormat="1">
      <c r="B147" s="160"/>
      <c r="D147" s="161" t="s">
        <v>134</v>
      </c>
      <c r="E147" s="162" t="s">
        <v>1</v>
      </c>
      <c r="F147" s="163" t="s">
        <v>465</v>
      </c>
      <c r="H147" s="164">
        <v>9.94</v>
      </c>
      <c r="L147" s="160"/>
      <c r="M147" s="185"/>
      <c r="N147" s="186"/>
      <c r="O147" s="186"/>
      <c r="P147" s="186"/>
      <c r="Q147" s="186"/>
      <c r="R147" s="186"/>
      <c r="S147" s="186"/>
      <c r="T147" s="187"/>
      <c r="AT147" s="162" t="s">
        <v>134</v>
      </c>
      <c r="AU147" s="162" t="s">
        <v>132</v>
      </c>
      <c r="AV147" s="13" t="s">
        <v>132</v>
      </c>
      <c r="AW147" s="13" t="s">
        <v>27</v>
      </c>
      <c r="AX147" s="13" t="s">
        <v>78</v>
      </c>
      <c r="AY147" s="162" t="s">
        <v>125</v>
      </c>
    </row>
    <row r="148" spans="1:65" s="2" customFormat="1" ht="6.9" customHeight="1">
      <c r="A148" s="28"/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29"/>
      <c r="M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</sheetData>
  <autoFilter ref="C120:K147" xr:uid="{00000000-0009-0000-0000-000002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1"/>
  <sheetViews>
    <sheetView showGridLines="0" topLeftCell="B83" zoomScale="110" zoomScaleNormal="110" workbookViewId="0">
      <selection activeCell="B119" sqref="A119:XFD119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85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89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0" t="str">
        <f>'Rekapitulácia stavby'!K6</f>
        <v>Stavebné úpravy maštale pre voľné ustajnenie HD, č.958, k.ú. Pčoliné, okr. Snina</v>
      </c>
      <c r="F7" s="231"/>
      <c r="G7" s="231"/>
      <c r="H7" s="231"/>
      <c r="L7" s="19"/>
    </row>
    <row r="8" spans="1:46" s="2" customFormat="1" ht="12" customHeight="1">
      <c r="A8" s="28"/>
      <c r="B8" s="29"/>
      <c r="C8" s="28"/>
      <c r="D8" s="25" t="s">
        <v>90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20" t="s">
        <v>466</v>
      </c>
      <c r="F9" s="229"/>
      <c r="G9" s="229"/>
      <c r="H9" s="229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632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633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ROUND(J123,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34</v>
      </c>
      <c r="E33" s="34" t="s">
        <v>35</v>
      </c>
      <c r="F33" s="99">
        <f>ROUND((SUM(BE123:BE160)),  2)</f>
        <v>0</v>
      </c>
      <c r="G33" s="100"/>
      <c r="H33" s="100"/>
      <c r="I33" s="101">
        <v>0.2</v>
      </c>
      <c r="J33" s="99">
        <f>ROUND(((SUM(BE123:BE160))*I33),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36</v>
      </c>
      <c r="F34" s="102">
        <f>ROUND((SUM(BF123:BF160)),  2)</f>
        <v>0</v>
      </c>
      <c r="G34" s="28"/>
      <c r="H34" s="28"/>
      <c r="I34" s="103">
        <v>0.2</v>
      </c>
      <c r="J34" s="102">
        <f>ROUND(((SUM(BF123:BF160))*I34),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37</v>
      </c>
      <c r="F35" s="102">
        <f>ROUND((SUM(BG123:BG160)),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38</v>
      </c>
      <c r="F36" s="102">
        <f>ROUND((SUM(BH123:BH160)),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39</v>
      </c>
      <c r="F37" s="99">
        <f>ROUND((SUM(BI123:BI160)),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0" t="str">
        <f>E7</f>
        <v>Stavebné úpravy maštale pre voľné ustajnenie HD, č.958, k.ú. Pčoliné, okr. Snina</v>
      </c>
      <c r="F85" s="231"/>
      <c r="G85" s="231"/>
      <c r="H85" s="23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90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20" t="str">
        <f>E9</f>
        <v>03 - SO - 03 Vodovodná prípojka a vnútorný vodovod</v>
      </c>
      <c r="F87" s="229"/>
      <c r="G87" s="229"/>
      <c r="H87" s="229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 t="str">
        <f>IF(J12="","",J12)</f>
        <v/>
      </c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66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93</v>
      </c>
      <c r="D94" s="104"/>
      <c r="E94" s="104"/>
      <c r="F94" s="104"/>
      <c r="G94" s="104"/>
      <c r="H94" s="104"/>
      <c r="I94" s="104"/>
      <c r="J94" s="113" t="s">
        <v>94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95</v>
      </c>
      <c r="D96" s="28"/>
      <c r="E96" s="28"/>
      <c r="F96" s="28"/>
      <c r="G96" s="28"/>
      <c r="H96" s="28"/>
      <c r="I96" s="28"/>
      <c r="J96" s="70">
        <f>J123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customHeight="1">
      <c r="B97" s="115"/>
      <c r="D97" s="116" t="s">
        <v>97</v>
      </c>
      <c r="E97" s="117"/>
      <c r="F97" s="117"/>
      <c r="G97" s="117"/>
      <c r="H97" s="117"/>
      <c r="I97" s="117"/>
      <c r="J97" s="118">
        <f>J124</f>
        <v>0</v>
      </c>
      <c r="L97" s="115"/>
    </row>
    <row r="98" spans="1:31" s="10" customFormat="1" ht="19.95" customHeight="1">
      <c r="B98" s="119"/>
      <c r="D98" s="120" t="s">
        <v>98</v>
      </c>
      <c r="E98" s="121"/>
      <c r="F98" s="121"/>
      <c r="G98" s="121"/>
      <c r="H98" s="121"/>
      <c r="I98" s="121"/>
      <c r="J98" s="122">
        <f>J125</f>
        <v>0</v>
      </c>
      <c r="L98" s="119"/>
    </row>
    <row r="99" spans="1:31" s="10" customFormat="1" ht="19.95" customHeight="1">
      <c r="B99" s="119"/>
      <c r="D99" s="120" t="s">
        <v>101</v>
      </c>
      <c r="E99" s="121"/>
      <c r="F99" s="121"/>
      <c r="G99" s="121"/>
      <c r="H99" s="121"/>
      <c r="I99" s="121"/>
      <c r="J99" s="122">
        <f>J139</f>
        <v>0</v>
      </c>
      <c r="L99" s="119"/>
    </row>
    <row r="100" spans="1:31" s="9" customFormat="1" ht="24.9" customHeight="1">
      <c r="B100" s="115"/>
      <c r="D100" s="116" t="s">
        <v>106</v>
      </c>
      <c r="E100" s="117"/>
      <c r="F100" s="117"/>
      <c r="G100" s="117"/>
      <c r="H100" s="117"/>
      <c r="I100" s="117"/>
      <c r="J100" s="118">
        <f>J142</f>
        <v>0</v>
      </c>
      <c r="L100" s="115"/>
    </row>
    <row r="101" spans="1:31" s="10" customFormat="1" ht="19.95" customHeight="1">
      <c r="B101" s="119"/>
      <c r="D101" s="120" t="s">
        <v>103</v>
      </c>
      <c r="E101" s="121"/>
      <c r="F101" s="121"/>
      <c r="G101" s="121"/>
      <c r="H101" s="121"/>
      <c r="I101" s="121"/>
      <c r="J101" s="122">
        <f>J143</f>
        <v>0</v>
      </c>
      <c r="L101" s="119"/>
    </row>
    <row r="102" spans="1:31" s="10" customFormat="1" ht="19.95" customHeight="1">
      <c r="B102" s="119"/>
      <c r="D102" s="120" t="s">
        <v>105</v>
      </c>
      <c r="E102" s="121"/>
      <c r="F102" s="121"/>
      <c r="G102" s="121"/>
      <c r="H102" s="121"/>
      <c r="I102" s="121"/>
      <c r="J102" s="122">
        <f>J149</f>
        <v>0</v>
      </c>
      <c r="L102" s="119"/>
    </row>
    <row r="103" spans="1:31" s="10" customFormat="1" ht="19.95" customHeight="1">
      <c r="B103" s="119"/>
      <c r="D103" s="120" t="s">
        <v>467</v>
      </c>
      <c r="E103" s="121"/>
      <c r="F103" s="121"/>
      <c r="G103" s="121"/>
      <c r="H103" s="121"/>
      <c r="I103" s="121"/>
      <c r="J103" s="122">
        <f>J151</f>
        <v>0</v>
      </c>
      <c r="L103" s="119"/>
    </row>
    <row r="104" spans="1:31" s="2" customFormat="1" ht="21.75" customHeight="1">
      <c r="A104" s="28"/>
      <c r="B104" s="29"/>
      <c r="C104" s="28"/>
      <c r="D104" s="28"/>
      <c r="E104" s="28"/>
      <c r="F104" s="28"/>
      <c r="G104" s="28"/>
      <c r="H104" s="28"/>
      <c r="I104" s="28"/>
      <c r="J104" s="28"/>
      <c r="K104" s="28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6.9" customHeight="1">
      <c r="A105" s="28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9" spans="1:31" s="2" customFormat="1" ht="6.9" customHeight="1">
      <c r="A109" s="28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24.9" customHeight="1">
      <c r="A110" s="28"/>
      <c r="B110" s="29"/>
      <c r="C110" s="20" t="s">
        <v>111</v>
      </c>
      <c r="D110" s="28"/>
      <c r="E110" s="28"/>
      <c r="F110" s="28"/>
      <c r="G110" s="28"/>
      <c r="H110" s="28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13</v>
      </c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26.25" customHeight="1">
      <c r="A113" s="28"/>
      <c r="B113" s="29"/>
      <c r="C113" s="28"/>
      <c r="D113" s="28"/>
      <c r="E113" s="230" t="str">
        <f>E7</f>
        <v>Stavebné úpravy maštale pre voľné ustajnenie HD, č.958, k.ú. Pčoliné, okr. Snina</v>
      </c>
      <c r="F113" s="231"/>
      <c r="G113" s="231"/>
      <c r="H113" s="231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2" customHeight="1">
      <c r="A114" s="28"/>
      <c r="B114" s="29"/>
      <c r="C114" s="25" t="s">
        <v>90</v>
      </c>
      <c r="D114" s="28"/>
      <c r="E114" s="28"/>
      <c r="F114" s="28"/>
      <c r="G114" s="28"/>
      <c r="H114" s="28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6.5" customHeight="1">
      <c r="A115" s="28"/>
      <c r="B115" s="29"/>
      <c r="C115" s="28"/>
      <c r="D115" s="28"/>
      <c r="E115" s="220" t="str">
        <f>E9</f>
        <v>03 - SO - 03 Vodovodná prípojka a vnútorný vodovod</v>
      </c>
      <c r="F115" s="229"/>
      <c r="G115" s="229"/>
      <c r="H115" s="229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6.9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12" customHeight="1">
      <c r="A117" s="28"/>
      <c r="B117" s="29"/>
      <c r="C117" s="25" t="s">
        <v>17</v>
      </c>
      <c r="D117" s="28"/>
      <c r="E117" s="28"/>
      <c r="F117" s="23" t="str">
        <f>F12</f>
        <v xml:space="preserve"> </v>
      </c>
      <c r="G117" s="28"/>
      <c r="H117" s="28"/>
      <c r="I117" s="25" t="s">
        <v>19</v>
      </c>
      <c r="J117" s="54" t="str">
        <f>IF(J12="","",J12)</f>
        <v/>
      </c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6.9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6">
      <c r="A119" s="28"/>
      <c r="B119" s="29"/>
      <c r="C119" s="25" t="s">
        <v>20</v>
      </c>
      <c r="D119" s="28"/>
      <c r="E119" s="28"/>
      <c r="F119" s="23" t="str">
        <f>E15</f>
        <v>ROTAX - ARCH spol, s.r.o., Fidlíkova 3, 066 01 Humenné</v>
      </c>
      <c r="G119" s="28"/>
      <c r="H119" s="28"/>
      <c r="I119" s="25" t="s">
        <v>26</v>
      </c>
      <c r="J119" s="26" t="str">
        <f>E21</f>
        <v>Argo-PK, Projekčná kancelária, Strojárska 3998, Snina</v>
      </c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15.15" customHeight="1">
      <c r="A120" s="28"/>
      <c r="B120" s="29"/>
      <c r="C120" s="25" t="s">
        <v>25</v>
      </c>
      <c r="D120" s="28"/>
      <c r="E120" s="28"/>
      <c r="F120" s="23" t="str">
        <f>IF(E18="","",E18)</f>
        <v xml:space="preserve"> </v>
      </c>
      <c r="G120" s="28"/>
      <c r="H120" s="28"/>
      <c r="I120" s="25" t="s">
        <v>28</v>
      </c>
      <c r="J120" s="26" t="str">
        <f>E24</f>
        <v xml:space="preserve"> </v>
      </c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10.35" customHeight="1">
      <c r="A121" s="28"/>
      <c r="B121" s="29"/>
      <c r="C121" s="28"/>
      <c r="D121" s="28"/>
      <c r="E121" s="28"/>
      <c r="F121" s="28"/>
      <c r="G121" s="28"/>
      <c r="H121" s="28"/>
      <c r="I121" s="28"/>
      <c r="J121" s="28"/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11" customFormat="1" ht="29.25" customHeight="1">
      <c r="A122" s="123"/>
      <c r="B122" s="124"/>
      <c r="C122" s="125" t="s">
        <v>112</v>
      </c>
      <c r="D122" s="126" t="s">
        <v>55</v>
      </c>
      <c r="E122" s="126" t="s">
        <v>51</v>
      </c>
      <c r="F122" s="126" t="s">
        <v>52</v>
      </c>
      <c r="G122" s="126" t="s">
        <v>113</v>
      </c>
      <c r="H122" s="126" t="s">
        <v>114</v>
      </c>
      <c r="I122" s="126" t="s">
        <v>115</v>
      </c>
      <c r="J122" s="127" t="s">
        <v>94</v>
      </c>
      <c r="K122" s="128" t="s">
        <v>116</v>
      </c>
      <c r="L122" s="129"/>
      <c r="M122" s="61" t="s">
        <v>1</v>
      </c>
      <c r="N122" s="62" t="s">
        <v>34</v>
      </c>
      <c r="O122" s="62" t="s">
        <v>117</v>
      </c>
      <c r="P122" s="62" t="s">
        <v>118</v>
      </c>
      <c r="Q122" s="62" t="s">
        <v>119</v>
      </c>
      <c r="R122" s="62" t="s">
        <v>120</v>
      </c>
      <c r="S122" s="62" t="s">
        <v>121</v>
      </c>
      <c r="T122" s="63" t="s">
        <v>122</v>
      </c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</row>
    <row r="123" spans="1:65" s="2" customFormat="1" ht="22.95" customHeight="1">
      <c r="A123" s="28"/>
      <c r="B123" s="29"/>
      <c r="C123" s="68" t="s">
        <v>95</v>
      </c>
      <c r="D123" s="28"/>
      <c r="E123" s="28"/>
      <c r="F123" s="28"/>
      <c r="G123" s="28"/>
      <c r="H123" s="28"/>
      <c r="I123" s="28"/>
      <c r="J123" s="130">
        <f>BK123</f>
        <v>0</v>
      </c>
      <c r="K123" s="28"/>
      <c r="L123" s="29"/>
      <c r="M123" s="64"/>
      <c r="N123" s="55"/>
      <c r="O123" s="65"/>
      <c r="P123" s="131">
        <f>P124+P142</f>
        <v>26.965092499999997</v>
      </c>
      <c r="Q123" s="65"/>
      <c r="R123" s="131">
        <f>R124+R142</f>
        <v>3.6344839000000002</v>
      </c>
      <c r="S123" s="65"/>
      <c r="T123" s="132">
        <f>T124+T142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69</v>
      </c>
      <c r="AU123" s="16" t="s">
        <v>96</v>
      </c>
      <c r="BK123" s="133">
        <f>BK124+BK142</f>
        <v>0</v>
      </c>
    </row>
    <row r="124" spans="1:65" s="12" customFormat="1" ht="25.95" customHeight="1">
      <c r="B124" s="134"/>
      <c r="D124" s="135" t="s">
        <v>69</v>
      </c>
      <c r="E124" s="136" t="s">
        <v>123</v>
      </c>
      <c r="F124" s="136" t="s">
        <v>124</v>
      </c>
      <c r="J124" s="137">
        <f>BK124</f>
        <v>0</v>
      </c>
      <c r="L124" s="134"/>
      <c r="M124" s="138"/>
      <c r="N124" s="139"/>
      <c r="O124" s="139"/>
      <c r="P124" s="140">
        <f>P125+P139</f>
        <v>17.667635999999998</v>
      </c>
      <c r="Q124" s="139"/>
      <c r="R124" s="140">
        <f>R125+R139</f>
        <v>3.6001234000000002</v>
      </c>
      <c r="S124" s="139"/>
      <c r="T124" s="141">
        <f>T125+T139</f>
        <v>0</v>
      </c>
      <c r="AR124" s="135" t="s">
        <v>78</v>
      </c>
      <c r="AT124" s="142" t="s">
        <v>69</v>
      </c>
      <c r="AU124" s="142" t="s">
        <v>70</v>
      </c>
      <c r="AY124" s="135" t="s">
        <v>125</v>
      </c>
      <c r="BK124" s="143">
        <f>BK125+BK139</f>
        <v>0</v>
      </c>
    </row>
    <row r="125" spans="1:65" s="12" customFormat="1" ht="22.95" customHeight="1">
      <c r="B125" s="134"/>
      <c r="D125" s="135" t="s">
        <v>69</v>
      </c>
      <c r="E125" s="144" t="s">
        <v>78</v>
      </c>
      <c r="F125" s="144" t="s">
        <v>126</v>
      </c>
      <c r="J125" s="145">
        <f>BK125</f>
        <v>0</v>
      </c>
      <c r="L125" s="134"/>
      <c r="M125" s="138"/>
      <c r="N125" s="139"/>
      <c r="O125" s="139"/>
      <c r="P125" s="140">
        <f>SUM(P126:P138)</f>
        <v>16.994375999999999</v>
      </c>
      <c r="Q125" s="139"/>
      <c r="R125" s="140">
        <f>SUM(R126:R138)</f>
        <v>2.806</v>
      </c>
      <c r="S125" s="139"/>
      <c r="T125" s="141">
        <f>SUM(T126:T138)</f>
        <v>0</v>
      </c>
      <c r="AR125" s="135" t="s">
        <v>78</v>
      </c>
      <c r="AT125" s="142" t="s">
        <v>69</v>
      </c>
      <c r="AU125" s="142" t="s">
        <v>78</v>
      </c>
      <c r="AY125" s="135" t="s">
        <v>125</v>
      </c>
      <c r="BK125" s="143">
        <f>SUM(BK126:BK138)</f>
        <v>0</v>
      </c>
    </row>
    <row r="126" spans="1:65" s="2" customFormat="1" ht="21.75" customHeight="1">
      <c r="A126" s="28"/>
      <c r="B126" s="146"/>
      <c r="C126" s="147" t="s">
        <v>78</v>
      </c>
      <c r="D126" s="147" t="s">
        <v>127</v>
      </c>
      <c r="E126" s="148" t="s">
        <v>468</v>
      </c>
      <c r="F126" s="149" t="s">
        <v>469</v>
      </c>
      <c r="G126" s="150" t="s">
        <v>470</v>
      </c>
      <c r="H126" s="151">
        <v>5.04</v>
      </c>
      <c r="I126" s="152"/>
      <c r="J126" s="152">
        <f>ROUND(I126*H126,2)</f>
        <v>0</v>
      </c>
      <c r="K126" s="153"/>
      <c r="L126" s="29"/>
      <c r="M126" s="154" t="s">
        <v>1</v>
      </c>
      <c r="N126" s="155" t="s">
        <v>36</v>
      </c>
      <c r="O126" s="156">
        <v>2.5139999999999998</v>
      </c>
      <c r="P126" s="156">
        <f>O126*H126</f>
        <v>12.670559999999998</v>
      </c>
      <c r="Q126" s="156">
        <v>0</v>
      </c>
      <c r="R126" s="156">
        <f>Q126*H126</f>
        <v>0</v>
      </c>
      <c r="S126" s="156">
        <v>0</v>
      </c>
      <c r="T126" s="157">
        <f>S126*H126</f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8" t="s">
        <v>131</v>
      </c>
      <c r="AT126" s="158" t="s">
        <v>127</v>
      </c>
      <c r="AU126" s="158" t="s">
        <v>132</v>
      </c>
      <c r="AY126" s="16" t="s">
        <v>125</v>
      </c>
      <c r="BE126" s="159">
        <f>IF(N126="základná",J126,0)</f>
        <v>0</v>
      </c>
      <c r="BF126" s="159">
        <f>IF(N126="znížená",J126,0)</f>
        <v>0</v>
      </c>
      <c r="BG126" s="159">
        <f>IF(N126="zákl. prenesená",J126,0)</f>
        <v>0</v>
      </c>
      <c r="BH126" s="159">
        <f>IF(N126="zníž. prenesená",J126,0)</f>
        <v>0</v>
      </c>
      <c r="BI126" s="159">
        <f>IF(N126="nulová",J126,0)</f>
        <v>0</v>
      </c>
      <c r="BJ126" s="16" t="s">
        <v>132</v>
      </c>
      <c r="BK126" s="159">
        <f>ROUND(I126*H126,2)</f>
        <v>0</v>
      </c>
      <c r="BL126" s="16" t="s">
        <v>131</v>
      </c>
      <c r="BM126" s="158" t="s">
        <v>471</v>
      </c>
    </row>
    <row r="127" spans="1:65" s="13" customFormat="1">
      <c r="B127" s="160"/>
      <c r="D127" s="161" t="s">
        <v>134</v>
      </c>
      <c r="E127" s="162" t="s">
        <v>1</v>
      </c>
      <c r="F127" s="163" t="s">
        <v>472</v>
      </c>
      <c r="H127" s="164">
        <v>5.04</v>
      </c>
      <c r="L127" s="160"/>
      <c r="M127" s="165"/>
      <c r="N127" s="166"/>
      <c r="O127" s="166"/>
      <c r="P127" s="166"/>
      <c r="Q127" s="166"/>
      <c r="R127" s="166"/>
      <c r="S127" s="166"/>
      <c r="T127" s="167"/>
      <c r="AT127" s="162" t="s">
        <v>134</v>
      </c>
      <c r="AU127" s="162" t="s">
        <v>132</v>
      </c>
      <c r="AV127" s="13" t="s">
        <v>132</v>
      </c>
      <c r="AW127" s="13" t="s">
        <v>27</v>
      </c>
      <c r="AX127" s="13" t="s">
        <v>78</v>
      </c>
      <c r="AY127" s="162" t="s">
        <v>125</v>
      </c>
    </row>
    <row r="128" spans="1:65" s="2" customFormat="1" ht="16.5" customHeight="1">
      <c r="A128" s="28"/>
      <c r="B128" s="146"/>
      <c r="C128" s="147" t="s">
        <v>132</v>
      </c>
      <c r="D128" s="147" t="s">
        <v>127</v>
      </c>
      <c r="E128" s="148" t="s">
        <v>473</v>
      </c>
      <c r="F128" s="149" t="s">
        <v>474</v>
      </c>
      <c r="G128" s="150" t="s">
        <v>470</v>
      </c>
      <c r="H128" s="151">
        <v>1.512</v>
      </c>
      <c r="I128" s="152"/>
      <c r="J128" s="152">
        <f>ROUND(I128*H128,2)</f>
        <v>0</v>
      </c>
      <c r="K128" s="153"/>
      <c r="L128" s="29"/>
      <c r="M128" s="154" t="s">
        <v>1</v>
      </c>
      <c r="N128" s="155" t="s">
        <v>36</v>
      </c>
      <c r="O128" s="156">
        <v>0.61299999999999999</v>
      </c>
      <c r="P128" s="156">
        <f>O128*H128</f>
        <v>0.92685600000000001</v>
      </c>
      <c r="Q128" s="156">
        <v>0</v>
      </c>
      <c r="R128" s="156">
        <f>Q128*H128</f>
        <v>0</v>
      </c>
      <c r="S128" s="156">
        <v>0</v>
      </c>
      <c r="T128" s="157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131</v>
      </c>
      <c r="AT128" s="158" t="s">
        <v>127</v>
      </c>
      <c r="AU128" s="158" t="s">
        <v>132</v>
      </c>
      <c r="AY128" s="16" t="s">
        <v>125</v>
      </c>
      <c r="BE128" s="159">
        <f>IF(N128="základná",J128,0)</f>
        <v>0</v>
      </c>
      <c r="BF128" s="159">
        <f>IF(N128="znížená",J128,0)</f>
        <v>0</v>
      </c>
      <c r="BG128" s="159">
        <f>IF(N128="zákl. prenesená",J128,0)</f>
        <v>0</v>
      </c>
      <c r="BH128" s="159">
        <f>IF(N128="zníž. prenesená",J128,0)</f>
        <v>0</v>
      </c>
      <c r="BI128" s="159">
        <f>IF(N128="nulová",J128,0)</f>
        <v>0</v>
      </c>
      <c r="BJ128" s="16" t="s">
        <v>132</v>
      </c>
      <c r="BK128" s="159">
        <f>ROUND(I128*H128,2)</f>
        <v>0</v>
      </c>
      <c r="BL128" s="16" t="s">
        <v>131</v>
      </c>
      <c r="BM128" s="158" t="s">
        <v>475</v>
      </c>
    </row>
    <row r="129" spans="1:65" s="13" customFormat="1">
      <c r="B129" s="160"/>
      <c r="D129" s="161" t="s">
        <v>134</v>
      </c>
      <c r="E129" s="162" t="s">
        <v>1</v>
      </c>
      <c r="F129" s="163" t="s">
        <v>476</v>
      </c>
      <c r="H129" s="164">
        <v>1.512</v>
      </c>
      <c r="L129" s="160"/>
      <c r="M129" s="165"/>
      <c r="N129" s="166"/>
      <c r="O129" s="166"/>
      <c r="P129" s="166"/>
      <c r="Q129" s="166"/>
      <c r="R129" s="166"/>
      <c r="S129" s="166"/>
      <c r="T129" s="167"/>
      <c r="AT129" s="162" t="s">
        <v>134</v>
      </c>
      <c r="AU129" s="162" t="s">
        <v>132</v>
      </c>
      <c r="AV129" s="13" t="s">
        <v>132</v>
      </c>
      <c r="AW129" s="13" t="s">
        <v>27</v>
      </c>
      <c r="AX129" s="13" t="s">
        <v>78</v>
      </c>
      <c r="AY129" s="162" t="s">
        <v>125</v>
      </c>
    </row>
    <row r="130" spans="1:65" s="2" customFormat="1" ht="24.15" customHeight="1">
      <c r="A130" s="28"/>
      <c r="B130" s="146"/>
      <c r="C130" s="147" t="s">
        <v>142</v>
      </c>
      <c r="D130" s="147" t="s">
        <v>127</v>
      </c>
      <c r="E130" s="148" t="s">
        <v>477</v>
      </c>
      <c r="F130" s="149" t="s">
        <v>478</v>
      </c>
      <c r="G130" s="150" t="s">
        <v>138</v>
      </c>
      <c r="H130" s="151">
        <v>2.1</v>
      </c>
      <c r="I130" s="152"/>
      <c r="J130" s="152">
        <f>ROUND(I130*H130,2)</f>
        <v>0</v>
      </c>
      <c r="K130" s="153"/>
      <c r="L130" s="29"/>
      <c r="M130" s="154" t="s">
        <v>1</v>
      </c>
      <c r="N130" s="155" t="s">
        <v>36</v>
      </c>
      <c r="O130" s="156">
        <v>6.9000000000000006E-2</v>
      </c>
      <c r="P130" s="156">
        <f>O130*H130</f>
        <v>0.14490000000000003</v>
      </c>
      <c r="Q130" s="156">
        <v>0</v>
      </c>
      <c r="R130" s="156">
        <f>Q130*H130</f>
        <v>0</v>
      </c>
      <c r="S130" s="156">
        <v>0</v>
      </c>
      <c r="T130" s="157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131</v>
      </c>
      <c r="AT130" s="158" t="s">
        <v>127</v>
      </c>
      <c r="AU130" s="158" t="s">
        <v>132</v>
      </c>
      <c r="AY130" s="16" t="s">
        <v>125</v>
      </c>
      <c r="BE130" s="159">
        <f>IF(N130="základná",J130,0)</f>
        <v>0</v>
      </c>
      <c r="BF130" s="159">
        <f>IF(N130="znížená",J130,0)</f>
        <v>0</v>
      </c>
      <c r="BG130" s="159">
        <f>IF(N130="zákl. prenesená",J130,0)</f>
        <v>0</v>
      </c>
      <c r="BH130" s="159">
        <f>IF(N130="zníž. prenesená",J130,0)</f>
        <v>0</v>
      </c>
      <c r="BI130" s="159">
        <f>IF(N130="nulová",J130,0)</f>
        <v>0</v>
      </c>
      <c r="BJ130" s="16" t="s">
        <v>132</v>
      </c>
      <c r="BK130" s="159">
        <f>ROUND(I130*H130,2)</f>
        <v>0</v>
      </c>
      <c r="BL130" s="16" t="s">
        <v>131</v>
      </c>
      <c r="BM130" s="158" t="s">
        <v>479</v>
      </c>
    </row>
    <row r="131" spans="1:65" s="13" customFormat="1">
      <c r="B131" s="160"/>
      <c r="D131" s="161" t="s">
        <v>134</v>
      </c>
      <c r="E131" s="162" t="s">
        <v>1</v>
      </c>
      <c r="F131" s="163" t="s">
        <v>480</v>
      </c>
      <c r="H131" s="164">
        <v>2.1</v>
      </c>
      <c r="L131" s="160"/>
      <c r="M131" s="165"/>
      <c r="N131" s="166"/>
      <c r="O131" s="166"/>
      <c r="P131" s="166"/>
      <c r="Q131" s="166"/>
      <c r="R131" s="166"/>
      <c r="S131" s="166"/>
      <c r="T131" s="167"/>
      <c r="AT131" s="162" t="s">
        <v>134</v>
      </c>
      <c r="AU131" s="162" t="s">
        <v>132</v>
      </c>
      <c r="AV131" s="13" t="s">
        <v>132</v>
      </c>
      <c r="AW131" s="13" t="s">
        <v>27</v>
      </c>
      <c r="AX131" s="13" t="s">
        <v>78</v>
      </c>
      <c r="AY131" s="162" t="s">
        <v>125</v>
      </c>
    </row>
    <row r="132" spans="1:65" s="2" customFormat="1" ht="16.5" customHeight="1">
      <c r="A132" s="28"/>
      <c r="B132" s="146"/>
      <c r="C132" s="147" t="s">
        <v>131</v>
      </c>
      <c r="D132" s="147" t="s">
        <v>127</v>
      </c>
      <c r="E132" s="148" t="s">
        <v>481</v>
      </c>
      <c r="F132" s="149" t="s">
        <v>482</v>
      </c>
      <c r="G132" s="150" t="s">
        <v>470</v>
      </c>
      <c r="H132" s="151">
        <v>2.1</v>
      </c>
      <c r="I132" s="152"/>
      <c r="J132" s="152">
        <f>ROUND(I132*H132,2)</f>
        <v>0</v>
      </c>
      <c r="K132" s="153"/>
      <c r="L132" s="29"/>
      <c r="M132" s="154" t="s">
        <v>1</v>
      </c>
      <c r="N132" s="155" t="s">
        <v>36</v>
      </c>
      <c r="O132" s="156">
        <v>8.9999999999999993E-3</v>
      </c>
      <c r="P132" s="156">
        <f>O132*H132</f>
        <v>1.89E-2</v>
      </c>
      <c r="Q132" s="156">
        <v>0</v>
      </c>
      <c r="R132" s="156">
        <f>Q132*H132</f>
        <v>0</v>
      </c>
      <c r="S132" s="156">
        <v>0</v>
      </c>
      <c r="T132" s="157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131</v>
      </c>
      <c r="AT132" s="158" t="s">
        <v>127</v>
      </c>
      <c r="AU132" s="158" t="s">
        <v>132</v>
      </c>
      <c r="AY132" s="16" t="s">
        <v>125</v>
      </c>
      <c r="BE132" s="159">
        <f>IF(N132="základná",J132,0)</f>
        <v>0</v>
      </c>
      <c r="BF132" s="159">
        <f>IF(N132="znížená",J132,0)</f>
        <v>0</v>
      </c>
      <c r="BG132" s="159">
        <f>IF(N132="zákl. prenesená",J132,0)</f>
        <v>0</v>
      </c>
      <c r="BH132" s="159">
        <f>IF(N132="zníž. prenesená",J132,0)</f>
        <v>0</v>
      </c>
      <c r="BI132" s="159">
        <f>IF(N132="nulová",J132,0)</f>
        <v>0</v>
      </c>
      <c r="BJ132" s="16" t="s">
        <v>132</v>
      </c>
      <c r="BK132" s="159">
        <f>ROUND(I132*H132,2)</f>
        <v>0</v>
      </c>
      <c r="BL132" s="16" t="s">
        <v>131</v>
      </c>
      <c r="BM132" s="158" t="s">
        <v>483</v>
      </c>
    </row>
    <row r="133" spans="1:65" s="2" customFormat="1" ht="24.15" customHeight="1">
      <c r="A133" s="28"/>
      <c r="B133" s="146"/>
      <c r="C133" s="147" t="s">
        <v>153</v>
      </c>
      <c r="D133" s="147" t="s">
        <v>127</v>
      </c>
      <c r="E133" s="148" t="s">
        <v>484</v>
      </c>
      <c r="F133" s="149" t="s">
        <v>485</v>
      </c>
      <c r="G133" s="150" t="s">
        <v>138</v>
      </c>
      <c r="H133" s="151">
        <v>2.94</v>
      </c>
      <c r="I133" s="152"/>
      <c r="J133" s="152">
        <f>ROUND(I133*H133,2)</f>
        <v>0</v>
      </c>
      <c r="K133" s="153"/>
      <c r="L133" s="29"/>
      <c r="M133" s="154" t="s">
        <v>1</v>
      </c>
      <c r="N133" s="155" t="s">
        <v>36</v>
      </c>
      <c r="O133" s="156">
        <v>0.24199999999999999</v>
      </c>
      <c r="P133" s="156">
        <f>O133*H133</f>
        <v>0.71148</v>
      </c>
      <c r="Q133" s="156">
        <v>0</v>
      </c>
      <c r="R133" s="156">
        <f>Q133*H133</f>
        <v>0</v>
      </c>
      <c r="S133" s="156">
        <v>0</v>
      </c>
      <c r="T133" s="157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131</v>
      </c>
      <c r="AT133" s="158" t="s">
        <v>127</v>
      </c>
      <c r="AU133" s="158" t="s">
        <v>132</v>
      </c>
      <c r="AY133" s="16" t="s">
        <v>125</v>
      </c>
      <c r="BE133" s="159">
        <f>IF(N133="základná",J133,0)</f>
        <v>0</v>
      </c>
      <c r="BF133" s="159">
        <f>IF(N133="znížená",J133,0)</f>
        <v>0</v>
      </c>
      <c r="BG133" s="159">
        <f>IF(N133="zákl. prenesená",J133,0)</f>
        <v>0</v>
      </c>
      <c r="BH133" s="159">
        <f>IF(N133="zníž. prenesená",J133,0)</f>
        <v>0</v>
      </c>
      <c r="BI133" s="159">
        <f>IF(N133="nulová",J133,0)</f>
        <v>0</v>
      </c>
      <c r="BJ133" s="16" t="s">
        <v>132</v>
      </c>
      <c r="BK133" s="159">
        <f>ROUND(I133*H133,2)</f>
        <v>0</v>
      </c>
      <c r="BL133" s="16" t="s">
        <v>131</v>
      </c>
      <c r="BM133" s="158" t="s">
        <v>486</v>
      </c>
    </row>
    <row r="134" spans="1:65" s="13" customFormat="1">
      <c r="B134" s="160"/>
      <c r="D134" s="161" t="s">
        <v>134</v>
      </c>
      <c r="E134" s="162" t="s">
        <v>1</v>
      </c>
      <c r="F134" s="163" t="s">
        <v>487</v>
      </c>
      <c r="H134" s="164">
        <v>2.94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134</v>
      </c>
      <c r="AU134" s="162" t="s">
        <v>132</v>
      </c>
      <c r="AV134" s="13" t="s">
        <v>132</v>
      </c>
      <c r="AW134" s="13" t="s">
        <v>27</v>
      </c>
      <c r="AX134" s="13" t="s">
        <v>78</v>
      </c>
      <c r="AY134" s="162" t="s">
        <v>125</v>
      </c>
    </row>
    <row r="135" spans="1:65" s="2" customFormat="1" ht="24.15" customHeight="1">
      <c r="A135" s="28"/>
      <c r="B135" s="146"/>
      <c r="C135" s="147" t="s">
        <v>159</v>
      </c>
      <c r="D135" s="147" t="s">
        <v>127</v>
      </c>
      <c r="E135" s="148" t="s">
        <v>488</v>
      </c>
      <c r="F135" s="149" t="s">
        <v>489</v>
      </c>
      <c r="G135" s="150" t="s">
        <v>470</v>
      </c>
      <c r="H135" s="151">
        <v>1.68</v>
      </c>
      <c r="I135" s="152"/>
      <c r="J135" s="152">
        <f>ROUND(I135*H135,2)</f>
        <v>0</v>
      </c>
      <c r="K135" s="153"/>
      <c r="L135" s="29"/>
      <c r="M135" s="154" t="s">
        <v>1</v>
      </c>
      <c r="N135" s="155" t="s">
        <v>36</v>
      </c>
      <c r="O135" s="156">
        <v>1.5009999999999999</v>
      </c>
      <c r="P135" s="156">
        <f>O135*H135</f>
        <v>2.5216799999999999</v>
      </c>
      <c r="Q135" s="156">
        <v>0</v>
      </c>
      <c r="R135" s="156">
        <f>Q135*H135</f>
        <v>0</v>
      </c>
      <c r="S135" s="156">
        <v>0</v>
      </c>
      <c r="T135" s="157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131</v>
      </c>
      <c r="AT135" s="158" t="s">
        <v>127</v>
      </c>
      <c r="AU135" s="158" t="s">
        <v>132</v>
      </c>
      <c r="AY135" s="16" t="s">
        <v>125</v>
      </c>
      <c r="BE135" s="159">
        <f>IF(N135="základná",J135,0)</f>
        <v>0</v>
      </c>
      <c r="BF135" s="159">
        <f>IF(N135="znížená",J135,0)</f>
        <v>0</v>
      </c>
      <c r="BG135" s="159">
        <f>IF(N135="zákl. prenesená",J135,0)</f>
        <v>0</v>
      </c>
      <c r="BH135" s="159">
        <f>IF(N135="zníž. prenesená",J135,0)</f>
        <v>0</v>
      </c>
      <c r="BI135" s="159">
        <f>IF(N135="nulová",J135,0)</f>
        <v>0</v>
      </c>
      <c r="BJ135" s="16" t="s">
        <v>132</v>
      </c>
      <c r="BK135" s="159">
        <f>ROUND(I135*H135,2)</f>
        <v>0</v>
      </c>
      <c r="BL135" s="16" t="s">
        <v>131</v>
      </c>
      <c r="BM135" s="158" t="s">
        <v>490</v>
      </c>
    </row>
    <row r="136" spans="1:65" s="13" customFormat="1">
      <c r="B136" s="160"/>
      <c r="D136" s="161" t="s">
        <v>134</v>
      </c>
      <c r="E136" s="162" t="s">
        <v>1</v>
      </c>
      <c r="F136" s="163" t="s">
        <v>491</v>
      </c>
      <c r="H136" s="164">
        <v>1.68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134</v>
      </c>
      <c r="AU136" s="162" t="s">
        <v>132</v>
      </c>
      <c r="AV136" s="13" t="s">
        <v>132</v>
      </c>
      <c r="AW136" s="13" t="s">
        <v>27</v>
      </c>
      <c r="AX136" s="13" t="s">
        <v>78</v>
      </c>
      <c r="AY136" s="162" t="s">
        <v>125</v>
      </c>
    </row>
    <row r="137" spans="1:65" s="2" customFormat="1" ht="16.5" customHeight="1">
      <c r="A137" s="28"/>
      <c r="B137" s="146"/>
      <c r="C137" s="175" t="s">
        <v>164</v>
      </c>
      <c r="D137" s="175" t="s">
        <v>246</v>
      </c>
      <c r="E137" s="176" t="s">
        <v>492</v>
      </c>
      <c r="F137" s="177" t="s">
        <v>493</v>
      </c>
      <c r="G137" s="178" t="s">
        <v>176</v>
      </c>
      <c r="H137" s="179">
        <v>2.806</v>
      </c>
      <c r="I137" s="180"/>
      <c r="J137" s="180">
        <f>ROUND(I137*H137,2)</f>
        <v>0</v>
      </c>
      <c r="K137" s="181"/>
      <c r="L137" s="182"/>
      <c r="M137" s="183" t="s">
        <v>1</v>
      </c>
      <c r="N137" s="184" t="s">
        <v>36</v>
      </c>
      <c r="O137" s="156">
        <v>0</v>
      </c>
      <c r="P137" s="156">
        <f>O137*H137</f>
        <v>0</v>
      </c>
      <c r="Q137" s="156">
        <v>1</v>
      </c>
      <c r="R137" s="156">
        <f>Q137*H137</f>
        <v>2.806</v>
      </c>
      <c r="S137" s="156">
        <v>0</v>
      </c>
      <c r="T137" s="157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8" t="s">
        <v>168</v>
      </c>
      <c r="AT137" s="158" t="s">
        <v>246</v>
      </c>
      <c r="AU137" s="158" t="s">
        <v>132</v>
      </c>
      <c r="AY137" s="16" t="s">
        <v>125</v>
      </c>
      <c r="BE137" s="159">
        <f>IF(N137="základná",J137,0)</f>
        <v>0</v>
      </c>
      <c r="BF137" s="159">
        <f>IF(N137="znížená",J137,0)</f>
        <v>0</v>
      </c>
      <c r="BG137" s="159">
        <f>IF(N137="zákl. prenesená",J137,0)</f>
        <v>0</v>
      </c>
      <c r="BH137" s="159">
        <f>IF(N137="zníž. prenesená",J137,0)</f>
        <v>0</v>
      </c>
      <c r="BI137" s="159">
        <f>IF(N137="nulová",J137,0)</f>
        <v>0</v>
      </c>
      <c r="BJ137" s="16" t="s">
        <v>132</v>
      </c>
      <c r="BK137" s="159">
        <f>ROUND(I137*H137,2)</f>
        <v>0</v>
      </c>
      <c r="BL137" s="16" t="s">
        <v>131</v>
      </c>
      <c r="BM137" s="158" t="s">
        <v>494</v>
      </c>
    </row>
    <row r="138" spans="1:65" s="13" customFormat="1">
      <c r="B138" s="160"/>
      <c r="D138" s="161" t="s">
        <v>134</v>
      </c>
      <c r="E138" s="162" t="s">
        <v>1</v>
      </c>
      <c r="F138" s="163" t="s">
        <v>495</v>
      </c>
      <c r="H138" s="164">
        <v>2.806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134</v>
      </c>
      <c r="AU138" s="162" t="s">
        <v>132</v>
      </c>
      <c r="AV138" s="13" t="s">
        <v>132</v>
      </c>
      <c r="AW138" s="13" t="s">
        <v>27</v>
      </c>
      <c r="AX138" s="13" t="s">
        <v>78</v>
      </c>
      <c r="AY138" s="162" t="s">
        <v>125</v>
      </c>
    </row>
    <row r="139" spans="1:65" s="12" customFormat="1" ht="22.95" customHeight="1">
      <c r="B139" s="134"/>
      <c r="D139" s="135" t="s">
        <v>69</v>
      </c>
      <c r="E139" s="144" t="s">
        <v>131</v>
      </c>
      <c r="F139" s="144" t="s">
        <v>238</v>
      </c>
      <c r="J139" s="145">
        <f>BK139</f>
        <v>0</v>
      </c>
      <c r="L139" s="134"/>
      <c r="M139" s="138"/>
      <c r="N139" s="139"/>
      <c r="O139" s="139"/>
      <c r="P139" s="140">
        <f>SUM(P140:P141)</f>
        <v>0.67325999999999997</v>
      </c>
      <c r="Q139" s="139"/>
      <c r="R139" s="140">
        <f>SUM(R140:R141)</f>
        <v>0.79412340000000003</v>
      </c>
      <c r="S139" s="139"/>
      <c r="T139" s="141">
        <f>SUM(T140:T141)</f>
        <v>0</v>
      </c>
      <c r="AR139" s="135" t="s">
        <v>78</v>
      </c>
      <c r="AT139" s="142" t="s">
        <v>69</v>
      </c>
      <c r="AU139" s="142" t="s">
        <v>78</v>
      </c>
      <c r="AY139" s="135" t="s">
        <v>125</v>
      </c>
      <c r="BK139" s="143">
        <f>SUM(BK140:BK141)</f>
        <v>0</v>
      </c>
    </row>
    <row r="140" spans="1:65" s="2" customFormat="1" ht="37.950000000000003" customHeight="1">
      <c r="A140" s="28"/>
      <c r="B140" s="146"/>
      <c r="C140" s="147" t="s">
        <v>168</v>
      </c>
      <c r="D140" s="147" t="s">
        <v>127</v>
      </c>
      <c r="E140" s="148" t="s">
        <v>496</v>
      </c>
      <c r="F140" s="149" t="s">
        <v>497</v>
      </c>
      <c r="G140" s="150" t="s">
        <v>470</v>
      </c>
      <c r="H140" s="151">
        <v>0.42</v>
      </c>
      <c r="I140" s="152"/>
      <c r="J140" s="152">
        <f>ROUND(I140*H140,2)</f>
        <v>0</v>
      </c>
      <c r="K140" s="153"/>
      <c r="L140" s="29"/>
      <c r="M140" s="154" t="s">
        <v>1</v>
      </c>
      <c r="N140" s="155" t="s">
        <v>36</v>
      </c>
      <c r="O140" s="156">
        <v>1.603</v>
      </c>
      <c r="P140" s="156">
        <f>O140*H140</f>
        <v>0.67325999999999997</v>
      </c>
      <c r="Q140" s="156">
        <v>1.8907700000000001</v>
      </c>
      <c r="R140" s="156">
        <f>Q140*H140</f>
        <v>0.79412340000000003</v>
      </c>
      <c r="S140" s="156">
        <v>0</v>
      </c>
      <c r="T140" s="157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131</v>
      </c>
      <c r="AT140" s="158" t="s">
        <v>127</v>
      </c>
      <c r="AU140" s="158" t="s">
        <v>132</v>
      </c>
      <c r="AY140" s="16" t="s">
        <v>125</v>
      </c>
      <c r="BE140" s="159">
        <f>IF(N140="základná",J140,0)</f>
        <v>0</v>
      </c>
      <c r="BF140" s="159">
        <f>IF(N140="znížená",J140,0)</f>
        <v>0</v>
      </c>
      <c r="BG140" s="159">
        <f>IF(N140="zákl. prenesená",J140,0)</f>
        <v>0</v>
      </c>
      <c r="BH140" s="159">
        <f>IF(N140="zníž. prenesená",J140,0)</f>
        <v>0</v>
      </c>
      <c r="BI140" s="159">
        <f>IF(N140="nulová",J140,0)</f>
        <v>0</v>
      </c>
      <c r="BJ140" s="16" t="s">
        <v>132</v>
      </c>
      <c r="BK140" s="159">
        <f>ROUND(I140*H140,2)</f>
        <v>0</v>
      </c>
      <c r="BL140" s="16" t="s">
        <v>131</v>
      </c>
      <c r="BM140" s="158" t="s">
        <v>498</v>
      </c>
    </row>
    <row r="141" spans="1:65" s="13" customFormat="1">
      <c r="B141" s="160"/>
      <c r="D141" s="161" t="s">
        <v>134</v>
      </c>
      <c r="E141" s="162" t="s">
        <v>1</v>
      </c>
      <c r="F141" s="163" t="s">
        <v>499</v>
      </c>
      <c r="H141" s="164">
        <v>0.42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134</v>
      </c>
      <c r="AU141" s="162" t="s">
        <v>132</v>
      </c>
      <c r="AV141" s="13" t="s">
        <v>132</v>
      </c>
      <c r="AW141" s="13" t="s">
        <v>27</v>
      </c>
      <c r="AX141" s="13" t="s">
        <v>78</v>
      </c>
      <c r="AY141" s="162" t="s">
        <v>125</v>
      </c>
    </row>
    <row r="142" spans="1:65" s="12" customFormat="1" ht="25.95" customHeight="1">
      <c r="B142" s="134"/>
      <c r="D142" s="135" t="s">
        <v>69</v>
      </c>
      <c r="E142" s="136" t="s">
        <v>298</v>
      </c>
      <c r="F142" s="136" t="s">
        <v>299</v>
      </c>
      <c r="J142" s="137">
        <f>BK142</f>
        <v>0</v>
      </c>
      <c r="L142" s="134"/>
      <c r="M142" s="138"/>
      <c r="N142" s="139"/>
      <c r="O142" s="139"/>
      <c r="P142" s="140">
        <f>P143+P149+P151</f>
        <v>9.2974564999999991</v>
      </c>
      <c r="Q142" s="139"/>
      <c r="R142" s="140">
        <f>R143+R149+R151</f>
        <v>3.4360500000000002E-2</v>
      </c>
      <c r="S142" s="139"/>
      <c r="T142" s="141">
        <f>T143+T149+T151</f>
        <v>0</v>
      </c>
      <c r="AR142" s="135" t="s">
        <v>78</v>
      </c>
      <c r="AT142" s="142" t="s">
        <v>69</v>
      </c>
      <c r="AU142" s="142" t="s">
        <v>70</v>
      </c>
      <c r="AY142" s="135" t="s">
        <v>125</v>
      </c>
      <c r="BK142" s="143">
        <f>BK143+BK149+BK151</f>
        <v>0</v>
      </c>
    </row>
    <row r="143" spans="1:65" s="12" customFormat="1" ht="22.95" customHeight="1">
      <c r="B143" s="134"/>
      <c r="D143" s="135" t="s">
        <v>69</v>
      </c>
      <c r="E143" s="144" t="s">
        <v>168</v>
      </c>
      <c r="F143" s="144" t="s">
        <v>277</v>
      </c>
      <c r="J143" s="145">
        <f>BK143</f>
        <v>0</v>
      </c>
      <c r="L143" s="134"/>
      <c r="M143" s="138"/>
      <c r="N143" s="139"/>
      <c r="O143" s="139"/>
      <c r="P143" s="140">
        <f>SUM(P144:P148)</f>
        <v>2.492</v>
      </c>
      <c r="Q143" s="139"/>
      <c r="R143" s="140">
        <f>SUM(R144:R148)</f>
        <v>1.111E-2</v>
      </c>
      <c r="S143" s="139"/>
      <c r="T143" s="141">
        <f>SUM(T144:T148)</f>
        <v>0</v>
      </c>
      <c r="AR143" s="135" t="s">
        <v>78</v>
      </c>
      <c r="AT143" s="142" t="s">
        <v>69</v>
      </c>
      <c r="AU143" s="142" t="s">
        <v>78</v>
      </c>
      <c r="AY143" s="135" t="s">
        <v>125</v>
      </c>
      <c r="BK143" s="143">
        <f>SUM(BK144:BK148)</f>
        <v>0</v>
      </c>
    </row>
    <row r="144" spans="1:65" s="2" customFormat="1" ht="16.5" customHeight="1">
      <c r="A144" s="28"/>
      <c r="B144" s="146"/>
      <c r="C144" s="147" t="s">
        <v>173</v>
      </c>
      <c r="D144" s="147" t="s">
        <v>127</v>
      </c>
      <c r="E144" s="148" t="s">
        <v>500</v>
      </c>
      <c r="F144" s="149" t="s">
        <v>501</v>
      </c>
      <c r="G144" s="150" t="s">
        <v>274</v>
      </c>
      <c r="H144" s="151">
        <v>7</v>
      </c>
      <c r="I144" s="152"/>
      <c r="J144" s="152">
        <f>ROUND(I144*H144,2)</f>
        <v>0</v>
      </c>
      <c r="K144" s="153"/>
      <c r="L144" s="29"/>
      <c r="M144" s="154" t="s">
        <v>1</v>
      </c>
      <c r="N144" s="155" t="s">
        <v>36</v>
      </c>
      <c r="O144" s="156">
        <v>3.9E-2</v>
      </c>
      <c r="P144" s="156">
        <f>O144*H144</f>
        <v>0.27300000000000002</v>
      </c>
      <c r="Q144" s="156">
        <v>0</v>
      </c>
      <c r="R144" s="156">
        <f>Q144*H144</f>
        <v>0</v>
      </c>
      <c r="S144" s="156">
        <v>0</v>
      </c>
      <c r="T144" s="157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8" t="s">
        <v>131</v>
      </c>
      <c r="AT144" s="158" t="s">
        <v>127</v>
      </c>
      <c r="AU144" s="158" t="s">
        <v>132</v>
      </c>
      <c r="AY144" s="16" t="s">
        <v>125</v>
      </c>
      <c r="BE144" s="159">
        <f>IF(N144="základná",J144,0)</f>
        <v>0</v>
      </c>
      <c r="BF144" s="159">
        <f>IF(N144="znížená",J144,0)</f>
        <v>0</v>
      </c>
      <c r="BG144" s="159">
        <f>IF(N144="zákl. prenesená",J144,0)</f>
        <v>0</v>
      </c>
      <c r="BH144" s="159">
        <f>IF(N144="zníž. prenesená",J144,0)</f>
        <v>0</v>
      </c>
      <c r="BI144" s="159">
        <f>IF(N144="nulová",J144,0)</f>
        <v>0</v>
      </c>
      <c r="BJ144" s="16" t="s">
        <v>132</v>
      </c>
      <c r="BK144" s="159">
        <f>ROUND(I144*H144,2)</f>
        <v>0</v>
      </c>
      <c r="BL144" s="16" t="s">
        <v>131</v>
      </c>
      <c r="BM144" s="158" t="s">
        <v>502</v>
      </c>
    </row>
    <row r="145" spans="1:65" s="2" customFormat="1" ht="21.75" customHeight="1">
      <c r="A145" s="28"/>
      <c r="B145" s="146"/>
      <c r="C145" s="175" t="s">
        <v>179</v>
      </c>
      <c r="D145" s="175" t="s">
        <v>246</v>
      </c>
      <c r="E145" s="176" t="s">
        <v>503</v>
      </c>
      <c r="F145" s="177" t="s">
        <v>504</v>
      </c>
      <c r="G145" s="178" t="s">
        <v>274</v>
      </c>
      <c r="H145" s="179">
        <v>7</v>
      </c>
      <c r="I145" s="180"/>
      <c r="J145" s="180">
        <f>ROUND(I145*H145,2)</f>
        <v>0</v>
      </c>
      <c r="K145" s="181"/>
      <c r="L145" s="182"/>
      <c r="M145" s="183" t="s">
        <v>1</v>
      </c>
      <c r="N145" s="184" t="s">
        <v>36</v>
      </c>
      <c r="O145" s="156">
        <v>0</v>
      </c>
      <c r="P145" s="156">
        <f>O145*H145</f>
        <v>0</v>
      </c>
      <c r="Q145" s="156">
        <v>1.47E-3</v>
      </c>
      <c r="R145" s="156">
        <f>Q145*H145</f>
        <v>1.0290000000000001E-2</v>
      </c>
      <c r="S145" s="156">
        <v>0</v>
      </c>
      <c r="T145" s="157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168</v>
      </c>
      <c r="AT145" s="158" t="s">
        <v>246</v>
      </c>
      <c r="AU145" s="158" t="s">
        <v>132</v>
      </c>
      <c r="AY145" s="16" t="s">
        <v>125</v>
      </c>
      <c r="BE145" s="159">
        <f>IF(N145="základná",J145,0)</f>
        <v>0</v>
      </c>
      <c r="BF145" s="159">
        <f>IF(N145="znížená",J145,0)</f>
        <v>0</v>
      </c>
      <c r="BG145" s="159">
        <f>IF(N145="zákl. prenesená",J145,0)</f>
        <v>0</v>
      </c>
      <c r="BH145" s="159">
        <f>IF(N145="zníž. prenesená",J145,0)</f>
        <v>0</v>
      </c>
      <c r="BI145" s="159">
        <f>IF(N145="nulová",J145,0)</f>
        <v>0</v>
      </c>
      <c r="BJ145" s="16" t="s">
        <v>132</v>
      </c>
      <c r="BK145" s="159">
        <f>ROUND(I145*H145,2)</f>
        <v>0</v>
      </c>
      <c r="BL145" s="16" t="s">
        <v>131</v>
      </c>
      <c r="BM145" s="158" t="s">
        <v>505</v>
      </c>
    </row>
    <row r="146" spans="1:65" s="2" customFormat="1" ht="24.15" customHeight="1">
      <c r="A146" s="28"/>
      <c r="B146" s="146"/>
      <c r="C146" s="175" t="s">
        <v>184</v>
      </c>
      <c r="D146" s="175" t="s">
        <v>246</v>
      </c>
      <c r="E146" s="176" t="s">
        <v>506</v>
      </c>
      <c r="F146" s="177" t="s">
        <v>507</v>
      </c>
      <c r="G146" s="178" t="s">
        <v>242</v>
      </c>
      <c r="H146" s="179">
        <v>2</v>
      </c>
      <c r="I146" s="180"/>
      <c r="J146" s="180">
        <f>ROUND(I146*H146,2)</f>
        <v>0</v>
      </c>
      <c r="K146" s="181"/>
      <c r="L146" s="182"/>
      <c r="M146" s="183" t="s">
        <v>1</v>
      </c>
      <c r="N146" s="184" t="s">
        <v>36</v>
      </c>
      <c r="O146" s="156">
        <v>0</v>
      </c>
      <c r="P146" s="156">
        <f>O146*H146</f>
        <v>0</v>
      </c>
      <c r="Q146" s="156">
        <v>4.0999999999999999E-4</v>
      </c>
      <c r="R146" s="156">
        <f>Q146*H146</f>
        <v>8.1999999999999998E-4</v>
      </c>
      <c r="S146" s="156">
        <v>0</v>
      </c>
      <c r="T146" s="157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8" t="s">
        <v>168</v>
      </c>
      <c r="AT146" s="158" t="s">
        <v>246</v>
      </c>
      <c r="AU146" s="158" t="s">
        <v>132</v>
      </c>
      <c r="AY146" s="16" t="s">
        <v>125</v>
      </c>
      <c r="BE146" s="159">
        <f>IF(N146="základná",J146,0)</f>
        <v>0</v>
      </c>
      <c r="BF146" s="159">
        <f>IF(N146="znížená",J146,0)</f>
        <v>0</v>
      </c>
      <c r="BG146" s="159">
        <f>IF(N146="zákl. prenesená",J146,0)</f>
        <v>0</v>
      </c>
      <c r="BH146" s="159">
        <f>IF(N146="zníž. prenesená",J146,0)</f>
        <v>0</v>
      </c>
      <c r="BI146" s="159">
        <f>IF(N146="nulová",J146,0)</f>
        <v>0</v>
      </c>
      <c r="BJ146" s="16" t="s">
        <v>132</v>
      </c>
      <c r="BK146" s="159">
        <f>ROUND(I146*H146,2)</f>
        <v>0</v>
      </c>
      <c r="BL146" s="16" t="s">
        <v>131</v>
      </c>
      <c r="BM146" s="158" t="s">
        <v>508</v>
      </c>
    </row>
    <row r="147" spans="1:65" s="2" customFormat="1" ht="24.15" customHeight="1">
      <c r="A147" s="28"/>
      <c r="B147" s="146"/>
      <c r="C147" s="147" t="s">
        <v>189</v>
      </c>
      <c r="D147" s="147" t="s">
        <v>127</v>
      </c>
      <c r="E147" s="148" t="s">
        <v>509</v>
      </c>
      <c r="F147" s="149" t="s">
        <v>510</v>
      </c>
      <c r="G147" s="150" t="s">
        <v>274</v>
      </c>
      <c r="H147" s="151">
        <v>7</v>
      </c>
      <c r="I147" s="152"/>
      <c r="J147" s="152">
        <f>ROUND(I147*H147,2)</f>
        <v>0</v>
      </c>
      <c r="K147" s="153"/>
      <c r="L147" s="29"/>
      <c r="M147" s="154" t="s">
        <v>1</v>
      </c>
      <c r="N147" s="155" t="s">
        <v>36</v>
      </c>
      <c r="O147" s="156">
        <v>4.1000000000000002E-2</v>
      </c>
      <c r="P147" s="156">
        <f>O147*H147</f>
        <v>0.28700000000000003</v>
      </c>
      <c r="Q147" s="156">
        <v>0</v>
      </c>
      <c r="R147" s="156">
        <f>Q147*H147</f>
        <v>0</v>
      </c>
      <c r="S147" s="156">
        <v>0</v>
      </c>
      <c r="T147" s="157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8" t="s">
        <v>131</v>
      </c>
      <c r="AT147" s="158" t="s">
        <v>127</v>
      </c>
      <c r="AU147" s="158" t="s">
        <v>132</v>
      </c>
      <c r="AY147" s="16" t="s">
        <v>125</v>
      </c>
      <c r="BE147" s="159">
        <f>IF(N147="základná",J147,0)</f>
        <v>0</v>
      </c>
      <c r="BF147" s="159">
        <f>IF(N147="znížená",J147,0)</f>
        <v>0</v>
      </c>
      <c r="BG147" s="159">
        <f>IF(N147="zákl. prenesená",J147,0)</f>
        <v>0</v>
      </c>
      <c r="BH147" s="159">
        <f>IF(N147="zníž. prenesená",J147,0)</f>
        <v>0</v>
      </c>
      <c r="BI147" s="159">
        <f>IF(N147="nulová",J147,0)</f>
        <v>0</v>
      </c>
      <c r="BJ147" s="16" t="s">
        <v>132</v>
      </c>
      <c r="BK147" s="159">
        <f>ROUND(I147*H147,2)</f>
        <v>0</v>
      </c>
      <c r="BL147" s="16" t="s">
        <v>131</v>
      </c>
      <c r="BM147" s="158" t="s">
        <v>511</v>
      </c>
    </row>
    <row r="148" spans="1:65" s="2" customFormat="1" ht="24.15" customHeight="1">
      <c r="A148" s="28"/>
      <c r="B148" s="146"/>
      <c r="C148" s="147" t="s">
        <v>198</v>
      </c>
      <c r="D148" s="147" t="s">
        <v>127</v>
      </c>
      <c r="E148" s="148" t="s">
        <v>512</v>
      </c>
      <c r="F148" s="149" t="s">
        <v>513</v>
      </c>
      <c r="G148" s="150" t="s">
        <v>274</v>
      </c>
      <c r="H148" s="151">
        <v>7</v>
      </c>
      <c r="I148" s="152"/>
      <c r="J148" s="152">
        <f>ROUND(I148*H148,2)</f>
        <v>0</v>
      </c>
      <c r="K148" s="153"/>
      <c r="L148" s="29"/>
      <c r="M148" s="154" t="s">
        <v>1</v>
      </c>
      <c r="N148" s="155" t="s">
        <v>36</v>
      </c>
      <c r="O148" s="156">
        <v>0.27600000000000002</v>
      </c>
      <c r="P148" s="156">
        <f>O148*H148</f>
        <v>1.9320000000000002</v>
      </c>
      <c r="Q148" s="156">
        <v>0</v>
      </c>
      <c r="R148" s="156">
        <f>Q148*H148</f>
        <v>0</v>
      </c>
      <c r="S148" s="156">
        <v>0</v>
      </c>
      <c r="T148" s="157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8" t="s">
        <v>131</v>
      </c>
      <c r="AT148" s="158" t="s">
        <v>127</v>
      </c>
      <c r="AU148" s="158" t="s">
        <v>132</v>
      </c>
      <c r="AY148" s="16" t="s">
        <v>125</v>
      </c>
      <c r="BE148" s="159">
        <f>IF(N148="základná",J148,0)</f>
        <v>0</v>
      </c>
      <c r="BF148" s="159">
        <f>IF(N148="znížená",J148,0)</f>
        <v>0</v>
      </c>
      <c r="BG148" s="159">
        <f>IF(N148="zákl. prenesená",J148,0)</f>
        <v>0</v>
      </c>
      <c r="BH148" s="159">
        <f>IF(N148="zníž. prenesená",J148,0)</f>
        <v>0</v>
      </c>
      <c r="BI148" s="159">
        <f>IF(N148="nulová",J148,0)</f>
        <v>0</v>
      </c>
      <c r="BJ148" s="16" t="s">
        <v>132</v>
      </c>
      <c r="BK148" s="159">
        <f>ROUND(I148*H148,2)</f>
        <v>0</v>
      </c>
      <c r="BL148" s="16" t="s">
        <v>131</v>
      </c>
      <c r="BM148" s="158" t="s">
        <v>514</v>
      </c>
    </row>
    <row r="149" spans="1:65" s="12" customFormat="1" ht="22.95" customHeight="1">
      <c r="B149" s="134"/>
      <c r="D149" s="135" t="s">
        <v>69</v>
      </c>
      <c r="E149" s="144" t="s">
        <v>292</v>
      </c>
      <c r="F149" s="144" t="s">
        <v>293</v>
      </c>
      <c r="J149" s="145">
        <f>BK149</f>
        <v>0</v>
      </c>
      <c r="L149" s="134"/>
      <c r="M149" s="138"/>
      <c r="N149" s="139"/>
      <c r="O149" s="139"/>
      <c r="P149" s="140">
        <f>P150</f>
        <v>4.654579</v>
      </c>
      <c r="Q149" s="139"/>
      <c r="R149" s="140">
        <f>R150</f>
        <v>0</v>
      </c>
      <c r="S149" s="139"/>
      <c r="T149" s="141">
        <f>T150</f>
        <v>0</v>
      </c>
      <c r="AR149" s="135" t="s">
        <v>78</v>
      </c>
      <c r="AT149" s="142" t="s">
        <v>69</v>
      </c>
      <c r="AU149" s="142" t="s">
        <v>78</v>
      </c>
      <c r="AY149" s="135" t="s">
        <v>125</v>
      </c>
      <c r="BK149" s="143">
        <f>BK150</f>
        <v>0</v>
      </c>
    </row>
    <row r="150" spans="1:65" s="2" customFormat="1" ht="33" customHeight="1">
      <c r="A150" s="28"/>
      <c r="B150" s="146"/>
      <c r="C150" s="147" t="s">
        <v>203</v>
      </c>
      <c r="D150" s="147" t="s">
        <v>127</v>
      </c>
      <c r="E150" s="148" t="s">
        <v>515</v>
      </c>
      <c r="F150" s="149" t="s">
        <v>516</v>
      </c>
      <c r="G150" s="150" t="s">
        <v>176</v>
      </c>
      <c r="H150" s="151">
        <v>3.6110000000000002</v>
      </c>
      <c r="I150" s="152"/>
      <c r="J150" s="152">
        <f>ROUND(I150*H150,2)</f>
        <v>0</v>
      </c>
      <c r="K150" s="153"/>
      <c r="L150" s="29"/>
      <c r="M150" s="154" t="s">
        <v>1</v>
      </c>
      <c r="N150" s="155" t="s">
        <v>36</v>
      </c>
      <c r="O150" s="156">
        <v>1.2889999999999999</v>
      </c>
      <c r="P150" s="156">
        <f>O150*H150</f>
        <v>4.654579</v>
      </c>
      <c r="Q150" s="156">
        <v>0</v>
      </c>
      <c r="R150" s="156">
        <f>Q150*H150</f>
        <v>0</v>
      </c>
      <c r="S150" s="156">
        <v>0</v>
      </c>
      <c r="T150" s="157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8" t="s">
        <v>131</v>
      </c>
      <c r="AT150" s="158" t="s">
        <v>127</v>
      </c>
      <c r="AU150" s="158" t="s">
        <v>132</v>
      </c>
      <c r="AY150" s="16" t="s">
        <v>125</v>
      </c>
      <c r="BE150" s="159">
        <f>IF(N150="základná",J150,0)</f>
        <v>0</v>
      </c>
      <c r="BF150" s="159">
        <f>IF(N150="znížená",J150,0)</f>
        <v>0</v>
      </c>
      <c r="BG150" s="159">
        <f>IF(N150="zákl. prenesená",J150,0)</f>
        <v>0</v>
      </c>
      <c r="BH150" s="159">
        <f>IF(N150="zníž. prenesená",J150,0)</f>
        <v>0</v>
      </c>
      <c r="BI150" s="159">
        <f>IF(N150="nulová",J150,0)</f>
        <v>0</v>
      </c>
      <c r="BJ150" s="16" t="s">
        <v>132</v>
      </c>
      <c r="BK150" s="159">
        <f>ROUND(I150*H150,2)</f>
        <v>0</v>
      </c>
      <c r="BL150" s="16" t="s">
        <v>131</v>
      </c>
      <c r="BM150" s="158" t="s">
        <v>517</v>
      </c>
    </row>
    <row r="151" spans="1:65" s="12" customFormat="1" ht="22.95" customHeight="1">
      <c r="B151" s="134"/>
      <c r="D151" s="135" t="s">
        <v>69</v>
      </c>
      <c r="E151" s="144" t="s">
        <v>518</v>
      </c>
      <c r="F151" s="144" t="s">
        <v>519</v>
      </c>
      <c r="J151" s="145">
        <f>BK151</f>
        <v>0</v>
      </c>
      <c r="L151" s="134"/>
      <c r="M151" s="138"/>
      <c r="N151" s="139"/>
      <c r="O151" s="139"/>
      <c r="P151" s="140">
        <f>SUM(P152:P160)</f>
        <v>2.1508775</v>
      </c>
      <c r="Q151" s="139"/>
      <c r="R151" s="140">
        <f>SUM(R152:R160)</f>
        <v>2.3250500000000004E-2</v>
      </c>
      <c r="S151" s="139"/>
      <c r="T151" s="141">
        <f>SUM(T152:T160)</f>
        <v>0</v>
      </c>
      <c r="AR151" s="135" t="s">
        <v>132</v>
      </c>
      <c r="AT151" s="142" t="s">
        <v>69</v>
      </c>
      <c r="AU151" s="142" t="s">
        <v>78</v>
      </c>
      <c r="AY151" s="135" t="s">
        <v>125</v>
      </c>
      <c r="BK151" s="143">
        <f>SUM(BK152:BK160)</f>
        <v>0</v>
      </c>
    </row>
    <row r="152" spans="1:65" s="2" customFormat="1" ht="24.15" customHeight="1">
      <c r="A152" s="28"/>
      <c r="B152" s="146"/>
      <c r="C152" s="147" t="s">
        <v>208</v>
      </c>
      <c r="D152" s="147" t="s">
        <v>127</v>
      </c>
      <c r="E152" s="148" t="s">
        <v>520</v>
      </c>
      <c r="F152" s="149" t="s">
        <v>521</v>
      </c>
      <c r="G152" s="150" t="s">
        <v>274</v>
      </c>
      <c r="H152" s="151">
        <v>2.5</v>
      </c>
      <c r="I152" s="152"/>
      <c r="J152" s="152">
        <f t="shared" ref="J152:J160" si="0">ROUND(I152*H152,2)</f>
        <v>0</v>
      </c>
      <c r="K152" s="153"/>
      <c r="L152" s="29"/>
      <c r="M152" s="154" t="s">
        <v>1</v>
      </c>
      <c r="N152" s="155" t="s">
        <v>36</v>
      </c>
      <c r="O152" s="156">
        <v>0.34100000000000003</v>
      </c>
      <c r="P152" s="156">
        <f t="shared" ref="P152:P160" si="1">O152*H152</f>
        <v>0.85250000000000004</v>
      </c>
      <c r="Q152" s="156">
        <v>9.0000000000000006E-5</v>
      </c>
      <c r="R152" s="156">
        <f t="shared" ref="R152:R160" si="2">Q152*H152</f>
        <v>2.2500000000000002E-4</v>
      </c>
      <c r="S152" s="156">
        <v>0</v>
      </c>
      <c r="T152" s="157">
        <f t="shared" ref="T152:T160" si="3"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8" t="s">
        <v>213</v>
      </c>
      <c r="AT152" s="158" t="s">
        <v>127</v>
      </c>
      <c r="AU152" s="158" t="s">
        <v>132</v>
      </c>
      <c r="AY152" s="16" t="s">
        <v>125</v>
      </c>
      <c r="BE152" s="159">
        <f t="shared" ref="BE152:BE160" si="4">IF(N152="základná",J152,0)</f>
        <v>0</v>
      </c>
      <c r="BF152" s="159">
        <f t="shared" ref="BF152:BF160" si="5">IF(N152="znížená",J152,0)</f>
        <v>0</v>
      </c>
      <c r="BG152" s="159">
        <f t="shared" ref="BG152:BG160" si="6">IF(N152="zákl. prenesená",J152,0)</f>
        <v>0</v>
      </c>
      <c r="BH152" s="159">
        <f t="shared" ref="BH152:BH160" si="7">IF(N152="zníž. prenesená",J152,0)</f>
        <v>0</v>
      </c>
      <c r="BI152" s="159">
        <f t="shared" ref="BI152:BI160" si="8">IF(N152="nulová",J152,0)</f>
        <v>0</v>
      </c>
      <c r="BJ152" s="16" t="s">
        <v>132</v>
      </c>
      <c r="BK152" s="159">
        <f t="shared" ref="BK152:BK160" si="9">ROUND(I152*H152,2)</f>
        <v>0</v>
      </c>
      <c r="BL152" s="16" t="s">
        <v>213</v>
      </c>
      <c r="BM152" s="158" t="s">
        <v>522</v>
      </c>
    </row>
    <row r="153" spans="1:65" s="2" customFormat="1" ht="24.15" customHeight="1">
      <c r="A153" s="28"/>
      <c r="B153" s="146"/>
      <c r="C153" s="175" t="s">
        <v>213</v>
      </c>
      <c r="D153" s="175" t="s">
        <v>246</v>
      </c>
      <c r="E153" s="176" t="s">
        <v>523</v>
      </c>
      <c r="F153" s="177" t="s">
        <v>524</v>
      </c>
      <c r="G153" s="178" t="s">
        <v>274</v>
      </c>
      <c r="H153" s="179">
        <v>2.5</v>
      </c>
      <c r="I153" s="180"/>
      <c r="J153" s="180">
        <f t="shared" si="0"/>
        <v>0</v>
      </c>
      <c r="K153" s="181"/>
      <c r="L153" s="182"/>
      <c r="M153" s="183" t="s">
        <v>1</v>
      </c>
      <c r="N153" s="184" t="s">
        <v>36</v>
      </c>
      <c r="O153" s="156">
        <v>0</v>
      </c>
      <c r="P153" s="156">
        <f t="shared" si="1"/>
        <v>0</v>
      </c>
      <c r="Q153" s="156">
        <v>2.5999999999999998E-4</v>
      </c>
      <c r="R153" s="156">
        <f t="shared" si="2"/>
        <v>6.4999999999999997E-4</v>
      </c>
      <c r="S153" s="156">
        <v>0</v>
      </c>
      <c r="T153" s="157">
        <f t="shared" si="3"/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8" t="s">
        <v>302</v>
      </c>
      <c r="AT153" s="158" t="s">
        <v>246</v>
      </c>
      <c r="AU153" s="158" t="s">
        <v>132</v>
      </c>
      <c r="AY153" s="16" t="s">
        <v>125</v>
      </c>
      <c r="BE153" s="159">
        <f t="shared" si="4"/>
        <v>0</v>
      </c>
      <c r="BF153" s="159">
        <f t="shared" si="5"/>
        <v>0</v>
      </c>
      <c r="BG153" s="159">
        <f t="shared" si="6"/>
        <v>0</v>
      </c>
      <c r="BH153" s="159">
        <f t="shared" si="7"/>
        <v>0</v>
      </c>
      <c r="BI153" s="159">
        <f t="shared" si="8"/>
        <v>0</v>
      </c>
      <c r="BJ153" s="16" t="s">
        <v>132</v>
      </c>
      <c r="BK153" s="159">
        <f t="shared" si="9"/>
        <v>0</v>
      </c>
      <c r="BL153" s="16" t="s">
        <v>213</v>
      </c>
      <c r="BM153" s="158" t="s">
        <v>525</v>
      </c>
    </row>
    <row r="154" spans="1:65" s="2" customFormat="1" ht="16.5" customHeight="1">
      <c r="A154" s="28"/>
      <c r="B154" s="146"/>
      <c r="C154" s="147" t="s">
        <v>218</v>
      </c>
      <c r="D154" s="147" t="s">
        <v>127</v>
      </c>
      <c r="E154" s="148" t="s">
        <v>526</v>
      </c>
      <c r="F154" s="149" t="s">
        <v>527</v>
      </c>
      <c r="G154" s="150" t="s">
        <v>242</v>
      </c>
      <c r="H154" s="151">
        <v>1</v>
      </c>
      <c r="I154" s="152"/>
      <c r="J154" s="152">
        <f t="shared" si="0"/>
        <v>0</v>
      </c>
      <c r="K154" s="153"/>
      <c r="L154" s="29"/>
      <c r="M154" s="154" t="s">
        <v>1</v>
      </c>
      <c r="N154" s="155" t="s">
        <v>36</v>
      </c>
      <c r="O154" s="156">
        <v>0.52900000000000003</v>
      </c>
      <c r="P154" s="156">
        <f t="shared" si="1"/>
        <v>0.52900000000000003</v>
      </c>
      <c r="Q154" s="156">
        <v>0</v>
      </c>
      <c r="R154" s="156">
        <f t="shared" si="2"/>
        <v>0</v>
      </c>
      <c r="S154" s="156">
        <v>0</v>
      </c>
      <c r="T154" s="157">
        <f t="shared" si="3"/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8" t="s">
        <v>213</v>
      </c>
      <c r="AT154" s="158" t="s">
        <v>127</v>
      </c>
      <c r="AU154" s="158" t="s">
        <v>132</v>
      </c>
      <c r="AY154" s="16" t="s">
        <v>125</v>
      </c>
      <c r="BE154" s="159">
        <f t="shared" si="4"/>
        <v>0</v>
      </c>
      <c r="BF154" s="159">
        <f t="shared" si="5"/>
        <v>0</v>
      </c>
      <c r="BG154" s="159">
        <f t="shared" si="6"/>
        <v>0</v>
      </c>
      <c r="BH154" s="159">
        <f t="shared" si="7"/>
        <v>0</v>
      </c>
      <c r="BI154" s="159">
        <f t="shared" si="8"/>
        <v>0</v>
      </c>
      <c r="BJ154" s="16" t="s">
        <v>132</v>
      </c>
      <c r="BK154" s="159">
        <f t="shared" si="9"/>
        <v>0</v>
      </c>
      <c r="BL154" s="16" t="s">
        <v>213</v>
      </c>
      <c r="BM154" s="158" t="s">
        <v>528</v>
      </c>
    </row>
    <row r="155" spans="1:65" s="2" customFormat="1" ht="24.15" customHeight="1">
      <c r="A155" s="28"/>
      <c r="B155" s="146"/>
      <c r="C155" s="147" t="s">
        <v>224</v>
      </c>
      <c r="D155" s="147" t="s">
        <v>127</v>
      </c>
      <c r="E155" s="148" t="s">
        <v>529</v>
      </c>
      <c r="F155" s="149" t="s">
        <v>530</v>
      </c>
      <c r="G155" s="150" t="s">
        <v>242</v>
      </c>
      <c r="H155" s="151">
        <v>1</v>
      </c>
      <c r="I155" s="152"/>
      <c r="J155" s="152">
        <f t="shared" si="0"/>
        <v>0</v>
      </c>
      <c r="K155" s="153"/>
      <c r="L155" s="29"/>
      <c r="M155" s="154" t="s">
        <v>1</v>
      </c>
      <c r="N155" s="155" t="s">
        <v>36</v>
      </c>
      <c r="O155" s="156">
        <v>0.36159999999999998</v>
      </c>
      <c r="P155" s="156">
        <f t="shared" si="1"/>
        <v>0.36159999999999998</v>
      </c>
      <c r="Q155" s="156">
        <v>6.0000000000000002E-5</v>
      </c>
      <c r="R155" s="156">
        <f t="shared" si="2"/>
        <v>6.0000000000000002E-5</v>
      </c>
      <c r="S155" s="156">
        <v>0</v>
      </c>
      <c r="T155" s="157">
        <f t="shared" si="3"/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8" t="s">
        <v>213</v>
      </c>
      <c r="AT155" s="158" t="s">
        <v>127</v>
      </c>
      <c r="AU155" s="158" t="s">
        <v>132</v>
      </c>
      <c r="AY155" s="16" t="s">
        <v>125</v>
      </c>
      <c r="BE155" s="159">
        <f t="shared" si="4"/>
        <v>0</v>
      </c>
      <c r="BF155" s="159">
        <f t="shared" si="5"/>
        <v>0</v>
      </c>
      <c r="BG155" s="159">
        <f t="shared" si="6"/>
        <v>0</v>
      </c>
      <c r="BH155" s="159">
        <f t="shared" si="7"/>
        <v>0</v>
      </c>
      <c r="BI155" s="159">
        <f t="shared" si="8"/>
        <v>0</v>
      </c>
      <c r="BJ155" s="16" t="s">
        <v>132</v>
      </c>
      <c r="BK155" s="159">
        <f t="shared" si="9"/>
        <v>0</v>
      </c>
      <c r="BL155" s="16" t="s">
        <v>213</v>
      </c>
      <c r="BM155" s="158" t="s">
        <v>531</v>
      </c>
    </row>
    <row r="156" spans="1:65" s="2" customFormat="1" ht="16.5" customHeight="1">
      <c r="A156" s="28"/>
      <c r="B156" s="146"/>
      <c r="C156" s="175" t="s">
        <v>228</v>
      </c>
      <c r="D156" s="175" t="s">
        <v>246</v>
      </c>
      <c r="E156" s="176" t="s">
        <v>532</v>
      </c>
      <c r="F156" s="177" t="s">
        <v>533</v>
      </c>
      <c r="G156" s="178" t="s">
        <v>242</v>
      </c>
      <c r="H156" s="179">
        <v>1</v>
      </c>
      <c r="I156" s="180"/>
      <c r="J156" s="180">
        <f t="shared" si="0"/>
        <v>0</v>
      </c>
      <c r="K156" s="181"/>
      <c r="L156" s="182"/>
      <c r="M156" s="183" t="s">
        <v>1</v>
      </c>
      <c r="N156" s="184" t="s">
        <v>36</v>
      </c>
      <c r="O156" s="156">
        <v>0</v>
      </c>
      <c r="P156" s="156">
        <f t="shared" si="1"/>
        <v>0</v>
      </c>
      <c r="Q156" s="156">
        <v>2.1000000000000001E-2</v>
      </c>
      <c r="R156" s="156">
        <f t="shared" si="2"/>
        <v>2.1000000000000001E-2</v>
      </c>
      <c r="S156" s="156">
        <v>0</v>
      </c>
      <c r="T156" s="157">
        <f t="shared" si="3"/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8" t="s">
        <v>302</v>
      </c>
      <c r="AT156" s="158" t="s">
        <v>246</v>
      </c>
      <c r="AU156" s="158" t="s">
        <v>132</v>
      </c>
      <c r="AY156" s="16" t="s">
        <v>125</v>
      </c>
      <c r="BE156" s="159">
        <f t="shared" si="4"/>
        <v>0</v>
      </c>
      <c r="BF156" s="159">
        <f t="shared" si="5"/>
        <v>0</v>
      </c>
      <c r="BG156" s="159">
        <f t="shared" si="6"/>
        <v>0</v>
      </c>
      <c r="BH156" s="159">
        <f t="shared" si="7"/>
        <v>0</v>
      </c>
      <c r="BI156" s="159">
        <f t="shared" si="8"/>
        <v>0</v>
      </c>
      <c r="BJ156" s="16" t="s">
        <v>132</v>
      </c>
      <c r="BK156" s="159">
        <f t="shared" si="9"/>
        <v>0</v>
      </c>
      <c r="BL156" s="16" t="s">
        <v>213</v>
      </c>
      <c r="BM156" s="158" t="s">
        <v>534</v>
      </c>
    </row>
    <row r="157" spans="1:65" s="2" customFormat="1" ht="24.15" customHeight="1">
      <c r="A157" s="28"/>
      <c r="B157" s="146"/>
      <c r="C157" s="147" t="s">
        <v>7</v>
      </c>
      <c r="D157" s="147" t="s">
        <v>127</v>
      </c>
      <c r="E157" s="148" t="s">
        <v>535</v>
      </c>
      <c r="F157" s="149" t="s">
        <v>536</v>
      </c>
      <c r="G157" s="150" t="s">
        <v>242</v>
      </c>
      <c r="H157" s="151">
        <v>1</v>
      </c>
      <c r="I157" s="152"/>
      <c r="J157" s="152">
        <f t="shared" si="0"/>
        <v>0</v>
      </c>
      <c r="K157" s="153"/>
      <c r="L157" s="29"/>
      <c r="M157" s="154" t="s">
        <v>1</v>
      </c>
      <c r="N157" s="155" t="s">
        <v>36</v>
      </c>
      <c r="O157" s="156">
        <v>0.25974999999999998</v>
      </c>
      <c r="P157" s="156">
        <f t="shared" si="1"/>
        <v>0.25974999999999998</v>
      </c>
      <c r="Q157" s="156">
        <v>1.0000000000000001E-5</v>
      </c>
      <c r="R157" s="156">
        <f t="shared" si="2"/>
        <v>1.0000000000000001E-5</v>
      </c>
      <c r="S157" s="156">
        <v>0</v>
      </c>
      <c r="T157" s="157">
        <f t="shared" si="3"/>
        <v>0</v>
      </c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R157" s="158" t="s">
        <v>213</v>
      </c>
      <c r="AT157" s="158" t="s">
        <v>127</v>
      </c>
      <c r="AU157" s="158" t="s">
        <v>132</v>
      </c>
      <c r="AY157" s="16" t="s">
        <v>125</v>
      </c>
      <c r="BE157" s="159">
        <f t="shared" si="4"/>
        <v>0</v>
      </c>
      <c r="BF157" s="159">
        <f t="shared" si="5"/>
        <v>0</v>
      </c>
      <c r="BG157" s="159">
        <f t="shared" si="6"/>
        <v>0</v>
      </c>
      <c r="BH157" s="159">
        <f t="shared" si="7"/>
        <v>0</v>
      </c>
      <c r="BI157" s="159">
        <f t="shared" si="8"/>
        <v>0</v>
      </c>
      <c r="BJ157" s="16" t="s">
        <v>132</v>
      </c>
      <c r="BK157" s="159">
        <f t="shared" si="9"/>
        <v>0</v>
      </c>
      <c r="BL157" s="16" t="s">
        <v>213</v>
      </c>
      <c r="BM157" s="158" t="s">
        <v>537</v>
      </c>
    </row>
    <row r="158" spans="1:65" s="2" customFormat="1" ht="16.5" customHeight="1">
      <c r="A158" s="28"/>
      <c r="B158" s="146"/>
      <c r="C158" s="175" t="s">
        <v>239</v>
      </c>
      <c r="D158" s="175" t="s">
        <v>246</v>
      </c>
      <c r="E158" s="176" t="s">
        <v>538</v>
      </c>
      <c r="F158" s="177" t="s">
        <v>539</v>
      </c>
      <c r="G158" s="178" t="s">
        <v>242</v>
      </c>
      <c r="H158" s="179">
        <v>1</v>
      </c>
      <c r="I158" s="180"/>
      <c r="J158" s="180">
        <f t="shared" si="0"/>
        <v>0</v>
      </c>
      <c r="K158" s="181"/>
      <c r="L158" s="182"/>
      <c r="M158" s="183" t="s">
        <v>1</v>
      </c>
      <c r="N158" s="184" t="s">
        <v>36</v>
      </c>
      <c r="O158" s="156">
        <v>0</v>
      </c>
      <c r="P158" s="156">
        <f t="shared" si="1"/>
        <v>0</v>
      </c>
      <c r="Q158" s="156">
        <v>1.2800000000000001E-3</v>
      </c>
      <c r="R158" s="156">
        <f t="shared" si="2"/>
        <v>1.2800000000000001E-3</v>
      </c>
      <c r="S158" s="156">
        <v>0</v>
      </c>
      <c r="T158" s="157">
        <f t="shared" si="3"/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8" t="s">
        <v>302</v>
      </c>
      <c r="AT158" s="158" t="s">
        <v>246</v>
      </c>
      <c r="AU158" s="158" t="s">
        <v>132</v>
      </c>
      <c r="AY158" s="16" t="s">
        <v>125</v>
      </c>
      <c r="BE158" s="159">
        <f t="shared" si="4"/>
        <v>0</v>
      </c>
      <c r="BF158" s="159">
        <f t="shared" si="5"/>
        <v>0</v>
      </c>
      <c r="BG158" s="159">
        <f t="shared" si="6"/>
        <v>0</v>
      </c>
      <c r="BH158" s="159">
        <f t="shared" si="7"/>
        <v>0</v>
      </c>
      <c r="BI158" s="159">
        <f t="shared" si="8"/>
        <v>0</v>
      </c>
      <c r="BJ158" s="16" t="s">
        <v>132</v>
      </c>
      <c r="BK158" s="159">
        <f t="shared" si="9"/>
        <v>0</v>
      </c>
      <c r="BL158" s="16" t="s">
        <v>213</v>
      </c>
      <c r="BM158" s="158" t="s">
        <v>540</v>
      </c>
    </row>
    <row r="159" spans="1:65" s="2" customFormat="1" ht="24.15" customHeight="1">
      <c r="A159" s="28"/>
      <c r="B159" s="146"/>
      <c r="C159" s="147" t="s">
        <v>245</v>
      </c>
      <c r="D159" s="147" t="s">
        <v>127</v>
      </c>
      <c r="E159" s="148" t="s">
        <v>541</v>
      </c>
      <c r="F159" s="149" t="s">
        <v>542</v>
      </c>
      <c r="G159" s="150" t="s">
        <v>274</v>
      </c>
      <c r="H159" s="151">
        <v>2.5499999999999998</v>
      </c>
      <c r="I159" s="152"/>
      <c r="J159" s="152">
        <f t="shared" si="0"/>
        <v>0</v>
      </c>
      <c r="K159" s="153"/>
      <c r="L159" s="29"/>
      <c r="M159" s="154" t="s">
        <v>1</v>
      </c>
      <c r="N159" s="155" t="s">
        <v>36</v>
      </c>
      <c r="O159" s="156">
        <v>5.8049999999999997E-2</v>
      </c>
      <c r="P159" s="156">
        <f t="shared" si="1"/>
        <v>0.14802749999999998</v>
      </c>
      <c r="Q159" s="156">
        <v>1.0000000000000001E-5</v>
      </c>
      <c r="R159" s="156">
        <f t="shared" si="2"/>
        <v>2.55E-5</v>
      </c>
      <c r="S159" s="156">
        <v>0</v>
      </c>
      <c r="T159" s="157">
        <f t="shared" si="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8" t="s">
        <v>213</v>
      </c>
      <c r="AT159" s="158" t="s">
        <v>127</v>
      </c>
      <c r="AU159" s="158" t="s">
        <v>132</v>
      </c>
      <c r="AY159" s="16" t="s">
        <v>125</v>
      </c>
      <c r="BE159" s="159">
        <f t="shared" si="4"/>
        <v>0</v>
      </c>
      <c r="BF159" s="159">
        <f t="shared" si="5"/>
        <v>0</v>
      </c>
      <c r="BG159" s="159">
        <f t="shared" si="6"/>
        <v>0</v>
      </c>
      <c r="BH159" s="159">
        <f t="shared" si="7"/>
        <v>0</v>
      </c>
      <c r="BI159" s="159">
        <f t="shared" si="8"/>
        <v>0</v>
      </c>
      <c r="BJ159" s="16" t="s">
        <v>132</v>
      </c>
      <c r="BK159" s="159">
        <f t="shared" si="9"/>
        <v>0</v>
      </c>
      <c r="BL159" s="16" t="s">
        <v>213</v>
      </c>
      <c r="BM159" s="158" t="s">
        <v>543</v>
      </c>
    </row>
    <row r="160" spans="1:65" s="2" customFormat="1" ht="24.15" customHeight="1">
      <c r="A160" s="28"/>
      <c r="B160" s="146"/>
      <c r="C160" s="147" t="s">
        <v>252</v>
      </c>
      <c r="D160" s="147" t="s">
        <v>127</v>
      </c>
      <c r="E160" s="148" t="s">
        <v>544</v>
      </c>
      <c r="F160" s="149" t="s">
        <v>545</v>
      </c>
      <c r="G160" s="150" t="s">
        <v>320</v>
      </c>
      <c r="H160" s="151">
        <v>1.6279999999999999</v>
      </c>
      <c r="I160" s="152"/>
      <c r="J160" s="152">
        <f t="shared" si="0"/>
        <v>0</v>
      </c>
      <c r="K160" s="153"/>
      <c r="L160" s="29"/>
      <c r="M160" s="188" t="s">
        <v>1</v>
      </c>
      <c r="N160" s="189" t="s">
        <v>36</v>
      </c>
      <c r="O160" s="190">
        <v>0</v>
      </c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8" t="s">
        <v>213</v>
      </c>
      <c r="AT160" s="158" t="s">
        <v>127</v>
      </c>
      <c r="AU160" s="158" t="s">
        <v>132</v>
      </c>
      <c r="AY160" s="16" t="s">
        <v>125</v>
      </c>
      <c r="BE160" s="159">
        <f t="shared" si="4"/>
        <v>0</v>
      </c>
      <c r="BF160" s="159">
        <f t="shared" si="5"/>
        <v>0</v>
      </c>
      <c r="BG160" s="159">
        <f t="shared" si="6"/>
        <v>0</v>
      </c>
      <c r="BH160" s="159">
        <f t="shared" si="7"/>
        <v>0</v>
      </c>
      <c r="BI160" s="159">
        <f t="shared" si="8"/>
        <v>0</v>
      </c>
      <c r="BJ160" s="16" t="s">
        <v>132</v>
      </c>
      <c r="BK160" s="159">
        <f t="shared" si="9"/>
        <v>0</v>
      </c>
      <c r="BL160" s="16" t="s">
        <v>213</v>
      </c>
      <c r="BM160" s="158" t="s">
        <v>546</v>
      </c>
    </row>
    <row r="161" spans="1:31" s="2" customFormat="1" ht="6.9" customHeight="1">
      <c r="A161" s="28"/>
      <c r="B161" s="46"/>
      <c r="C161" s="47"/>
      <c r="D161" s="47"/>
      <c r="E161" s="47"/>
      <c r="F161" s="47"/>
      <c r="G161" s="47"/>
      <c r="H161" s="47"/>
      <c r="I161" s="47"/>
      <c r="J161" s="47"/>
      <c r="K161" s="47"/>
      <c r="L161" s="29"/>
      <c r="M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</sheetData>
  <autoFilter ref="C122:K160" xr:uid="{00000000-0009-0000-0000-000003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46"/>
  <sheetViews>
    <sheetView showGridLines="0" topLeftCell="B137" zoomScale="110" zoomScaleNormal="110" workbookViewId="0">
      <selection activeCell="J12" sqref="J12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92"/>
    </row>
    <row r="2" spans="1:46" s="1" customFormat="1" ht="36.9" customHeight="1">
      <c r="L2" s="192" t="s">
        <v>5</v>
      </c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16" t="s">
        <v>88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70</v>
      </c>
    </row>
    <row r="4" spans="1:46" s="1" customFormat="1" ht="24.9" customHeight="1">
      <c r="B4" s="19"/>
      <c r="D4" s="20" t="s">
        <v>89</v>
      </c>
      <c r="L4" s="19"/>
      <c r="M4" s="93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13</v>
      </c>
      <c r="L6" s="19"/>
    </row>
    <row r="7" spans="1:46" s="1" customFormat="1" ht="26.25" customHeight="1">
      <c r="B7" s="19"/>
      <c r="E7" s="230" t="str">
        <f>'Rekapitulácia stavby'!K6</f>
        <v>Stavebné úpravy maštale pre voľné ustajnenie HD, č.958, k.ú. Pčoliné, okr. Snina</v>
      </c>
      <c r="F7" s="231"/>
      <c r="G7" s="231"/>
      <c r="H7" s="231"/>
      <c r="L7" s="19"/>
    </row>
    <row r="8" spans="1:46" s="2" customFormat="1" ht="12" customHeight="1">
      <c r="A8" s="28"/>
      <c r="B8" s="29"/>
      <c r="C8" s="28"/>
      <c r="D8" s="25" t="s">
        <v>90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220" t="s">
        <v>547</v>
      </c>
      <c r="F9" s="229"/>
      <c r="G9" s="229"/>
      <c r="H9" s="229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15</v>
      </c>
      <c r="E11" s="28"/>
      <c r="F11" s="23" t="s">
        <v>1</v>
      </c>
      <c r="G11" s="28"/>
      <c r="H11" s="28"/>
      <c r="I11" s="25" t="s">
        <v>16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17</v>
      </c>
      <c r="E12" s="28"/>
      <c r="F12" s="23" t="s">
        <v>18</v>
      </c>
      <c r="G12" s="28"/>
      <c r="H12" s="28"/>
      <c r="I12" s="25" t="s">
        <v>19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95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20</v>
      </c>
      <c r="E14" s="28"/>
      <c r="F14" s="28"/>
      <c r="G14" s="28"/>
      <c r="H14" s="28"/>
      <c r="I14" s="25" t="s">
        <v>21</v>
      </c>
      <c r="J14" s="23" t="s">
        <v>22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632</v>
      </c>
      <c r="F15" s="28"/>
      <c r="G15" s="28"/>
      <c r="H15" s="28"/>
      <c r="I15" s="25" t="s">
        <v>23</v>
      </c>
      <c r="J15" s="23" t="s">
        <v>24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25</v>
      </c>
      <c r="E17" s="28"/>
      <c r="F17" s="28"/>
      <c r="G17" s="28"/>
      <c r="H17" s="28"/>
      <c r="I17" s="25" t="s">
        <v>21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'Rekapitulácia stavby'!E14</f>
        <v xml:space="preserve"> </v>
      </c>
      <c r="F18" s="204"/>
      <c r="G18" s="204"/>
      <c r="H18" s="204"/>
      <c r="I18" s="25" t="s">
        <v>23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26</v>
      </c>
      <c r="E20" s="28"/>
      <c r="F20" s="28"/>
      <c r="G20" s="28"/>
      <c r="H20" s="28"/>
      <c r="I20" s="25" t="s">
        <v>21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633</v>
      </c>
      <c r="F21" s="28"/>
      <c r="G21" s="28"/>
      <c r="H21" s="28"/>
      <c r="I21" s="25" t="s">
        <v>23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28</v>
      </c>
      <c r="E23" s="28"/>
      <c r="F23" s="28"/>
      <c r="G23" s="28"/>
      <c r="H23" s="28"/>
      <c r="I23" s="25" t="s">
        <v>21</v>
      </c>
      <c r="J23" s="23" t="str">
        <f>IF('Rekapitulácia stavby'!AN19="","",'Rekapitulácia stavby'!AN19)</f>
        <v/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IF('Rekapitulácia stavby'!E20="","",'Rekapitulácia stavby'!E20)</f>
        <v xml:space="preserve"> </v>
      </c>
      <c r="F24" s="28"/>
      <c r="G24" s="28"/>
      <c r="H24" s="28"/>
      <c r="I24" s="25" t="s">
        <v>23</v>
      </c>
      <c r="J24" s="23" t="str">
        <f>IF('Rekapitulácia stavby'!AN20="","",'Rekapitulácia stavby'!AN20)</f>
        <v/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29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4"/>
      <c r="B27" s="95"/>
      <c r="C27" s="94"/>
      <c r="D27" s="94"/>
      <c r="E27" s="206" t="s">
        <v>1</v>
      </c>
      <c r="F27" s="206"/>
      <c r="G27" s="206"/>
      <c r="H27" s="206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7" t="s">
        <v>30</v>
      </c>
      <c r="E30" s="28"/>
      <c r="F30" s="28"/>
      <c r="G30" s="28"/>
      <c r="H30" s="28"/>
      <c r="I30" s="28"/>
      <c r="J30" s="70">
        <f>ROUND(J118,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32</v>
      </c>
      <c r="G32" s="28"/>
      <c r="H32" s="28"/>
      <c r="I32" s="32" t="s">
        <v>31</v>
      </c>
      <c r="J32" s="32" t="s">
        <v>33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8" t="s">
        <v>34</v>
      </c>
      <c r="E33" s="34" t="s">
        <v>35</v>
      </c>
      <c r="F33" s="99">
        <f>ROUND((SUM(BE118:BE145)),  2)</f>
        <v>0</v>
      </c>
      <c r="G33" s="100"/>
      <c r="H33" s="100"/>
      <c r="I33" s="101">
        <v>0.2</v>
      </c>
      <c r="J33" s="99">
        <f>ROUND(((SUM(BE118:BE145))*I33),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36</v>
      </c>
      <c r="F34" s="102">
        <f>ROUND((SUM(BF118:BF145)),  2)</f>
        <v>0</v>
      </c>
      <c r="G34" s="28"/>
      <c r="H34" s="28"/>
      <c r="I34" s="103">
        <v>0.2</v>
      </c>
      <c r="J34" s="102">
        <f>ROUND(((SUM(BF118:BF145))*I34),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37</v>
      </c>
      <c r="F35" s="102">
        <f>ROUND((SUM(BG118:BG145)),  2)</f>
        <v>0</v>
      </c>
      <c r="G35" s="28"/>
      <c r="H35" s="28"/>
      <c r="I35" s="103">
        <v>0.2</v>
      </c>
      <c r="J35" s="102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38</v>
      </c>
      <c r="F36" s="102">
        <f>ROUND((SUM(BH118:BH145)),  2)</f>
        <v>0</v>
      </c>
      <c r="G36" s="28"/>
      <c r="H36" s="28"/>
      <c r="I36" s="103">
        <v>0.2</v>
      </c>
      <c r="J36" s="102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39</v>
      </c>
      <c r="F37" s="99">
        <f>ROUND((SUM(BI118:BI145)),  2)</f>
        <v>0</v>
      </c>
      <c r="G37" s="100"/>
      <c r="H37" s="100"/>
      <c r="I37" s="101">
        <v>0</v>
      </c>
      <c r="J37" s="99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4"/>
      <c r="D39" s="105" t="s">
        <v>40</v>
      </c>
      <c r="E39" s="59"/>
      <c r="F39" s="59"/>
      <c r="G39" s="106" t="s">
        <v>41</v>
      </c>
      <c r="H39" s="107" t="s">
        <v>42</v>
      </c>
      <c r="I39" s="59"/>
      <c r="J39" s="108">
        <f>SUM(J30:J37)</f>
        <v>0</v>
      </c>
      <c r="K39" s="109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45</v>
      </c>
      <c r="E61" s="31"/>
      <c r="F61" s="110" t="s">
        <v>46</v>
      </c>
      <c r="G61" s="44" t="s">
        <v>45</v>
      </c>
      <c r="H61" s="31"/>
      <c r="I61" s="31"/>
      <c r="J61" s="111" t="s">
        <v>46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45</v>
      </c>
      <c r="E76" s="31"/>
      <c r="F76" s="110" t="s">
        <v>46</v>
      </c>
      <c r="G76" s="44" t="s">
        <v>45</v>
      </c>
      <c r="H76" s="31"/>
      <c r="I76" s="31"/>
      <c r="J76" s="111" t="s">
        <v>46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92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13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26.25" customHeight="1">
      <c r="A85" s="28"/>
      <c r="B85" s="29"/>
      <c r="C85" s="28"/>
      <c r="D85" s="28"/>
      <c r="E85" s="230" t="str">
        <f>E7</f>
        <v>Stavebné úpravy maštale pre voľné ustajnenie HD, č.958, k.ú. Pčoliné, okr. Snina</v>
      </c>
      <c r="F85" s="231"/>
      <c r="G85" s="231"/>
      <c r="H85" s="231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90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220" t="str">
        <f>E9</f>
        <v>04 - SO - 04 Prípojka ELI a vnútorná elektroinštalácia</v>
      </c>
      <c r="F87" s="229"/>
      <c r="G87" s="229"/>
      <c r="H87" s="229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17</v>
      </c>
      <c r="D89" s="28"/>
      <c r="E89" s="28"/>
      <c r="F89" s="23" t="str">
        <f>F12</f>
        <v xml:space="preserve"> </v>
      </c>
      <c r="G89" s="28"/>
      <c r="H89" s="28"/>
      <c r="I89" s="25" t="s">
        <v>19</v>
      </c>
      <c r="J89" s="54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66">
      <c r="A91" s="28"/>
      <c r="B91" s="29"/>
      <c r="C91" s="25" t="s">
        <v>20</v>
      </c>
      <c r="D91" s="28"/>
      <c r="E91" s="28"/>
      <c r="F91" s="23" t="str">
        <f>E15</f>
        <v>ROTAX - ARCH spol, s.r.o., Fidlíkova 3, 066 01 Humenné</v>
      </c>
      <c r="G91" s="28"/>
      <c r="H91" s="28"/>
      <c r="I91" s="25" t="s">
        <v>26</v>
      </c>
      <c r="J91" s="26" t="str">
        <f>E21</f>
        <v>Argo-PK, Projekčná kancelária, Strojárska 3998, Snina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15.15" customHeight="1">
      <c r="A92" s="28"/>
      <c r="B92" s="29"/>
      <c r="C92" s="25" t="s">
        <v>25</v>
      </c>
      <c r="D92" s="28"/>
      <c r="E92" s="28"/>
      <c r="F92" s="23" t="str">
        <f>IF(E18="","",E18)</f>
        <v xml:space="preserve"> </v>
      </c>
      <c r="G92" s="28"/>
      <c r="H92" s="28"/>
      <c r="I92" s="25" t="s">
        <v>28</v>
      </c>
      <c r="J92" s="26" t="str">
        <f>E24</f>
        <v xml:space="preserve"> 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12" t="s">
        <v>93</v>
      </c>
      <c r="D94" s="104"/>
      <c r="E94" s="104"/>
      <c r="F94" s="104"/>
      <c r="G94" s="104"/>
      <c r="H94" s="104"/>
      <c r="I94" s="104"/>
      <c r="J94" s="113" t="s">
        <v>94</v>
      </c>
      <c r="K94" s="104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5" customHeight="1">
      <c r="A96" s="28"/>
      <c r="B96" s="29"/>
      <c r="C96" s="114" t="s">
        <v>95</v>
      </c>
      <c r="D96" s="28"/>
      <c r="E96" s="28"/>
      <c r="F96" s="28"/>
      <c r="G96" s="28"/>
      <c r="H96" s="28"/>
      <c r="I96" s="28"/>
      <c r="J96" s="70">
        <f>J118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96</v>
      </c>
    </row>
    <row r="97" spans="1:31" s="9" customFormat="1" ht="24.9" customHeight="1">
      <c r="B97" s="115"/>
      <c r="D97" s="116" t="s">
        <v>548</v>
      </c>
      <c r="E97" s="117"/>
      <c r="F97" s="117"/>
      <c r="G97" s="117"/>
      <c r="H97" s="117"/>
      <c r="I97" s="117"/>
      <c r="J97" s="118">
        <f>J119</f>
        <v>0</v>
      </c>
      <c r="L97" s="115"/>
    </row>
    <row r="98" spans="1:31" s="10" customFormat="1" ht="19.95" customHeight="1">
      <c r="B98" s="119"/>
      <c r="D98" s="120" t="s">
        <v>549</v>
      </c>
      <c r="E98" s="121"/>
      <c r="F98" s="121"/>
      <c r="G98" s="121"/>
      <c r="H98" s="121"/>
      <c r="I98" s="121"/>
      <c r="J98" s="122">
        <f>J120</f>
        <v>0</v>
      </c>
      <c r="L98" s="119"/>
    </row>
    <row r="99" spans="1:31" s="2" customFormat="1" ht="21.75" customHeight="1">
      <c r="A99" s="28"/>
      <c r="B99" s="29"/>
      <c r="C99" s="28"/>
      <c r="D99" s="28"/>
      <c r="E99" s="28"/>
      <c r="F99" s="28"/>
      <c r="G99" s="28"/>
      <c r="H99" s="28"/>
      <c r="I99" s="28"/>
      <c r="J99" s="28"/>
      <c r="K99" s="28"/>
      <c r="L99" s="41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</row>
    <row r="100" spans="1:31" s="2" customFormat="1" ht="6.9" customHeight="1">
      <c r="A100" s="28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1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4" spans="1:31" s="2" customFormat="1" ht="6.9" customHeight="1">
      <c r="A104" s="28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1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</row>
    <row r="105" spans="1:31" s="2" customFormat="1" ht="24.9" customHeight="1">
      <c r="A105" s="28"/>
      <c r="B105" s="29"/>
      <c r="C105" s="20" t="s">
        <v>111</v>
      </c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29"/>
      <c r="C106" s="28"/>
      <c r="D106" s="28"/>
      <c r="E106" s="28"/>
      <c r="F106" s="28"/>
      <c r="G106" s="28"/>
      <c r="H106" s="28"/>
      <c r="I106" s="28"/>
      <c r="J106" s="28"/>
      <c r="K106" s="28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12" customHeight="1">
      <c r="A107" s="28"/>
      <c r="B107" s="29"/>
      <c r="C107" s="25" t="s">
        <v>13</v>
      </c>
      <c r="D107" s="28"/>
      <c r="E107" s="28"/>
      <c r="F107" s="28"/>
      <c r="G107" s="28"/>
      <c r="H107" s="28"/>
      <c r="I107" s="28"/>
      <c r="J107" s="28"/>
      <c r="K107" s="28"/>
      <c r="L107" s="41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26.25" customHeight="1">
      <c r="A108" s="28"/>
      <c r="B108" s="29"/>
      <c r="C108" s="28"/>
      <c r="D108" s="28"/>
      <c r="E108" s="230" t="str">
        <f>E7</f>
        <v>Stavebné úpravy maštale pre voľné ustajnenie HD, č.958, k.ú. Pčoliné, okr. Snina</v>
      </c>
      <c r="F108" s="231"/>
      <c r="G108" s="231"/>
      <c r="H108" s="231"/>
      <c r="I108" s="28"/>
      <c r="J108" s="28"/>
      <c r="K108" s="28"/>
      <c r="L108" s="41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90</v>
      </c>
      <c r="D109" s="28"/>
      <c r="E109" s="28"/>
      <c r="F109" s="28"/>
      <c r="G109" s="28"/>
      <c r="H109" s="28"/>
      <c r="I109" s="28"/>
      <c r="J109" s="28"/>
      <c r="K109" s="28"/>
      <c r="L109" s="4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20" t="str">
        <f>E9</f>
        <v>04 - SO - 04 Prípojka ELI a vnútorná elektroinštalácia</v>
      </c>
      <c r="F110" s="229"/>
      <c r="G110" s="229"/>
      <c r="H110" s="229"/>
      <c r="I110" s="28"/>
      <c r="J110" s="28"/>
      <c r="K110" s="28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6.9" customHeight="1">
      <c r="A111" s="28"/>
      <c r="B111" s="29"/>
      <c r="C111" s="28"/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2" customHeight="1">
      <c r="A112" s="28"/>
      <c r="B112" s="29"/>
      <c r="C112" s="25" t="s">
        <v>17</v>
      </c>
      <c r="D112" s="28"/>
      <c r="E112" s="28"/>
      <c r="F112" s="23" t="str">
        <f>F12</f>
        <v xml:space="preserve"> </v>
      </c>
      <c r="G112" s="28"/>
      <c r="H112" s="28"/>
      <c r="I112" s="25" t="s">
        <v>19</v>
      </c>
      <c r="J112" s="54" t="str">
        <f>IF(J12="","",J12)</f>
        <v/>
      </c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66">
      <c r="A114" s="28"/>
      <c r="B114" s="29"/>
      <c r="C114" s="25" t="s">
        <v>20</v>
      </c>
      <c r="D114" s="28"/>
      <c r="E114" s="28"/>
      <c r="F114" s="23" t="str">
        <f>E15</f>
        <v>ROTAX - ARCH spol, s.r.o., Fidlíkova 3, 066 01 Humenné</v>
      </c>
      <c r="G114" s="28"/>
      <c r="H114" s="28"/>
      <c r="I114" s="25" t="s">
        <v>26</v>
      </c>
      <c r="J114" s="26" t="str">
        <f>E21</f>
        <v>Argo-PK, Projekčná kancelária, Strojárska 3998, Snina</v>
      </c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5.15" customHeight="1">
      <c r="A115" s="28"/>
      <c r="B115" s="29"/>
      <c r="C115" s="25" t="s">
        <v>25</v>
      </c>
      <c r="D115" s="28"/>
      <c r="E115" s="28"/>
      <c r="F115" s="23" t="str">
        <f>IF(E18="","",E18)</f>
        <v xml:space="preserve"> </v>
      </c>
      <c r="G115" s="28"/>
      <c r="H115" s="28"/>
      <c r="I115" s="25" t="s">
        <v>28</v>
      </c>
      <c r="J115" s="26" t="str">
        <f>E24</f>
        <v xml:space="preserve"> </v>
      </c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0.35" customHeight="1">
      <c r="A116" s="28"/>
      <c r="B116" s="29"/>
      <c r="C116" s="28"/>
      <c r="D116" s="28"/>
      <c r="E116" s="28"/>
      <c r="F116" s="28"/>
      <c r="G116" s="28"/>
      <c r="H116" s="28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11" customFormat="1" ht="29.25" customHeight="1">
      <c r="A117" s="123"/>
      <c r="B117" s="124"/>
      <c r="C117" s="125" t="s">
        <v>112</v>
      </c>
      <c r="D117" s="126" t="s">
        <v>55</v>
      </c>
      <c r="E117" s="126" t="s">
        <v>51</v>
      </c>
      <c r="F117" s="126" t="s">
        <v>52</v>
      </c>
      <c r="G117" s="126" t="s">
        <v>113</v>
      </c>
      <c r="H117" s="126" t="s">
        <v>114</v>
      </c>
      <c r="I117" s="126" t="s">
        <v>115</v>
      </c>
      <c r="J117" s="127" t="s">
        <v>94</v>
      </c>
      <c r="K117" s="128" t="s">
        <v>116</v>
      </c>
      <c r="L117" s="129"/>
      <c r="M117" s="61" t="s">
        <v>1</v>
      </c>
      <c r="N117" s="62" t="s">
        <v>34</v>
      </c>
      <c r="O117" s="62" t="s">
        <v>117</v>
      </c>
      <c r="P117" s="62" t="s">
        <v>118</v>
      </c>
      <c r="Q117" s="62" t="s">
        <v>119</v>
      </c>
      <c r="R117" s="62" t="s">
        <v>120</v>
      </c>
      <c r="S117" s="62" t="s">
        <v>121</v>
      </c>
      <c r="T117" s="63" t="s">
        <v>122</v>
      </c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</row>
    <row r="118" spans="1:65" s="2" customFormat="1" ht="22.95" customHeight="1">
      <c r="A118" s="28"/>
      <c r="B118" s="29"/>
      <c r="C118" s="68" t="s">
        <v>95</v>
      </c>
      <c r="D118" s="28"/>
      <c r="E118" s="28"/>
      <c r="F118" s="28"/>
      <c r="G118" s="28"/>
      <c r="H118" s="28"/>
      <c r="I118" s="28"/>
      <c r="J118" s="130">
        <f>BK118</f>
        <v>0</v>
      </c>
      <c r="K118" s="28"/>
      <c r="L118" s="29"/>
      <c r="M118" s="64"/>
      <c r="N118" s="55"/>
      <c r="O118" s="65"/>
      <c r="P118" s="131">
        <f>P119</f>
        <v>48.95</v>
      </c>
      <c r="Q118" s="65"/>
      <c r="R118" s="131">
        <f>R119</f>
        <v>0.21627000000000002</v>
      </c>
      <c r="S118" s="65"/>
      <c r="T118" s="132">
        <f>T119</f>
        <v>0</v>
      </c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T118" s="16" t="s">
        <v>69</v>
      </c>
      <c r="AU118" s="16" t="s">
        <v>96</v>
      </c>
      <c r="BK118" s="133">
        <f>BK119</f>
        <v>0</v>
      </c>
    </row>
    <row r="119" spans="1:65" s="12" customFormat="1" ht="25.95" customHeight="1">
      <c r="B119" s="134"/>
      <c r="D119" s="135" t="s">
        <v>69</v>
      </c>
      <c r="E119" s="136" t="s">
        <v>246</v>
      </c>
      <c r="F119" s="136" t="s">
        <v>550</v>
      </c>
      <c r="J119" s="137">
        <f>BK119</f>
        <v>0</v>
      </c>
      <c r="L119" s="134"/>
      <c r="M119" s="138"/>
      <c r="N119" s="139"/>
      <c r="O119" s="139"/>
      <c r="P119" s="140">
        <f>P120</f>
        <v>48.95</v>
      </c>
      <c r="Q119" s="139"/>
      <c r="R119" s="140">
        <f>R120</f>
        <v>0.21627000000000002</v>
      </c>
      <c r="S119" s="139"/>
      <c r="T119" s="141">
        <f>T120</f>
        <v>0</v>
      </c>
      <c r="AR119" s="135" t="s">
        <v>142</v>
      </c>
      <c r="AT119" s="142" t="s">
        <v>69</v>
      </c>
      <c r="AU119" s="142" t="s">
        <v>70</v>
      </c>
      <c r="AY119" s="135" t="s">
        <v>125</v>
      </c>
      <c r="BK119" s="143">
        <f>BK120</f>
        <v>0</v>
      </c>
    </row>
    <row r="120" spans="1:65" s="12" customFormat="1" ht="22.95" customHeight="1">
      <c r="B120" s="134"/>
      <c r="D120" s="135" t="s">
        <v>69</v>
      </c>
      <c r="E120" s="144" t="s">
        <v>551</v>
      </c>
      <c r="F120" s="144" t="s">
        <v>552</v>
      </c>
      <c r="J120" s="145">
        <f>BK120</f>
        <v>0</v>
      </c>
      <c r="L120" s="134"/>
      <c r="M120" s="138"/>
      <c r="N120" s="139"/>
      <c r="O120" s="139"/>
      <c r="P120" s="140">
        <f>SUM(P121:P145)</f>
        <v>48.95</v>
      </c>
      <c r="Q120" s="139"/>
      <c r="R120" s="140">
        <f>SUM(R121:R145)</f>
        <v>0.21627000000000002</v>
      </c>
      <c r="S120" s="139"/>
      <c r="T120" s="141">
        <f>SUM(T121:T145)</f>
        <v>0</v>
      </c>
      <c r="AR120" s="135" t="s">
        <v>142</v>
      </c>
      <c r="AT120" s="142" t="s">
        <v>69</v>
      </c>
      <c r="AU120" s="142" t="s">
        <v>78</v>
      </c>
      <c r="AY120" s="135" t="s">
        <v>125</v>
      </c>
      <c r="BK120" s="143">
        <f>SUM(BK121:BK145)</f>
        <v>0</v>
      </c>
    </row>
    <row r="121" spans="1:65" s="2" customFormat="1" ht="24.15" customHeight="1">
      <c r="A121" s="28"/>
      <c r="B121" s="146"/>
      <c r="C121" s="147" t="s">
        <v>78</v>
      </c>
      <c r="D121" s="147" t="s">
        <v>127</v>
      </c>
      <c r="E121" s="148" t="s">
        <v>553</v>
      </c>
      <c r="F121" s="149" t="s">
        <v>554</v>
      </c>
      <c r="G121" s="150" t="s">
        <v>274</v>
      </c>
      <c r="H121" s="151">
        <v>75</v>
      </c>
      <c r="I121" s="152"/>
      <c r="J121" s="152">
        <f t="shared" ref="J121:J145" si="0">ROUND(I121*H121,2)</f>
        <v>0</v>
      </c>
      <c r="K121" s="153"/>
      <c r="L121" s="29"/>
      <c r="M121" s="154" t="s">
        <v>1</v>
      </c>
      <c r="N121" s="155" t="s">
        <v>36</v>
      </c>
      <c r="O121" s="156">
        <v>9.8000000000000004E-2</v>
      </c>
      <c r="P121" s="156">
        <f t="shared" ref="P121:P145" si="1">O121*H121</f>
        <v>7.3500000000000005</v>
      </c>
      <c r="Q121" s="156">
        <v>0</v>
      </c>
      <c r="R121" s="156">
        <f t="shared" ref="R121:R145" si="2">Q121*H121</f>
        <v>0</v>
      </c>
      <c r="S121" s="156">
        <v>0</v>
      </c>
      <c r="T121" s="157">
        <f t="shared" ref="T121:T145" si="3">S121*H121</f>
        <v>0</v>
      </c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R121" s="158" t="s">
        <v>555</v>
      </c>
      <c r="AT121" s="158" t="s">
        <v>127</v>
      </c>
      <c r="AU121" s="158" t="s">
        <v>132</v>
      </c>
      <c r="AY121" s="16" t="s">
        <v>125</v>
      </c>
      <c r="BE121" s="159">
        <f t="shared" ref="BE121:BE145" si="4">IF(N121="základná",J121,0)</f>
        <v>0</v>
      </c>
      <c r="BF121" s="159">
        <f t="shared" ref="BF121:BF145" si="5">IF(N121="znížená",J121,0)</f>
        <v>0</v>
      </c>
      <c r="BG121" s="159">
        <f t="shared" ref="BG121:BG145" si="6">IF(N121="zákl. prenesená",J121,0)</f>
        <v>0</v>
      </c>
      <c r="BH121" s="159">
        <f t="shared" ref="BH121:BH145" si="7">IF(N121="zníž. prenesená",J121,0)</f>
        <v>0</v>
      </c>
      <c r="BI121" s="159">
        <f t="shared" ref="BI121:BI145" si="8">IF(N121="nulová",J121,0)</f>
        <v>0</v>
      </c>
      <c r="BJ121" s="16" t="s">
        <v>132</v>
      </c>
      <c r="BK121" s="159">
        <f t="shared" ref="BK121:BK145" si="9">ROUND(I121*H121,2)</f>
        <v>0</v>
      </c>
      <c r="BL121" s="16" t="s">
        <v>555</v>
      </c>
      <c r="BM121" s="158" t="s">
        <v>556</v>
      </c>
    </row>
    <row r="122" spans="1:65" s="2" customFormat="1" ht="33" customHeight="1">
      <c r="A122" s="28"/>
      <c r="B122" s="146"/>
      <c r="C122" s="175" t="s">
        <v>132</v>
      </c>
      <c r="D122" s="175" t="s">
        <v>246</v>
      </c>
      <c r="E122" s="176" t="s">
        <v>557</v>
      </c>
      <c r="F122" s="177" t="s">
        <v>558</v>
      </c>
      <c r="G122" s="178" t="s">
        <v>274</v>
      </c>
      <c r="H122" s="179">
        <v>75</v>
      </c>
      <c r="I122" s="180"/>
      <c r="J122" s="180">
        <f t="shared" si="0"/>
        <v>0</v>
      </c>
      <c r="K122" s="181"/>
      <c r="L122" s="182"/>
      <c r="M122" s="183" t="s">
        <v>1</v>
      </c>
      <c r="N122" s="184" t="s">
        <v>36</v>
      </c>
      <c r="O122" s="156">
        <v>0</v>
      </c>
      <c r="P122" s="156">
        <f t="shared" si="1"/>
        <v>0</v>
      </c>
      <c r="Q122" s="156">
        <v>1.9000000000000001E-4</v>
      </c>
      <c r="R122" s="156">
        <f t="shared" si="2"/>
        <v>1.4250000000000001E-2</v>
      </c>
      <c r="S122" s="156">
        <v>0</v>
      </c>
      <c r="T122" s="157">
        <f t="shared" si="3"/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8" t="s">
        <v>377</v>
      </c>
      <c r="AT122" s="158" t="s">
        <v>246</v>
      </c>
      <c r="AU122" s="158" t="s">
        <v>132</v>
      </c>
      <c r="AY122" s="16" t="s">
        <v>125</v>
      </c>
      <c r="BE122" s="159">
        <f t="shared" si="4"/>
        <v>0</v>
      </c>
      <c r="BF122" s="159">
        <f t="shared" si="5"/>
        <v>0</v>
      </c>
      <c r="BG122" s="159">
        <f t="shared" si="6"/>
        <v>0</v>
      </c>
      <c r="BH122" s="159">
        <f t="shared" si="7"/>
        <v>0</v>
      </c>
      <c r="BI122" s="159">
        <f t="shared" si="8"/>
        <v>0</v>
      </c>
      <c r="BJ122" s="16" t="s">
        <v>132</v>
      </c>
      <c r="BK122" s="159">
        <f t="shared" si="9"/>
        <v>0</v>
      </c>
      <c r="BL122" s="16" t="s">
        <v>377</v>
      </c>
      <c r="BM122" s="158" t="s">
        <v>559</v>
      </c>
    </row>
    <row r="123" spans="1:65" s="2" customFormat="1" ht="33" customHeight="1">
      <c r="A123" s="28"/>
      <c r="B123" s="146"/>
      <c r="C123" s="175" t="s">
        <v>142</v>
      </c>
      <c r="D123" s="175" t="s">
        <v>246</v>
      </c>
      <c r="E123" s="176" t="s">
        <v>560</v>
      </c>
      <c r="F123" s="177" t="s">
        <v>561</v>
      </c>
      <c r="G123" s="178" t="s">
        <v>242</v>
      </c>
      <c r="H123" s="179">
        <v>75</v>
      </c>
      <c r="I123" s="180"/>
      <c r="J123" s="180">
        <f t="shared" si="0"/>
        <v>0</v>
      </c>
      <c r="K123" s="181"/>
      <c r="L123" s="182"/>
      <c r="M123" s="183" t="s">
        <v>1</v>
      </c>
      <c r="N123" s="184" t="s">
        <v>36</v>
      </c>
      <c r="O123" s="156">
        <v>0</v>
      </c>
      <c r="P123" s="156">
        <f t="shared" si="1"/>
        <v>0</v>
      </c>
      <c r="Q123" s="156">
        <v>5.0000000000000002E-5</v>
      </c>
      <c r="R123" s="156">
        <f t="shared" si="2"/>
        <v>3.7500000000000003E-3</v>
      </c>
      <c r="S123" s="156">
        <v>0</v>
      </c>
      <c r="T123" s="157">
        <f t="shared" si="3"/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8" t="s">
        <v>377</v>
      </c>
      <c r="AT123" s="158" t="s">
        <v>246</v>
      </c>
      <c r="AU123" s="158" t="s">
        <v>132</v>
      </c>
      <c r="AY123" s="16" t="s">
        <v>125</v>
      </c>
      <c r="BE123" s="159">
        <f t="shared" si="4"/>
        <v>0</v>
      </c>
      <c r="BF123" s="159">
        <f t="shared" si="5"/>
        <v>0</v>
      </c>
      <c r="BG123" s="159">
        <f t="shared" si="6"/>
        <v>0</v>
      </c>
      <c r="BH123" s="159">
        <f t="shared" si="7"/>
        <v>0</v>
      </c>
      <c r="BI123" s="159">
        <f t="shared" si="8"/>
        <v>0</v>
      </c>
      <c r="BJ123" s="16" t="s">
        <v>132</v>
      </c>
      <c r="BK123" s="159">
        <f t="shared" si="9"/>
        <v>0</v>
      </c>
      <c r="BL123" s="16" t="s">
        <v>377</v>
      </c>
      <c r="BM123" s="158" t="s">
        <v>562</v>
      </c>
    </row>
    <row r="124" spans="1:65" s="2" customFormat="1" ht="16.5" customHeight="1">
      <c r="A124" s="28"/>
      <c r="B124" s="146"/>
      <c r="C124" s="147" t="s">
        <v>131</v>
      </c>
      <c r="D124" s="147" t="s">
        <v>127</v>
      </c>
      <c r="E124" s="148" t="s">
        <v>563</v>
      </c>
      <c r="F124" s="149" t="s">
        <v>564</v>
      </c>
      <c r="G124" s="150" t="s">
        <v>565</v>
      </c>
      <c r="H124" s="151">
        <v>6</v>
      </c>
      <c r="I124" s="152"/>
      <c r="J124" s="152">
        <f t="shared" si="0"/>
        <v>0</v>
      </c>
      <c r="K124" s="153"/>
      <c r="L124" s="29"/>
      <c r="M124" s="154" t="s">
        <v>1</v>
      </c>
      <c r="N124" s="155" t="s">
        <v>36</v>
      </c>
      <c r="O124" s="156">
        <v>9.0999999999999998E-2</v>
      </c>
      <c r="P124" s="156">
        <f t="shared" si="1"/>
        <v>0.54600000000000004</v>
      </c>
      <c r="Q124" s="156">
        <v>0</v>
      </c>
      <c r="R124" s="156">
        <f t="shared" si="2"/>
        <v>0</v>
      </c>
      <c r="S124" s="156">
        <v>0</v>
      </c>
      <c r="T124" s="157">
        <f t="shared" si="3"/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8" t="s">
        <v>555</v>
      </c>
      <c r="AT124" s="158" t="s">
        <v>127</v>
      </c>
      <c r="AU124" s="158" t="s">
        <v>132</v>
      </c>
      <c r="AY124" s="16" t="s">
        <v>125</v>
      </c>
      <c r="BE124" s="159">
        <f t="shared" si="4"/>
        <v>0</v>
      </c>
      <c r="BF124" s="159">
        <f t="shared" si="5"/>
        <v>0</v>
      </c>
      <c r="BG124" s="159">
        <f t="shared" si="6"/>
        <v>0</v>
      </c>
      <c r="BH124" s="159">
        <f t="shared" si="7"/>
        <v>0</v>
      </c>
      <c r="BI124" s="159">
        <f t="shared" si="8"/>
        <v>0</v>
      </c>
      <c r="BJ124" s="16" t="s">
        <v>132</v>
      </c>
      <c r="BK124" s="159">
        <f t="shared" si="9"/>
        <v>0</v>
      </c>
      <c r="BL124" s="16" t="s">
        <v>555</v>
      </c>
      <c r="BM124" s="158" t="s">
        <v>566</v>
      </c>
    </row>
    <row r="125" spans="1:65" s="2" customFormat="1" ht="16.5" customHeight="1">
      <c r="A125" s="28"/>
      <c r="B125" s="146"/>
      <c r="C125" s="175" t="s">
        <v>153</v>
      </c>
      <c r="D125" s="175" t="s">
        <v>246</v>
      </c>
      <c r="E125" s="176" t="s">
        <v>567</v>
      </c>
      <c r="F125" s="177" t="s">
        <v>568</v>
      </c>
      <c r="G125" s="178" t="s">
        <v>242</v>
      </c>
      <c r="H125" s="179">
        <v>6</v>
      </c>
      <c r="I125" s="180"/>
      <c r="J125" s="180">
        <f t="shared" si="0"/>
        <v>0</v>
      </c>
      <c r="K125" s="181"/>
      <c r="L125" s="182"/>
      <c r="M125" s="183" t="s">
        <v>1</v>
      </c>
      <c r="N125" s="184" t="s">
        <v>36</v>
      </c>
      <c r="O125" s="156">
        <v>0</v>
      </c>
      <c r="P125" s="156">
        <f t="shared" si="1"/>
        <v>0</v>
      </c>
      <c r="Q125" s="156">
        <v>0</v>
      </c>
      <c r="R125" s="156">
        <f t="shared" si="2"/>
        <v>0</v>
      </c>
      <c r="S125" s="156">
        <v>0</v>
      </c>
      <c r="T125" s="157">
        <f t="shared" si="3"/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8" t="s">
        <v>377</v>
      </c>
      <c r="AT125" s="158" t="s">
        <v>246</v>
      </c>
      <c r="AU125" s="158" t="s">
        <v>132</v>
      </c>
      <c r="AY125" s="16" t="s">
        <v>125</v>
      </c>
      <c r="BE125" s="159">
        <f t="shared" si="4"/>
        <v>0</v>
      </c>
      <c r="BF125" s="159">
        <f t="shared" si="5"/>
        <v>0</v>
      </c>
      <c r="BG125" s="159">
        <f t="shared" si="6"/>
        <v>0</v>
      </c>
      <c r="BH125" s="159">
        <f t="shared" si="7"/>
        <v>0</v>
      </c>
      <c r="BI125" s="159">
        <f t="shared" si="8"/>
        <v>0</v>
      </c>
      <c r="BJ125" s="16" t="s">
        <v>132</v>
      </c>
      <c r="BK125" s="159">
        <f t="shared" si="9"/>
        <v>0</v>
      </c>
      <c r="BL125" s="16" t="s">
        <v>377</v>
      </c>
      <c r="BM125" s="158" t="s">
        <v>569</v>
      </c>
    </row>
    <row r="126" spans="1:65" s="2" customFormat="1" ht="24.15" customHeight="1">
      <c r="A126" s="28"/>
      <c r="B126" s="146"/>
      <c r="C126" s="147" t="s">
        <v>159</v>
      </c>
      <c r="D126" s="147" t="s">
        <v>127</v>
      </c>
      <c r="E126" s="148" t="s">
        <v>570</v>
      </c>
      <c r="F126" s="149" t="s">
        <v>571</v>
      </c>
      <c r="G126" s="150" t="s">
        <v>565</v>
      </c>
      <c r="H126" s="151">
        <v>6</v>
      </c>
      <c r="I126" s="152"/>
      <c r="J126" s="152">
        <f t="shared" si="0"/>
        <v>0</v>
      </c>
      <c r="K126" s="153"/>
      <c r="L126" s="29"/>
      <c r="M126" s="154" t="s">
        <v>1</v>
      </c>
      <c r="N126" s="155" t="s">
        <v>36</v>
      </c>
      <c r="O126" s="156">
        <v>5.7000000000000002E-2</v>
      </c>
      <c r="P126" s="156">
        <f t="shared" si="1"/>
        <v>0.34200000000000003</v>
      </c>
      <c r="Q126" s="156">
        <v>0</v>
      </c>
      <c r="R126" s="156">
        <f t="shared" si="2"/>
        <v>0</v>
      </c>
      <c r="S126" s="156">
        <v>0</v>
      </c>
      <c r="T126" s="157">
        <f t="shared" si="3"/>
        <v>0</v>
      </c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R126" s="158" t="s">
        <v>555</v>
      </c>
      <c r="AT126" s="158" t="s">
        <v>127</v>
      </c>
      <c r="AU126" s="158" t="s">
        <v>132</v>
      </c>
      <c r="AY126" s="16" t="s">
        <v>125</v>
      </c>
      <c r="BE126" s="159">
        <f t="shared" si="4"/>
        <v>0</v>
      </c>
      <c r="BF126" s="159">
        <f t="shared" si="5"/>
        <v>0</v>
      </c>
      <c r="BG126" s="159">
        <f t="shared" si="6"/>
        <v>0</v>
      </c>
      <c r="BH126" s="159">
        <f t="shared" si="7"/>
        <v>0</v>
      </c>
      <c r="BI126" s="159">
        <f t="shared" si="8"/>
        <v>0</v>
      </c>
      <c r="BJ126" s="16" t="s">
        <v>132</v>
      </c>
      <c r="BK126" s="159">
        <f t="shared" si="9"/>
        <v>0</v>
      </c>
      <c r="BL126" s="16" t="s">
        <v>555</v>
      </c>
      <c r="BM126" s="158" t="s">
        <v>572</v>
      </c>
    </row>
    <row r="127" spans="1:65" s="2" customFormat="1" ht="16.5" customHeight="1">
      <c r="A127" s="28"/>
      <c r="B127" s="146"/>
      <c r="C127" s="147" t="s">
        <v>164</v>
      </c>
      <c r="D127" s="147" t="s">
        <v>127</v>
      </c>
      <c r="E127" s="148" t="s">
        <v>573</v>
      </c>
      <c r="F127" s="149" t="s">
        <v>574</v>
      </c>
      <c r="G127" s="150" t="s">
        <v>242</v>
      </c>
      <c r="H127" s="151">
        <v>6</v>
      </c>
      <c r="I127" s="152"/>
      <c r="J127" s="152">
        <f t="shared" si="0"/>
        <v>0</v>
      </c>
      <c r="K127" s="153"/>
      <c r="L127" s="29"/>
      <c r="M127" s="154" t="s">
        <v>1</v>
      </c>
      <c r="N127" s="155" t="s">
        <v>36</v>
      </c>
      <c r="O127" s="156">
        <v>0.28799999999999998</v>
      </c>
      <c r="P127" s="156">
        <f t="shared" si="1"/>
        <v>1.7279999999999998</v>
      </c>
      <c r="Q127" s="156">
        <v>0</v>
      </c>
      <c r="R127" s="156">
        <f t="shared" si="2"/>
        <v>0</v>
      </c>
      <c r="S127" s="156">
        <v>0</v>
      </c>
      <c r="T127" s="157">
        <f t="shared" si="3"/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8" t="s">
        <v>555</v>
      </c>
      <c r="AT127" s="158" t="s">
        <v>127</v>
      </c>
      <c r="AU127" s="158" t="s">
        <v>132</v>
      </c>
      <c r="AY127" s="16" t="s">
        <v>125</v>
      </c>
      <c r="BE127" s="159">
        <f t="shared" si="4"/>
        <v>0</v>
      </c>
      <c r="BF127" s="159">
        <f t="shared" si="5"/>
        <v>0</v>
      </c>
      <c r="BG127" s="159">
        <f t="shared" si="6"/>
        <v>0</v>
      </c>
      <c r="BH127" s="159">
        <f t="shared" si="7"/>
        <v>0</v>
      </c>
      <c r="BI127" s="159">
        <f t="shared" si="8"/>
        <v>0</v>
      </c>
      <c r="BJ127" s="16" t="s">
        <v>132</v>
      </c>
      <c r="BK127" s="159">
        <f t="shared" si="9"/>
        <v>0</v>
      </c>
      <c r="BL127" s="16" t="s">
        <v>555</v>
      </c>
      <c r="BM127" s="158" t="s">
        <v>575</v>
      </c>
    </row>
    <row r="128" spans="1:65" s="2" customFormat="1" ht="16.5" customHeight="1">
      <c r="A128" s="28"/>
      <c r="B128" s="146"/>
      <c r="C128" s="175" t="s">
        <v>168</v>
      </c>
      <c r="D128" s="175" t="s">
        <v>246</v>
      </c>
      <c r="E128" s="176" t="s">
        <v>576</v>
      </c>
      <c r="F128" s="177" t="s">
        <v>577</v>
      </c>
      <c r="G128" s="178" t="s">
        <v>242</v>
      </c>
      <c r="H128" s="179">
        <v>6</v>
      </c>
      <c r="I128" s="180"/>
      <c r="J128" s="180">
        <f t="shared" si="0"/>
        <v>0</v>
      </c>
      <c r="K128" s="181"/>
      <c r="L128" s="182"/>
      <c r="M128" s="183" t="s">
        <v>1</v>
      </c>
      <c r="N128" s="184" t="s">
        <v>36</v>
      </c>
      <c r="O128" s="156">
        <v>0</v>
      </c>
      <c r="P128" s="156">
        <f t="shared" si="1"/>
        <v>0</v>
      </c>
      <c r="Q128" s="156">
        <v>1E-4</v>
      </c>
      <c r="R128" s="156">
        <f t="shared" si="2"/>
        <v>6.0000000000000006E-4</v>
      </c>
      <c r="S128" s="156">
        <v>0</v>
      </c>
      <c r="T128" s="157">
        <f t="shared" si="3"/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8" t="s">
        <v>377</v>
      </c>
      <c r="AT128" s="158" t="s">
        <v>246</v>
      </c>
      <c r="AU128" s="158" t="s">
        <v>132</v>
      </c>
      <c r="AY128" s="16" t="s">
        <v>125</v>
      </c>
      <c r="BE128" s="159">
        <f t="shared" si="4"/>
        <v>0</v>
      </c>
      <c r="BF128" s="159">
        <f t="shared" si="5"/>
        <v>0</v>
      </c>
      <c r="BG128" s="159">
        <f t="shared" si="6"/>
        <v>0</v>
      </c>
      <c r="BH128" s="159">
        <f t="shared" si="7"/>
        <v>0</v>
      </c>
      <c r="BI128" s="159">
        <f t="shared" si="8"/>
        <v>0</v>
      </c>
      <c r="BJ128" s="16" t="s">
        <v>132</v>
      </c>
      <c r="BK128" s="159">
        <f t="shared" si="9"/>
        <v>0</v>
      </c>
      <c r="BL128" s="16" t="s">
        <v>377</v>
      </c>
      <c r="BM128" s="158" t="s">
        <v>578</v>
      </c>
    </row>
    <row r="129" spans="1:65" s="2" customFormat="1" ht="24.15" customHeight="1">
      <c r="A129" s="28"/>
      <c r="B129" s="146"/>
      <c r="C129" s="147" t="s">
        <v>173</v>
      </c>
      <c r="D129" s="147" t="s">
        <v>127</v>
      </c>
      <c r="E129" s="148" t="s">
        <v>579</v>
      </c>
      <c r="F129" s="149" t="s">
        <v>580</v>
      </c>
      <c r="G129" s="150" t="s">
        <v>242</v>
      </c>
      <c r="H129" s="151">
        <v>3</v>
      </c>
      <c r="I129" s="152"/>
      <c r="J129" s="152">
        <f t="shared" si="0"/>
        <v>0</v>
      </c>
      <c r="K129" s="153"/>
      <c r="L129" s="29"/>
      <c r="M129" s="154" t="s">
        <v>1</v>
      </c>
      <c r="N129" s="155" t="s">
        <v>36</v>
      </c>
      <c r="O129" s="156">
        <v>0.25800000000000001</v>
      </c>
      <c r="P129" s="156">
        <f t="shared" si="1"/>
        <v>0.77400000000000002</v>
      </c>
      <c r="Q129" s="156">
        <v>0</v>
      </c>
      <c r="R129" s="156">
        <f t="shared" si="2"/>
        <v>0</v>
      </c>
      <c r="S129" s="156">
        <v>0</v>
      </c>
      <c r="T129" s="157">
        <f t="shared" si="3"/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8" t="s">
        <v>555</v>
      </c>
      <c r="AT129" s="158" t="s">
        <v>127</v>
      </c>
      <c r="AU129" s="158" t="s">
        <v>132</v>
      </c>
      <c r="AY129" s="16" t="s">
        <v>125</v>
      </c>
      <c r="BE129" s="159">
        <f t="shared" si="4"/>
        <v>0</v>
      </c>
      <c r="BF129" s="159">
        <f t="shared" si="5"/>
        <v>0</v>
      </c>
      <c r="BG129" s="159">
        <f t="shared" si="6"/>
        <v>0</v>
      </c>
      <c r="BH129" s="159">
        <f t="shared" si="7"/>
        <v>0</v>
      </c>
      <c r="BI129" s="159">
        <f t="shared" si="8"/>
        <v>0</v>
      </c>
      <c r="BJ129" s="16" t="s">
        <v>132</v>
      </c>
      <c r="BK129" s="159">
        <f t="shared" si="9"/>
        <v>0</v>
      </c>
      <c r="BL129" s="16" t="s">
        <v>555</v>
      </c>
      <c r="BM129" s="158" t="s">
        <v>581</v>
      </c>
    </row>
    <row r="130" spans="1:65" s="2" customFormat="1" ht="16.5" customHeight="1">
      <c r="A130" s="28"/>
      <c r="B130" s="146"/>
      <c r="C130" s="175" t="s">
        <v>179</v>
      </c>
      <c r="D130" s="175" t="s">
        <v>246</v>
      </c>
      <c r="E130" s="176" t="s">
        <v>582</v>
      </c>
      <c r="F130" s="177" t="s">
        <v>583</v>
      </c>
      <c r="G130" s="178" t="s">
        <v>242</v>
      </c>
      <c r="H130" s="179">
        <v>3</v>
      </c>
      <c r="I130" s="180"/>
      <c r="J130" s="180">
        <f t="shared" si="0"/>
        <v>0</v>
      </c>
      <c r="K130" s="181"/>
      <c r="L130" s="182"/>
      <c r="M130" s="183" t="s">
        <v>1</v>
      </c>
      <c r="N130" s="184" t="s">
        <v>36</v>
      </c>
      <c r="O130" s="156">
        <v>0</v>
      </c>
      <c r="P130" s="156">
        <f t="shared" si="1"/>
        <v>0</v>
      </c>
      <c r="Q130" s="156">
        <v>3.0000000000000001E-5</v>
      </c>
      <c r="R130" s="156">
        <f t="shared" si="2"/>
        <v>9.0000000000000006E-5</v>
      </c>
      <c r="S130" s="156">
        <v>0</v>
      </c>
      <c r="T130" s="157">
        <f t="shared" si="3"/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8" t="s">
        <v>377</v>
      </c>
      <c r="AT130" s="158" t="s">
        <v>246</v>
      </c>
      <c r="AU130" s="158" t="s">
        <v>132</v>
      </c>
      <c r="AY130" s="16" t="s">
        <v>125</v>
      </c>
      <c r="BE130" s="159">
        <f t="shared" si="4"/>
        <v>0</v>
      </c>
      <c r="BF130" s="159">
        <f t="shared" si="5"/>
        <v>0</v>
      </c>
      <c r="BG130" s="159">
        <f t="shared" si="6"/>
        <v>0</v>
      </c>
      <c r="BH130" s="159">
        <f t="shared" si="7"/>
        <v>0</v>
      </c>
      <c r="BI130" s="159">
        <f t="shared" si="8"/>
        <v>0</v>
      </c>
      <c r="BJ130" s="16" t="s">
        <v>132</v>
      </c>
      <c r="BK130" s="159">
        <f t="shared" si="9"/>
        <v>0</v>
      </c>
      <c r="BL130" s="16" t="s">
        <v>377</v>
      </c>
      <c r="BM130" s="158" t="s">
        <v>584</v>
      </c>
    </row>
    <row r="131" spans="1:65" s="2" customFormat="1" ht="16.5" customHeight="1">
      <c r="A131" s="28"/>
      <c r="B131" s="146"/>
      <c r="C131" s="175" t="s">
        <v>184</v>
      </c>
      <c r="D131" s="175" t="s">
        <v>246</v>
      </c>
      <c r="E131" s="176" t="s">
        <v>585</v>
      </c>
      <c r="F131" s="177" t="s">
        <v>586</v>
      </c>
      <c r="G131" s="178" t="s">
        <v>242</v>
      </c>
      <c r="H131" s="179">
        <v>3</v>
      </c>
      <c r="I131" s="180"/>
      <c r="J131" s="180">
        <f t="shared" si="0"/>
        <v>0</v>
      </c>
      <c r="K131" s="181"/>
      <c r="L131" s="182"/>
      <c r="M131" s="183" t="s">
        <v>1</v>
      </c>
      <c r="N131" s="184" t="s">
        <v>36</v>
      </c>
      <c r="O131" s="156">
        <v>0</v>
      </c>
      <c r="P131" s="156">
        <f t="shared" si="1"/>
        <v>0</v>
      </c>
      <c r="Q131" s="156">
        <v>8.0000000000000007E-5</v>
      </c>
      <c r="R131" s="156">
        <f t="shared" si="2"/>
        <v>2.4000000000000003E-4</v>
      </c>
      <c r="S131" s="156">
        <v>0</v>
      </c>
      <c r="T131" s="157">
        <f t="shared" si="3"/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8" t="s">
        <v>377</v>
      </c>
      <c r="AT131" s="158" t="s">
        <v>246</v>
      </c>
      <c r="AU131" s="158" t="s">
        <v>132</v>
      </c>
      <c r="AY131" s="16" t="s">
        <v>125</v>
      </c>
      <c r="BE131" s="159">
        <f t="shared" si="4"/>
        <v>0</v>
      </c>
      <c r="BF131" s="159">
        <f t="shared" si="5"/>
        <v>0</v>
      </c>
      <c r="BG131" s="159">
        <f t="shared" si="6"/>
        <v>0</v>
      </c>
      <c r="BH131" s="159">
        <f t="shared" si="7"/>
        <v>0</v>
      </c>
      <c r="BI131" s="159">
        <f t="shared" si="8"/>
        <v>0</v>
      </c>
      <c r="BJ131" s="16" t="s">
        <v>132</v>
      </c>
      <c r="BK131" s="159">
        <f t="shared" si="9"/>
        <v>0</v>
      </c>
      <c r="BL131" s="16" t="s">
        <v>377</v>
      </c>
      <c r="BM131" s="158" t="s">
        <v>587</v>
      </c>
    </row>
    <row r="132" spans="1:65" s="2" customFormat="1" ht="21.75" customHeight="1">
      <c r="A132" s="28"/>
      <c r="B132" s="146"/>
      <c r="C132" s="147" t="s">
        <v>189</v>
      </c>
      <c r="D132" s="147" t="s">
        <v>127</v>
      </c>
      <c r="E132" s="148" t="s">
        <v>588</v>
      </c>
      <c r="F132" s="149" t="s">
        <v>589</v>
      </c>
      <c r="G132" s="150" t="s">
        <v>242</v>
      </c>
      <c r="H132" s="151">
        <v>3</v>
      </c>
      <c r="I132" s="152"/>
      <c r="J132" s="152">
        <f t="shared" si="0"/>
        <v>0</v>
      </c>
      <c r="K132" s="153"/>
      <c r="L132" s="29"/>
      <c r="M132" s="154" t="s">
        <v>1</v>
      </c>
      <c r="N132" s="155" t="s">
        <v>36</v>
      </c>
      <c r="O132" s="156">
        <v>0.38700000000000001</v>
      </c>
      <c r="P132" s="156">
        <f t="shared" si="1"/>
        <v>1.161</v>
      </c>
      <c r="Q132" s="156">
        <v>0</v>
      </c>
      <c r="R132" s="156">
        <f t="shared" si="2"/>
        <v>0</v>
      </c>
      <c r="S132" s="156">
        <v>0</v>
      </c>
      <c r="T132" s="157">
        <f t="shared" si="3"/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8" t="s">
        <v>555</v>
      </c>
      <c r="AT132" s="158" t="s">
        <v>127</v>
      </c>
      <c r="AU132" s="158" t="s">
        <v>132</v>
      </c>
      <c r="AY132" s="16" t="s">
        <v>125</v>
      </c>
      <c r="BE132" s="159">
        <f t="shared" si="4"/>
        <v>0</v>
      </c>
      <c r="BF132" s="159">
        <f t="shared" si="5"/>
        <v>0</v>
      </c>
      <c r="BG132" s="159">
        <f t="shared" si="6"/>
        <v>0</v>
      </c>
      <c r="BH132" s="159">
        <f t="shared" si="7"/>
        <v>0</v>
      </c>
      <c r="BI132" s="159">
        <f t="shared" si="8"/>
        <v>0</v>
      </c>
      <c r="BJ132" s="16" t="s">
        <v>132</v>
      </c>
      <c r="BK132" s="159">
        <f t="shared" si="9"/>
        <v>0</v>
      </c>
      <c r="BL132" s="16" t="s">
        <v>555</v>
      </c>
      <c r="BM132" s="158" t="s">
        <v>590</v>
      </c>
    </row>
    <row r="133" spans="1:65" s="2" customFormat="1" ht="16.5" customHeight="1">
      <c r="A133" s="28"/>
      <c r="B133" s="146"/>
      <c r="C133" s="175" t="s">
        <v>198</v>
      </c>
      <c r="D133" s="175" t="s">
        <v>246</v>
      </c>
      <c r="E133" s="176" t="s">
        <v>591</v>
      </c>
      <c r="F133" s="177" t="s">
        <v>592</v>
      </c>
      <c r="G133" s="178" t="s">
        <v>242</v>
      </c>
      <c r="H133" s="179">
        <v>3</v>
      </c>
      <c r="I133" s="180"/>
      <c r="J133" s="180">
        <f t="shared" si="0"/>
        <v>0</v>
      </c>
      <c r="K133" s="181"/>
      <c r="L133" s="182"/>
      <c r="M133" s="183" t="s">
        <v>1</v>
      </c>
      <c r="N133" s="184" t="s">
        <v>36</v>
      </c>
      <c r="O133" s="156">
        <v>0</v>
      </c>
      <c r="P133" s="156">
        <f t="shared" si="1"/>
        <v>0</v>
      </c>
      <c r="Q133" s="156">
        <v>3.1E-4</v>
      </c>
      <c r="R133" s="156">
        <f t="shared" si="2"/>
        <v>9.3000000000000005E-4</v>
      </c>
      <c r="S133" s="156">
        <v>0</v>
      </c>
      <c r="T133" s="157">
        <f t="shared" si="3"/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8" t="s">
        <v>377</v>
      </c>
      <c r="AT133" s="158" t="s">
        <v>246</v>
      </c>
      <c r="AU133" s="158" t="s">
        <v>132</v>
      </c>
      <c r="AY133" s="16" t="s">
        <v>125</v>
      </c>
      <c r="BE133" s="159">
        <f t="shared" si="4"/>
        <v>0</v>
      </c>
      <c r="BF133" s="159">
        <f t="shared" si="5"/>
        <v>0</v>
      </c>
      <c r="BG133" s="159">
        <f t="shared" si="6"/>
        <v>0</v>
      </c>
      <c r="BH133" s="159">
        <f t="shared" si="7"/>
        <v>0</v>
      </c>
      <c r="BI133" s="159">
        <f t="shared" si="8"/>
        <v>0</v>
      </c>
      <c r="BJ133" s="16" t="s">
        <v>132</v>
      </c>
      <c r="BK133" s="159">
        <f t="shared" si="9"/>
        <v>0</v>
      </c>
      <c r="BL133" s="16" t="s">
        <v>377</v>
      </c>
      <c r="BM133" s="158" t="s">
        <v>593</v>
      </c>
    </row>
    <row r="134" spans="1:65" s="2" customFormat="1" ht="24.15" customHeight="1">
      <c r="A134" s="28"/>
      <c r="B134" s="146"/>
      <c r="C134" s="147" t="s">
        <v>203</v>
      </c>
      <c r="D134" s="147" t="s">
        <v>127</v>
      </c>
      <c r="E134" s="148" t="s">
        <v>594</v>
      </c>
      <c r="F134" s="149" t="s">
        <v>595</v>
      </c>
      <c r="G134" s="150" t="s">
        <v>242</v>
      </c>
      <c r="H134" s="151">
        <v>1</v>
      </c>
      <c r="I134" s="152"/>
      <c r="J134" s="152">
        <f t="shared" si="0"/>
        <v>0</v>
      </c>
      <c r="K134" s="153"/>
      <c r="L134" s="29"/>
      <c r="M134" s="154" t="s">
        <v>1</v>
      </c>
      <c r="N134" s="155" t="s">
        <v>36</v>
      </c>
      <c r="O134" s="156">
        <v>0.87</v>
      </c>
      <c r="P134" s="156">
        <f t="shared" si="1"/>
        <v>0.87</v>
      </c>
      <c r="Q134" s="156">
        <v>0</v>
      </c>
      <c r="R134" s="156">
        <f t="shared" si="2"/>
        <v>0</v>
      </c>
      <c r="S134" s="156">
        <v>0</v>
      </c>
      <c r="T134" s="157">
        <f t="shared" si="3"/>
        <v>0</v>
      </c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R134" s="158" t="s">
        <v>555</v>
      </c>
      <c r="AT134" s="158" t="s">
        <v>127</v>
      </c>
      <c r="AU134" s="158" t="s">
        <v>132</v>
      </c>
      <c r="AY134" s="16" t="s">
        <v>125</v>
      </c>
      <c r="BE134" s="159">
        <f t="shared" si="4"/>
        <v>0</v>
      </c>
      <c r="BF134" s="159">
        <f t="shared" si="5"/>
        <v>0</v>
      </c>
      <c r="BG134" s="159">
        <f t="shared" si="6"/>
        <v>0</v>
      </c>
      <c r="BH134" s="159">
        <f t="shared" si="7"/>
        <v>0</v>
      </c>
      <c r="BI134" s="159">
        <f t="shared" si="8"/>
        <v>0</v>
      </c>
      <c r="BJ134" s="16" t="s">
        <v>132</v>
      </c>
      <c r="BK134" s="159">
        <f t="shared" si="9"/>
        <v>0</v>
      </c>
      <c r="BL134" s="16" t="s">
        <v>555</v>
      </c>
      <c r="BM134" s="158" t="s">
        <v>596</v>
      </c>
    </row>
    <row r="135" spans="1:65" s="2" customFormat="1" ht="21.75" customHeight="1">
      <c r="A135" s="28"/>
      <c r="B135" s="146"/>
      <c r="C135" s="175" t="s">
        <v>208</v>
      </c>
      <c r="D135" s="175" t="s">
        <v>246</v>
      </c>
      <c r="E135" s="176" t="s">
        <v>597</v>
      </c>
      <c r="F135" s="177" t="s">
        <v>598</v>
      </c>
      <c r="G135" s="178" t="s">
        <v>242</v>
      </c>
      <c r="H135" s="179">
        <v>1</v>
      </c>
      <c r="I135" s="180"/>
      <c r="J135" s="180">
        <f t="shared" si="0"/>
        <v>0</v>
      </c>
      <c r="K135" s="181"/>
      <c r="L135" s="182"/>
      <c r="M135" s="183" t="s">
        <v>1</v>
      </c>
      <c r="N135" s="184" t="s">
        <v>36</v>
      </c>
      <c r="O135" s="156">
        <v>0</v>
      </c>
      <c r="P135" s="156">
        <f t="shared" si="1"/>
        <v>0</v>
      </c>
      <c r="Q135" s="156">
        <v>1.6E-2</v>
      </c>
      <c r="R135" s="156">
        <f t="shared" si="2"/>
        <v>1.6E-2</v>
      </c>
      <c r="S135" s="156">
        <v>0</v>
      </c>
      <c r="T135" s="157">
        <f t="shared" si="3"/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8" t="s">
        <v>377</v>
      </c>
      <c r="AT135" s="158" t="s">
        <v>246</v>
      </c>
      <c r="AU135" s="158" t="s">
        <v>132</v>
      </c>
      <c r="AY135" s="16" t="s">
        <v>125</v>
      </c>
      <c r="BE135" s="159">
        <f t="shared" si="4"/>
        <v>0</v>
      </c>
      <c r="BF135" s="159">
        <f t="shared" si="5"/>
        <v>0</v>
      </c>
      <c r="BG135" s="159">
        <f t="shared" si="6"/>
        <v>0</v>
      </c>
      <c r="BH135" s="159">
        <f t="shared" si="7"/>
        <v>0</v>
      </c>
      <c r="BI135" s="159">
        <f t="shared" si="8"/>
        <v>0</v>
      </c>
      <c r="BJ135" s="16" t="s">
        <v>132</v>
      </c>
      <c r="BK135" s="159">
        <f t="shared" si="9"/>
        <v>0</v>
      </c>
      <c r="BL135" s="16" t="s">
        <v>377</v>
      </c>
      <c r="BM135" s="158" t="s">
        <v>599</v>
      </c>
    </row>
    <row r="136" spans="1:65" s="2" customFormat="1" ht="21.75" customHeight="1">
      <c r="A136" s="28"/>
      <c r="B136" s="146"/>
      <c r="C136" s="147" t="s">
        <v>213</v>
      </c>
      <c r="D136" s="147" t="s">
        <v>127</v>
      </c>
      <c r="E136" s="148" t="s">
        <v>600</v>
      </c>
      <c r="F136" s="149" t="s">
        <v>601</v>
      </c>
      <c r="G136" s="150" t="s">
        <v>242</v>
      </c>
      <c r="H136" s="151">
        <v>6</v>
      </c>
      <c r="I136" s="152"/>
      <c r="J136" s="152">
        <f t="shared" si="0"/>
        <v>0</v>
      </c>
      <c r="K136" s="153"/>
      <c r="L136" s="29"/>
      <c r="M136" s="154" t="s">
        <v>1</v>
      </c>
      <c r="N136" s="155" t="s">
        <v>36</v>
      </c>
      <c r="O136" s="156">
        <v>0.73</v>
      </c>
      <c r="P136" s="156">
        <f t="shared" si="1"/>
        <v>4.38</v>
      </c>
      <c r="Q136" s="156">
        <v>0</v>
      </c>
      <c r="R136" s="156">
        <f t="shared" si="2"/>
        <v>0</v>
      </c>
      <c r="S136" s="156">
        <v>0</v>
      </c>
      <c r="T136" s="157">
        <f t="shared" si="3"/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8" t="s">
        <v>555</v>
      </c>
      <c r="AT136" s="158" t="s">
        <v>127</v>
      </c>
      <c r="AU136" s="158" t="s">
        <v>132</v>
      </c>
      <c r="AY136" s="16" t="s">
        <v>125</v>
      </c>
      <c r="BE136" s="159">
        <f t="shared" si="4"/>
        <v>0</v>
      </c>
      <c r="BF136" s="159">
        <f t="shared" si="5"/>
        <v>0</v>
      </c>
      <c r="BG136" s="159">
        <f t="shared" si="6"/>
        <v>0</v>
      </c>
      <c r="BH136" s="159">
        <f t="shared" si="7"/>
        <v>0</v>
      </c>
      <c r="BI136" s="159">
        <f t="shared" si="8"/>
        <v>0</v>
      </c>
      <c r="BJ136" s="16" t="s">
        <v>132</v>
      </c>
      <c r="BK136" s="159">
        <f t="shared" si="9"/>
        <v>0</v>
      </c>
      <c r="BL136" s="16" t="s">
        <v>555</v>
      </c>
      <c r="BM136" s="158" t="s">
        <v>602</v>
      </c>
    </row>
    <row r="137" spans="1:65" s="2" customFormat="1" ht="16.5" customHeight="1">
      <c r="A137" s="28"/>
      <c r="B137" s="146"/>
      <c r="C137" s="175" t="s">
        <v>218</v>
      </c>
      <c r="D137" s="175" t="s">
        <v>246</v>
      </c>
      <c r="E137" s="176" t="s">
        <v>603</v>
      </c>
      <c r="F137" s="177" t="s">
        <v>604</v>
      </c>
      <c r="G137" s="178" t="s">
        <v>242</v>
      </c>
      <c r="H137" s="179">
        <v>6</v>
      </c>
      <c r="I137" s="180"/>
      <c r="J137" s="180">
        <f t="shared" si="0"/>
        <v>0</v>
      </c>
      <c r="K137" s="181"/>
      <c r="L137" s="182"/>
      <c r="M137" s="183" t="s">
        <v>1</v>
      </c>
      <c r="N137" s="184" t="s">
        <v>36</v>
      </c>
      <c r="O137" s="156">
        <v>0</v>
      </c>
      <c r="P137" s="156">
        <f t="shared" si="1"/>
        <v>0</v>
      </c>
      <c r="Q137" s="156">
        <v>3.0000000000000001E-3</v>
      </c>
      <c r="R137" s="156">
        <f t="shared" si="2"/>
        <v>1.8000000000000002E-2</v>
      </c>
      <c r="S137" s="156">
        <v>0</v>
      </c>
      <c r="T137" s="157">
        <f t="shared" si="3"/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8" t="s">
        <v>377</v>
      </c>
      <c r="AT137" s="158" t="s">
        <v>246</v>
      </c>
      <c r="AU137" s="158" t="s">
        <v>132</v>
      </c>
      <c r="AY137" s="16" t="s">
        <v>125</v>
      </c>
      <c r="BE137" s="159">
        <f t="shared" si="4"/>
        <v>0</v>
      </c>
      <c r="BF137" s="159">
        <f t="shared" si="5"/>
        <v>0</v>
      </c>
      <c r="BG137" s="159">
        <f t="shared" si="6"/>
        <v>0</v>
      </c>
      <c r="BH137" s="159">
        <f t="shared" si="7"/>
        <v>0</v>
      </c>
      <c r="BI137" s="159">
        <f t="shared" si="8"/>
        <v>0</v>
      </c>
      <c r="BJ137" s="16" t="s">
        <v>132</v>
      </c>
      <c r="BK137" s="159">
        <f t="shared" si="9"/>
        <v>0</v>
      </c>
      <c r="BL137" s="16" t="s">
        <v>377</v>
      </c>
      <c r="BM137" s="158" t="s">
        <v>605</v>
      </c>
    </row>
    <row r="138" spans="1:65" s="2" customFormat="1" ht="16.5" customHeight="1">
      <c r="A138" s="28"/>
      <c r="B138" s="146"/>
      <c r="C138" s="147" t="s">
        <v>224</v>
      </c>
      <c r="D138" s="147" t="s">
        <v>127</v>
      </c>
      <c r="E138" s="148" t="s">
        <v>606</v>
      </c>
      <c r="F138" s="149" t="s">
        <v>607</v>
      </c>
      <c r="G138" s="150" t="s">
        <v>274</v>
      </c>
      <c r="H138" s="151">
        <v>17</v>
      </c>
      <c r="I138" s="152"/>
      <c r="J138" s="152">
        <f t="shared" si="0"/>
        <v>0</v>
      </c>
      <c r="K138" s="153"/>
      <c r="L138" s="29"/>
      <c r="M138" s="154" t="s">
        <v>1</v>
      </c>
      <c r="N138" s="155" t="s">
        <v>36</v>
      </c>
      <c r="O138" s="156">
        <v>4.7E-2</v>
      </c>
      <c r="P138" s="156">
        <f t="shared" si="1"/>
        <v>0.79900000000000004</v>
      </c>
      <c r="Q138" s="156">
        <v>0</v>
      </c>
      <c r="R138" s="156">
        <f t="shared" si="2"/>
        <v>0</v>
      </c>
      <c r="S138" s="156">
        <v>0</v>
      </c>
      <c r="T138" s="157">
        <f t="shared" si="3"/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8" t="s">
        <v>555</v>
      </c>
      <c r="AT138" s="158" t="s">
        <v>127</v>
      </c>
      <c r="AU138" s="158" t="s">
        <v>132</v>
      </c>
      <c r="AY138" s="16" t="s">
        <v>125</v>
      </c>
      <c r="BE138" s="159">
        <f t="shared" si="4"/>
        <v>0</v>
      </c>
      <c r="BF138" s="159">
        <f t="shared" si="5"/>
        <v>0</v>
      </c>
      <c r="BG138" s="159">
        <f t="shared" si="6"/>
        <v>0</v>
      </c>
      <c r="BH138" s="159">
        <f t="shared" si="7"/>
        <v>0</v>
      </c>
      <c r="BI138" s="159">
        <f t="shared" si="8"/>
        <v>0</v>
      </c>
      <c r="BJ138" s="16" t="s">
        <v>132</v>
      </c>
      <c r="BK138" s="159">
        <f t="shared" si="9"/>
        <v>0</v>
      </c>
      <c r="BL138" s="16" t="s">
        <v>555</v>
      </c>
      <c r="BM138" s="158" t="s">
        <v>608</v>
      </c>
    </row>
    <row r="139" spans="1:65" s="2" customFormat="1" ht="16.5" customHeight="1">
      <c r="A139" s="28"/>
      <c r="B139" s="146"/>
      <c r="C139" s="175" t="s">
        <v>228</v>
      </c>
      <c r="D139" s="175" t="s">
        <v>246</v>
      </c>
      <c r="E139" s="176" t="s">
        <v>609</v>
      </c>
      <c r="F139" s="177" t="s">
        <v>610</v>
      </c>
      <c r="G139" s="178" t="s">
        <v>274</v>
      </c>
      <c r="H139" s="179">
        <v>17</v>
      </c>
      <c r="I139" s="180"/>
      <c r="J139" s="180">
        <f t="shared" si="0"/>
        <v>0</v>
      </c>
      <c r="K139" s="181"/>
      <c r="L139" s="182"/>
      <c r="M139" s="183" t="s">
        <v>1</v>
      </c>
      <c r="N139" s="184" t="s">
        <v>36</v>
      </c>
      <c r="O139" s="156">
        <v>0</v>
      </c>
      <c r="P139" s="156">
        <f t="shared" si="1"/>
        <v>0</v>
      </c>
      <c r="Q139" s="156">
        <v>7.2999999999999996E-4</v>
      </c>
      <c r="R139" s="156">
        <f t="shared" si="2"/>
        <v>1.2409999999999999E-2</v>
      </c>
      <c r="S139" s="156">
        <v>0</v>
      </c>
      <c r="T139" s="157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8" t="s">
        <v>377</v>
      </c>
      <c r="AT139" s="158" t="s">
        <v>246</v>
      </c>
      <c r="AU139" s="158" t="s">
        <v>132</v>
      </c>
      <c r="AY139" s="16" t="s">
        <v>125</v>
      </c>
      <c r="BE139" s="159">
        <f t="shared" si="4"/>
        <v>0</v>
      </c>
      <c r="BF139" s="159">
        <f t="shared" si="5"/>
        <v>0</v>
      </c>
      <c r="BG139" s="159">
        <f t="shared" si="6"/>
        <v>0</v>
      </c>
      <c r="BH139" s="159">
        <f t="shared" si="7"/>
        <v>0</v>
      </c>
      <c r="BI139" s="159">
        <f t="shared" si="8"/>
        <v>0</v>
      </c>
      <c r="BJ139" s="16" t="s">
        <v>132</v>
      </c>
      <c r="BK139" s="159">
        <f t="shared" si="9"/>
        <v>0</v>
      </c>
      <c r="BL139" s="16" t="s">
        <v>377</v>
      </c>
      <c r="BM139" s="158" t="s">
        <v>611</v>
      </c>
    </row>
    <row r="140" spans="1:65" s="2" customFormat="1" ht="16.5" customHeight="1">
      <c r="A140" s="28"/>
      <c r="B140" s="146"/>
      <c r="C140" s="147" t="s">
        <v>7</v>
      </c>
      <c r="D140" s="147" t="s">
        <v>127</v>
      </c>
      <c r="E140" s="148" t="s">
        <v>612</v>
      </c>
      <c r="F140" s="149" t="s">
        <v>613</v>
      </c>
      <c r="G140" s="150" t="s">
        <v>274</v>
      </c>
      <c r="H140" s="151">
        <v>250</v>
      </c>
      <c r="I140" s="152"/>
      <c r="J140" s="152">
        <f t="shared" si="0"/>
        <v>0</v>
      </c>
      <c r="K140" s="153"/>
      <c r="L140" s="29"/>
      <c r="M140" s="154" t="s">
        <v>1</v>
      </c>
      <c r="N140" s="155" t="s">
        <v>36</v>
      </c>
      <c r="O140" s="156">
        <v>9.1999999999999998E-2</v>
      </c>
      <c r="P140" s="156">
        <f t="shared" si="1"/>
        <v>23</v>
      </c>
      <c r="Q140" s="156">
        <v>0</v>
      </c>
      <c r="R140" s="156">
        <f t="shared" si="2"/>
        <v>0</v>
      </c>
      <c r="S140" s="156">
        <v>0</v>
      </c>
      <c r="T140" s="157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8" t="s">
        <v>555</v>
      </c>
      <c r="AT140" s="158" t="s">
        <v>127</v>
      </c>
      <c r="AU140" s="158" t="s">
        <v>132</v>
      </c>
      <c r="AY140" s="16" t="s">
        <v>125</v>
      </c>
      <c r="BE140" s="159">
        <f t="shared" si="4"/>
        <v>0</v>
      </c>
      <c r="BF140" s="159">
        <f t="shared" si="5"/>
        <v>0</v>
      </c>
      <c r="BG140" s="159">
        <f t="shared" si="6"/>
        <v>0</v>
      </c>
      <c r="BH140" s="159">
        <f t="shared" si="7"/>
        <v>0</v>
      </c>
      <c r="BI140" s="159">
        <f t="shared" si="8"/>
        <v>0</v>
      </c>
      <c r="BJ140" s="16" t="s">
        <v>132</v>
      </c>
      <c r="BK140" s="159">
        <f t="shared" si="9"/>
        <v>0</v>
      </c>
      <c r="BL140" s="16" t="s">
        <v>555</v>
      </c>
      <c r="BM140" s="158" t="s">
        <v>614</v>
      </c>
    </row>
    <row r="141" spans="1:65" s="2" customFormat="1" ht="16.5" customHeight="1">
      <c r="A141" s="28"/>
      <c r="B141" s="146"/>
      <c r="C141" s="175" t="s">
        <v>239</v>
      </c>
      <c r="D141" s="175" t="s">
        <v>246</v>
      </c>
      <c r="E141" s="176" t="s">
        <v>615</v>
      </c>
      <c r="F141" s="177" t="s">
        <v>616</v>
      </c>
      <c r="G141" s="178" t="s">
        <v>274</v>
      </c>
      <c r="H141" s="179">
        <v>250</v>
      </c>
      <c r="I141" s="180"/>
      <c r="J141" s="180">
        <f t="shared" si="0"/>
        <v>0</v>
      </c>
      <c r="K141" s="181"/>
      <c r="L141" s="182"/>
      <c r="M141" s="183" t="s">
        <v>1</v>
      </c>
      <c r="N141" s="184" t="s">
        <v>36</v>
      </c>
      <c r="O141" s="156">
        <v>0</v>
      </c>
      <c r="P141" s="156">
        <f t="shared" si="1"/>
        <v>0</v>
      </c>
      <c r="Q141" s="156">
        <v>5.9999999999999995E-4</v>
      </c>
      <c r="R141" s="156">
        <f t="shared" si="2"/>
        <v>0.15</v>
      </c>
      <c r="S141" s="156">
        <v>0</v>
      </c>
      <c r="T141" s="157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8" t="s">
        <v>377</v>
      </c>
      <c r="AT141" s="158" t="s">
        <v>246</v>
      </c>
      <c r="AU141" s="158" t="s">
        <v>132</v>
      </c>
      <c r="AY141" s="16" t="s">
        <v>125</v>
      </c>
      <c r="BE141" s="159">
        <f t="shared" si="4"/>
        <v>0</v>
      </c>
      <c r="BF141" s="159">
        <f t="shared" si="5"/>
        <v>0</v>
      </c>
      <c r="BG141" s="159">
        <f t="shared" si="6"/>
        <v>0</v>
      </c>
      <c r="BH141" s="159">
        <f t="shared" si="7"/>
        <v>0</v>
      </c>
      <c r="BI141" s="159">
        <f t="shared" si="8"/>
        <v>0</v>
      </c>
      <c r="BJ141" s="16" t="s">
        <v>132</v>
      </c>
      <c r="BK141" s="159">
        <f t="shared" si="9"/>
        <v>0</v>
      </c>
      <c r="BL141" s="16" t="s">
        <v>377</v>
      </c>
      <c r="BM141" s="158" t="s">
        <v>617</v>
      </c>
    </row>
    <row r="142" spans="1:65" s="2" customFormat="1" ht="16.5" customHeight="1">
      <c r="A142" s="28"/>
      <c r="B142" s="146"/>
      <c r="C142" s="147" t="s">
        <v>245</v>
      </c>
      <c r="D142" s="147" t="s">
        <v>127</v>
      </c>
      <c r="E142" s="148" t="s">
        <v>618</v>
      </c>
      <c r="F142" s="149" t="s">
        <v>619</v>
      </c>
      <c r="G142" s="150" t="s">
        <v>620</v>
      </c>
      <c r="H142" s="151">
        <v>8</v>
      </c>
      <c r="I142" s="152"/>
      <c r="J142" s="152">
        <f t="shared" si="0"/>
        <v>0</v>
      </c>
      <c r="K142" s="153"/>
      <c r="L142" s="29"/>
      <c r="M142" s="154" t="s">
        <v>1</v>
      </c>
      <c r="N142" s="155" t="s">
        <v>36</v>
      </c>
      <c r="O142" s="156">
        <v>1</v>
      </c>
      <c r="P142" s="156">
        <f t="shared" si="1"/>
        <v>8</v>
      </c>
      <c r="Q142" s="156">
        <v>0</v>
      </c>
      <c r="R142" s="156">
        <f t="shared" si="2"/>
        <v>0</v>
      </c>
      <c r="S142" s="156">
        <v>0</v>
      </c>
      <c r="T142" s="157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8" t="s">
        <v>621</v>
      </c>
      <c r="AT142" s="158" t="s">
        <v>127</v>
      </c>
      <c r="AU142" s="158" t="s">
        <v>132</v>
      </c>
      <c r="AY142" s="16" t="s">
        <v>125</v>
      </c>
      <c r="BE142" s="159">
        <f t="shared" si="4"/>
        <v>0</v>
      </c>
      <c r="BF142" s="159">
        <f t="shared" si="5"/>
        <v>0</v>
      </c>
      <c r="BG142" s="159">
        <f t="shared" si="6"/>
        <v>0</v>
      </c>
      <c r="BH142" s="159">
        <f t="shared" si="7"/>
        <v>0</v>
      </c>
      <c r="BI142" s="159">
        <f t="shared" si="8"/>
        <v>0</v>
      </c>
      <c r="BJ142" s="16" t="s">
        <v>132</v>
      </c>
      <c r="BK142" s="159">
        <f t="shared" si="9"/>
        <v>0</v>
      </c>
      <c r="BL142" s="16" t="s">
        <v>621</v>
      </c>
      <c r="BM142" s="158" t="s">
        <v>622</v>
      </c>
    </row>
    <row r="143" spans="1:65" s="2" customFormat="1" ht="16.5" customHeight="1">
      <c r="A143" s="28"/>
      <c r="B143" s="146"/>
      <c r="C143" s="147" t="s">
        <v>252</v>
      </c>
      <c r="D143" s="147" t="s">
        <v>127</v>
      </c>
      <c r="E143" s="148" t="s">
        <v>623</v>
      </c>
      <c r="F143" s="149" t="s">
        <v>624</v>
      </c>
      <c r="G143" s="150" t="s">
        <v>320</v>
      </c>
      <c r="H143" s="151">
        <v>22.257000000000001</v>
      </c>
      <c r="I143" s="152"/>
      <c r="J143" s="152">
        <f t="shared" si="0"/>
        <v>0</v>
      </c>
      <c r="K143" s="153"/>
      <c r="L143" s="29"/>
      <c r="M143" s="154" t="s">
        <v>1</v>
      </c>
      <c r="N143" s="155" t="s">
        <v>36</v>
      </c>
      <c r="O143" s="156">
        <v>0</v>
      </c>
      <c r="P143" s="156">
        <f t="shared" si="1"/>
        <v>0</v>
      </c>
      <c r="Q143" s="156">
        <v>0</v>
      </c>
      <c r="R143" s="156">
        <f t="shared" si="2"/>
        <v>0</v>
      </c>
      <c r="S143" s="156">
        <v>0</v>
      </c>
      <c r="T143" s="157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8" t="s">
        <v>555</v>
      </c>
      <c r="AT143" s="158" t="s">
        <v>127</v>
      </c>
      <c r="AU143" s="158" t="s">
        <v>132</v>
      </c>
      <c r="AY143" s="16" t="s">
        <v>125</v>
      </c>
      <c r="BE143" s="159">
        <f t="shared" si="4"/>
        <v>0</v>
      </c>
      <c r="BF143" s="159">
        <f t="shared" si="5"/>
        <v>0</v>
      </c>
      <c r="BG143" s="159">
        <f t="shared" si="6"/>
        <v>0</v>
      </c>
      <c r="BH143" s="159">
        <f t="shared" si="7"/>
        <v>0</v>
      </c>
      <c r="BI143" s="159">
        <f t="shared" si="8"/>
        <v>0</v>
      </c>
      <c r="BJ143" s="16" t="s">
        <v>132</v>
      </c>
      <c r="BK143" s="159">
        <f t="shared" si="9"/>
        <v>0</v>
      </c>
      <c r="BL143" s="16" t="s">
        <v>555</v>
      </c>
      <c r="BM143" s="158" t="s">
        <v>625</v>
      </c>
    </row>
    <row r="144" spans="1:65" s="2" customFormat="1" ht="16.5" customHeight="1">
      <c r="A144" s="28"/>
      <c r="B144" s="146"/>
      <c r="C144" s="147" t="s">
        <v>257</v>
      </c>
      <c r="D144" s="147" t="s">
        <v>127</v>
      </c>
      <c r="E144" s="148" t="s">
        <v>626</v>
      </c>
      <c r="F144" s="149" t="s">
        <v>627</v>
      </c>
      <c r="G144" s="150" t="s">
        <v>320</v>
      </c>
      <c r="H144" s="151">
        <v>15.348000000000001</v>
      </c>
      <c r="I144" s="152"/>
      <c r="J144" s="152">
        <f t="shared" si="0"/>
        <v>0</v>
      </c>
      <c r="K144" s="153"/>
      <c r="L144" s="29"/>
      <c r="M144" s="154" t="s">
        <v>1</v>
      </c>
      <c r="N144" s="155" t="s">
        <v>36</v>
      </c>
      <c r="O144" s="156">
        <v>0</v>
      </c>
      <c r="P144" s="156">
        <f t="shared" si="1"/>
        <v>0</v>
      </c>
      <c r="Q144" s="156">
        <v>0</v>
      </c>
      <c r="R144" s="156">
        <f t="shared" si="2"/>
        <v>0</v>
      </c>
      <c r="S144" s="156">
        <v>0</v>
      </c>
      <c r="T144" s="157">
        <f t="shared" si="3"/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8" t="s">
        <v>377</v>
      </c>
      <c r="AT144" s="158" t="s">
        <v>127</v>
      </c>
      <c r="AU144" s="158" t="s">
        <v>132</v>
      </c>
      <c r="AY144" s="16" t="s">
        <v>125</v>
      </c>
      <c r="BE144" s="159">
        <f t="shared" si="4"/>
        <v>0</v>
      </c>
      <c r="BF144" s="159">
        <f t="shared" si="5"/>
        <v>0</v>
      </c>
      <c r="BG144" s="159">
        <f t="shared" si="6"/>
        <v>0</v>
      </c>
      <c r="BH144" s="159">
        <f t="shared" si="7"/>
        <v>0</v>
      </c>
      <c r="BI144" s="159">
        <f t="shared" si="8"/>
        <v>0</v>
      </c>
      <c r="BJ144" s="16" t="s">
        <v>132</v>
      </c>
      <c r="BK144" s="159">
        <f t="shared" si="9"/>
        <v>0</v>
      </c>
      <c r="BL144" s="16" t="s">
        <v>377</v>
      </c>
      <c r="BM144" s="158" t="s">
        <v>628</v>
      </c>
    </row>
    <row r="145" spans="1:65" s="2" customFormat="1" ht="16.5" customHeight="1">
      <c r="A145" s="28"/>
      <c r="B145" s="146"/>
      <c r="C145" s="147" t="s">
        <v>262</v>
      </c>
      <c r="D145" s="147" t="s">
        <v>127</v>
      </c>
      <c r="E145" s="148" t="s">
        <v>629</v>
      </c>
      <c r="F145" s="149" t="s">
        <v>630</v>
      </c>
      <c r="G145" s="150" t="s">
        <v>320</v>
      </c>
      <c r="H145" s="151">
        <v>22.257000000000001</v>
      </c>
      <c r="I145" s="152"/>
      <c r="J145" s="152">
        <f t="shared" si="0"/>
        <v>0</v>
      </c>
      <c r="K145" s="153"/>
      <c r="L145" s="29"/>
      <c r="M145" s="188" t="s">
        <v>1</v>
      </c>
      <c r="N145" s="189" t="s">
        <v>36</v>
      </c>
      <c r="O145" s="190">
        <v>0</v>
      </c>
      <c r="P145" s="190">
        <f t="shared" si="1"/>
        <v>0</v>
      </c>
      <c r="Q145" s="190">
        <v>0</v>
      </c>
      <c r="R145" s="190">
        <f t="shared" si="2"/>
        <v>0</v>
      </c>
      <c r="S145" s="190">
        <v>0</v>
      </c>
      <c r="T145" s="191">
        <f t="shared" si="3"/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8" t="s">
        <v>555</v>
      </c>
      <c r="AT145" s="158" t="s">
        <v>127</v>
      </c>
      <c r="AU145" s="158" t="s">
        <v>132</v>
      </c>
      <c r="AY145" s="16" t="s">
        <v>125</v>
      </c>
      <c r="BE145" s="159">
        <f t="shared" si="4"/>
        <v>0</v>
      </c>
      <c r="BF145" s="159">
        <f t="shared" si="5"/>
        <v>0</v>
      </c>
      <c r="BG145" s="159">
        <f t="shared" si="6"/>
        <v>0</v>
      </c>
      <c r="BH145" s="159">
        <f t="shared" si="7"/>
        <v>0</v>
      </c>
      <c r="BI145" s="159">
        <f t="shared" si="8"/>
        <v>0</v>
      </c>
      <c r="BJ145" s="16" t="s">
        <v>132</v>
      </c>
      <c r="BK145" s="159">
        <f t="shared" si="9"/>
        <v>0</v>
      </c>
      <c r="BL145" s="16" t="s">
        <v>555</v>
      </c>
      <c r="BM145" s="158" t="s">
        <v>631</v>
      </c>
    </row>
    <row r="146" spans="1:65" s="2" customFormat="1" ht="6.9" customHeight="1">
      <c r="A146" s="28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29"/>
      <c r="M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</sheetData>
  <autoFilter ref="C117:K145" xr:uid="{00000000-0009-0000-0000-000004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SO - 01 Vlastná stavba</vt:lpstr>
      <vt:lpstr>02 - SO - 02 Búracie práce</vt:lpstr>
      <vt:lpstr>03 - SO - 03 Vodovodná pr...</vt:lpstr>
      <vt:lpstr>04 - SO - 04 Prípojka ELI...</vt:lpstr>
      <vt:lpstr>'01 - SO - 01 Vlastná stavba'!Názvy_tlače</vt:lpstr>
      <vt:lpstr>'02 - SO - 02 Búracie práce'!Názvy_tlače</vt:lpstr>
      <vt:lpstr>'03 - SO - 03 Vodovodná pr...'!Názvy_tlače</vt:lpstr>
      <vt:lpstr>'04 - SO - 04 Prípojka ELI...'!Názvy_tlače</vt:lpstr>
      <vt:lpstr>'Rekapitulácia stavby'!Názvy_tlače</vt:lpstr>
      <vt:lpstr>'01 - SO - 01 Vlastná stavba'!Oblasť_tlače</vt:lpstr>
      <vt:lpstr>'02 - SO - 02 Búracie práce'!Oblasť_tlače</vt:lpstr>
      <vt:lpstr>'03 - SO - 03 Vodovodná pr...'!Oblasť_tlače</vt:lpstr>
      <vt:lpstr>'04 - SO - 04 Prípojka ELI...'!Oblasť_tlače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Sisková</dc:creator>
  <cp:lastModifiedBy>PC</cp:lastModifiedBy>
  <dcterms:created xsi:type="dcterms:W3CDTF">2022-06-16T15:14:50Z</dcterms:created>
  <dcterms:modified xsi:type="dcterms:W3CDTF">2022-06-22T04:06:16Z</dcterms:modified>
</cp:coreProperties>
</file>