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540" windowWidth="19815" windowHeight="6855"/>
  </bookViews>
  <sheets>
    <sheet name="Rekapitulácia stavby" sheetId="1" r:id="rId1"/>
    <sheet name="01 - SO - 01 Vlastná stavba" sheetId="2" r:id="rId2"/>
  </sheets>
  <definedNames>
    <definedName name="_xlnm._FilterDatabase" localSheetId="1" hidden="1">'01 - SO - 01 Vlastná stavba'!$C$127:$K$285</definedName>
    <definedName name="_xlnm.Print_Titles" localSheetId="1">'01 - SO - 01 Vlastná stavba'!$127:$127</definedName>
    <definedName name="_xlnm.Print_Titles" localSheetId="0">'Rekapitulácia stavby'!$92:$92</definedName>
    <definedName name="_xlnm.Print_Area" localSheetId="1">'01 - SO - 01 Vlastná stavba'!$C$4:$J$76,'01 - SO - 01 Vlastná stavba'!$C$82:$J$109,'01 - SO - 01 Vlastná stavba'!$C$115:$J$285</definedName>
    <definedName name="_xlnm.Print_Area" localSheetId="0">'Rekapitulácia stavby'!$D$4:$AO$76,'Rekapitulácia stavby'!$C$82:$AQ$98</definedName>
  </definedNames>
  <calcPr calcId="125725"/>
</workbook>
</file>

<file path=xl/calcChain.xml><?xml version="1.0" encoding="utf-8"?>
<calcChain xmlns="http://schemas.openxmlformats.org/spreadsheetml/2006/main">
  <c r="J37" i="2"/>
  <c r="J36"/>
  <c r="AY95" i="1" s="1"/>
  <c r="J35" i="2"/>
  <c r="AX95" i="1" s="1"/>
  <c r="BI285" i="2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4"/>
  <c r="BH264"/>
  <c r="BG264"/>
  <c r="BE264"/>
  <c r="T264"/>
  <c r="R264"/>
  <c r="P264"/>
  <c r="BI259"/>
  <c r="BH259"/>
  <c r="BG259"/>
  <c r="BE259"/>
  <c r="T259"/>
  <c r="R259"/>
  <c r="P259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1"/>
  <c r="BH251"/>
  <c r="BG251"/>
  <c r="BE251"/>
  <c r="T251"/>
  <c r="R251"/>
  <c r="P251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2"/>
  <c r="BH232"/>
  <c r="BG232"/>
  <c r="BE232"/>
  <c r="T232"/>
  <c r="R232"/>
  <c r="P232"/>
  <c r="BI230"/>
  <c r="BH230"/>
  <c r="BG230"/>
  <c r="BE230"/>
  <c r="T230"/>
  <c r="R230"/>
  <c r="P230"/>
  <c r="BI227"/>
  <c r="BH227"/>
  <c r="BG227"/>
  <c r="BE227"/>
  <c r="T227"/>
  <c r="T226" s="1"/>
  <c r="R227"/>
  <c r="R226" s="1"/>
  <c r="P227"/>
  <c r="P226" s="1"/>
  <c r="BI224"/>
  <c r="BH224"/>
  <c r="BG224"/>
  <c r="BE224"/>
  <c r="T224"/>
  <c r="T223" s="1"/>
  <c r="R224"/>
  <c r="R223" s="1"/>
  <c r="P224"/>
  <c r="P223" s="1"/>
  <c r="BI221"/>
  <c r="BH221"/>
  <c r="BG221"/>
  <c r="BE221"/>
  <c r="T221"/>
  <c r="R221"/>
  <c r="P221"/>
  <c r="BI217"/>
  <c r="BH217"/>
  <c r="BG217"/>
  <c r="BE217"/>
  <c r="T217"/>
  <c r="R217"/>
  <c r="P217"/>
  <c r="BI216"/>
  <c r="BH216"/>
  <c r="BG216"/>
  <c r="BE216"/>
  <c r="T216"/>
  <c r="R216"/>
  <c r="P216"/>
  <c r="BI212"/>
  <c r="BH212"/>
  <c r="BG212"/>
  <c r="BE212"/>
  <c r="T212"/>
  <c r="R212"/>
  <c r="P212"/>
  <c r="BI208"/>
  <c r="BH208"/>
  <c r="BG208"/>
  <c r="BE208"/>
  <c r="T208"/>
  <c r="R208"/>
  <c r="P208"/>
  <c r="BI201"/>
  <c r="BH201"/>
  <c r="BG201"/>
  <c r="BE201"/>
  <c r="T201"/>
  <c r="R201"/>
  <c r="P201"/>
  <c r="BI200"/>
  <c r="BH200"/>
  <c r="BG200"/>
  <c r="BE200"/>
  <c r="T200"/>
  <c r="R200"/>
  <c r="P200"/>
  <c r="BI194"/>
  <c r="BH194"/>
  <c r="BG194"/>
  <c r="BE194"/>
  <c r="T194"/>
  <c r="R194"/>
  <c r="P194"/>
  <c r="BI188"/>
  <c r="BH188"/>
  <c r="BG188"/>
  <c r="BE188"/>
  <c r="T188"/>
  <c r="R188"/>
  <c r="P188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1"/>
  <c r="BH171"/>
  <c r="BG171"/>
  <c r="BE171"/>
  <c r="T171"/>
  <c r="R171"/>
  <c r="P171"/>
  <c r="BI166"/>
  <c r="BH166"/>
  <c r="BG166"/>
  <c r="BE166"/>
  <c r="T166"/>
  <c r="R166"/>
  <c r="P166"/>
  <c r="BI157"/>
  <c r="BH157"/>
  <c r="BG157"/>
  <c r="BE157"/>
  <c r="T157"/>
  <c r="R157"/>
  <c r="P157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2"/>
  <c r="BH142"/>
  <c r="BG142"/>
  <c r="BE142"/>
  <c r="T142"/>
  <c r="R142"/>
  <c r="P142"/>
  <c r="BI140"/>
  <c r="BH140"/>
  <c r="BG140"/>
  <c r="BE140"/>
  <c r="T140"/>
  <c r="R140"/>
  <c r="P140"/>
  <c r="BI136"/>
  <c r="BH136"/>
  <c r="BG136"/>
  <c r="BE136"/>
  <c r="T136"/>
  <c r="R136"/>
  <c r="P136"/>
  <c r="BI133"/>
  <c r="BH133"/>
  <c r="BG133"/>
  <c r="BE133"/>
  <c r="T133"/>
  <c r="R133"/>
  <c r="P133"/>
  <c r="BI131"/>
  <c r="BH131"/>
  <c r="BG131"/>
  <c r="BE131"/>
  <c r="T131"/>
  <c r="R131"/>
  <c r="P131"/>
  <c r="J124"/>
  <c r="F124"/>
  <c r="F122"/>
  <c r="E120"/>
  <c r="J91"/>
  <c r="F91"/>
  <c r="F89"/>
  <c r="E87"/>
  <c r="J24"/>
  <c r="E24"/>
  <c r="J125" s="1"/>
  <c r="J23"/>
  <c r="J18"/>
  <c r="E18"/>
  <c r="F125" s="1"/>
  <c r="J17"/>
  <c r="J12"/>
  <c r="J89" s="1"/>
  <c r="E7"/>
  <c r="E118" s="1"/>
  <c r="L90" i="1"/>
  <c r="AM90"/>
  <c r="AM89"/>
  <c r="L89"/>
  <c r="AM87"/>
  <c r="L87"/>
  <c r="L85"/>
  <c r="L84"/>
  <c r="BK283" i="2"/>
  <c r="J282"/>
  <c r="J280"/>
  <c r="J275"/>
  <c r="J267"/>
  <c r="J255"/>
  <c r="BK247"/>
  <c r="BK238"/>
  <c r="J224"/>
  <c r="BK208"/>
  <c r="J182"/>
  <c r="BK157"/>
  <c r="BK133"/>
  <c r="BK278"/>
  <c r="J238"/>
  <c r="BK232"/>
  <c r="BK185"/>
  <c r="BK154"/>
  <c r="J136"/>
  <c r="BK277"/>
  <c r="J212"/>
  <c r="J188"/>
  <c r="BK152"/>
  <c r="J140"/>
  <c r="J276"/>
  <c r="BK272"/>
  <c r="BK259"/>
  <c r="J251"/>
  <c r="BK246"/>
  <c r="J234"/>
  <c r="J208"/>
  <c r="J176"/>
  <c r="J285"/>
  <c r="BK280"/>
  <c r="BK279"/>
  <c r="J274"/>
  <c r="J269"/>
  <c r="J257"/>
  <c r="J246"/>
  <c r="J236"/>
  <c r="BK221"/>
  <c r="BK201"/>
  <c r="BK184"/>
  <c r="J166"/>
  <c r="J147"/>
  <c r="AS94" i="1"/>
  <c r="BK188" i="2"/>
  <c r="J157"/>
  <c r="BK142"/>
  <c r="BK224"/>
  <c r="BK200"/>
  <c r="J154"/>
  <c r="J142"/>
  <c r="J277"/>
  <c r="J270"/>
  <c r="BK264"/>
  <c r="BK253"/>
  <c r="J249"/>
  <c r="BK242"/>
  <c r="J221"/>
  <c r="BK182"/>
  <c r="BK140"/>
  <c r="BK282"/>
  <c r="J281"/>
  <c r="J279"/>
  <c r="BK270"/>
  <c r="J264"/>
  <c r="J253"/>
  <c r="J244"/>
  <c r="J232"/>
  <c r="J217"/>
  <c r="J200"/>
  <c r="BK176"/>
  <c r="BK149"/>
  <c r="BK285"/>
  <c r="BK236"/>
  <c r="J230"/>
  <c r="BK177"/>
  <c r="J152"/>
  <c r="J278"/>
  <c r="J216"/>
  <c r="J194"/>
  <c r="BK179"/>
  <c r="BK151"/>
  <c r="BK131"/>
  <c r="BK274"/>
  <c r="BK267"/>
  <c r="BK255"/>
  <c r="J247"/>
  <c r="BK241"/>
  <c r="BK216"/>
  <c r="J179"/>
  <c r="J283"/>
  <c r="BK281"/>
  <c r="BK276"/>
  <c r="J272"/>
  <c r="J259"/>
  <c r="BK251"/>
  <c r="J241"/>
  <c r="J227"/>
  <c r="BK212"/>
  <c r="BK194"/>
  <c r="J177"/>
  <c r="J151"/>
  <c r="J131"/>
  <c r="J242"/>
  <c r="BK234"/>
  <c r="BK217"/>
  <c r="J171"/>
  <c r="BK147"/>
  <c r="J133"/>
  <c r="BK227"/>
  <c r="J201"/>
  <c r="J184"/>
  <c r="BK166"/>
  <c r="J149"/>
  <c r="BK136"/>
  <c r="BK275"/>
  <c r="BK269"/>
  <c r="BK257"/>
  <c r="BK249"/>
  <c r="BK244"/>
  <c r="BK230"/>
  <c r="J185"/>
  <c r="BK171"/>
  <c r="BK130" l="1"/>
  <c r="J130" s="1"/>
  <c r="J98" s="1"/>
  <c r="BK156"/>
  <c r="J156" s="1"/>
  <c r="J99" s="1"/>
  <c r="T187"/>
  <c r="T207"/>
  <c r="BK229"/>
  <c r="J229" s="1"/>
  <c r="J105" s="1"/>
  <c r="R235"/>
  <c r="T243"/>
  <c r="P250"/>
  <c r="T130"/>
  <c r="T156"/>
  <c r="R187"/>
  <c r="R207"/>
  <c r="R229"/>
  <c r="P235"/>
  <c r="R243"/>
  <c r="R250"/>
  <c r="R130"/>
  <c r="P156"/>
  <c r="BK187"/>
  <c r="J187" s="1"/>
  <c r="J100" s="1"/>
  <c r="BK207"/>
  <c r="J207" s="1"/>
  <c r="J101" s="1"/>
  <c r="T229"/>
  <c r="T235"/>
  <c r="BK243"/>
  <c r="J243" s="1"/>
  <c r="J107" s="1"/>
  <c r="BK250"/>
  <c r="J250" s="1"/>
  <c r="J108" s="1"/>
  <c r="P130"/>
  <c r="R156"/>
  <c r="P187"/>
  <c r="P207"/>
  <c r="P229"/>
  <c r="BK235"/>
  <c r="J235" s="1"/>
  <c r="J106" s="1"/>
  <c r="P243"/>
  <c r="T250"/>
  <c r="BK223"/>
  <c r="J223" s="1"/>
  <c r="J102" s="1"/>
  <c r="BK226"/>
  <c r="J226" s="1"/>
  <c r="J103" s="1"/>
  <c r="J92"/>
  <c r="BF154"/>
  <c r="BF171"/>
  <c r="BF177"/>
  <c r="BF184"/>
  <c r="BF194"/>
  <c r="BF217"/>
  <c r="BF230"/>
  <c r="BF232"/>
  <c r="BF244"/>
  <c r="BF247"/>
  <c r="BF269"/>
  <c r="F92"/>
  <c r="BF131"/>
  <c r="BF136"/>
  <c r="BF140"/>
  <c r="BF147"/>
  <c r="BF185"/>
  <c r="BF188"/>
  <c r="BF200"/>
  <c r="BF212"/>
  <c r="BF277"/>
  <c r="J122"/>
  <c r="BF133"/>
  <c r="BF142"/>
  <c r="BF149"/>
  <c r="BF166"/>
  <c r="BF208"/>
  <c r="BF236"/>
  <c r="BF241"/>
  <c r="BF285"/>
  <c r="E85"/>
  <c r="BF151"/>
  <c r="BF152"/>
  <c r="BF157"/>
  <c r="BF176"/>
  <c r="BF179"/>
  <c r="BF182"/>
  <c r="BF201"/>
  <c r="BF216"/>
  <c r="BF221"/>
  <c r="BF224"/>
  <c r="BF227"/>
  <c r="BF234"/>
  <c r="BF238"/>
  <c r="BF242"/>
  <c r="BF246"/>
  <c r="BF249"/>
  <c r="BF251"/>
  <c r="BF253"/>
  <c r="BF255"/>
  <c r="BF257"/>
  <c r="BF259"/>
  <c r="BF264"/>
  <c r="BF267"/>
  <c r="BF270"/>
  <c r="BF272"/>
  <c r="BF274"/>
  <c r="BF275"/>
  <c r="BF276"/>
  <c r="BF278"/>
  <c r="BF279"/>
  <c r="BF280"/>
  <c r="BF281"/>
  <c r="BF282"/>
  <c r="BF283"/>
  <c r="F33"/>
  <c r="AZ95" i="1" s="1"/>
  <c r="F36" i="2"/>
  <c r="BC95" i="1" s="1"/>
  <c r="J33" i="2"/>
  <c r="AV95" i="1" s="1"/>
  <c r="F37" i="2"/>
  <c r="BD95" i="1" s="1"/>
  <c r="F35" i="2"/>
  <c r="BB95" i="1" s="1"/>
  <c r="P228" i="2" l="1"/>
  <c r="R129"/>
  <c r="R228"/>
  <c r="T129"/>
  <c r="T228"/>
  <c r="P129"/>
  <c r="P128" s="1"/>
  <c r="AU95" i="1" s="1"/>
  <c r="BK129" i="2"/>
  <c r="J129" s="1"/>
  <c r="J97" s="1"/>
  <c r="BK228"/>
  <c r="J228" s="1"/>
  <c r="J104" s="1"/>
  <c r="BB94" i="1"/>
  <c r="AX94" s="1"/>
  <c r="BD94"/>
  <c r="W33" s="1"/>
  <c r="AZ94"/>
  <c r="W29" s="1"/>
  <c r="F34" i="2"/>
  <c r="BA95" i="1" s="1"/>
  <c r="BC94"/>
  <c r="AY94" s="1"/>
  <c r="J34" i="2"/>
  <c r="AW95" i="1" s="1"/>
  <c r="AT95" s="1"/>
  <c r="T128" i="2" l="1"/>
  <c r="R128"/>
  <c r="BK128"/>
  <c r="J128" s="1"/>
  <c r="J96" s="1"/>
  <c r="AU94" i="1"/>
  <c r="BA94"/>
  <c r="W30" s="1"/>
  <c r="AV94"/>
  <c r="AK29" s="1"/>
  <c r="W31"/>
  <c r="W32"/>
  <c r="AW94" l="1"/>
  <c r="AK30" s="1"/>
  <c r="J30" i="2"/>
  <c r="AG95" i="1" s="1"/>
  <c r="J39" i="2" l="1"/>
  <c r="AG94" i="1"/>
  <c r="AK26" s="1"/>
  <c r="AK35" s="1"/>
  <c r="AN95"/>
  <c r="AT94"/>
  <c r="AN94" l="1"/>
</calcChain>
</file>

<file path=xl/sharedStrings.xml><?xml version="1.0" encoding="utf-8"?>
<sst xmlns="http://schemas.openxmlformats.org/spreadsheetml/2006/main" count="1948" uniqueCount="459">
  <si>
    <t>Export Komplet</t>
  </si>
  <si>
    <t/>
  </si>
  <si>
    <t>2.0</t>
  </si>
  <si>
    <t>False</t>
  </si>
  <si>
    <t>{dd883bfa-c662-4d6f-a709-ce470a95a3a0}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</si>
  <si>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</si>
  <si>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</si>
  <si>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</si>
  <si>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</si>
  <si>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</si>
  <si>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</si>
  <si>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</si>
  <si>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99-8</t>
  </si>
  <si>
    <t>Stavba:</t>
  </si>
  <si>
    <t>Stavebné úpravy maštale pre voľné ustajnenie HD, č. 165 k.ú. Pčoliné, okr. Snina</t>
  </si>
  <si>
    <t>JKSO:</t>
  </si>
  <si>
    <t>KS:</t>
  </si>
  <si>
    <t>Miesto:</t>
  </si>
  <si>
    <t xml:space="preserve"> </t>
  </si>
  <si>
    <t>Dátum:</t>
  </si>
  <si>
    <t>13. 5. 2022</t>
  </si>
  <si>
    <t>Objednávateľ:</t>
  </si>
  <si>
    <t>IČO:</t>
  </si>
  <si>
    <t>36472182</t>
  </si>
  <si>
    <t>IČ DPH:</t>
  </si>
  <si>
    <t>SK2020025139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</si>
  <si>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</si>
  <si>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</si>
  <si>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</si>
  <si>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</si>
  <si>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</si>
  <si>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</si>
  <si>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</si>
  <si>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</si>
  <si>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</si>
  <si>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</si>
  <si>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</si>
  <si>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</si>
  <si>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</si>
  <si>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</si>
  <si>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</si>
  <si>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</si>
  <si>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</si>
  <si>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</si>
  <si>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</si>
  <si>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</si>
  <si>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</si>
  <si>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</si>
  <si>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</si>
  <si>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</si>
  <si>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</si>
  <si>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</si>
  <si>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</si>
  <si>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</si>
  <si>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</si>
  <si>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</si>
  <si>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</si>
  <si>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</si>
  <si>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</si>
  <si>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</si>
  <si>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</si>
  <si>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</si>
  <si>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</si>
  <si>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</si>
  <si>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</si>
  <si>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</si>
  <si>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</si>
  <si>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</si>
  <si>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</si>
  <si>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</si>
  <si>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</si>
  <si>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</si>
  <si>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</si>
  <si>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</si>
  <si>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</si>
  <si>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</si>
  <si>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</si>
  <si>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- 01 Vlastná stavba</t>
  </si>
  <si>
    <t>STA</t>
  </si>
  <si>
    <t>1</t>
  </si>
  <si>
    <t>{a8c8863a-45f7-4be5-b3b0-0d049e61acbf}</t>
  </si>
  <si>
    <t>KRYCÍ LIST ROZPOČTU</t>
  </si>
  <si>
    <t>Objekt:</t>
  </si>
  <si>
    <t>01 - SO - 01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</si>
  <si>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</si>
  <si>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</si>
  <si>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</si>
  <si>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</si>
  <si>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</si>
  <si>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</si>
  <si>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</si>
  <si>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</si>
  <si>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</si>
  <si>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</si>
  <si>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</si>
  <si>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</si>
  <si>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</si>
  <si>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</si>
  <si>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</si>
  <si>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</si>
  <si>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</si>
  <si>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</si>
  <si>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</si>
  <si>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</si>
  <si>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</si>
  <si>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</si>
  <si>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</si>
  <si>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</si>
  <si>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</si>
  <si>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</si>
  <si>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</si>
  <si>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</si>
  <si>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</si>
  <si>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</si>
  <si>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</si>
  <si>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</si>
  <si>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</si>
  <si>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</si>
  <si>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</si>
  <si>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</si>
  <si>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</si>
  <si>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</si>
  <si>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-387073711</t>
  </si>
  <si>
    <t>VV</t>
  </si>
  <si>
    <t>73*15</t>
  </si>
  <si>
    <t>121101112.S</t>
  </si>
  <si>
    <t>Odstránenie ornice s premiestn. na hromady, so zložením na vzdialenosť do 100 m a do 1000 m3</t>
  </si>
  <si>
    <t>m3</t>
  </si>
  <si>
    <t>1693495037</t>
  </si>
  <si>
    <t>73*19*0,3</t>
  </si>
  <si>
    <t>Súčet</t>
  </si>
  <si>
    <t>3</t>
  </si>
  <si>
    <t>131201101.S</t>
  </si>
  <si>
    <t>Výkop nezapaženej jamy v hornine 3, do 100 m3</t>
  </si>
  <si>
    <t>-1264961881</t>
  </si>
  <si>
    <t>0,5*0,5*0,95*15</t>
  </si>
  <si>
    <t>71,33*3,5*0,2    "krmna cesta</t>
  </si>
  <si>
    <t>131201109.S</t>
  </si>
  <si>
    <t>Hĺbenie nezapažených jám a zárezov. Príplatok za lepivosť horniny 3</t>
  </si>
  <si>
    <t>801103251</t>
  </si>
  <si>
    <t>53,494*0,3</t>
  </si>
  <si>
    <t>5</t>
  </si>
  <si>
    <t>132201101.S</t>
  </si>
  <si>
    <t>Výkop ryhy do šírky 600 mm v horn.3 do 100 m3</t>
  </si>
  <si>
    <t>1109699679</t>
  </si>
  <si>
    <t>(11,21+54,28)*2*0,6*0,95</t>
  </si>
  <si>
    <t>(5+2,5)*0,2*0,95</t>
  </si>
  <si>
    <t>(8+8,2)*0,5*0,95</t>
  </si>
  <si>
    <t>6</t>
  </si>
  <si>
    <t>132201109.S</t>
  </si>
  <si>
    <t>Príplatok k cene za lepivosť pri hĺbení rýh šírky do 600 mm zapažených i nezapažených s urovnaním dna v hornine 3</t>
  </si>
  <si>
    <t>-58671123</t>
  </si>
  <si>
    <t>83,779*0,3</t>
  </si>
  <si>
    <t>7</t>
  </si>
  <si>
    <t>162201102.S</t>
  </si>
  <si>
    <t>Vodorovné premiestnenie výkopku z horniny 1-4 nad 20-50m</t>
  </si>
  <si>
    <t>349190051</t>
  </si>
  <si>
    <t>416,1+53,494+83,779-93,75</t>
  </si>
  <si>
    <t>8</t>
  </si>
  <si>
    <t>171201202.S</t>
  </si>
  <si>
    <t>Uloženie sypaniny na skládky nad 100 do 1000 m3</t>
  </si>
  <si>
    <t>-838931856</t>
  </si>
  <si>
    <t>9</t>
  </si>
  <si>
    <t>175101201.S</t>
  </si>
  <si>
    <t>Obsyp objektov sypaninou z vhodných hornín 1 až 4 bez prehodenia sypaniny</t>
  </si>
  <si>
    <t>22929058</t>
  </si>
  <si>
    <t>75*2,5/2</t>
  </si>
  <si>
    <t>10</t>
  </si>
  <si>
    <t>181201101.S</t>
  </si>
  <si>
    <t>Úprava pláne v násypoch v hornine 1-4 bez zhutnenia</t>
  </si>
  <si>
    <t>1329641793</t>
  </si>
  <si>
    <t>93*3</t>
  </si>
  <si>
    <t>Zakladanie</t>
  </si>
  <si>
    <t>11</t>
  </si>
  <si>
    <t>271573001.S</t>
  </si>
  <si>
    <t>Násyp pod základové konštrukcie so zhutnením zo štrkopiesku fr.0-32 mm</t>
  </si>
  <si>
    <t>1563358916</t>
  </si>
  <si>
    <t>0,5*0,5*15*0,15</t>
  </si>
  <si>
    <t>(8,0+8,2)*15,53*0,105</t>
  </si>
  <si>
    <t>4*55,13*0,10</t>
  </si>
  <si>
    <t>(11,21+54,28)*2*0,6*0,15</t>
  </si>
  <si>
    <t>(5+2,5)*0,2*0,15</t>
  </si>
  <si>
    <t>(8+8,2)*0,5*0,10</t>
  </si>
  <si>
    <t>11,21*54,28*0,15</t>
  </si>
  <si>
    <t>71,33*3,5*0,15   " krmna cesta</t>
  </si>
  <si>
    <t>12</t>
  </si>
  <si>
    <t>274321311.S</t>
  </si>
  <si>
    <t>Betón základových pásov, železový (bez výstuže), tr. C 16/20</t>
  </si>
  <si>
    <t>-278338865</t>
  </si>
  <si>
    <t>(11,21+54,28)*2*0,6*1,05</t>
  </si>
  <si>
    <t>(5+2,5)*0,2*1,05</t>
  </si>
  <si>
    <t>(8+8,2)*0,5*1,05</t>
  </si>
  <si>
    <t>13</t>
  </si>
  <si>
    <t>274351215.S</t>
  </si>
  <si>
    <t>Debnenie stien základových pásov, zhotovenie-dielce</t>
  </si>
  <si>
    <t>1889518766</t>
  </si>
  <si>
    <t>(11,21+54,28)*2*2*0,05</t>
  </si>
  <si>
    <t>(5+2,5)*2*0,05</t>
  </si>
  <si>
    <t>(8+8,2)*2*0,05</t>
  </si>
  <si>
    <t>14</t>
  </si>
  <si>
    <t>274351216.S</t>
  </si>
  <si>
    <t>Debnenie stien základových pásov, odstránenie-dielce</t>
  </si>
  <si>
    <t>-1834109000</t>
  </si>
  <si>
    <t>15</t>
  </si>
  <si>
    <t>274361821.S</t>
  </si>
  <si>
    <t>Výstuž základových pásov z ocele B500 (10505)</t>
  </si>
  <si>
    <t>t</t>
  </si>
  <si>
    <t>690296339</t>
  </si>
  <si>
    <t>92,597*0,030</t>
  </si>
  <si>
    <t>16</t>
  </si>
  <si>
    <t>275321311.S</t>
  </si>
  <si>
    <t>Betón základových pätiek, železový (bez výstuže), tr. C 16/20</t>
  </si>
  <si>
    <t>-1587841843</t>
  </si>
  <si>
    <t>0,5*0,5*15*1,05</t>
  </si>
  <si>
    <t>17</t>
  </si>
  <si>
    <t>275351215.S</t>
  </si>
  <si>
    <t>Debnenie stien základových pätiek, zhotovenie-dielce</t>
  </si>
  <si>
    <t>2009141753</t>
  </si>
  <si>
    <t>0,5*4*0,05*15</t>
  </si>
  <si>
    <t>18</t>
  </si>
  <si>
    <t>275351216.S</t>
  </si>
  <si>
    <t>Debnenie stien základovýcb pätiek, odstránenie-dielce</t>
  </si>
  <si>
    <t>493983717</t>
  </si>
  <si>
    <t>19</t>
  </si>
  <si>
    <t>275361821.S</t>
  </si>
  <si>
    <t>Výstuž základových pätiek z ocele B500 (10505)</t>
  </si>
  <si>
    <t>1041057354</t>
  </si>
  <si>
    <t>3,938*0,035</t>
  </si>
  <si>
    <t>Zvislé a kompletné konštrukcie</t>
  </si>
  <si>
    <t>341321410.S</t>
  </si>
  <si>
    <t>Betón stien a priečok, železový (bez výstuže) tr. C 25/30</t>
  </si>
  <si>
    <t>2133913606</t>
  </si>
  <si>
    <t>71,33*0,5*2,5</t>
  </si>
  <si>
    <t>(55,13+2*10,48-2*4-4*1,8)*0,25*2</t>
  </si>
  <si>
    <t>(5+2,5)*1,2*0,2</t>
  </si>
  <si>
    <t>55,13*2*0,2*0,4</t>
  </si>
  <si>
    <t>21</t>
  </si>
  <si>
    <t>341351105.S</t>
  </si>
  <si>
    <t>Debnenie stien a priečok obojstranné zhotovenie-dielce</t>
  </si>
  <si>
    <t>-1696111209</t>
  </si>
  <si>
    <t>71,33*2,5*2</t>
  </si>
  <si>
    <t>(55,13+2*10,48-2*4-4*1,8)*2*2</t>
  </si>
  <si>
    <t>(5+2,5)*1,2*2</t>
  </si>
  <si>
    <t>55,13*0,4*4</t>
  </si>
  <si>
    <t>22</t>
  </si>
  <si>
    <t>341351106.S</t>
  </si>
  <si>
    <t>Debnenie stien a priečok obojstranné odstránenie-dielce</t>
  </si>
  <si>
    <t>991959346</t>
  </si>
  <si>
    <t>23</t>
  </si>
  <si>
    <t>341362422.S</t>
  </si>
  <si>
    <t>Výstuž  stien a priečok rovných alebo oblých zo zváraných sietí KARI, priemer drôtu 6/6 mm, veľkosť oka 150x150 mm</t>
  </si>
  <si>
    <t>-525156412</t>
  </si>
  <si>
    <t>71,33*2,45</t>
  </si>
  <si>
    <t>(55,13+2*10,48-2*4-4*1,8)*2</t>
  </si>
  <si>
    <t>(5+2,5)*1,2</t>
  </si>
  <si>
    <t>55,13*0,4*2</t>
  </si>
  <si>
    <t>Úpravy povrchov, podlahy, osadenie</t>
  </si>
  <si>
    <t>24</t>
  </si>
  <si>
    <t>631315611.S</t>
  </si>
  <si>
    <t>Mazanina z betónu prostého (m3) tr. C 16/20 hr.nad 120 do 240 mm</t>
  </si>
  <si>
    <t>1598247866</t>
  </si>
  <si>
    <t>(55,13*10,48+8*15,53+8,2*15,53+55,13*4)*0,15</t>
  </si>
  <si>
    <t>25</t>
  </si>
  <si>
    <t>631351101.S</t>
  </si>
  <si>
    <t>Debnenie stien, rýh a otvorov v podlahách zhotovenie</t>
  </si>
  <si>
    <t>-734780623</t>
  </si>
  <si>
    <t>71,33*0,15  " krmna cesta</t>
  </si>
  <si>
    <t>(8+15,53*2+8,2+55,13*2)*0,15</t>
  </si>
  <si>
    <t>26</t>
  </si>
  <si>
    <t>631351102.S</t>
  </si>
  <si>
    <t>Debnenie stien, rýh a otvorov v podlahách odstránenie</t>
  </si>
  <si>
    <t>90496033</t>
  </si>
  <si>
    <t>27</t>
  </si>
  <si>
    <t>631362422.S</t>
  </si>
  <si>
    <t>Výstuž mazanín z betónov (z kameniva) a z ľahkých betónov zo sietí KARI, priemer drôtu 6/6 mm, veľkosť oka 150x150 mm</t>
  </si>
  <si>
    <t>112634810</t>
  </si>
  <si>
    <t>71,33*3,5    " krmna cesta</t>
  </si>
  <si>
    <t>(55,13*10,48+8*15,53+8,2*15,53+55,13*4)</t>
  </si>
  <si>
    <t>28</t>
  </si>
  <si>
    <t>634920033.S</t>
  </si>
  <si>
    <t>Rezanie dilatačných škár v čiastočne zatvrdnutej betónovej mazanine alebo poteru hĺbky nad 50 do 80 mm, šírky nad 10 do 20 mm</t>
  </si>
  <si>
    <t>m</t>
  </si>
  <si>
    <t>1710883883</t>
  </si>
  <si>
    <t>15,53+8,2+15,53+7,88+4*4+10,48*4+3,5*4</t>
  </si>
  <si>
    <t>29</t>
  </si>
  <si>
    <t>952901311.S</t>
  </si>
  <si>
    <t>Vyčistenie budov poľnohospodárskych objektov akejkoľvek výšky</t>
  </si>
  <si>
    <t>74029515</t>
  </si>
  <si>
    <t>54,63*10,78</t>
  </si>
  <si>
    <t>99</t>
  </si>
  <si>
    <t>Presun hmôt HSV</t>
  </si>
  <si>
    <t>30</t>
  </si>
  <si>
    <t>998011002.S</t>
  </si>
  <si>
    <t>Presun hmôt pre budovy (801, 803, 812), zvislá konštr. z tehál, tvárnic, z kovu výšky do 12 m</t>
  </si>
  <si>
    <t>-1997924165</t>
  </si>
  <si>
    <t>PSV</t>
  </si>
  <si>
    <t>Práce a dodávky PSV</t>
  </si>
  <si>
    <t>711</t>
  </si>
  <si>
    <t>Izolácie proti vode a vlhkosti</t>
  </si>
  <si>
    <t>31</t>
  </si>
  <si>
    <t>711132107.S</t>
  </si>
  <si>
    <t>Zhotovenie izolácie proti zemnej vlhkosti nopovou fóloiu položenou voľne na ploche zvislej</t>
  </si>
  <si>
    <t>-858376606</t>
  </si>
  <si>
    <t>71,97*2,65</t>
  </si>
  <si>
    <t>32</t>
  </si>
  <si>
    <t>M</t>
  </si>
  <si>
    <t>283230002300.S</t>
  </si>
  <si>
    <t>Nopová izolácia</t>
  </si>
  <si>
    <t>-831787533</t>
  </si>
  <si>
    <t>190,721*1,1 'Prepočítané koeficientom množstva</t>
  </si>
  <si>
    <t>33</t>
  </si>
  <si>
    <t>998711201.S</t>
  </si>
  <si>
    <t>Presun hmôt pre izoláciu proti vode v objektoch výšky do 6 m</t>
  </si>
  <si>
    <t>%</t>
  </si>
  <si>
    <t>2118706058</t>
  </si>
  <si>
    <t>762</t>
  </si>
  <si>
    <t>Konštrukcie tesárske</t>
  </si>
  <si>
    <t>34</t>
  </si>
  <si>
    <t>762332110.S</t>
  </si>
  <si>
    <t>Montáž viazaných konštrukcií krovov striech z reziva priemernej plochy do 120 cm2</t>
  </si>
  <si>
    <t>-1448430459</t>
  </si>
  <si>
    <t>55,13*18</t>
  </si>
  <si>
    <t>35</t>
  </si>
  <si>
    <t>605120006900.S</t>
  </si>
  <si>
    <t>Drevené hranoly 80 mm x 120 mm</t>
  </si>
  <si>
    <t>355651300</t>
  </si>
  <si>
    <t>992,34*0,08*0,12</t>
  </si>
  <si>
    <t>9,526*1,1 'Prepočítané koeficientom množstva</t>
  </si>
  <si>
    <t>36</t>
  </si>
  <si>
    <t>762395000.S</t>
  </si>
  <si>
    <t>Spojovacie prostriedky pre viazané konštrukcie krovov, debnenie a laťovanie, nadstrešné konštr., spádové kliny - svorky, dosky, klince, pásová oceľ, vruty</t>
  </si>
  <si>
    <t>-788138896</t>
  </si>
  <si>
    <t>37</t>
  </si>
  <si>
    <t>998762202.S</t>
  </si>
  <si>
    <t>Presun hmôt pre konštrukcie tesárske v objektoch výšky do 12 m</t>
  </si>
  <si>
    <t>1867882784</t>
  </si>
  <si>
    <t>764</t>
  </si>
  <si>
    <t>Konštrukcie klampiarske</t>
  </si>
  <si>
    <t>38</t>
  </si>
  <si>
    <t>764352221.S</t>
  </si>
  <si>
    <t>Žľaby z pozinkovaného PZ plechu, pododkvapové polkruhové r.š. 200 mm</t>
  </si>
  <si>
    <t>1471379171</t>
  </si>
  <si>
    <t>55,13*2</t>
  </si>
  <si>
    <t>39</t>
  </si>
  <si>
    <t>764359212.S</t>
  </si>
  <si>
    <t>Kotlík kónický z pozinkovaného PZ plechu, pre rúry s priemerom od 100 do 125 mm</t>
  </si>
  <si>
    <t>ks</t>
  </si>
  <si>
    <t>-125822889</t>
  </si>
  <si>
    <t>40</t>
  </si>
  <si>
    <t>764454255.S</t>
  </si>
  <si>
    <t>Zvodové rúry z pozinkovaného PZ plechu, kruhové priemer 150 mm</t>
  </si>
  <si>
    <t>-212773738</t>
  </si>
  <si>
    <t>3,63*2+4,04*2</t>
  </si>
  <si>
    <t>41</t>
  </si>
  <si>
    <t>998764201.S</t>
  </si>
  <si>
    <t>Presun hmôt pre konštrukcie klampiarske v objektoch výšky do 6 m</t>
  </si>
  <si>
    <t>180081863</t>
  </si>
  <si>
    <t>767</t>
  </si>
  <si>
    <t>Konštrukcie doplnkové kovové</t>
  </si>
  <si>
    <t>42</t>
  </si>
  <si>
    <t>767137114.S</t>
  </si>
  <si>
    <t>Montáž roštu zváraného z tenkosten. profilov, rozpätie do 600 mm</t>
  </si>
  <si>
    <t>544414244</t>
  </si>
  <si>
    <t>143,539+46,861</t>
  </si>
  <si>
    <t>43</t>
  </si>
  <si>
    <t>145520000300.S</t>
  </si>
  <si>
    <t>Profil oceľový zváraný tenkostenný uzavretý obdĺžnikový</t>
  </si>
  <si>
    <t>-287033479</t>
  </si>
  <si>
    <t>(55,13*4+3,64*4*3+11,28*2)*0,00215</t>
  </si>
  <si>
    <t>44</t>
  </si>
  <si>
    <t>767137511.S</t>
  </si>
  <si>
    <t xml:space="preserve">Obloženie Lexanom </t>
  </si>
  <si>
    <t>-466772534</t>
  </si>
  <si>
    <t>55,13*0,85</t>
  </si>
  <si>
    <t>45</t>
  </si>
  <si>
    <t>283170000100</t>
  </si>
  <si>
    <t>Doska komôrková z polykarbonátu LEXAN</t>
  </si>
  <si>
    <t>827358673</t>
  </si>
  <si>
    <t>46,861*1,1 'Prepočítané koeficientom množstva</t>
  </si>
  <si>
    <t>46</t>
  </si>
  <si>
    <t>767137512.S</t>
  </si>
  <si>
    <t>Obloženie plechom oceľovým, tvarovaným, lakovaným</t>
  </si>
  <si>
    <t>-1891515156</t>
  </si>
  <si>
    <t>11,28*1,81/2*2</t>
  </si>
  <si>
    <t>(11,28*2,77-4*2)*2</t>
  </si>
  <si>
    <t>55,13*1,39</t>
  </si>
  <si>
    <t>47</t>
  </si>
  <si>
    <t>138310001300.S</t>
  </si>
  <si>
    <t>Plech trapézový pozink , hr. 0,5 - 1,25 mm</t>
  </si>
  <si>
    <t>-1411658653</t>
  </si>
  <si>
    <t>143,539</t>
  </si>
  <si>
    <t>143,539*1,05 'Prepočítané koeficientom množstva</t>
  </si>
  <si>
    <t>48</t>
  </si>
  <si>
    <t>767161210.S</t>
  </si>
  <si>
    <t>Montáž zábradlia rovného z rúrok na oceľovú konštrukciu, s hmotnosťou 1 m zábradlia do 20 kg</t>
  </si>
  <si>
    <t>-336056558</t>
  </si>
  <si>
    <t>55,13</t>
  </si>
  <si>
    <t>49</t>
  </si>
  <si>
    <t>553520003000.S</t>
  </si>
  <si>
    <t>Zábradlie rovné, výška do 1200 mm,  vhodné do exteriéru</t>
  </si>
  <si>
    <t>530710558</t>
  </si>
  <si>
    <t>50</t>
  </si>
  <si>
    <t>767392112.S</t>
  </si>
  <si>
    <t>Montáž krytiny striech plechom tvarovaným skrutkovaním</t>
  </si>
  <si>
    <t>2028796454</t>
  </si>
  <si>
    <t>55,13*15,53</t>
  </si>
  <si>
    <t>51</t>
  </si>
  <si>
    <t>-4054883</t>
  </si>
  <si>
    <t>856,169*1,05 'Prepočítané koeficientom množstva</t>
  </si>
  <si>
    <t>52</t>
  </si>
  <si>
    <t>767920120.S</t>
  </si>
  <si>
    <t>Montáž vrát a vrátok osadzovaných na stĺpiky murované alebo betónované, 2-4 m2</t>
  </si>
  <si>
    <t>314732243</t>
  </si>
  <si>
    <t>53</t>
  </si>
  <si>
    <t>553510010000.S</t>
  </si>
  <si>
    <t>Bránka - vráta - jednokrídlová, šxv 1,8x1,6 m</t>
  </si>
  <si>
    <t>-1799034703</t>
  </si>
  <si>
    <t>54</t>
  </si>
  <si>
    <t>767920130.S</t>
  </si>
  <si>
    <t>Montáž vrát a vrátok osadzovaných na stĺpiky murované alebo betónované, 4-6 m2</t>
  </si>
  <si>
    <t>1413088443</t>
  </si>
  <si>
    <t>55</t>
  </si>
  <si>
    <t>553410058800.S</t>
  </si>
  <si>
    <t>Vráta oceľové 3000x1600 mm</t>
  </si>
  <si>
    <t>348257830</t>
  </si>
  <si>
    <t>56</t>
  </si>
  <si>
    <t>767920140.S</t>
  </si>
  <si>
    <t>Montáž vrát a vrátok k oploteniu osadzovaných na stĺpiky murované alebo betónované, 6-8 m2</t>
  </si>
  <si>
    <t>-1166384395</t>
  </si>
  <si>
    <t>57</t>
  </si>
  <si>
    <t>553410058000.S1</t>
  </si>
  <si>
    <t>Vráta oceľové 4000x1600 mm posúvne</t>
  </si>
  <si>
    <t>1268617353</t>
  </si>
  <si>
    <t>58</t>
  </si>
  <si>
    <t>767920170.S</t>
  </si>
  <si>
    <t>Montáž vrát a vrátok osadzovaných na stĺpiky murované alebo betónované nad 15 m2</t>
  </si>
  <si>
    <t>-692376490</t>
  </si>
  <si>
    <t>59</t>
  </si>
  <si>
    <t>553410057800.S</t>
  </si>
  <si>
    <t>Vráta oceľové dvojkrídlové 10,78 x 1,6 m</t>
  </si>
  <si>
    <t>-845640794</t>
  </si>
  <si>
    <t>60</t>
  </si>
  <si>
    <t>767995106.S</t>
  </si>
  <si>
    <t>Montáž ostatných atypických kovových stavebných doplnkových konštrukcií nad 100 do 250 kg</t>
  </si>
  <si>
    <t>kg</t>
  </si>
  <si>
    <t>-284500984</t>
  </si>
  <si>
    <t>61</t>
  </si>
  <si>
    <t>134830000100.S</t>
  </si>
  <si>
    <t>Prvky pre oceľovú nosnú konštrukciu - stĺpy, väzniky prierez do 100-300 mm- pozinkované</t>
  </si>
  <si>
    <t>973987330</t>
  </si>
  <si>
    <t>15686,3*0,001 'Prepočítané koeficientom množstva</t>
  </si>
  <si>
    <t>62</t>
  </si>
  <si>
    <t>998767201.S</t>
  </si>
  <si>
    <t>Presun hmôt pre kovové stavebné doplnkové konštrukcie v objektoch výšky do 6 m</t>
  </si>
  <si>
    <t>309337856</t>
  </si>
  <si>
    <t>ROTAX - ARCH spol, s.r.o., Fidlíkova 3, 066 01 Humenné</t>
  </si>
  <si>
    <t>Argo-PK, Projekčná kancelária, Strojárska 3998, Snina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</si>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</sst>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>
      <selection activeCell="A97" sqref="A97:XFD9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20" t="s">
        <v>12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221" t="s">
        <v>14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21</v>
      </c>
      <c r="AK10" s="25" t="s">
        <v>22</v>
      </c>
      <c r="AN10" s="23" t="s">
        <v>23</v>
      </c>
      <c r="AR10" s="19"/>
      <c r="BS10" s="16" t="s">
        <v>6</v>
      </c>
    </row>
    <row r="11" spans="1:74" s="1" customFormat="1" ht="18.399999999999999" customHeight="1">
      <c r="B11" s="19"/>
      <c r="E11" s="23" t="s">
        <v>455</v>
      </c>
      <c r="AK11" s="25" t="s">
        <v>24</v>
      </c>
      <c r="AN11" s="23" t="s">
        <v>25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26</v>
      </c>
      <c r="AK13" s="25" t="s">
        <v>22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18</v>
      </c>
      <c r="AK14" s="25" t="s">
        <v>24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27</v>
      </c>
      <c r="AK16" s="25" t="s">
        <v>22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456</v>
      </c>
      <c r="AK17" s="25" t="s">
        <v>24</v>
      </c>
      <c r="AN17" s="23" t="s">
        <v>1</v>
      </c>
      <c r="AR17" s="19"/>
      <c r="BS17" s="16" t="s">
        <v>28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29</v>
      </c>
      <c r="AK19" s="25" t="s">
        <v>22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18</v>
      </c>
      <c r="AK20" s="25" t="s">
        <v>24</v>
      </c>
      <c r="AN20" s="23" t="s">
        <v>1</v>
      </c>
      <c r="AR20" s="19"/>
      <c r="BS20" s="16" t="s">
        <v>28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3">
        <f>ROUND(AG94,2)</f>
        <v>0</v>
      </c>
      <c r="AL26" s="224"/>
      <c r="AM26" s="224"/>
      <c r="AN26" s="224"/>
      <c r="AO26" s="224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5" t="s">
        <v>32</v>
      </c>
      <c r="M28" s="225"/>
      <c r="N28" s="225"/>
      <c r="O28" s="225"/>
      <c r="P28" s="225"/>
      <c r="Q28" s="28"/>
      <c r="R28" s="28"/>
      <c r="S28" s="28"/>
      <c r="T28" s="28"/>
      <c r="U28" s="28"/>
      <c r="V28" s="28"/>
      <c r="W28" s="225" t="s">
        <v>33</v>
      </c>
      <c r="X28" s="225"/>
      <c r="Y28" s="225"/>
      <c r="Z28" s="225"/>
      <c r="AA28" s="225"/>
      <c r="AB28" s="225"/>
      <c r="AC28" s="225"/>
      <c r="AD28" s="225"/>
      <c r="AE28" s="225"/>
      <c r="AF28" s="28"/>
      <c r="AG28" s="28"/>
      <c r="AH28" s="28"/>
      <c r="AI28" s="28"/>
      <c r="AJ28" s="28"/>
      <c r="AK28" s="225" t="s">
        <v>34</v>
      </c>
      <c r="AL28" s="225"/>
      <c r="AM28" s="225"/>
      <c r="AN28" s="225"/>
      <c r="AO28" s="225"/>
      <c r="AP28" s="28"/>
      <c r="AQ28" s="28"/>
      <c r="AR28" s="29"/>
      <c r="BE28" s="28"/>
    </row>
    <row r="29" spans="1:71" s="3" customFormat="1" ht="14.45" customHeight="1">
      <c r="B29" s="33"/>
      <c r="D29" s="25" t="s">
        <v>35</v>
      </c>
      <c r="F29" s="34" t="s">
        <v>36</v>
      </c>
      <c r="L29" s="205">
        <v>0.2</v>
      </c>
      <c r="M29" s="204"/>
      <c r="N29" s="204"/>
      <c r="O29" s="204"/>
      <c r="P29" s="204"/>
      <c r="Q29" s="35"/>
      <c r="R29" s="35"/>
      <c r="S29" s="35"/>
      <c r="T29" s="35"/>
      <c r="U29" s="35"/>
      <c r="V29" s="35"/>
      <c r="W29" s="203">
        <f>ROUND(AZ94, 2)</f>
        <v>0</v>
      </c>
      <c r="X29" s="204"/>
      <c r="Y29" s="204"/>
      <c r="Z29" s="204"/>
      <c r="AA29" s="204"/>
      <c r="AB29" s="204"/>
      <c r="AC29" s="204"/>
      <c r="AD29" s="204"/>
      <c r="AE29" s="204"/>
      <c r="AF29" s="35"/>
      <c r="AG29" s="35"/>
      <c r="AH29" s="35"/>
      <c r="AI29" s="35"/>
      <c r="AJ29" s="35"/>
      <c r="AK29" s="203">
        <f>ROUND(AV94, 2)</f>
        <v>0</v>
      </c>
      <c r="AL29" s="204"/>
      <c r="AM29" s="204"/>
      <c r="AN29" s="204"/>
      <c r="AO29" s="204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37</v>
      </c>
      <c r="L30" s="219">
        <v>0.2</v>
      </c>
      <c r="M30" s="211"/>
      <c r="N30" s="211"/>
      <c r="O30" s="211"/>
      <c r="P30" s="211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2)</f>
        <v>0</v>
      </c>
      <c r="AL30" s="211"/>
      <c r="AM30" s="211"/>
      <c r="AN30" s="211"/>
      <c r="AO30" s="211"/>
      <c r="AR30" s="33"/>
    </row>
    <row r="31" spans="1:71" s="3" customFormat="1" ht="14.45" hidden="1" customHeight="1">
      <c r="B31" s="33"/>
      <c r="F31" s="25" t="s">
        <v>38</v>
      </c>
      <c r="L31" s="219">
        <v>0.2</v>
      </c>
      <c r="M31" s="211"/>
      <c r="N31" s="211"/>
      <c r="O31" s="211"/>
      <c r="P31" s="211"/>
      <c r="W31" s="210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3"/>
    </row>
    <row r="32" spans="1:71" s="3" customFormat="1" ht="14.45" hidden="1" customHeight="1">
      <c r="B32" s="33"/>
      <c r="F32" s="25" t="s">
        <v>39</v>
      </c>
      <c r="L32" s="219">
        <v>0.2</v>
      </c>
      <c r="M32" s="211"/>
      <c r="N32" s="211"/>
      <c r="O32" s="211"/>
      <c r="P32" s="211"/>
      <c r="W32" s="210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3"/>
    </row>
    <row r="33" spans="1:57" s="3" customFormat="1" ht="14.45" hidden="1" customHeight="1">
      <c r="B33" s="33"/>
      <c r="F33" s="34" t="s">
        <v>40</v>
      </c>
      <c r="L33" s="205">
        <v>0</v>
      </c>
      <c r="M33" s="204"/>
      <c r="N33" s="204"/>
      <c r="O33" s="204"/>
      <c r="P33" s="204"/>
      <c r="Q33" s="35"/>
      <c r="R33" s="35"/>
      <c r="S33" s="35"/>
      <c r="T33" s="35"/>
      <c r="U33" s="35"/>
      <c r="V33" s="35"/>
      <c r="W33" s="203">
        <f>ROUND(BD94, 2)</f>
        <v>0</v>
      </c>
      <c r="X33" s="204"/>
      <c r="Y33" s="204"/>
      <c r="Z33" s="204"/>
      <c r="AA33" s="204"/>
      <c r="AB33" s="204"/>
      <c r="AC33" s="204"/>
      <c r="AD33" s="204"/>
      <c r="AE33" s="204"/>
      <c r="AF33" s="35"/>
      <c r="AG33" s="35"/>
      <c r="AH33" s="35"/>
      <c r="AI33" s="35"/>
      <c r="AJ33" s="35"/>
      <c r="AK33" s="203">
        <v>0</v>
      </c>
      <c r="AL33" s="204"/>
      <c r="AM33" s="204"/>
      <c r="AN33" s="204"/>
      <c r="AO33" s="204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06" t="s">
        <v>43</v>
      </c>
      <c r="Y35" s="207"/>
      <c r="Z35" s="207"/>
      <c r="AA35" s="207"/>
      <c r="AB35" s="207"/>
      <c r="AC35" s="39"/>
      <c r="AD35" s="39"/>
      <c r="AE35" s="39"/>
      <c r="AF35" s="39"/>
      <c r="AG35" s="39"/>
      <c r="AH35" s="39"/>
      <c r="AI35" s="39"/>
      <c r="AJ35" s="39"/>
      <c r="AK35" s="208">
        <f>SUM(AK26:AK33)</f>
        <v>0</v>
      </c>
      <c r="AL35" s="207"/>
      <c r="AM35" s="207"/>
      <c r="AN35" s="207"/>
      <c r="AO35" s="209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99-8</v>
      </c>
      <c r="AR84" s="50"/>
    </row>
    <row r="85" spans="1:91" s="5" customFormat="1" ht="36.950000000000003" customHeight="1">
      <c r="B85" s="51"/>
      <c r="C85" s="52" t="s">
        <v>13</v>
      </c>
      <c r="L85" s="194" t="str">
        <f>K6</f>
        <v>Stavebné úpravy maštale pre voľné ustajnenie HD, č. 165 k.ú. Pčoliné, okr. Snina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196" t="str">
        <f>IF(AN8= "","",AN8)</f>
        <v>13. 5. 2022</v>
      </c>
      <c r="AN87" s="196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15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ROTAX - ARCH spol, s.r.o., Fidlíkova 3, 066 01 Humenné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197" t="str">
        <f>IF(E17="","",E17)</f>
        <v>Argo-PK, Projekčná kancelária, Strojárska 3998, Snina</v>
      </c>
      <c r="AN89" s="198"/>
      <c r="AO89" s="198"/>
      <c r="AP89" s="198"/>
      <c r="AQ89" s="28"/>
      <c r="AR89" s="29"/>
      <c r="AS89" s="199" t="s">
        <v>51</v>
      </c>
      <c r="AT89" s="20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97" t="str">
        <f>IF(E20="","",E20)</f>
        <v xml:space="preserve"> </v>
      </c>
      <c r="AN90" s="198"/>
      <c r="AO90" s="198"/>
      <c r="AP90" s="198"/>
      <c r="AQ90" s="28"/>
      <c r="AR90" s="29"/>
      <c r="AS90" s="201"/>
      <c r="AT90" s="20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1"/>
      <c r="AT91" s="20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12" t="s">
        <v>52</v>
      </c>
      <c r="D92" s="213"/>
      <c r="E92" s="213"/>
      <c r="F92" s="213"/>
      <c r="G92" s="213"/>
      <c r="H92" s="59"/>
      <c r="I92" s="214" t="s">
        <v>53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54</v>
      </c>
      <c r="AH92" s="213"/>
      <c r="AI92" s="213"/>
      <c r="AJ92" s="213"/>
      <c r="AK92" s="213"/>
      <c r="AL92" s="213"/>
      <c r="AM92" s="213"/>
      <c r="AN92" s="214" t="s">
        <v>55</v>
      </c>
      <c r="AO92" s="213"/>
      <c r="AP92" s="216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7">
        <f>ROUND(SUM(AG95:AG97),2)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4266.7761300000002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193" t="s">
        <v>76</v>
      </c>
      <c r="E95" s="193"/>
      <c r="F95" s="193"/>
      <c r="G95" s="193"/>
      <c r="H95" s="193"/>
      <c r="I95" s="81"/>
      <c r="J95" s="193" t="s">
        <v>77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'01 - SO - 01 Vlastná stavba'!J30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82" t="s">
        <v>78</v>
      </c>
      <c r="AR95" s="79"/>
      <c r="AS95" s="83">
        <v>0</v>
      </c>
      <c r="AT95" s="84">
        <f>ROUND(SUM(AV95:AW95),2)</f>
        <v>0</v>
      </c>
      <c r="AU95" s="85">
        <f>'01 - SO - 01 Vlastná stavba'!P128</f>
        <v>4266.7761327500002</v>
      </c>
      <c r="AV95" s="84">
        <f>'01 - SO - 01 Vlastná stavba'!J33</f>
        <v>0</v>
      </c>
      <c r="AW95" s="84">
        <f>'01 - SO - 01 Vlastná stavba'!J34</f>
        <v>0</v>
      </c>
      <c r="AX95" s="84">
        <f>'01 - SO - 01 Vlastná stavba'!J35</f>
        <v>0</v>
      </c>
      <c r="AY95" s="84">
        <f>'01 - SO - 01 Vlastná stavba'!J36</f>
        <v>0</v>
      </c>
      <c r="AZ95" s="84">
        <f>'01 - SO - 01 Vlastná stavba'!F33</f>
        <v>0</v>
      </c>
      <c r="BA95" s="84">
        <f>'01 - SO - 01 Vlastná stavba'!F34</f>
        <v>0</v>
      </c>
      <c r="BB95" s="84">
        <f>'01 - SO - 01 Vlastná stavba'!F35</f>
        <v>0</v>
      </c>
      <c r="BC95" s="84">
        <f>'01 - SO - 01 Vlastná stavba'!F36</f>
        <v>0</v>
      </c>
      <c r="BD95" s="86">
        <f>'01 - SO - 01 Vlastná stavba'!F37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7" customFormat="1" ht="24.75" customHeight="1">
      <c r="A96" s="78"/>
      <c r="B96" s="79"/>
      <c r="C96" s="80"/>
      <c r="D96" s="193"/>
      <c r="E96" s="193"/>
      <c r="F96" s="193"/>
      <c r="G96" s="193"/>
      <c r="H96" s="193"/>
      <c r="I96" s="81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1"/>
      <c r="AH96" s="192"/>
      <c r="AI96" s="192"/>
      <c r="AJ96" s="192"/>
      <c r="AK96" s="192"/>
      <c r="AL96" s="192"/>
      <c r="AM96" s="192"/>
      <c r="AN96" s="191"/>
      <c r="AO96" s="192"/>
      <c r="AP96" s="192"/>
      <c r="AQ96" s="82"/>
      <c r="AR96" s="79"/>
      <c r="AS96" s="83"/>
      <c r="AT96" s="84"/>
      <c r="AU96" s="85"/>
      <c r="AV96" s="84"/>
      <c r="AW96" s="84"/>
      <c r="AX96" s="84"/>
      <c r="AY96" s="84"/>
      <c r="AZ96" s="84"/>
      <c r="BA96" s="84"/>
      <c r="BB96" s="84"/>
      <c r="BC96" s="84"/>
      <c r="BD96" s="86"/>
      <c r="BT96" s="87"/>
      <c r="BV96" s="87"/>
      <c r="BW96" s="87"/>
      <c r="BX96" s="87"/>
      <c r="CL96" s="87"/>
      <c r="CM96" s="87"/>
    </row>
    <row r="97" spans="1:91" s="7" customFormat="1" ht="24.75" customHeight="1">
      <c r="A97" s="78"/>
      <c r="B97" s="79"/>
      <c r="C97" s="80"/>
      <c r="D97" s="193"/>
      <c r="E97" s="193"/>
      <c r="F97" s="193"/>
      <c r="G97" s="193"/>
      <c r="H97" s="193"/>
      <c r="I97" s="81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1"/>
      <c r="AH97" s="192"/>
      <c r="AI97" s="192"/>
      <c r="AJ97" s="192"/>
      <c r="AK97" s="192"/>
      <c r="AL97" s="192"/>
      <c r="AM97" s="192"/>
      <c r="AN97" s="191"/>
      <c r="AO97" s="192"/>
      <c r="AP97" s="192"/>
      <c r="AQ97" s="82"/>
      <c r="AR97" s="79"/>
      <c r="AS97" s="88"/>
      <c r="AT97" s="89"/>
      <c r="AU97" s="90"/>
      <c r="AV97" s="89"/>
      <c r="AW97" s="89"/>
      <c r="AX97" s="89"/>
      <c r="AY97" s="89"/>
      <c r="AZ97" s="89"/>
      <c r="BA97" s="89"/>
      <c r="BB97" s="89"/>
      <c r="BC97" s="89"/>
      <c r="BD97" s="91"/>
      <c r="BT97" s="87"/>
      <c r="BV97" s="87"/>
      <c r="BW97" s="87"/>
      <c r="BX97" s="87"/>
      <c r="CL97" s="87"/>
      <c r="CM97" s="87"/>
    </row>
    <row r="98" spans="1:91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1" s="2" customFormat="1" ht="6.95" customHeight="1">
      <c r="A99" s="28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SO - 01 Vlastná stavb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6"/>
  <sheetViews>
    <sheetView showGridLines="0" topLeftCell="A121" zoomScale="140" zoomScaleNormal="140" workbookViewId="0">
      <selection activeCell="I131" sqref="I131:I28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81</v>
      </c>
      <c r="L4" s="19"/>
      <c r="M4" s="93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27" t="str">
        <f>'Rekapitulácia stavby'!K6</f>
        <v>Stavebné úpravy maštale pre voľné ustajnenie HD, č. 165 k.ú. Pčoliné, okr. Snina</v>
      </c>
      <c r="F7" s="228"/>
      <c r="G7" s="228"/>
      <c r="H7" s="228"/>
      <c r="L7" s="19"/>
    </row>
    <row r="8" spans="1:46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94" t="s">
        <v>83</v>
      </c>
      <c r="F9" s="226"/>
      <c r="G9" s="226"/>
      <c r="H9" s="226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 t="str">
        <f>'Rekapitulácia stavby'!AN8</f>
        <v>13. 5. 2022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3" t="s">
        <v>23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455</v>
      </c>
      <c r="F15" s="28"/>
      <c r="G15" s="28"/>
      <c r="H15" s="28"/>
      <c r="I15" s="25" t="s">
        <v>24</v>
      </c>
      <c r="J15" s="23" t="s">
        <v>25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22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20" t="str">
        <f>'Rekapitulácia stavby'!E14</f>
        <v xml:space="preserve"> </v>
      </c>
      <c r="F18" s="220"/>
      <c r="G18" s="220"/>
      <c r="H18" s="220"/>
      <c r="I18" s="25" t="s">
        <v>24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456</v>
      </c>
      <c r="F21" s="28"/>
      <c r="G21" s="28"/>
      <c r="H21" s="28"/>
      <c r="I21" s="25" t="s">
        <v>24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22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24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2" t="s">
        <v>1</v>
      </c>
      <c r="F27" s="222"/>
      <c r="G27" s="222"/>
      <c r="H27" s="222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ROUND(J128,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35</v>
      </c>
      <c r="E33" s="34" t="s">
        <v>36</v>
      </c>
      <c r="F33" s="99">
        <f>ROUND((SUM(BE128:BE285)),  2)</f>
        <v>0</v>
      </c>
      <c r="G33" s="100"/>
      <c r="H33" s="100"/>
      <c r="I33" s="101">
        <v>0.2</v>
      </c>
      <c r="J33" s="99">
        <f>ROUND(((SUM(BE128:BE285))*I33),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34" t="s">
        <v>37</v>
      </c>
      <c r="F34" s="102">
        <f>ROUND((SUM(BF128:BF285)),  2)</f>
        <v>0</v>
      </c>
      <c r="G34" s="28"/>
      <c r="H34" s="28"/>
      <c r="I34" s="103">
        <v>0.2</v>
      </c>
      <c r="J34" s="102">
        <f>ROUND(((SUM(BF128:BF285))*I34),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38</v>
      </c>
      <c r="F35" s="102">
        <f>ROUND((SUM(BG128:BG285)),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39</v>
      </c>
      <c r="F36" s="102">
        <f>ROUND((SUM(BH128:BH285)),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34" t="s">
        <v>40</v>
      </c>
      <c r="F37" s="99">
        <f>ROUND((SUM(BI128:BI285)),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7" t="str">
        <f>E7</f>
        <v>Stavebné úpravy maštale pre voľné ustajnenie HD, č. 165 k.ú. Pčoliné, okr. Snina</v>
      </c>
      <c r="F85" s="228"/>
      <c r="G85" s="228"/>
      <c r="H85" s="228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94" t="str">
        <f>E9</f>
        <v>01 - SO - 01 Vlastná stavba</v>
      </c>
      <c r="F87" s="226"/>
      <c r="G87" s="226"/>
      <c r="H87" s="226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>13. 5. 2022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40.15" customHeight="1">
      <c r="A91" s="28"/>
      <c r="B91" s="29"/>
      <c r="C91" s="25" t="s">
        <v>21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27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85</v>
      </c>
      <c r="D94" s="104"/>
      <c r="E94" s="104"/>
      <c r="F94" s="104"/>
      <c r="G94" s="104"/>
      <c r="H94" s="104"/>
      <c r="I94" s="104"/>
      <c r="J94" s="113" t="s">
        <v>86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4" t="s">
        <v>87</v>
      </c>
      <c r="D96" s="28"/>
      <c r="E96" s="28"/>
      <c r="F96" s="28"/>
      <c r="G96" s="28"/>
      <c r="H96" s="28"/>
      <c r="I96" s="28"/>
      <c r="J96" s="70">
        <f>J128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88</v>
      </c>
    </row>
    <row r="97" spans="1:31" s="9" customFormat="1" ht="24.95" customHeight="1">
      <c r="B97" s="115"/>
      <c r="D97" s="116" t="s">
        <v>89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899999999999999" customHeight="1">
      <c r="B98" s="119"/>
      <c r="D98" s="120" t="s">
        <v>90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899999999999999" customHeight="1">
      <c r="B99" s="119"/>
      <c r="D99" s="120" t="s">
        <v>91</v>
      </c>
      <c r="E99" s="121"/>
      <c r="F99" s="121"/>
      <c r="G99" s="121"/>
      <c r="H99" s="121"/>
      <c r="I99" s="121"/>
      <c r="J99" s="122">
        <f>J156</f>
        <v>0</v>
      </c>
      <c r="L99" s="119"/>
    </row>
    <row r="100" spans="1:31" s="10" customFormat="1" ht="19.899999999999999" customHeight="1">
      <c r="B100" s="119"/>
      <c r="D100" s="120" t="s">
        <v>92</v>
      </c>
      <c r="E100" s="121"/>
      <c r="F100" s="121"/>
      <c r="G100" s="121"/>
      <c r="H100" s="121"/>
      <c r="I100" s="121"/>
      <c r="J100" s="122">
        <f>J187</f>
        <v>0</v>
      </c>
      <c r="L100" s="119"/>
    </row>
    <row r="101" spans="1:31" s="10" customFormat="1" ht="19.899999999999999" customHeight="1">
      <c r="B101" s="119"/>
      <c r="D101" s="120" t="s">
        <v>93</v>
      </c>
      <c r="E101" s="121"/>
      <c r="F101" s="121"/>
      <c r="G101" s="121"/>
      <c r="H101" s="121"/>
      <c r="I101" s="121"/>
      <c r="J101" s="122">
        <f>J207</f>
        <v>0</v>
      </c>
      <c r="L101" s="119"/>
    </row>
    <row r="102" spans="1:31" s="10" customFormat="1" ht="19.899999999999999" customHeight="1">
      <c r="B102" s="119"/>
      <c r="D102" s="120" t="s">
        <v>457</v>
      </c>
      <c r="E102" s="121"/>
      <c r="F102" s="121"/>
      <c r="G102" s="121"/>
      <c r="H102" s="121"/>
      <c r="I102" s="121"/>
      <c r="J102" s="122">
        <f>J223</f>
        <v>0</v>
      </c>
      <c r="L102" s="119"/>
    </row>
    <row r="103" spans="1:31" s="10" customFormat="1" ht="19.899999999999999" customHeight="1">
      <c r="B103" s="119"/>
      <c r="D103" s="120" t="s">
        <v>94</v>
      </c>
      <c r="E103" s="121"/>
      <c r="F103" s="121"/>
      <c r="G103" s="121"/>
      <c r="H103" s="121"/>
      <c r="I103" s="121"/>
      <c r="J103" s="122">
        <f>J226</f>
        <v>0</v>
      </c>
      <c r="L103" s="119"/>
    </row>
    <row r="104" spans="1:31" s="9" customFormat="1" ht="24.95" customHeight="1">
      <c r="B104" s="115"/>
      <c r="D104" s="116" t="s">
        <v>95</v>
      </c>
      <c r="E104" s="117"/>
      <c r="F104" s="117"/>
      <c r="G104" s="117"/>
      <c r="H104" s="117"/>
      <c r="I104" s="117"/>
      <c r="J104" s="118">
        <f>J228</f>
        <v>0</v>
      </c>
      <c r="L104" s="115"/>
    </row>
    <row r="105" spans="1:31" s="10" customFormat="1" ht="19.899999999999999" customHeight="1">
      <c r="B105" s="119"/>
      <c r="D105" s="120" t="s">
        <v>96</v>
      </c>
      <c r="E105" s="121"/>
      <c r="F105" s="121"/>
      <c r="G105" s="121"/>
      <c r="H105" s="121"/>
      <c r="I105" s="121"/>
      <c r="J105" s="122">
        <f>J229</f>
        <v>0</v>
      </c>
      <c r="L105" s="119"/>
    </row>
    <row r="106" spans="1:31" s="10" customFormat="1" ht="19.899999999999999" customHeight="1">
      <c r="B106" s="119"/>
      <c r="D106" s="120" t="s">
        <v>97</v>
      </c>
      <c r="E106" s="121"/>
      <c r="F106" s="121"/>
      <c r="G106" s="121"/>
      <c r="H106" s="121"/>
      <c r="I106" s="121"/>
      <c r="J106" s="122">
        <f>J235</f>
        <v>0</v>
      </c>
      <c r="L106" s="119"/>
    </row>
    <row r="107" spans="1:31" s="10" customFormat="1" ht="19.899999999999999" customHeight="1">
      <c r="B107" s="119"/>
      <c r="D107" s="120" t="s">
        <v>98</v>
      </c>
      <c r="E107" s="121"/>
      <c r="F107" s="121"/>
      <c r="G107" s="121"/>
      <c r="H107" s="121"/>
      <c r="I107" s="121"/>
      <c r="J107" s="122">
        <f>J243</f>
        <v>0</v>
      </c>
      <c r="L107" s="119"/>
    </row>
    <row r="108" spans="1:31" s="10" customFormat="1" ht="19.899999999999999" customHeight="1">
      <c r="B108" s="119"/>
      <c r="D108" s="120" t="s">
        <v>99</v>
      </c>
      <c r="E108" s="121"/>
      <c r="F108" s="121"/>
      <c r="G108" s="121"/>
      <c r="H108" s="121"/>
      <c r="I108" s="121"/>
      <c r="J108" s="122">
        <f>J250</f>
        <v>0</v>
      </c>
      <c r="L108" s="119"/>
    </row>
    <row r="109" spans="1:31" s="2" customFormat="1" ht="21.7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4" spans="1:63" s="2" customFormat="1" ht="6.95" customHeight="1">
      <c r="A114" s="28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24.95" customHeight="1">
      <c r="A115" s="28"/>
      <c r="B115" s="29"/>
      <c r="C115" s="20" t="s">
        <v>100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13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26.25" customHeight="1">
      <c r="A118" s="28"/>
      <c r="B118" s="29"/>
      <c r="C118" s="28"/>
      <c r="D118" s="28"/>
      <c r="E118" s="227" t="str">
        <f>E7</f>
        <v>Stavebné úpravy maštale pre voľné ustajnenie HD, č. 165 k.ú. Pčoliné, okr. Snina</v>
      </c>
      <c r="F118" s="228"/>
      <c r="G118" s="228"/>
      <c r="H118" s="2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2" customHeight="1">
      <c r="A119" s="28"/>
      <c r="B119" s="29"/>
      <c r="C119" s="25" t="s">
        <v>82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6.5" customHeight="1">
      <c r="A120" s="28"/>
      <c r="B120" s="29"/>
      <c r="C120" s="28"/>
      <c r="D120" s="28"/>
      <c r="E120" s="194" t="str">
        <f>E9</f>
        <v>01 - SO - 01 Vlastná stavba</v>
      </c>
      <c r="F120" s="226"/>
      <c r="G120" s="226"/>
      <c r="H120" s="226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2" customHeight="1">
      <c r="A122" s="28"/>
      <c r="B122" s="29"/>
      <c r="C122" s="25" t="s">
        <v>17</v>
      </c>
      <c r="D122" s="28"/>
      <c r="E122" s="28"/>
      <c r="F122" s="23" t="str">
        <f>F12</f>
        <v xml:space="preserve"> </v>
      </c>
      <c r="G122" s="28"/>
      <c r="H122" s="28"/>
      <c r="I122" s="25" t="s">
        <v>19</v>
      </c>
      <c r="J122" s="54" t="str">
        <f>IF(J12="","",J12)</f>
        <v>13. 5. 2022</v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6.9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40.15" customHeight="1">
      <c r="A124" s="28"/>
      <c r="B124" s="29"/>
      <c r="C124" s="25" t="s">
        <v>21</v>
      </c>
      <c r="D124" s="28"/>
      <c r="E124" s="28"/>
      <c r="F124" s="23" t="str">
        <f>E15</f>
        <v>ROTAX - ARCH spol, s.r.o., Fidlíkova 3, 066 01 Humenné</v>
      </c>
      <c r="G124" s="28"/>
      <c r="H124" s="28"/>
      <c r="I124" s="25" t="s">
        <v>27</v>
      </c>
      <c r="J124" s="26" t="str">
        <f>E21</f>
        <v>Argo-PK, Projekčná kancelária, Strojárska 3998, Snina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5.2" customHeight="1">
      <c r="A125" s="28"/>
      <c r="B125" s="29"/>
      <c r="C125" s="25" t="s">
        <v>26</v>
      </c>
      <c r="D125" s="28"/>
      <c r="E125" s="28"/>
      <c r="F125" s="23" t="str">
        <f>IF(E18="","",E18)</f>
        <v xml:space="preserve"> </v>
      </c>
      <c r="G125" s="28"/>
      <c r="H125" s="28"/>
      <c r="I125" s="25" t="s">
        <v>29</v>
      </c>
      <c r="J125" s="26" t="str">
        <f>E24</f>
        <v xml:space="preserve"> </v>
      </c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2" customFormat="1" ht="10.3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63" s="11" customFormat="1" ht="29.25" customHeight="1">
      <c r="A127" s="123"/>
      <c r="B127" s="124"/>
      <c r="C127" s="125" t="s">
        <v>101</v>
      </c>
      <c r="D127" s="126" t="s">
        <v>56</v>
      </c>
      <c r="E127" s="126" t="s">
        <v>52</v>
      </c>
      <c r="F127" s="126" t="s">
        <v>53</v>
      </c>
      <c r="G127" s="126" t="s">
        <v>102</v>
      </c>
      <c r="H127" s="126" t="s">
        <v>103</v>
      </c>
      <c r="I127" s="126" t="s">
        <v>104</v>
      </c>
      <c r="J127" s="127" t="s">
        <v>86</v>
      </c>
      <c r="K127" s="128" t="s">
        <v>105</v>
      </c>
      <c r="L127" s="129"/>
      <c r="M127" s="61" t="s">
        <v>1</v>
      </c>
      <c r="N127" s="62" t="s">
        <v>35</v>
      </c>
      <c r="O127" s="62" t="s">
        <v>106</v>
      </c>
      <c r="P127" s="62" t="s">
        <v>107</v>
      </c>
      <c r="Q127" s="62" t="s">
        <v>108</v>
      </c>
      <c r="R127" s="62" t="s">
        <v>109</v>
      </c>
      <c r="S127" s="62" t="s">
        <v>110</v>
      </c>
      <c r="T127" s="63" t="s">
        <v>111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9" customHeight="1">
      <c r="A128" s="28"/>
      <c r="B128" s="29"/>
      <c r="C128" s="68" t="s">
        <v>87</v>
      </c>
      <c r="D128" s="28"/>
      <c r="E128" s="28"/>
      <c r="F128" s="28"/>
      <c r="G128" s="28"/>
      <c r="H128" s="28"/>
      <c r="I128" s="28"/>
      <c r="J128" s="130">
        <f>BK128</f>
        <v>0</v>
      </c>
      <c r="K128" s="28"/>
      <c r="L128" s="29"/>
      <c r="M128" s="64"/>
      <c r="N128" s="55"/>
      <c r="O128" s="65"/>
      <c r="P128" s="131">
        <f>P129+P228</f>
        <v>4266.7761327500002</v>
      </c>
      <c r="Q128" s="65"/>
      <c r="R128" s="131">
        <f>R129+R228</f>
        <v>1259.4411904999999</v>
      </c>
      <c r="S128" s="65"/>
      <c r="T128" s="132">
        <f>T129+T228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70</v>
      </c>
      <c r="AU128" s="16" t="s">
        <v>88</v>
      </c>
      <c r="BK128" s="133">
        <f>BK129+BK228</f>
        <v>0</v>
      </c>
    </row>
    <row r="129" spans="1:65" s="12" customFormat="1" ht="25.9" customHeight="1">
      <c r="B129" s="134"/>
      <c r="D129" s="135" t="s">
        <v>70</v>
      </c>
      <c r="E129" s="136" t="s">
        <v>112</v>
      </c>
      <c r="F129" s="136" t="s">
        <v>113</v>
      </c>
      <c r="J129" s="137">
        <f>BK129</f>
        <v>0</v>
      </c>
      <c r="L129" s="134"/>
      <c r="M129" s="138"/>
      <c r="N129" s="139"/>
      <c r="O129" s="139"/>
      <c r="P129" s="140">
        <f>P130+P156+P187+P207+P223+P226</f>
        <v>2594.4070220000003</v>
      </c>
      <c r="Q129" s="139"/>
      <c r="R129" s="140">
        <f>R130+R156+R187+R207+R223+R226</f>
        <v>1224.79791284</v>
      </c>
      <c r="S129" s="139"/>
      <c r="T129" s="141">
        <f>T130+T156+T187+T207+T223+T226</f>
        <v>0</v>
      </c>
      <c r="AR129" s="135" t="s">
        <v>79</v>
      </c>
      <c r="AT129" s="142" t="s">
        <v>70</v>
      </c>
      <c r="AU129" s="142" t="s">
        <v>71</v>
      </c>
      <c r="AY129" s="135" t="s">
        <v>114</v>
      </c>
      <c r="BK129" s="143">
        <f>BK130+BK156+BK187+BK207+BK223+BK226</f>
        <v>0</v>
      </c>
    </row>
    <row r="130" spans="1:65" s="12" customFormat="1" ht="22.9" customHeight="1">
      <c r="B130" s="134"/>
      <c r="D130" s="135" t="s">
        <v>70</v>
      </c>
      <c r="E130" s="144" t="s">
        <v>79</v>
      </c>
      <c r="F130" s="144" t="s">
        <v>115</v>
      </c>
      <c r="J130" s="145">
        <f>BK130</f>
        <v>0</v>
      </c>
      <c r="L130" s="134"/>
      <c r="M130" s="138"/>
      <c r="N130" s="139"/>
      <c r="O130" s="139"/>
      <c r="P130" s="140">
        <f>SUM(P131:P155)</f>
        <v>520.23670700000002</v>
      </c>
      <c r="Q130" s="139"/>
      <c r="R130" s="140">
        <f>SUM(R131:R155)</f>
        <v>0</v>
      </c>
      <c r="S130" s="139"/>
      <c r="T130" s="141">
        <f>SUM(T131:T155)</f>
        <v>0</v>
      </c>
      <c r="AR130" s="135" t="s">
        <v>79</v>
      </c>
      <c r="AT130" s="142" t="s">
        <v>70</v>
      </c>
      <c r="AU130" s="142" t="s">
        <v>79</v>
      </c>
      <c r="AY130" s="135" t="s">
        <v>114</v>
      </c>
      <c r="BK130" s="143">
        <f>SUM(BK131:BK155)</f>
        <v>0</v>
      </c>
    </row>
    <row r="131" spans="1:65" s="2" customFormat="1" ht="37.9" customHeight="1">
      <c r="A131" s="28"/>
      <c r="B131" s="146"/>
      <c r="C131" s="147" t="s">
        <v>79</v>
      </c>
      <c r="D131" s="147" t="s">
        <v>116</v>
      </c>
      <c r="E131" s="148" t="s">
        <v>117</v>
      </c>
      <c r="F131" s="149" t="s">
        <v>118</v>
      </c>
      <c r="G131" s="150" t="s">
        <v>119</v>
      </c>
      <c r="H131" s="151">
        <v>1095</v>
      </c>
      <c r="I131" s="152"/>
      <c r="J131" s="152">
        <f>ROUND(I131*H131,2)</f>
        <v>0</v>
      </c>
      <c r="K131" s="153"/>
      <c r="L131" s="29"/>
      <c r="M131" s="154" t="s">
        <v>1</v>
      </c>
      <c r="N131" s="155" t="s">
        <v>37</v>
      </c>
      <c r="O131" s="156">
        <v>0.01</v>
      </c>
      <c r="P131" s="156">
        <f>O131*H131</f>
        <v>10.950000000000001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120</v>
      </c>
      <c r="AT131" s="158" t="s">
        <v>116</v>
      </c>
      <c r="AU131" s="158" t="s">
        <v>121</v>
      </c>
      <c r="AY131" s="16" t="s">
        <v>114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6" t="s">
        <v>121</v>
      </c>
      <c r="BK131" s="159">
        <f>ROUND(I131*H131,2)</f>
        <v>0</v>
      </c>
      <c r="BL131" s="16" t="s">
        <v>120</v>
      </c>
      <c r="BM131" s="158" t="s">
        <v>122</v>
      </c>
    </row>
    <row r="132" spans="1:65" s="13" customFormat="1">
      <c r="B132" s="160"/>
      <c r="D132" s="161" t="s">
        <v>123</v>
      </c>
      <c r="E132" s="162" t="s">
        <v>1</v>
      </c>
      <c r="F132" s="163" t="s">
        <v>124</v>
      </c>
      <c r="H132" s="164">
        <v>1095</v>
      </c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123</v>
      </c>
      <c r="AU132" s="162" t="s">
        <v>121</v>
      </c>
      <c r="AV132" s="13" t="s">
        <v>121</v>
      </c>
      <c r="AW132" s="13" t="s">
        <v>28</v>
      </c>
      <c r="AX132" s="13" t="s">
        <v>79</v>
      </c>
      <c r="AY132" s="162" t="s">
        <v>114</v>
      </c>
    </row>
    <row r="133" spans="1:65" s="2" customFormat="1" ht="33" customHeight="1">
      <c r="A133" s="28"/>
      <c r="B133" s="146"/>
      <c r="C133" s="147" t="s">
        <v>121</v>
      </c>
      <c r="D133" s="147" t="s">
        <v>116</v>
      </c>
      <c r="E133" s="148" t="s">
        <v>125</v>
      </c>
      <c r="F133" s="149" t="s">
        <v>126</v>
      </c>
      <c r="G133" s="150" t="s">
        <v>127</v>
      </c>
      <c r="H133" s="151">
        <v>416.1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37</v>
      </c>
      <c r="O133" s="156">
        <v>1.2E-2</v>
      </c>
      <c r="P133" s="156">
        <f>O133*H133</f>
        <v>4.9932000000000007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120</v>
      </c>
      <c r="AT133" s="158" t="s">
        <v>116</v>
      </c>
      <c r="AU133" s="158" t="s">
        <v>121</v>
      </c>
      <c r="AY133" s="16" t="s">
        <v>114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121</v>
      </c>
      <c r="BK133" s="159">
        <f>ROUND(I133*H133,2)</f>
        <v>0</v>
      </c>
      <c r="BL133" s="16" t="s">
        <v>120</v>
      </c>
      <c r="BM133" s="158" t="s">
        <v>128</v>
      </c>
    </row>
    <row r="134" spans="1:65" s="13" customFormat="1">
      <c r="B134" s="160"/>
      <c r="D134" s="161" t="s">
        <v>123</v>
      </c>
      <c r="E134" s="162" t="s">
        <v>1</v>
      </c>
      <c r="F134" s="163" t="s">
        <v>129</v>
      </c>
      <c r="H134" s="164">
        <v>416.1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123</v>
      </c>
      <c r="AU134" s="162" t="s">
        <v>121</v>
      </c>
      <c r="AV134" s="13" t="s">
        <v>121</v>
      </c>
      <c r="AW134" s="13" t="s">
        <v>28</v>
      </c>
      <c r="AX134" s="13" t="s">
        <v>71</v>
      </c>
      <c r="AY134" s="162" t="s">
        <v>114</v>
      </c>
    </row>
    <row r="135" spans="1:65" s="14" customFormat="1">
      <c r="B135" s="168"/>
      <c r="D135" s="161" t="s">
        <v>123</v>
      </c>
      <c r="E135" s="169" t="s">
        <v>1</v>
      </c>
      <c r="F135" s="170" t="s">
        <v>130</v>
      </c>
      <c r="H135" s="171">
        <v>416.1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123</v>
      </c>
      <c r="AU135" s="169" t="s">
        <v>121</v>
      </c>
      <c r="AV135" s="14" t="s">
        <v>120</v>
      </c>
      <c r="AW135" s="14" t="s">
        <v>28</v>
      </c>
      <c r="AX135" s="14" t="s">
        <v>79</v>
      </c>
      <c r="AY135" s="169" t="s">
        <v>114</v>
      </c>
    </row>
    <row r="136" spans="1:65" s="2" customFormat="1" ht="21.75" customHeight="1">
      <c r="A136" s="28"/>
      <c r="B136" s="146"/>
      <c r="C136" s="147" t="s">
        <v>131</v>
      </c>
      <c r="D136" s="147" t="s">
        <v>116</v>
      </c>
      <c r="E136" s="148" t="s">
        <v>132</v>
      </c>
      <c r="F136" s="149" t="s">
        <v>133</v>
      </c>
      <c r="G136" s="150" t="s">
        <v>127</v>
      </c>
      <c r="H136" s="151">
        <v>53.494</v>
      </c>
      <c r="I136" s="152"/>
      <c r="J136" s="152">
        <f>ROUND(I136*H136,2)</f>
        <v>0</v>
      </c>
      <c r="K136" s="153"/>
      <c r="L136" s="29"/>
      <c r="M136" s="154" t="s">
        <v>1</v>
      </c>
      <c r="N136" s="155" t="s">
        <v>37</v>
      </c>
      <c r="O136" s="156">
        <v>0.83799999999999997</v>
      </c>
      <c r="P136" s="156">
        <f>O136*H136</f>
        <v>44.827971999999995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120</v>
      </c>
      <c r="AT136" s="158" t="s">
        <v>116</v>
      </c>
      <c r="AU136" s="158" t="s">
        <v>121</v>
      </c>
      <c r="AY136" s="16" t="s">
        <v>114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6" t="s">
        <v>121</v>
      </c>
      <c r="BK136" s="159">
        <f>ROUND(I136*H136,2)</f>
        <v>0</v>
      </c>
      <c r="BL136" s="16" t="s">
        <v>120</v>
      </c>
      <c r="BM136" s="158" t="s">
        <v>134</v>
      </c>
    </row>
    <row r="137" spans="1:65" s="13" customFormat="1">
      <c r="B137" s="160"/>
      <c r="D137" s="161" t="s">
        <v>123</v>
      </c>
      <c r="E137" s="162" t="s">
        <v>1</v>
      </c>
      <c r="F137" s="163" t="s">
        <v>135</v>
      </c>
      <c r="H137" s="164">
        <v>3.5630000000000002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123</v>
      </c>
      <c r="AU137" s="162" t="s">
        <v>121</v>
      </c>
      <c r="AV137" s="13" t="s">
        <v>121</v>
      </c>
      <c r="AW137" s="13" t="s">
        <v>28</v>
      </c>
      <c r="AX137" s="13" t="s">
        <v>71</v>
      </c>
      <c r="AY137" s="162" t="s">
        <v>114</v>
      </c>
    </row>
    <row r="138" spans="1:65" s="13" customFormat="1">
      <c r="B138" s="160"/>
      <c r="D138" s="161" t="s">
        <v>123</v>
      </c>
      <c r="E138" s="162" t="s">
        <v>1</v>
      </c>
      <c r="F138" s="163" t="s">
        <v>136</v>
      </c>
      <c r="H138" s="164">
        <v>49.930999999999997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123</v>
      </c>
      <c r="AU138" s="162" t="s">
        <v>121</v>
      </c>
      <c r="AV138" s="13" t="s">
        <v>121</v>
      </c>
      <c r="AW138" s="13" t="s">
        <v>28</v>
      </c>
      <c r="AX138" s="13" t="s">
        <v>71</v>
      </c>
      <c r="AY138" s="162" t="s">
        <v>114</v>
      </c>
    </row>
    <row r="139" spans="1:65" s="14" customFormat="1">
      <c r="B139" s="168"/>
      <c r="D139" s="161" t="s">
        <v>123</v>
      </c>
      <c r="E139" s="169" t="s">
        <v>1</v>
      </c>
      <c r="F139" s="170" t="s">
        <v>130</v>
      </c>
      <c r="H139" s="171">
        <v>53.494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123</v>
      </c>
      <c r="AU139" s="169" t="s">
        <v>121</v>
      </c>
      <c r="AV139" s="14" t="s">
        <v>120</v>
      </c>
      <c r="AW139" s="14" t="s">
        <v>28</v>
      </c>
      <c r="AX139" s="14" t="s">
        <v>79</v>
      </c>
      <c r="AY139" s="169" t="s">
        <v>114</v>
      </c>
    </row>
    <row r="140" spans="1:65" s="2" customFormat="1" ht="24.2" customHeight="1">
      <c r="A140" s="28"/>
      <c r="B140" s="146"/>
      <c r="C140" s="147" t="s">
        <v>120</v>
      </c>
      <c r="D140" s="147" t="s">
        <v>116</v>
      </c>
      <c r="E140" s="148" t="s">
        <v>137</v>
      </c>
      <c r="F140" s="149" t="s">
        <v>138</v>
      </c>
      <c r="G140" s="150" t="s">
        <v>127</v>
      </c>
      <c r="H140" s="151">
        <v>16.047999999999998</v>
      </c>
      <c r="I140" s="152"/>
      <c r="J140" s="152">
        <f>ROUND(I140*H140,2)</f>
        <v>0</v>
      </c>
      <c r="K140" s="153"/>
      <c r="L140" s="29"/>
      <c r="M140" s="154" t="s">
        <v>1</v>
      </c>
      <c r="N140" s="155" t="s">
        <v>37</v>
      </c>
      <c r="O140" s="156">
        <v>4.2000000000000003E-2</v>
      </c>
      <c r="P140" s="156">
        <f>O140*H140</f>
        <v>0.67401599999999995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120</v>
      </c>
      <c r="AT140" s="158" t="s">
        <v>116</v>
      </c>
      <c r="AU140" s="158" t="s">
        <v>121</v>
      </c>
      <c r="AY140" s="16" t="s">
        <v>114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6" t="s">
        <v>121</v>
      </c>
      <c r="BK140" s="159">
        <f>ROUND(I140*H140,2)</f>
        <v>0</v>
      </c>
      <c r="BL140" s="16" t="s">
        <v>120</v>
      </c>
      <c r="BM140" s="158" t="s">
        <v>139</v>
      </c>
    </row>
    <row r="141" spans="1:65" s="13" customFormat="1">
      <c r="B141" s="160"/>
      <c r="D141" s="161" t="s">
        <v>123</v>
      </c>
      <c r="E141" s="162" t="s">
        <v>1</v>
      </c>
      <c r="F141" s="163" t="s">
        <v>140</v>
      </c>
      <c r="H141" s="164">
        <v>16.047999999999998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123</v>
      </c>
      <c r="AU141" s="162" t="s">
        <v>121</v>
      </c>
      <c r="AV141" s="13" t="s">
        <v>121</v>
      </c>
      <c r="AW141" s="13" t="s">
        <v>28</v>
      </c>
      <c r="AX141" s="13" t="s">
        <v>79</v>
      </c>
      <c r="AY141" s="162" t="s">
        <v>114</v>
      </c>
    </row>
    <row r="142" spans="1:65" s="2" customFormat="1" ht="21.75" customHeight="1">
      <c r="A142" s="28"/>
      <c r="B142" s="146"/>
      <c r="C142" s="147" t="s">
        <v>141</v>
      </c>
      <c r="D142" s="147" t="s">
        <v>116</v>
      </c>
      <c r="E142" s="148" t="s">
        <v>142</v>
      </c>
      <c r="F142" s="149" t="s">
        <v>143</v>
      </c>
      <c r="G142" s="150" t="s">
        <v>127</v>
      </c>
      <c r="H142" s="151">
        <v>83.778999999999996</v>
      </c>
      <c r="I142" s="152"/>
      <c r="J142" s="152">
        <f>ROUND(I142*H142,2)</f>
        <v>0</v>
      </c>
      <c r="K142" s="153"/>
      <c r="L142" s="29"/>
      <c r="M142" s="154" t="s">
        <v>1</v>
      </c>
      <c r="N142" s="155" t="s">
        <v>37</v>
      </c>
      <c r="O142" s="156">
        <v>2.5139999999999998</v>
      </c>
      <c r="P142" s="156">
        <f>O142*H142</f>
        <v>210.62040599999997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120</v>
      </c>
      <c r="AT142" s="158" t="s">
        <v>116</v>
      </c>
      <c r="AU142" s="158" t="s">
        <v>121</v>
      </c>
      <c r="AY142" s="16" t="s">
        <v>114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6" t="s">
        <v>121</v>
      </c>
      <c r="BK142" s="159">
        <f>ROUND(I142*H142,2)</f>
        <v>0</v>
      </c>
      <c r="BL142" s="16" t="s">
        <v>120</v>
      </c>
      <c r="BM142" s="158" t="s">
        <v>144</v>
      </c>
    </row>
    <row r="143" spans="1:65" s="13" customFormat="1">
      <c r="B143" s="160"/>
      <c r="D143" s="161" t="s">
        <v>123</v>
      </c>
      <c r="E143" s="162" t="s">
        <v>1</v>
      </c>
      <c r="F143" s="163" t="s">
        <v>145</v>
      </c>
      <c r="H143" s="164">
        <v>74.659000000000006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123</v>
      </c>
      <c r="AU143" s="162" t="s">
        <v>121</v>
      </c>
      <c r="AV143" s="13" t="s">
        <v>121</v>
      </c>
      <c r="AW143" s="13" t="s">
        <v>28</v>
      </c>
      <c r="AX143" s="13" t="s">
        <v>71</v>
      </c>
      <c r="AY143" s="162" t="s">
        <v>114</v>
      </c>
    </row>
    <row r="144" spans="1:65" s="13" customFormat="1">
      <c r="B144" s="160"/>
      <c r="D144" s="161" t="s">
        <v>123</v>
      </c>
      <c r="E144" s="162" t="s">
        <v>1</v>
      </c>
      <c r="F144" s="163" t="s">
        <v>146</v>
      </c>
      <c r="H144" s="164">
        <v>1.425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123</v>
      </c>
      <c r="AU144" s="162" t="s">
        <v>121</v>
      </c>
      <c r="AV144" s="13" t="s">
        <v>121</v>
      </c>
      <c r="AW144" s="13" t="s">
        <v>28</v>
      </c>
      <c r="AX144" s="13" t="s">
        <v>71</v>
      </c>
      <c r="AY144" s="162" t="s">
        <v>114</v>
      </c>
    </row>
    <row r="145" spans="1:65" s="13" customFormat="1">
      <c r="B145" s="160"/>
      <c r="D145" s="161" t="s">
        <v>123</v>
      </c>
      <c r="E145" s="162" t="s">
        <v>1</v>
      </c>
      <c r="F145" s="163" t="s">
        <v>147</v>
      </c>
      <c r="H145" s="164">
        <v>7.6950000000000003</v>
      </c>
      <c r="L145" s="160"/>
      <c r="M145" s="165"/>
      <c r="N145" s="166"/>
      <c r="O145" s="166"/>
      <c r="P145" s="166"/>
      <c r="Q145" s="166"/>
      <c r="R145" s="166"/>
      <c r="S145" s="166"/>
      <c r="T145" s="167"/>
      <c r="AT145" s="162" t="s">
        <v>123</v>
      </c>
      <c r="AU145" s="162" t="s">
        <v>121</v>
      </c>
      <c r="AV145" s="13" t="s">
        <v>121</v>
      </c>
      <c r="AW145" s="13" t="s">
        <v>28</v>
      </c>
      <c r="AX145" s="13" t="s">
        <v>71</v>
      </c>
      <c r="AY145" s="162" t="s">
        <v>114</v>
      </c>
    </row>
    <row r="146" spans="1:65" s="14" customFormat="1">
      <c r="B146" s="168"/>
      <c r="D146" s="161" t="s">
        <v>123</v>
      </c>
      <c r="E146" s="169" t="s">
        <v>1</v>
      </c>
      <c r="F146" s="170" t="s">
        <v>130</v>
      </c>
      <c r="H146" s="171">
        <v>83.778999999999996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123</v>
      </c>
      <c r="AU146" s="169" t="s">
        <v>121</v>
      </c>
      <c r="AV146" s="14" t="s">
        <v>120</v>
      </c>
      <c r="AW146" s="14" t="s">
        <v>28</v>
      </c>
      <c r="AX146" s="14" t="s">
        <v>79</v>
      </c>
      <c r="AY146" s="169" t="s">
        <v>114</v>
      </c>
    </row>
    <row r="147" spans="1:65" s="2" customFormat="1" ht="37.9" customHeight="1">
      <c r="A147" s="28"/>
      <c r="B147" s="146"/>
      <c r="C147" s="147" t="s">
        <v>148</v>
      </c>
      <c r="D147" s="147" t="s">
        <v>116</v>
      </c>
      <c r="E147" s="148" t="s">
        <v>149</v>
      </c>
      <c r="F147" s="149" t="s">
        <v>150</v>
      </c>
      <c r="G147" s="150" t="s">
        <v>127</v>
      </c>
      <c r="H147" s="151">
        <v>25.134</v>
      </c>
      <c r="I147" s="152"/>
      <c r="J147" s="152">
        <f>ROUND(I147*H147,2)</f>
        <v>0</v>
      </c>
      <c r="K147" s="153"/>
      <c r="L147" s="29"/>
      <c r="M147" s="154" t="s">
        <v>1</v>
      </c>
      <c r="N147" s="155" t="s">
        <v>37</v>
      </c>
      <c r="O147" s="156">
        <v>0.61299999999999999</v>
      </c>
      <c r="P147" s="156">
        <f>O147*H147</f>
        <v>15.407142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8" t="s">
        <v>120</v>
      </c>
      <c r="AT147" s="158" t="s">
        <v>116</v>
      </c>
      <c r="AU147" s="158" t="s">
        <v>121</v>
      </c>
      <c r="AY147" s="16" t="s">
        <v>114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6" t="s">
        <v>121</v>
      </c>
      <c r="BK147" s="159">
        <f>ROUND(I147*H147,2)</f>
        <v>0</v>
      </c>
      <c r="BL147" s="16" t="s">
        <v>120</v>
      </c>
      <c r="BM147" s="158" t="s">
        <v>151</v>
      </c>
    </row>
    <row r="148" spans="1:65" s="13" customFormat="1">
      <c r="B148" s="160"/>
      <c r="D148" s="161" t="s">
        <v>123</v>
      </c>
      <c r="E148" s="162" t="s">
        <v>1</v>
      </c>
      <c r="F148" s="163" t="s">
        <v>152</v>
      </c>
      <c r="H148" s="164">
        <v>25.134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123</v>
      </c>
      <c r="AU148" s="162" t="s">
        <v>121</v>
      </c>
      <c r="AV148" s="13" t="s">
        <v>121</v>
      </c>
      <c r="AW148" s="13" t="s">
        <v>28</v>
      </c>
      <c r="AX148" s="13" t="s">
        <v>79</v>
      </c>
      <c r="AY148" s="162" t="s">
        <v>114</v>
      </c>
    </row>
    <row r="149" spans="1:65" s="2" customFormat="1" ht="24.2" customHeight="1">
      <c r="A149" s="28"/>
      <c r="B149" s="146"/>
      <c r="C149" s="147" t="s">
        <v>153</v>
      </c>
      <c r="D149" s="147" t="s">
        <v>116</v>
      </c>
      <c r="E149" s="148" t="s">
        <v>154</v>
      </c>
      <c r="F149" s="149" t="s">
        <v>155</v>
      </c>
      <c r="G149" s="150" t="s">
        <v>127</v>
      </c>
      <c r="H149" s="151">
        <v>459.62299999999999</v>
      </c>
      <c r="I149" s="152"/>
      <c r="J149" s="152">
        <f>ROUND(I149*H149,2)</f>
        <v>0</v>
      </c>
      <c r="K149" s="153"/>
      <c r="L149" s="29"/>
      <c r="M149" s="154" t="s">
        <v>1</v>
      </c>
      <c r="N149" s="155" t="s">
        <v>37</v>
      </c>
      <c r="O149" s="156">
        <v>6.9000000000000006E-2</v>
      </c>
      <c r="P149" s="156">
        <f>O149*H149</f>
        <v>31.713987000000003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120</v>
      </c>
      <c r="AT149" s="158" t="s">
        <v>116</v>
      </c>
      <c r="AU149" s="158" t="s">
        <v>121</v>
      </c>
      <c r="AY149" s="16" t="s">
        <v>114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121</v>
      </c>
      <c r="BK149" s="159">
        <f>ROUND(I149*H149,2)</f>
        <v>0</v>
      </c>
      <c r="BL149" s="16" t="s">
        <v>120</v>
      </c>
      <c r="BM149" s="158" t="s">
        <v>156</v>
      </c>
    </row>
    <row r="150" spans="1:65" s="13" customFormat="1">
      <c r="B150" s="160"/>
      <c r="D150" s="161" t="s">
        <v>123</v>
      </c>
      <c r="E150" s="162" t="s">
        <v>1</v>
      </c>
      <c r="F150" s="163" t="s">
        <v>157</v>
      </c>
      <c r="H150" s="164">
        <v>459.62299999999999</v>
      </c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123</v>
      </c>
      <c r="AU150" s="162" t="s">
        <v>121</v>
      </c>
      <c r="AV150" s="13" t="s">
        <v>121</v>
      </c>
      <c r="AW150" s="13" t="s">
        <v>28</v>
      </c>
      <c r="AX150" s="13" t="s">
        <v>79</v>
      </c>
      <c r="AY150" s="162" t="s">
        <v>114</v>
      </c>
    </row>
    <row r="151" spans="1:65" s="2" customFormat="1" ht="21.75" customHeight="1">
      <c r="A151" s="28"/>
      <c r="B151" s="146"/>
      <c r="C151" s="147" t="s">
        <v>158</v>
      </c>
      <c r="D151" s="147" t="s">
        <v>116</v>
      </c>
      <c r="E151" s="148" t="s">
        <v>159</v>
      </c>
      <c r="F151" s="149" t="s">
        <v>160</v>
      </c>
      <c r="G151" s="150" t="s">
        <v>127</v>
      </c>
      <c r="H151" s="151">
        <v>384.62299999999999</v>
      </c>
      <c r="I151" s="152"/>
      <c r="J151" s="152">
        <f>ROUND(I151*H151,2)</f>
        <v>0</v>
      </c>
      <c r="K151" s="153"/>
      <c r="L151" s="29"/>
      <c r="M151" s="154" t="s">
        <v>1</v>
      </c>
      <c r="N151" s="155" t="s">
        <v>37</v>
      </c>
      <c r="O151" s="156">
        <v>8.0000000000000002E-3</v>
      </c>
      <c r="P151" s="156">
        <f>O151*H151</f>
        <v>3.0769839999999999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8" t="s">
        <v>120</v>
      </c>
      <c r="AT151" s="158" t="s">
        <v>116</v>
      </c>
      <c r="AU151" s="158" t="s">
        <v>121</v>
      </c>
      <c r="AY151" s="16" t="s">
        <v>114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6" t="s">
        <v>121</v>
      </c>
      <c r="BK151" s="159">
        <f>ROUND(I151*H151,2)</f>
        <v>0</v>
      </c>
      <c r="BL151" s="16" t="s">
        <v>120</v>
      </c>
      <c r="BM151" s="158" t="s">
        <v>161</v>
      </c>
    </row>
    <row r="152" spans="1:65" s="2" customFormat="1" ht="24.2" customHeight="1">
      <c r="A152" s="28"/>
      <c r="B152" s="146"/>
      <c r="C152" s="147" t="s">
        <v>162</v>
      </c>
      <c r="D152" s="147" t="s">
        <v>116</v>
      </c>
      <c r="E152" s="148" t="s">
        <v>163</v>
      </c>
      <c r="F152" s="149" t="s">
        <v>164</v>
      </c>
      <c r="G152" s="150" t="s">
        <v>127</v>
      </c>
      <c r="H152" s="151">
        <v>93.75</v>
      </c>
      <c r="I152" s="152"/>
      <c r="J152" s="152">
        <f>ROUND(I152*H152,2)</f>
        <v>0</v>
      </c>
      <c r="K152" s="153"/>
      <c r="L152" s="29"/>
      <c r="M152" s="154" t="s">
        <v>1</v>
      </c>
      <c r="N152" s="155" t="s">
        <v>37</v>
      </c>
      <c r="O152" s="156">
        <v>2.0760000000000001</v>
      </c>
      <c r="P152" s="156">
        <f>O152*H152</f>
        <v>194.625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8" t="s">
        <v>120</v>
      </c>
      <c r="AT152" s="158" t="s">
        <v>116</v>
      </c>
      <c r="AU152" s="158" t="s">
        <v>121</v>
      </c>
      <c r="AY152" s="16" t="s">
        <v>114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6" t="s">
        <v>121</v>
      </c>
      <c r="BK152" s="159">
        <f>ROUND(I152*H152,2)</f>
        <v>0</v>
      </c>
      <c r="BL152" s="16" t="s">
        <v>120</v>
      </c>
      <c r="BM152" s="158" t="s">
        <v>165</v>
      </c>
    </row>
    <row r="153" spans="1:65" s="13" customFormat="1">
      <c r="B153" s="160"/>
      <c r="D153" s="161" t="s">
        <v>123</v>
      </c>
      <c r="E153" s="162" t="s">
        <v>1</v>
      </c>
      <c r="F153" s="163" t="s">
        <v>166</v>
      </c>
      <c r="H153" s="164">
        <v>93.75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123</v>
      </c>
      <c r="AU153" s="162" t="s">
        <v>121</v>
      </c>
      <c r="AV153" s="13" t="s">
        <v>121</v>
      </c>
      <c r="AW153" s="13" t="s">
        <v>28</v>
      </c>
      <c r="AX153" s="13" t="s">
        <v>79</v>
      </c>
      <c r="AY153" s="162" t="s">
        <v>114</v>
      </c>
    </row>
    <row r="154" spans="1:65" s="2" customFormat="1" ht="21.75" customHeight="1">
      <c r="A154" s="28"/>
      <c r="B154" s="146"/>
      <c r="C154" s="147" t="s">
        <v>167</v>
      </c>
      <c r="D154" s="147" t="s">
        <v>116</v>
      </c>
      <c r="E154" s="148" t="s">
        <v>168</v>
      </c>
      <c r="F154" s="149" t="s">
        <v>169</v>
      </c>
      <c r="G154" s="150" t="s">
        <v>119</v>
      </c>
      <c r="H154" s="151">
        <v>279</v>
      </c>
      <c r="I154" s="152"/>
      <c r="J154" s="152">
        <f>ROUND(I154*H154,2)</f>
        <v>0</v>
      </c>
      <c r="K154" s="153"/>
      <c r="L154" s="29"/>
      <c r="M154" s="154" t="s">
        <v>1</v>
      </c>
      <c r="N154" s="155" t="s">
        <v>37</v>
      </c>
      <c r="O154" s="156">
        <v>1.2E-2</v>
      </c>
      <c r="P154" s="156">
        <f>O154*H154</f>
        <v>3.3479999999999999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120</v>
      </c>
      <c r="AT154" s="158" t="s">
        <v>116</v>
      </c>
      <c r="AU154" s="158" t="s">
        <v>121</v>
      </c>
      <c r="AY154" s="16" t="s">
        <v>114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6" t="s">
        <v>121</v>
      </c>
      <c r="BK154" s="159">
        <f>ROUND(I154*H154,2)</f>
        <v>0</v>
      </c>
      <c r="BL154" s="16" t="s">
        <v>120</v>
      </c>
      <c r="BM154" s="158" t="s">
        <v>170</v>
      </c>
    </row>
    <row r="155" spans="1:65" s="13" customFormat="1">
      <c r="B155" s="160"/>
      <c r="D155" s="161" t="s">
        <v>123</v>
      </c>
      <c r="E155" s="162" t="s">
        <v>1</v>
      </c>
      <c r="F155" s="163" t="s">
        <v>171</v>
      </c>
      <c r="H155" s="164">
        <v>279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123</v>
      </c>
      <c r="AU155" s="162" t="s">
        <v>121</v>
      </c>
      <c r="AV155" s="13" t="s">
        <v>121</v>
      </c>
      <c r="AW155" s="13" t="s">
        <v>28</v>
      </c>
      <c r="AX155" s="13" t="s">
        <v>79</v>
      </c>
      <c r="AY155" s="162" t="s">
        <v>114</v>
      </c>
    </row>
    <row r="156" spans="1:65" s="12" customFormat="1" ht="22.9" customHeight="1">
      <c r="B156" s="134"/>
      <c r="D156" s="135" t="s">
        <v>70</v>
      </c>
      <c r="E156" s="144" t="s">
        <v>121</v>
      </c>
      <c r="F156" s="144" t="s">
        <v>172</v>
      </c>
      <c r="J156" s="145">
        <f>BK156</f>
        <v>0</v>
      </c>
      <c r="L156" s="134"/>
      <c r="M156" s="138"/>
      <c r="N156" s="139"/>
      <c r="O156" s="139"/>
      <c r="P156" s="140">
        <f>SUM(P157:P186)</f>
        <v>305.05647900000002</v>
      </c>
      <c r="Q156" s="139"/>
      <c r="R156" s="140">
        <f>SUM(R157:R186)</f>
        <v>477.1058542099999</v>
      </c>
      <c r="S156" s="139"/>
      <c r="T156" s="141">
        <f>SUM(T157:T186)</f>
        <v>0</v>
      </c>
      <c r="AR156" s="135" t="s">
        <v>79</v>
      </c>
      <c r="AT156" s="142" t="s">
        <v>70</v>
      </c>
      <c r="AU156" s="142" t="s">
        <v>79</v>
      </c>
      <c r="AY156" s="135" t="s">
        <v>114</v>
      </c>
      <c r="BK156" s="143">
        <f>SUM(BK157:BK186)</f>
        <v>0</v>
      </c>
    </row>
    <row r="157" spans="1:65" s="2" customFormat="1" ht="24.2" customHeight="1">
      <c r="A157" s="28"/>
      <c r="B157" s="146"/>
      <c r="C157" s="147" t="s">
        <v>173</v>
      </c>
      <c r="D157" s="147" t="s">
        <v>116</v>
      </c>
      <c r="E157" s="148" t="s">
        <v>174</v>
      </c>
      <c r="F157" s="149" t="s">
        <v>175</v>
      </c>
      <c r="G157" s="150" t="s">
        <v>127</v>
      </c>
      <c r="H157" s="151">
        <v>126.724</v>
      </c>
      <c r="I157" s="152"/>
      <c r="J157" s="152">
        <f>ROUND(I157*H157,2)</f>
        <v>0</v>
      </c>
      <c r="K157" s="153"/>
      <c r="L157" s="29"/>
      <c r="M157" s="154" t="s">
        <v>1</v>
      </c>
      <c r="N157" s="155" t="s">
        <v>37</v>
      </c>
      <c r="O157" s="156">
        <v>1.097</v>
      </c>
      <c r="P157" s="156">
        <f>O157*H157</f>
        <v>139.01622800000001</v>
      </c>
      <c r="Q157" s="156">
        <v>2.0699999999999998</v>
      </c>
      <c r="R157" s="156">
        <f>Q157*H157</f>
        <v>262.31867999999997</v>
      </c>
      <c r="S157" s="156">
        <v>0</v>
      </c>
      <c r="T157" s="157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8" t="s">
        <v>120</v>
      </c>
      <c r="AT157" s="158" t="s">
        <v>116</v>
      </c>
      <c r="AU157" s="158" t="s">
        <v>121</v>
      </c>
      <c r="AY157" s="16" t="s">
        <v>114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6" t="s">
        <v>121</v>
      </c>
      <c r="BK157" s="159">
        <f>ROUND(I157*H157,2)</f>
        <v>0</v>
      </c>
      <c r="BL157" s="16" t="s">
        <v>120</v>
      </c>
      <c r="BM157" s="158" t="s">
        <v>176</v>
      </c>
    </row>
    <row r="158" spans="1:65" s="13" customFormat="1">
      <c r="B158" s="160"/>
      <c r="D158" s="161" t="s">
        <v>123</v>
      </c>
      <c r="E158" s="162" t="s">
        <v>1</v>
      </c>
      <c r="F158" s="163" t="s">
        <v>177</v>
      </c>
      <c r="H158" s="164">
        <v>0.56299999999999994</v>
      </c>
      <c r="L158" s="160"/>
      <c r="M158" s="165"/>
      <c r="N158" s="166"/>
      <c r="O158" s="166"/>
      <c r="P158" s="166"/>
      <c r="Q158" s="166"/>
      <c r="R158" s="166"/>
      <c r="S158" s="166"/>
      <c r="T158" s="167"/>
      <c r="AT158" s="162" t="s">
        <v>123</v>
      </c>
      <c r="AU158" s="162" t="s">
        <v>121</v>
      </c>
      <c r="AV158" s="13" t="s">
        <v>121</v>
      </c>
      <c r="AW158" s="13" t="s">
        <v>28</v>
      </c>
      <c r="AX158" s="13" t="s">
        <v>71</v>
      </c>
      <c r="AY158" s="162" t="s">
        <v>114</v>
      </c>
    </row>
    <row r="159" spans="1:65" s="13" customFormat="1">
      <c r="B159" s="160"/>
      <c r="D159" s="161" t="s">
        <v>123</v>
      </c>
      <c r="E159" s="162" t="s">
        <v>1</v>
      </c>
      <c r="F159" s="163" t="s">
        <v>178</v>
      </c>
      <c r="H159" s="164">
        <v>26.417000000000002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123</v>
      </c>
      <c r="AU159" s="162" t="s">
        <v>121</v>
      </c>
      <c r="AV159" s="13" t="s">
        <v>121</v>
      </c>
      <c r="AW159" s="13" t="s">
        <v>28</v>
      </c>
      <c r="AX159" s="13" t="s">
        <v>71</v>
      </c>
      <c r="AY159" s="162" t="s">
        <v>114</v>
      </c>
    </row>
    <row r="160" spans="1:65" s="13" customFormat="1">
      <c r="B160" s="160"/>
      <c r="D160" s="161" t="s">
        <v>123</v>
      </c>
      <c r="E160" s="162" t="s">
        <v>1</v>
      </c>
      <c r="F160" s="163" t="s">
        <v>179</v>
      </c>
      <c r="H160" s="164">
        <v>22.052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123</v>
      </c>
      <c r="AU160" s="162" t="s">
        <v>121</v>
      </c>
      <c r="AV160" s="13" t="s">
        <v>121</v>
      </c>
      <c r="AW160" s="13" t="s">
        <v>28</v>
      </c>
      <c r="AX160" s="13" t="s">
        <v>71</v>
      </c>
      <c r="AY160" s="162" t="s">
        <v>114</v>
      </c>
    </row>
    <row r="161" spans="1:65" s="13" customFormat="1">
      <c r="B161" s="160"/>
      <c r="D161" s="161" t="s">
        <v>123</v>
      </c>
      <c r="E161" s="162" t="s">
        <v>1</v>
      </c>
      <c r="F161" s="163" t="s">
        <v>180</v>
      </c>
      <c r="H161" s="164">
        <v>11.788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123</v>
      </c>
      <c r="AU161" s="162" t="s">
        <v>121</v>
      </c>
      <c r="AV161" s="13" t="s">
        <v>121</v>
      </c>
      <c r="AW161" s="13" t="s">
        <v>28</v>
      </c>
      <c r="AX161" s="13" t="s">
        <v>71</v>
      </c>
      <c r="AY161" s="162" t="s">
        <v>114</v>
      </c>
    </row>
    <row r="162" spans="1:65" s="13" customFormat="1">
      <c r="B162" s="160"/>
      <c r="D162" s="161" t="s">
        <v>123</v>
      </c>
      <c r="E162" s="162" t="s">
        <v>1</v>
      </c>
      <c r="F162" s="163" t="s">
        <v>181</v>
      </c>
      <c r="H162" s="164">
        <v>0.22500000000000001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123</v>
      </c>
      <c r="AU162" s="162" t="s">
        <v>121</v>
      </c>
      <c r="AV162" s="13" t="s">
        <v>121</v>
      </c>
      <c r="AW162" s="13" t="s">
        <v>28</v>
      </c>
      <c r="AX162" s="13" t="s">
        <v>71</v>
      </c>
      <c r="AY162" s="162" t="s">
        <v>114</v>
      </c>
    </row>
    <row r="163" spans="1:65" s="13" customFormat="1">
      <c r="B163" s="160"/>
      <c r="D163" s="161" t="s">
        <v>123</v>
      </c>
      <c r="E163" s="162" t="s">
        <v>1</v>
      </c>
      <c r="F163" s="163" t="s">
        <v>182</v>
      </c>
      <c r="H163" s="164">
        <v>0.81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123</v>
      </c>
      <c r="AU163" s="162" t="s">
        <v>121</v>
      </c>
      <c r="AV163" s="13" t="s">
        <v>121</v>
      </c>
      <c r="AW163" s="13" t="s">
        <v>28</v>
      </c>
      <c r="AX163" s="13" t="s">
        <v>71</v>
      </c>
      <c r="AY163" s="162" t="s">
        <v>114</v>
      </c>
    </row>
    <row r="164" spans="1:65" s="13" customFormat="1">
      <c r="B164" s="160"/>
      <c r="D164" s="161" t="s">
        <v>123</v>
      </c>
      <c r="E164" s="162" t="s">
        <v>1</v>
      </c>
      <c r="F164" s="163" t="s">
        <v>183</v>
      </c>
      <c r="H164" s="164">
        <v>91.272000000000006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123</v>
      </c>
      <c r="AU164" s="162" t="s">
        <v>121</v>
      </c>
      <c r="AV164" s="13" t="s">
        <v>121</v>
      </c>
      <c r="AW164" s="13" t="s">
        <v>28</v>
      </c>
      <c r="AX164" s="13" t="s">
        <v>71</v>
      </c>
      <c r="AY164" s="162" t="s">
        <v>114</v>
      </c>
    </row>
    <row r="165" spans="1:65" s="14" customFormat="1">
      <c r="B165" s="168"/>
      <c r="D165" s="161" t="s">
        <v>123</v>
      </c>
      <c r="E165" s="169" t="s">
        <v>1</v>
      </c>
      <c r="F165" s="170" t="s">
        <v>130</v>
      </c>
      <c r="H165" s="171">
        <v>190.57500000000002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123</v>
      </c>
      <c r="AU165" s="169" t="s">
        <v>121</v>
      </c>
      <c r="AV165" s="14" t="s">
        <v>120</v>
      </c>
      <c r="AW165" s="14" t="s">
        <v>28</v>
      </c>
      <c r="AX165" s="14" t="s">
        <v>79</v>
      </c>
      <c r="AY165" s="169" t="s">
        <v>114</v>
      </c>
    </row>
    <row r="166" spans="1:65" s="2" customFormat="1" ht="24.2" customHeight="1">
      <c r="A166" s="28"/>
      <c r="B166" s="146"/>
      <c r="C166" s="147" t="s">
        <v>185</v>
      </c>
      <c r="D166" s="147" t="s">
        <v>116</v>
      </c>
      <c r="E166" s="148" t="s">
        <v>186</v>
      </c>
      <c r="F166" s="149" t="s">
        <v>187</v>
      </c>
      <c r="G166" s="150" t="s">
        <v>127</v>
      </c>
      <c r="H166" s="151">
        <v>92.596999999999994</v>
      </c>
      <c r="I166" s="152"/>
      <c r="J166" s="152">
        <f>ROUND(I166*H166,2)</f>
        <v>0</v>
      </c>
      <c r="K166" s="153"/>
      <c r="L166" s="29"/>
      <c r="M166" s="154" t="s">
        <v>1</v>
      </c>
      <c r="N166" s="155" t="s">
        <v>37</v>
      </c>
      <c r="O166" s="156">
        <v>0.58299999999999996</v>
      </c>
      <c r="P166" s="156">
        <f>O166*H166</f>
        <v>53.984050999999994</v>
      </c>
      <c r="Q166" s="156">
        <v>2.19407</v>
      </c>
      <c r="R166" s="156">
        <f>Q166*H166</f>
        <v>203.16429978999997</v>
      </c>
      <c r="S166" s="156">
        <v>0</v>
      </c>
      <c r="T166" s="157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8" t="s">
        <v>120</v>
      </c>
      <c r="AT166" s="158" t="s">
        <v>116</v>
      </c>
      <c r="AU166" s="158" t="s">
        <v>121</v>
      </c>
      <c r="AY166" s="16" t="s">
        <v>114</v>
      </c>
      <c r="BE166" s="159">
        <f>IF(N166="základná",J166,0)</f>
        <v>0</v>
      </c>
      <c r="BF166" s="159">
        <f>IF(N166="znížená",J166,0)</f>
        <v>0</v>
      </c>
      <c r="BG166" s="159">
        <f>IF(N166="zákl. prenesená",J166,0)</f>
        <v>0</v>
      </c>
      <c r="BH166" s="159">
        <f>IF(N166="zníž. prenesená",J166,0)</f>
        <v>0</v>
      </c>
      <c r="BI166" s="159">
        <f>IF(N166="nulová",J166,0)</f>
        <v>0</v>
      </c>
      <c r="BJ166" s="16" t="s">
        <v>121</v>
      </c>
      <c r="BK166" s="159">
        <f>ROUND(I166*H166,2)</f>
        <v>0</v>
      </c>
      <c r="BL166" s="16" t="s">
        <v>120</v>
      </c>
      <c r="BM166" s="158" t="s">
        <v>188</v>
      </c>
    </row>
    <row r="167" spans="1:65" s="13" customFormat="1">
      <c r="B167" s="160"/>
      <c r="D167" s="161" t="s">
        <v>123</v>
      </c>
      <c r="E167" s="162" t="s">
        <v>1</v>
      </c>
      <c r="F167" s="163" t="s">
        <v>189</v>
      </c>
      <c r="H167" s="164">
        <v>82.516999999999996</v>
      </c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123</v>
      </c>
      <c r="AU167" s="162" t="s">
        <v>121</v>
      </c>
      <c r="AV167" s="13" t="s">
        <v>121</v>
      </c>
      <c r="AW167" s="13" t="s">
        <v>28</v>
      </c>
      <c r="AX167" s="13" t="s">
        <v>71</v>
      </c>
      <c r="AY167" s="162" t="s">
        <v>114</v>
      </c>
    </row>
    <row r="168" spans="1:65" s="13" customFormat="1">
      <c r="B168" s="160"/>
      <c r="D168" s="161" t="s">
        <v>123</v>
      </c>
      <c r="E168" s="162" t="s">
        <v>1</v>
      </c>
      <c r="F168" s="163" t="s">
        <v>190</v>
      </c>
      <c r="H168" s="164">
        <v>1.575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123</v>
      </c>
      <c r="AU168" s="162" t="s">
        <v>121</v>
      </c>
      <c r="AV168" s="13" t="s">
        <v>121</v>
      </c>
      <c r="AW168" s="13" t="s">
        <v>28</v>
      </c>
      <c r="AX168" s="13" t="s">
        <v>71</v>
      </c>
      <c r="AY168" s="162" t="s">
        <v>114</v>
      </c>
    </row>
    <row r="169" spans="1:65" s="13" customFormat="1">
      <c r="B169" s="160"/>
      <c r="D169" s="161" t="s">
        <v>123</v>
      </c>
      <c r="E169" s="162" t="s">
        <v>1</v>
      </c>
      <c r="F169" s="163" t="s">
        <v>191</v>
      </c>
      <c r="H169" s="164">
        <v>8.5050000000000008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123</v>
      </c>
      <c r="AU169" s="162" t="s">
        <v>121</v>
      </c>
      <c r="AV169" s="13" t="s">
        <v>121</v>
      </c>
      <c r="AW169" s="13" t="s">
        <v>28</v>
      </c>
      <c r="AX169" s="13" t="s">
        <v>71</v>
      </c>
      <c r="AY169" s="162" t="s">
        <v>114</v>
      </c>
    </row>
    <row r="170" spans="1:65" s="14" customFormat="1">
      <c r="B170" s="168"/>
      <c r="D170" s="161" t="s">
        <v>123</v>
      </c>
      <c r="E170" s="169" t="s">
        <v>1</v>
      </c>
      <c r="F170" s="170" t="s">
        <v>130</v>
      </c>
      <c r="H170" s="171">
        <v>92.596999999999994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123</v>
      </c>
      <c r="AU170" s="169" t="s">
        <v>121</v>
      </c>
      <c r="AV170" s="14" t="s">
        <v>120</v>
      </c>
      <c r="AW170" s="14" t="s">
        <v>28</v>
      </c>
      <c r="AX170" s="14" t="s">
        <v>79</v>
      </c>
      <c r="AY170" s="169" t="s">
        <v>114</v>
      </c>
    </row>
    <row r="171" spans="1:65" s="2" customFormat="1" ht="21.75" customHeight="1">
      <c r="A171" s="28"/>
      <c r="B171" s="146"/>
      <c r="C171" s="147" t="s">
        <v>192</v>
      </c>
      <c r="D171" s="147" t="s">
        <v>116</v>
      </c>
      <c r="E171" s="148" t="s">
        <v>193</v>
      </c>
      <c r="F171" s="149" t="s">
        <v>194</v>
      </c>
      <c r="G171" s="150" t="s">
        <v>119</v>
      </c>
      <c r="H171" s="151">
        <v>15.468</v>
      </c>
      <c r="I171" s="152"/>
      <c r="J171" s="152">
        <f>ROUND(I171*H171,2)</f>
        <v>0</v>
      </c>
      <c r="K171" s="153"/>
      <c r="L171" s="29"/>
      <c r="M171" s="154" t="s">
        <v>1</v>
      </c>
      <c r="N171" s="155" t="s">
        <v>37</v>
      </c>
      <c r="O171" s="156">
        <v>0.35799999999999998</v>
      </c>
      <c r="P171" s="156">
        <f>O171*H171</f>
        <v>5.5375439999999996</v>
      </c>
      <c r="Q171" s="156">
        <v>6.7000000000000002E-4</v>
      </c>
      <c r="R171" s="156">
        <f>Q171*H171</f>
        <v>1.0363560000000001E-2</v>
      </c>
      <c r="S171" s="156">
        <v>0</v>
      </c>
      <c r="T171" s="157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8" t="s">
        <v>120</v>
      </c>
      <c r="AT171" s="158" t="s">
        <v>116</v>
      </c>
      <c r="AU171" s="158" t="s">
        <v>121</v>
      </c>
      <c r="AY171" s="16" t="s">
        <v>114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6" t="s">
        <v>121</v>
      </c>
      <c r="BK171" s="159">
        <f>ROUND(I171*H171,2)</f>
        <v>0</v>
      </c>
      <c r="BL171" s="16" t="s">
        <v>120</v>
      </c>
      <c r="BM171" s="158" t="s">
        <v>195</v>
      </c>
    </row>
    <row r="172" spans="1:65" s="13" customFormat="1">
      <c r="B172" s="160"/>
      <c r="D172" s="161" t="s">
        <v>123</v>
      </c>
      <c r="E172" s="162" t="s">
        <v>1</v>
      </c>
      <c r="F172" s="163" t="s">
        <v>196</v>
      </c>
      <c r="H172" s="164">
        <v>13.098000000000001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123</v>
      </c>
      <c r="AU172" s="162" t="s">
        <v>121</v>
      </c>
      <c r="AV172" s="13" t="s">
        <v>121</v>
      </c>
      <c r="AW172" s="13" t="s">
        <v>28</v>
      </c>
      <c r="AX172" s="13" t="s">
        <v>71</v>
      </c>
      <c r="AY172" s="162" t="s">
        <v>114</v>
      </c>
    </row>
    <row r="173" spans="1:65" s="13" customFormat="1">
      <c r="B173" s="160"/>
      <c r="D173" s="161" t="s">
        <v>123</v>
      </c>
      <c r="E173" s="162" t="s">
        <v>1</v>
      </c>
      <c r="F173" s="163" t="s">
        <v>197</v>
      </c>
      <c r="H173" s="164">
        <v>0.75</v>
      </c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123</v>
      </c>
      <c r="AU173" s="162" t="s">
        <v>121</v>
      </c>
      <c r="AV173" s="13" t="s">
        <v>121</v>
      </c>
      <c r="AW173" s="13" t="s">
        <v>28</v>
      </c>
      <c r="AX173" s="13" t="s">
        <v>71</v>
      </c>
      <c r="AY173" s="162" t="s">
        <v>114</v>
      </c>
    </row>
    <row r="174" spans="1:65" s="13" customFormat="1">
      <c r="B174" s="160"/>
      <c r="D174" s="161" t="s">
        <v>123</v>
      </c>
      <c r="E174" s="162" t="s">
        <v>1</v>
      </c>
      <c r="F174" s="163" t="s">
        <v>198</v>
      </c>
      <c r="H174" s="164">
        <v>1.62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123</v>
      </c>
      <c r="AU174" s="162" t="s">
        <v>121</v>
      </c>
      <c r="AV174" s="13" t="s">
        <v>121</v>
      </c>
      <c r="AW174" s="13" t="s">
        <v>28</v>
      </c>
      <c r="AX174" s="13" t="s">
        <v>71</v>
      </c>
      <c r="AY174" s="162" t="s">
        <v>114</v>
      </c>
    </row>
    <row r="175" spans="1:65" s="14" customFormat="1">
      <c r="B175" s="168"/>
      <c r="D175" s="161" t="s">
        <v>123</v>
      </c>
      <c r="E175" s="169" t="s">
        <v>1</v>
      </c>
      <c r="F175" s="170" t="s">
        <v>130</v>
      </c>
      <c r="H175" s="171">
        <v>15.468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123</v>
      </c>
      <c r="AU175" s="169" t="s">
        <v>121</v>
      </c>
      <c r="AV175" s="14" t="s">
        <v>120</v>
      </c>
      <c r="AW175" s="14" t="s">
        <v>28</v>
      </c>
      <c r="AX175" s="14" t="s">
        <v>79</v>
      </c>
      <c r="AY175" s="169" t="s">
        <v>114</v>
      </c>
    </row>
    <row r="176" spans="1:65" s="2" customFormat="1" ht="21.75" customHeight="1">
      <c r="A176" s="28"/>
      <c r="B176" s="146"/>
      <c r="C176" s="147" t="s">
        <v>199</v>
      </c>
      <c r="D176" s="147" t="s">
        <v>116</v>
      </c>
      <c r="E176" s="148" t="s">
        <v>200</v>
      </c>
      <c r="F176" s="149" t="s">
        <v>201</v>
      </c>
      <c r="G176" s="150" t="s">
        <v>119</v>
      </c>
      <c r="H176" s="151">
        <v>15.468</v>
      </c>
      <c r="I176" s="152"/>
      <c r="J176" s="152">
        <f>ROUND(I176*H176,2)</f>
        <v>0</v>
      </c>
      <c r="K176" s="153"/>
      <c r="L176" s="29"/>
      <c r="M176" s="154" t="s">
        <v>1</v>
      </c>
      <c r="N176" s="155" t="s">
        <v>37</v>
      </c>
      <c r="O176" s="156">
        <v>0.19900000000000001</v>
      </c>
      <c r="P176" s="156">
        <f>O176*H176</f>
        <v>3.0781320000000001</v>
      </c>
      <c r="Q176" s="156">
        <v>0</v>
      </c>
      <c r="R176" s="156">
        <f>Q176*H176</f>
        <v>0</v>
      </c>
      <c r="S176" s="156">
        <v>0</v>
      </c>
      <c r="T176" s="157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8" t="s">
        <v>120</v>
      </c>
      <c r="AT176" s="158" t="s">
        <v>116</v>
      </c>
      <c r="AU176" s="158" t="s">
        <v>121</v>
      </c>
      <c r="AY176" s="16" t="s">
        <v>114</v>
      </c>
      <c r="BE176" s="159">
        <f>IF(N176="základná",J176,0)</f>
        <v>0</v>
      </c>
      <c r="BF176" s="159">
        <f>IF(N176="znížená",J176,0)</f>
        <v>0</v>
      </c>
      <c r="BG176" s="159">
        <f>IF(N176="zákl. prenesená",J176,0)</f>
        <v>0</v>
      </c>
      <c r="BH176" s="159">
        <f>IF(N176="zníž. prenesená",J176,0)</f>
        <v>0</v>
      </c>
      <c r="BI176" s="159">
        <f>IF(N176="nulová",J176,0)</f>
        <v>0</v>
      </c>
      <c r="BJ176" s="16" t="s">
        <v>121</v>
      </c>
      <c r="BK176" s="159">
        <f>ROUND(I176*H176,2)</f>
        <v>0</v>
      </c>
      <c r="BL176" s="16" t="s">
        <v>120</v>
      </c>
      <c r="BM176" s="158" t="s">
        <v>202</v>
      </c>
    </row>
    <row r="177" spans="1:65" s="2" customFormat="1" ht="16.5" customHeight="1">
      <c r="A177" s="28"/>
      <c r="B177" s="146"/>
      <c r="C177" s="147" t="s">
        <v>203</v>
      </c>
      <c r="D177" s="147" t="s">
        <v>116</v>
      </c>
      <c r="E177" s="148" t="s">
        <v>204</v>
      </c>
      <c r="F177" s="149" t="s">
        <v>205</v>
      </c>
      <c r="G177" s="150" t="s">
        <v>206</v>
      </c>
      <c r="H177" s="151">
        <v>2.778</v>
      </c>
      <c r="I177" s="152"/>
      <c r="J177" s="152">
        <f>ROUND(I177*H177,2)</f>
        <v>0</v>
      </c>
      <c r="K177" s="153"/>
      <c r="L177" s="29"/>
      <c r="M177" s="154" t="s">
        <v>1</v>
      </c>
      <c r="N177" s="155" t="s">
        <v>37</v>
      </c>
      <c r="O177" s="156">
        <v>34.322000000000003</v>
      </c>
      <c r="P177" s="156">
        <f>O177*H177</f>
        <v>95.346516000000008</v>
      </c>
      <c r="Q177" s="156">
        <v>1.01895</v>
      </c>
      <c r="R177" s="156">
        <f>Q177*H177</f>
        <v>2.8306431000000001</v>
      </c>
      <c r="S177" s="156">
        <v>0</v>
      </c>
      <c r="T177" s="157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8" t="s">
        <v>120</v>
      </c>
      <c r="AT177" s="158" t="s">
        <v>116</v>
      </c>
      <c r="AU177" s="158" t="s">
        <v>121</v>
      </c>
      <c r="AY177" s="16" t="s">
        <v>114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6" t="s">
        <v>121</v>
      </c>
      <c r="BK177" s="159">
        <f>ROUND(I177*H177,2)</f>
        <v>0</v>
      </c>
      <c r="BL177" s="16" t="s">
        <v>120</v>
      </c>
      <c r="BM177" s="158" t="s">
        <v>207</v>
      </c>
    </row>
    <row r="178" spans="1:65" s="13" customFormat="1">
      <c r="B178" s="160"/>
      <c r="D178" s="161" t="s">
        <v>123</v>
      </c>
      <c r="E178" s="162" t="s">
        <v>1</v>
      </c>
      <c r="F178" s="163" t="s">
        <v>208</v>
      </c>
      <c r="H178" s="164">
        <v>2.778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123</v>
      </c>
      <c r="AU178" s="162" t="s">
        <v>121</v>
      </c>
      <c r="AV178" s="13" t="s">
        <v>121</v>
      </c>
      <c r="AW178" s="13" t="s">
        <v>28</v>
      </c>
      <c r="AX178" s="13" t="s">
        <v>79</v>
      </c>
      <c r="AY178" s="162" t="s">
        <v>114</v>
      </c>
    </row>
    <row r="179" spans="1:65" s="2" customFormat="1" ht="24.2" customHeight="1">
      <c r="A179" s="28"/>
      <c r="B179" s="146"/>
      <c r="C179" s="147" t="s">
        <v>209</v>
      </c>
      <c r="D179" s="147" t="s">
        <v>116</v>
      </c>
      <c r="E179" s="148" t="s">
        <v>210</v>
      </c>
      <c r="F179" s="149" t="s">
        <v>211</v>
      </c>
      <c r="G179" s="150" t="s">
        <v>127</v>
      </c>
      <c r="H179" s="151">
        <v>3.9380000000000002</v>
      </c>
      <c r="I179" s="152"/>
      <c r="J179" s="152">
        <f>ROUND(I179*H179,2)</f>
        <v>0</v>
      </c>
      <c r="K179" s="153"/>
      <c r="L179" s="29"/>
      <c r="M179" s="154" t="s">
        <v>1</v>
      </c>
      <c r="N179" s="155" t="s">
        <v>37</v>
      </c>
      <c r="O179" s="156">
        <v>0.60399999999999998</v>
      </c>
      <c r="P179" s="156">
        <f>O179*H179</f>
        <v>2.378552</v>
      </c>
      <c r="Q179" s="156">
        <v>2.19407</v>
      </c>
      <c r="R179" s="156">
        <f>Q179*H179</f>
        <v>8.64024766</v>
      </c>
      <c r="S179" s="156">
        <v>0</v>
      </c>
      <c r="T179" s="157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8" t="s">
        <v>120</v>
      </c>
      <c r="AT179" s="158" t="s">
        <v>116</v>
      </c>
      <c r="AU179" s="158" t="s">
        <v>121</v>
      </c>
      <c r="AY179" s="16" t="s">
        <v>114</v>
      </c>
      <c r="BE179" s="159">
        <f>IF(N179="základná",J179,0)</f>
        <v>0</v>
      </c>
      <c r="BF179" s="159">
        <f>IF(N179="znížená",J179,0)</f>
        <v>0</v>
      </c>
      <c r="BG179" s="159">
        <f>IF(N179="zákl. prenesená",J179,0)</f>
        <v>0</v>
      </c>
      <c r="BH179" s="159">
        <f>IF(N179="zníž. prenesená",J179,0)</f>
        <v>0</v>
      </c>
      <c r="BI179" s="159">
        <f>IF(N179="nulová",J179,0)</f>
        <v>0</v>
      </c>
      <c r="BJ179" s="16" t="s">
        <v>121</v>
      </c>
      <c r="BK179" s="159">
        <f>ROUND(I179*H179,2)</f>
        <v>0</v>
      </c>
      <c r="BL179" s="16" t="s">
        <v>120</v>
      </c>
      <c r="BM179" s="158" t="s">
        <v>212</v>
      </c>
    </row>
    <row r="180" spans="1:65" s="13" customFormat="1">
      <c r="B180" s="160"/>
      <c r="D180" s="161" t="s">
        <v>123</v>
      </c>
      <c r="E180" s="162" t="s">
        <v>1</v>
      </c>
      <c r="F180" s="163" t="s">
        <v>213</v>
      </c>
      <c r="H180" s="164">
        <v>3.9380000000000002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123</v>
      </c>
      <c r="AU180" s="162" t="s">
        <v>121</v>
      </c>
      <c r="AV180" s="13" t="s">
        <v>121</v>
      </c>
      <c r="AW180" s="13" t="s">
        <v>28</v>
      </c>
      <c r="AX180" s="13" t="s">
        <v>71</v>
      </c>
      <c r="AY180" s="162" t="s">
        <v>114</v>
      </c>
    </row>
    <row r="181" spans="1:65" s="14" customFormat="1">
      <c r="B181" s="168"/>
      <c r="D181" s="161" t="s">
        <v>123</v>
      </c>
      <c r="E181" s="169" t="s">
        <v>1</v>
      </c>
      <c r="F181" s="170" t="s">
        <v>130</v>
      </c>
      <c r="H181" s="171">
        <v>3.9380000000000002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123</v>
      </c>
      <c r="AU181" s="169" t="s">
        <v>121</v>
      </c>
      <c r="AV181" s="14" t="s">
        <v>120</v>
      </c>
      <c r="AW181" s="14" t="s">
        <v>28</v>
      </c>
      <c r="AX181" s="14" t="s">
        <v>79</v>
      </c>
      <c r="AY181" s="169" t="s">
        <v>114</v>
      </c>
    </row>
    <row r="182" spans="1:65" s="2" customFormat="1" ht="21.75" customHeight="1">
      <c r="A182" s="28"/>
      <c r="B182" s="146"/>
      <c r="C182" s="147" t="s">
        <v>214</v>
      </c>
      <c r="D182" s="147" t="s">
        <v>116</v>
      </c>
      <c r="E182" s="148" t="s">
        <v>215</v>
      </c>
      <c r="F182" s="149" t="s">
        <v>216</v>
      </c>
      <c r="G182" s="150" t="s">
        <v>119</v>
      </c>
      <c r="H182" s="151">
        <v>1.5</v>
      </c>
      <c r="I182" s="152"/>
      <c r="J182" s="152">
        <f>ROUND(I182*H182,2)</f>
        <v>0</v>
      </c>
      <c r="K182" s="153"/>
      <c r="L182" s="29"/>
      <c r="M182" s="154" t="s">
        <v>1</v>
      </c>
      <c r="N182" s="155" t="s">
        <v>37</v>
      </c>
      <c r="O182" s="156">
        <v>0.35799999999999998</v>
      </c>
      <c r="P182" s="156">
        <f>O182*H182</f>
        <v>0.53699999999999992</v>
      </c>
      <c r="Q182" s="156">
        <v>6.7000000000000002E-4</v>
      </c>
      <c r="R182" s="156">
        <f>Q182*H182</f>
        <v>1.005E-3</v>
      </c>
      <c r="S182" s="156">
        <v>0</v>
      </c>
      <c r="T182" s="15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8" t="s">
        <v>120</v>
      </c>
      <c r="AT182" s="158" t="s">
        <v>116</v>
      </c>
      <c r="AU182" s="158" t="s">
        <v>121</v>
      </c>
      <c r="AY182" s="16" t="s">
        <v>114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6" t="s">
        <v>121</v>
      </c>
      <c r="BK182" s="159">
        <f>ROUND(I182*H182,2)</f>
        <v>0</v>
      </c>
      <c r="BL182" s="16" t="s">
        <v>120</v>
      </c>
      <c r="BM182" s="158" t="s">
        <v>217</v>
      </c>
    </row>
    <row r="183" spans="1:65" s="13" customFormat="1">
      <c r="B183" s="160"/>
      <c r="D183" s="161" t="s">
        <v>123</v>
      </c>
      <c r="E183" s="162" t="s">
        <v>1</v>
      </c>
      <c r="F183" s="163" t="s">
        <v>218</v>
      </c>
      <c r="H183" s="164">
        <v>1.5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123</v>
      </c>
      <c r="AU183" s="162" t="s">
        <v>121</v>
      </c>
      <c r="AV183" s="13" t="s">
        <v>121</v>
      </c>
      <c r="AW183" s="13" t="s">
        <v>28</v>
      </c>
      <c r="AX183" s="13" t="s">
        <v>79</v>
      </c>
      <c r="AY183" s="162" t="s">
        <v>114</v>
      </c>
    </row>
    <row r="184" spans="1:65" s="2" customFormat="1" ht="21.75" customHeight="1">
      <c r="A184" s="28"/>
      <c r="B184" s="146"/>
      <c r="C184" s="147" t="s">
        <v>219</v>
      </c>
      <c r="D184" s="147" t="s">
        <v>116</v>
      </c>
      <c r="E184" s="148" t="s">
        <v>220</v>
      </c>
      <c r="F184" s="149" t="s">
        <v>221</v>
      </c>
      <c r="G184" s="150" t="s">
        <v>119</v>
      </c>
      <c r="H184" s="151">
        <v>1.5</v>
      </c>
      <c r="I184" s="152"/>
      <c r="J184" s="152">
        <f>ROUND(I184*H184,2)</f>
        <v>0</v>
      </c>
      <c r="K184" s="153"/>
      <c r="L184" s="29"/>
      <c r="M184" s="154" t="s">
        <v>1</v>
      </c>
      <c r="N184" s="155" t="s">
        <v>37</v>
      </c>
      <c r="O184" s="156">
        <v>0.19900000000000001</v>
      </c>
      <c r="P184" s="156">
        <f>O184*H184</f>
        <v>0.29849999999999999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8" t="s">
        <v>120</v>
      </c>
      <c r="AT184" s="158" t="s">
        <v>116</v>
      </c>
      <c r="AU184" s="158" t="s">
        <v>121</v>
      </c>
      <c r="AY184" s="16" t="s">
        <v>114</v>
      </c>
      <c r="BE184" s="159">
        <f>IF(N184="základná",J184,0)</f>
        <v>0</v>
      </c>
      <c r="BF184" s="159">
        <f>IF(N184="znížená",J184,0)</f>
        <v>0</v>
      </c>
      <c r="BG184" s="159">
        <f>IF(N184="zákl. prenesená",J184,0)</f>
        <v>0</v>
      </c>
      <c r="BH184" s="159">
        <f>IF(N184="zníž. prenesená",J184,0)</f>
        <v>0</v>
      </c>
      <c r="BI184" s="159">
        <f>IF(N184="nulová",J184,0)</f>
        <v>0</v>
      </c>
      <c r="BJ184" s="16" t="s">
        <v>121</v>
      </c>
      <c r="BK184" s="159">
        <f>ROUND(I184*H184,2)</f>
        <v>0</v>
      </c>
      <c r="BL184" s="16" t="s">
        <v>120</v>
      </c>
      <c r="BM184" s="158" t="s">
        <v>222</v>
      </c>
    </row>
    <row r="185" spans="1:65" s="2" customFormat="1" ht="16.5" customHeight="1">
      <c r="A185" s="28"/>
      <c r="B185" s="146"/>
      <c r="C185" s="147" t="s">
        <v>223</v>
      </c>
      <c r="D185" s="147" t="s">
        <v>116</v>
      </c>
      <c r="E185" s="148" t="s">
        <v>224</v>
      </c>
      <c r="F185" s="149" t="s">
        <v>225</v>
      </c>
      <c r="G185" s="150" t="s">
        <v>206</v>
      </c>
      <c r="H185" s="151">
        <v>0.13800000000000001</v>
      </c>
      <c r="I185" s="152"/>
      <c r="J185" s="152">
        <f>ROUND(I185*H185,2)</f>
        <v>0</v>
      </c>
      <c r="K185" s="153"/>
      <c r="L185" s="29"/>
      <c r="M185" s="154" t="s">
        <v>1</v>
      </c>
      <c r="N185" s="155" t="s">
        <v>37</v>
      </c>
      <c r="O185" s="156">
        <v>35.362000000000002</v>
      </c>
      <c r="P185" s="156">
        <f>O185*H185</f>
        <v>4.8799560000000008</v>
      </c>
      <c r="Q185" s="156">
        <v>1.01895</v>
      </c>
      <c r="R185" s="156">
        <f>Q185*H185</f>
        <v>0.14061510000000002</v>
      </c>
      <c r="S185" s="156">
        <v>0</v>
      </c>
      <c r="T185" s="157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8" t="s">
        <v>120</v>
      </c>
      <c r="AT185" s="158" t="s">
        <v>116</v>
      </c>
      <c r="AU185" s="158" t="s">
        <v>121</v>
      </c>
      <c r="AY185" s="16" t="s">
        <v>114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6" t="s">
        <v>121</v>
      </c>
      <c r="BK185" s="159">
        <f>ROUND(I185*H185,2)</f>
        <v>0</v>
      </c>
      <c r="BL185" s="16" t="s">
        <v>120</v>
      </c>
      <c r="BM185" s="158" t="s">
        <v>226</v>
      </c>
    </row>
    <row r="186" spans="1:65" s="13" customFormat="1">
      <c r="B186" s="160"/>
      <c r="D186" s="161" t="s">
        <v>123</v>
      </c>
      <c r="E186" s="162" t="s">
        <v>1</v>
      </c>
      <c r="F186" s="163" t="s">
        <v>227</v>
      </c>
      <c r="H186" s="164">
        <v>0.13800000000000001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123</v>
      </c>
      <c r="AU186" s="162" t="s">
        <v>121</v>
      </c>
      <c r="AV186" s="13" t="s">
        <v>121</v>
      </c>
      <c r="AW186" s="13" t="s">
        <v>28</v>
      </c>
      <c r="AX186" s="13" t="s">
        <v>79</v>
      </c>
      <c r="AY186" s="162" t="s">
        <v>114</v>
      </c>
    </row>
    <row r="187" spans="1:65" s="12" customFormat="1" ht="22.9" customHeight="1">
      <c r="B187" s="134"/>
      <c r="D187" s="135" t="s">
        <v>70</v>
      </c>
      <c r="E187" s="144" t="s">
        <v>131</v>
      </c>
      <c r="F187" s="144" t="s">
        <v>228</v>
      </c>
      <c r="J187" s="145">
        <f>BK187</f>
        <v>0</v>
      </c>
      <c r="L187" s="134"/>
      <c r="M187" s="138"/>
      <c r="N187" s="139"/>
      <c r="O187" s="139"/>
      <c r="P187" s="140">
        <f>SUM(P188:P206)</f>
        <v>708.18548600000008</v>
      </c>
      <c r="Q187" s="139"/>
      <c r="R187" s="140">
        <f>SUM(R188:R206)</f>
        <v>315.10579659000007</v>
      </c>
      <c r="S187" s="139"/>
      <c r="T187" s="141">
        <f>SUM(T188:T206)</f>
        <v>0</v>
      </c>
      <c r="AR187" s="135" t="s">
        <v>79</v>
      </c>
      <c r="AT187" s="142" t="s">
        <v>70</v>
      </c>
      <c r="AU187" s="142" t="s">
        <v>79</v>
      </c>
      <c r="AY187" s="135" t="s">
        <v>114</v>
      </c>
      <c r="BK187" s="143">
        <f>SUM(BK188:BK206)</f>
        <v>0</v>
      </c>
    </row>
    <row r="188" spans="1:65" s="2" customFormat="1" ht="21.75" customHeight="1">
      <c r="A188" s="28"/>
      <c r="B188" s="146"/>
      <c r="C188" s="147" t="s">
        <v>7</v>
      </c>
      <c r="D188" s="147" t="s">
        <v>116</v>
      </c>
      <c r="E188" s="148" t="s">
        <v>229</v>
      </c>
      <c r="F188" s="149" t="s">
        <v>230</v>
      </c>
      <c r="G188" s="150" t="s">
        <v>127</v>
      </c>
      <c r="H188" s="151">
        <v>130.22900000000001</v>
      </c>
      <c r="I188" s="152"/>
      <c r="J188" s="152">
        <f>ROUND(I188*H188,2)</f>
        <v>0</v>
      </c>
      <c r="K188" s="153"/>
      <c r="L188" s="29"/>
      <c r="M188" s="154" t="s">
        <v>1</v>
      </c>
      <c r="N188" s="155" t="s">
        <v>37</v>
      </c>
      <c r="O188" s="156">
        <v>1.2270000000000001</v>
      </c>
      <c r="P188" s="156">
        <f>O188*H188</f>
        <v>159.79098300000004</v>
      </c>
      <c r="Q188" s="156">
        <v>2.40177</v>
      </c>
      <c r="R188" s="156">
        <f>Q188*H188</f>
        <v>312.78010533000003</v>
      </c>
      <c r="S188" s="156">
        <v>0</v>
      </c>
      <c r="T188" s="157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8" t="s">
        <v>120</v>
      </c>
      <c r="AT188" s="158" t="s">
        <v>116</v>
      </c>
      <c r="AU188" s="158" t="s">
        <v>121</v>
      </c>
      <c r="AY188" s="16" t="s">
        <v>114</v>
      </c>
      <c r="BE188" s="159">
        <f>IF(N188="základná",J188,0)</f>
        <v>0</v>
      </c>
      <c r="BF188" s="159">
        <f>IF(N188="znížená",J188,0)</f>
        <v>0</v>
      </c>
      <c r="BG188" s="159">
        <f>IF(N188="zákl. prenesená",J188,0)</f>
        <v>0</v>
      </c>
      <c r="BH188" s="159">
        <f>IF(N188="zníž. prenesená",J188,0)</f>
        <v>0</v>
      </c>
      <c r="BI188" s="159">
        <f>IF(N188="nulová",J188,0)</f>
        <v>0</v>
      </c>
      <c r="BJ188" s="16" t="s">
        <v>121</v>
      </c>
      <c r="BK188" s="159">
        <f>ROUND(I188*H188,2)</f>
        <v>0</v>
      </c>
      <c r="BL188" s="16" t="s">
        <v>120</v>
      </c>
      <c r="BM188" s="158" t="s">
        <v>231</v>
      </c>
    </row>
    <row r="189" spans="1:65" s="13" customFormat="1">
      <c r="B189" s="160"/>
      <c r="D189" s="161" t="s">
        <v>123</v>
      </c>
      <c r="E189" s="162" t="s">
        <v>1</v>
      </c>
      <c r="F189" s="163" t="s">
        <v>232</v>
      </c>
      <c r="H189" s="164">
        <v>89.162999999999997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123</v>
      </c>
      <c r="AU189" s="162" t="s">
        <v>121</v>
      </c>
      <c r="AV189" s="13" t="s">
        <v>121</v>
      </c>
      <c r="AW189" s="13" t="s">
        <v>28</v>
      </c>
      <c r="AX189" s="13" t="s">
        <v>71</v>
      </c>
      <c r="AY189" s="162" t="s">
        <v>114</v>
      </c>
    </row>
    <row r="190" spans="1:65" s="13" customFormat="1">
      <c r="B190" s="160"/>
      <c r="D190" s="161" t="s">
        <v>123</v>
      </c>
      <c r="E190" s="162" t="s">
        <v>1</v>
      </c>
      <c r="F190" s="163" t="s">
        <v>233</v>
      </c>
      <c r="H190" s="164">
        <v>30.445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123</v>
      </c>
      <c r="AU190" s="162" t="s">
        <v>121</v>
      </c>
      <c r="AV190" s="13" t="s">
        <v>121</v>
      </c>
      <c r="AW190" s="13" t="s">
        <v>28</v>
      </c>
      <c r="AX190" s="13" t="s">
        <v>71</v>
      </c>
      <c r="AY190" s="162" t="s">
        <v>114</v>
      </c>
    </row>
    <row r="191" spans="1:65" s="13" customFormat="1">
      <c r="B191" s="160"/>
      <c r="D191" s="161" t="s">
        <v>123</v>
      </c>
      <c r="E191" s="162" t="s">
        <v>1</v>
      </c>
      <c r="F191" s="163" t="s">
        <v>234</v>
      </c>
      <c r="H191" s="164">
        <v>1.8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123</v>
      </c>
      <c r="AU191" s="162" t="s">
        <v>121</v>
      </c>
      <c r="AV191" s="13" t="s">
        <v>121</v>
      </c>
      <c r="AW191" s="13" t="s">
        <v>28</v>
      </c>
      <c r="AX191" s="13" t="s">
        <v>71</v>
      </c>
      <c r="AY191" s="162" t="s">
        <v>114</v>
      </c>
    </row>
    <row r="192" spans="1:65" s="13" customFormat="1">
      <c r="B192" s="160"/>
      <c r="D192" s="161" t="s">
        <v>123</v>
      </c>
      <c r="E192" s="162" t="s">
        <v>1</v>
      </c>
      <c r="F192" s="163" t="s">
        <v>235</v>
      </c>
      <c r="H192" s="164">
        <v>8.8209999999999997</v>
      </c>
      <c r="L192" s="160"/>
      <c r="M192" s="165"/>
      <c r="N192" s="166"/>
      <c r="O192" s="166"/>
      <c r="P192" s="166"/>
      <c r="Q192" s="166"/>
      <c r="R192" s="166"/>
      <c r="S192" s="166"/>
      <c r="T192" s="167"/>
      <c r="AT192" s="162" t="s">
        <v>123</v>
      </c>
      <c r="AU192" s="162" t="s">
        <v>121</v>
      </c>
      <c r="AV192" s="13" t="s">
        <v>121</v>
      </c>
      <c r="AW192" s="13" t="s">
        <v>28</v>
      </c>
      <c r="AX192" s="13" t="s">
        <v>71</v>
      </c>
      <c r="AY192" s="162" t="s">
        <v>114</v>
      </c>
    </row>
    <row r="193" spans="1:65" s="14" customFormat="1">
      <c r="B193" s="168"/>
      <c r="D193" s="161" t="s">
        <v>123</v>
      </c>
      <c r="E193" s="169" t="s">
        <v>1</v>
      </c>
      <c r="F193" s="170" t="s">
        <v>130</v>
      </c>
      <c r="H193" s="171">
        <v>130.22900000000001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123</v>
      </c>
      <c r="AU193" s="169" t="s">
        <v>121</v>
      </c>
      <c r="AV193" s="14" t="s">
        <v>120</v>
      </c>
      <c r="AW193" s="14" t="s">
        <v>28</v>
      </c>
      <c r="AX193" s="14" t="s">
        <v>79</v>
      </c>
      <c r="AY193" s="169" t="s">
        <v>114</v>
      </c>
    </row>
    <row r="194" spans="1:65" s="2" customFormat="1" ht="24.2" customHeight="1">
      <c r="A194" s="28"/>
      <c r="B194" s="146"/>
      <c r="C194" s="147" t="s">
        <v>236</v>
      </c>
      <c r="D194" s="147" t="s">
        <v>116</v>
      </c>
      <c r="E194" s="148" t="s">
        <v>237</v>
      </c>
      <c r="F194" s="149" t="s">
        <v>238</v>
      </c>
      <c r="G194" s="150" t="s">
        <v>119</v>
      </c>
      <c r="H194" s="151">
        <v>706.41800000000001</v>
      </c>
      <c r="I194" s="152"/>
      <c r="J194" s="152">
        <f>ROUND(I194*H194,2)</f>
        <v>0</v>
      </c>
      <c r="K194" s="153"/>
      <c r="L194" s="29"/>
      <c r="M194" s="154" t="s">
        <v>1</v>
      </c>
      <c r="N194" s="155" t="s">
        <v>37</v>
      </c>
      <c r="O194" s="156">
        <v>0.443</v>
      </c>
      <c r="P194" s="156">
        <f>O194*H194</f>
        <v>312.943174</v>
      </c>
      <c r="Q194" s="156">
        <v>1.5499999999999999E-3</v>
      </c>
      <c r="R194" s="156">
        <f>Q194*H194</f>
        <v>1.0949479</v>
      </c>
      <c r="S194" s="156">
        <v>0</v>
      </c>
      <c r="T194" s="157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58" t="s">
        <v>209</v>
      </c>
      <c r="AT194" s="158" t="s">
        <v>116</v>
      </c>
      <c r="AU194" s="158" t="s">
        <v>121</v>
      </c>
      <c r="AY194" s="16" t="s">
        <v>114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6" t="s">
        <v>121</v>
      </c>
      <c r="BK194" s="159">
        <f>ROUND(I194*H194,2)</f>
        <v>0</v>
      </c>
      <c r="BL194" s="16" t="s">
        <v>209</v>
      </c>
      <c r="BM194" s="158" t="s">
        <v>239</v>
      </c>
    </row>
    <row r="195" spans="1:65" s="13" customFormat="1">
      <c r="B195" s="160"/>
      <c r="D195" s="161" t="s">
        <v>123</v>
      </c>
      <c r="E195" s="162" t="s">
        <v>1</v>
      </c>
      <c r="F195" s="163" t="s">
        <v>240</v>
      </c>
      <c r="H195" s="164">
        <v>356.65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123</v>
      </c>
      <c r="AU195" s="162" t="s">
        <v>121</v>
      </c>
      <c r="AV195" s="13" t="s">
        <v>121</v>
      </c>
      <c r="AW195" s="13" t="s">
        <v>28</v>
      </c>
      <c r="AX195" s="13" t="s">
        <v>71</v>
      </c>
      <c r="AY195" s="162" t="s">
        <v>114</v>
      </c>
    </row>
    <row r="196" spans="1:65" s="13" customFormat="1">
      <c r="B196" s="160"/>
      <c r="D196" s="161" t="s">
        <v>123</v>
      </c>
      <c r="E196" s="162" t="s">
        <v>1</v>
      </c>
      <c r="F196" s="163" t="s">
        <v>241</v>
      </c>
      <c r="H196" s="164">
        <v>243.56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123</v>
      </c>
      <c r="AU196" s="162" t="s">
        <v>121</v>
      </c>
      <c r="AV196" s="13" t="s">
        <v>121</v>
      </c>
      <c r="AW196" s="13" t="s">
        <v>28</v>
      </c>
      <c r="AX196" s="13" t="s">
        <v>71</v>
      </c>
      <c r="AY196" s="162" t="s">
        <v>114</v>
      </c>
    </row>
    <row r="197" spans="1:65" s="13" customFormat="1">
      <c r="B197" s="160"/>
      <c r="D197" s="161" t="s">
        <v>123</v>
      </c>
      <c r="E197" s="162" t="s">
        <v>1</v>
      </c>
      <c r="F197" s="163" t="s">
        <v>242</v>
      </c>
      <c r="H197" s="164">
        <v>18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123</v>
      </c>
      <c r="AU197" s="162" t="s">
        <v>121</v>
      </c>
      <c r="AV197" s="13" t="s">
        <v>121</v>
      </c>
      <c r="AW197" s="13" t="s">
        <v>28</v>
      </c>
      <c r="AX197" s="13" t="s">
        <v>71</v>
      </c>
      <c r="AY197" s="162" t="s">
        <v>114</v>
      </c>
    </row>
    <row r="198" spans="1:65" s="13" customFormat="1">
      <c r="B198" s="160"/>
      <c r="D198" s="161" t="s">
        <v>123</v>
      </c>
      <c r="E198" s="162" t="s">
        <v>1</v>
      </c>
      <c r="F198" s="163" t="s">
        <v>243</v>
      </c>
      <c r="H198" s="164">
        <v>88.207999999999998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123</v>
      </c>
      <c r="AU198" s="162" t="s">
        <v>121</v>
      </c>
      <c r="AV198" s="13" t="s">
        <v>121</v>
      </c>
      <c r="AW198" s="13" t="s">
        <v>28</v>
      </c>
      <c r="AX198" s="13" t="s">
        <v>71</v>
      </c>
      <c r="AY198" s="162" t="s">
        <v>114</v>
      </c>
    </row>
    <row r="199" spans="1:65" s="14" customFormat="1">
      <c r="B199" s="168"/>
      <c r="D199" s="161" t="s">
        <v>123</v>
      </c>
      <c r="E199" s="169" t="s">
        <v>1</v>
      </c>
      <c r="F199" s="170" t="s">
        <v>130</v>
      </c>
      <c r="H199" s="171">
        <v>706.41800000000001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123</v>
      </c>
      <c r="AU199" s="169" t="s">
        <v>121</v>
      </c>
      <c r="AV199" s="14" t="s">
        <v>120</v>
      </c>
      <c r="AW199" s="14" t="s">
        <v>28</v>
      </c>
      <c r="AX199" s="14" t="s">
        <v>79</v>
      </c>
      <c r="AY199" s="169" t="s">
        <v>114</v>
      </c>
    </row>
    <row r="200" spans="1:65" s="2" customFormat="1" ht="24.2" customHeight="1">
      <c r="A200" s="28"/>
      <c r="B200" s="146"/>
      <c r="C200" s="147" t="s">
        <v>244</v>
      </c>
      <c r="D200" s="147" t="s">
        <v>116</v>
      </c>
      <c r="E200" s="148" t="s">
        <v>245</v>
      </c>
      <c r="F200" s="149" t="s">
        <v>246</v>
      </c>
      <c r="G200" s="150" t="s">
        <v>119</v>
      </c>
      <c r="H200" s="151">
        <v>706.41800000000001</v>
      </c>
      <c r="I200" s="152"/>
      <c r="J200" s="152">
        <f>ROUND(I200*H200,2)</f>
        <v>0</v>
      </c>
      <c r="K200" s="153"/>
      <c r="L200" s="29"/>
      <c r="M200" s="154" t="s">
        <v>1</v>
      </c>
      <c r="N200" s="155" t="s">
        <v>37</v>
      </c>
      <c r="O200" s="156">
        <v>0.314</v>
      </c>
      <c r="P200" s="156">
        <f>O200*H200</f>
        <v>221.81525200000002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8" t="s">
        <v>120</v>
      </c>
      <c r="AT200" s="158" t="s">
        <v>116</v>
      </c>
      <c r="AU200" s="158" t="s">
        <v>121</v>
      </c>
      <c r="AY200" s="16" t="s">
        <v>114</v>
      </c>
      <c r="BE200" s="159">
        <f>IF(N200="základná",J200,0)</f>
        <v>0</v>
      </c>
      <c r="BF200" s="159">
        <f>IF(N200="znížená",J200,0)</f>
        <v>0</v>
      </c>
      <c r="BG200" s="159">
        <f>IF(N200="zákl. prenesená",J200,0)</f>
        <v>0</v>
      </c>
      <c r="BH200" s="159">
        <f>IF(N200="zníž. prenesená",J200,0)</f>
        <v>0</v>
      </c>
      <c r="BI200" s="159">
        <f>IF(N200="nulová",J200,0)</f>
        <v>0</v>
      </c>
      <c r="BJ200" s="16" t="s">
        <v>121</v>
      </c>
      <c r="BK200" s="159">
        <f>ROUND(I200*H200,2)</f>
        <v>0</v>
      </c>
      <c r="BL200" s="16" t="s">
        <v>120</v>
      </c>
      <c r="BM200" s="158" t="s">
        <v>247</v>
      </c>
    </row>
    <row r="201" spans="1:65" s="2" customFormat="1" ht="37.9" customHeight="1">
      <c r="A201" s="28"/>
      <c r="B201" s="146"/>
      <c r="C201" s="147" t="s">
        <v>248</v>
      </c>
      <c r="D201" s="147" t="s">
        <v>116</v>
      </c>
      <c r="E201" s="148" t="s">
        <v>249</v>
      </c>
      <c r="F201" s="149" t="s">
        <v>250</v>
      </c>
      <c r="G201" s="150" t="s">
        <v>119</v>
      </c>
      <c r="H201" s="151">
        <v>349.64299999999997</v>
      </c>
      <c r="I201" s="152"/>
      <c r="J201" s="152">
        <f>ROUND(I201*H201,2)</f>
        <v>0</v>
      </c>
      <c r="K201" s="153"/>
      <c r="L201" s="29"/>
      <c r="M201" s="154" t="s">
        <v>1</v>
      </c>
      <c r="N201" s="155" t="s">
        <v>37</v>
      </c>
      <c r="O201" s="156">
        <v>3.9E-2</v>
      </c>
      <c r="P201" s="156">
        <f>O201*H201</f>
        <v>13.636076999999998</v>
      </c>
      <c r="Q201" s="156">
        <v>3.5200000000000001E-3</v>
      </c>
      <c r="R201" s="156">
        <f>Q201*H201</f>
        <v>1.23074336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120</v>
      </c>
      <c r="AT201" s="158" t="s">
        <v>116</v>
      </c>
      <c r="AU201" s="158" t="s">
        <v>121</v>
      </c>
      <c r="AY201" s="16" t="s">
        <v>114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121</v>
      </c>
      <c r="BK201" s="159">
        <f>ROUND(I201*H201,2)</f>
        <v>0</v>
      </c>
      <c r="BL201" s="16" t="s">
        <v>120</v>
      </c>
      <c r="BM201" s="158" t="s">
        <v>251</v>
      </c>
    </row>
    <row r="202" spans="1:65" s="13" customFormat="1">
      <c r="B202" s="160"/>
      <c r="D202" s="161" t="s">
        <v>123</v>
      </c>
      <c r="E202" s="162" t="s">
        <v>1</v>
      </c>
      <c r="F202" s="163" t="s">
        <v>252</v>
      </c>
      <c r="H202" s="164">
        <v>174.75899999999999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123</v>
      </c>
      <c r="AU202" s="162" t="s">
        <v>121</v>
      </c>
      <c r="AV202" s="13" t="s">
        <v>121</v>
      </c>
      <c r="AW202" s="13" t="s">
        <v>28</v>
      </c>
      <c r="AX202" s="13" t="s">
        <v>71</v>
      </c>
      <c r="AY202" s="162" t="s">
        <v>114</v>
      </c>
    </row>
    <row r="203" spans="1:65" s="13" customFormat="1">
      <c r="B203" s="160"/>
      <c r="D203" s="161" t="s">
        <v>123</v>
      </c>
      <c r="E203" s="162" t="s">
        <v>1</v>
      </c>
      <c r="F203" s="163" t="s">
        <v>253</v>
      </c>
      <c r="H203" s="164">
        <v>121.78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123</v>
      </c>
      <c r="AU203" s="162" t="s">
        <v>121</v>
      </c>
      <c r="AV203" s="13" t="s">
        <v>121</v>
      </c>
      <c r="AW203" s="13" t="s">
        <v>28</v>
      </c>
      <c r="AX203" s="13" t="s">
        <v>71</v>
      </c>
      <c r="AY203" s="162" t="s">
        <v>114</v>
      </c>
    </row>
    <row r="204" spans="1:65" s="13" customFormat="1">
      <c r="B204" s="160"/>
      <c r="D204" s="161" t="s">
        <v>123</v>
      </c>
      <c r="E204" s="162" t="s">
        <v>1</v>
      </c>
      <c r="F204" s="163" t="s">
        <v>254</v>
      </c>
      <c r="H204" s="164">
        <v>9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123</v>
      </c>
      <c r="AU204" s="162" t="s">
        <v>121</v>
      </c>
      <c r="AV204" s="13" t="s">
        <v>121</v>
      </c>
      <c r="AW204" s="13" t="s">
        <v>28</v>
      </c>
      <c r="AX204" s="13" t="s">
        <v>71</v>
      </c>
      <c r="AY204" s="162" t="s">
        <v>114</v>
      </c>
    </row>
    <row r="205" spans="1:65" s="13" customFormat="1">
      <c r="B205" s="160"/>
      <c r="D205" s="161" t="s">
        <v>123</v>
      </c>
      <c r="E205" s="162" t="s">
        <v>1</v>
      </c>
      <c r="F205" s="163" t="s">
        <v>255</v>
      </c>
      <c r="H205" s="164">
        <v>44.103999999999999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123</v>
      </c>
      <c r="AU205" s="162" t="s">
        <v>121</v>
      </c>
      <c r="AV205" s="13" t="s">
        <v>121</v>
      </c>
      <c r="AW205" s="13" t="s">
        <v>28</v>
      </c>
      <c r="AX205" s="13" t="s">
        <v>71</v>
      </c>
      <c r="AY205" s="162" t="s">
        <v>114</v>
      </c>
    </row>
    <row r="206" spans="1:65" s="14" customFormat="1">
      <c r="B206" s="168"/>
      <c r="D206" s="161" t="s">
        <v>123</v>
      </c>
      <c r="E206" s="169" t="s">
        <v>1</v>
      </c>
      <c r="F206" s="170" t="s">
        <v>130</v>
      </c>
      <c r="H206" s="171">
        <v>349.64299999999997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123</v>
      </c>
      <c r="AU206" s="169" t="s">
        <v>121</v>
      </c>
      <c r="AV206" s="14" t="s">
        <v>120</v>
      </c>
      <c r="AW206" s="14" t="s">
        <v>28</v>
      </c>
      <c r="AX206" s="14" t="s">
        <v>79</v>
      </c>
      <c r="AY206" s="169" t="s">
        <v>114</v>
      </c>
    </row>
    <row r="207" spans="1:65" s="12" customFormat="1" ht="22.9" customHeight="1">
      <c r="B207" s="134"/>
      <c r="D207" s="135" t="s">
        <v>70</v>
      </c>
      <c r="E207" s="144" t="s">
        <v>148</v>
      </c>
      <c r="F207" s="144" t="s">
        <v>256</v>
      </c>
      <c r="J207" s="145">
        <f>BK207</f>
        <v>0</v>
      </c>
      <c r="L207" s="134"/>
      <c r="M207" s="138"/>
      <c r="N207" s="139"/>
      <c r="O207" s="139"/>
      <c r="P207" s="140">
        <f>SUM(P208:P222)</f>
        <v>583.90603899999996</v>
      </c>
      <c r="Q207" s="139"/>
      <c r="R207" s="140">
        <f>SUM(R208:R222)</f>
        <v>432.56270560000002</v>
      </c>
      <c r="S207" s="139"/>
      <c r="T207" s="141">
        <f>SUM(T208:T222)</f>
        <v>0</v>
      </c>
      <c r="AR207" s="135" t="s">
        <v>79</v>
      </c>
      <c r="AT207" s="142" t="s">
        <v>70</v>
      </c>
      <c r="AU207" s="142" t="s">
        <v>79</v>
      </c>
      <c r="AY207" s="135" t="s">
        <v>114</v>
      </c>
      <c r="BK207" s="143">
        <f>SUM(BK208:BK222)</f>
        <v>0</v>
      </c>
    </row>
    <row r="208" spans="1:65" s="2" customFormat="1" ht="24.2" customHeight="1">
      <c r="A208" s="28"/>
      <c r="B208" s="146"/>
      <c r="C208" s="147" t="s">
        <v>257</v>
      </c>
      <c r="D208" s="147" t="s">
        <v>116</v>
      </c>
      <c r="E208" s="148" t="s">
        <v>258</v>
      </c>
      <c r="F208" s="149" t="s">
        <v>259</v>
      </c>
      <c r="G208" s="150" t="s">
        <v>127</v>
      </c>
      <c r="H208" s="151">
        <v>194.928</v>
      </c>
      <c r="I208" s="152"/>
      <c r="J208" s="152">
        <f>ROUND(I208*H208,2)</f>
        <v>0</v>
      </c>
      <c r="K208" s="153"/>
      <c r="L208" s="29"/>
      <c r="M208" s="154" t="s">
        <v>1</v>
      </c>
      <c r="N208" s="155" t="s">
        <v>37</v>
      </c>
      <c r="O208" s="156">
        <v>2.3199999999999998</v>
      </c>
      <c r="P208" s="156">
        <f>O208*H208</f>
        <v>452.23295999999993</v>
      </c>
      <c r="Q208" s="156">
        <v>2.19407</v>
      </c>
      <c r="R208" s="156">
        <f>Q208*H208</f>
        <v>427.68567695999997</v>
      </c>
      <c r="S208" s="156">
        <v>0</v>
      </c>
      <c r="T208" s="157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8" t="s">
        <v>120</v>
      </c>
      <c r="AT208" s="158" t="s">
        <v>116</v>
      </c>
      <c r="AU208" s="158" t="s">
        <v>121</v>
      </c>
      <c r="AY208" s="16" t="s">
        <v>114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6" t="s">
        <v>121</v>
      </c>
      <c r="BK208" s="159">
        <f>ROUND(I208*H208,2)</f>
        <v>0</v>
      </c>
      <c r="BL208" s="16" t="s">
        <v>120</v>
      </c>
      <c r="BM208" s="158" t="s">
        <v>260</v>
      </c>
    </row>
    <row r="209" spans="1:65" s="13" customFormat="1">
      <c r="B209" s="160"/>
      <c r="D209" s="161" t="s">
        <v>123</v>
      </c>
      <c r="E209" s="162" t="s">
        <v>1</v>
      </c>
      <c r="F209" s="163" t="s">
        <v>184</v>
      </c>
      <c r="H209" s="164">
        <v>37.448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123</v>
      </c>
      <c r="AU209" s="162" t="s">
        <v>121</v>
      </c>
      <c r="AV209" s="13" t="s">
        <v>121</v>
      </c>
      <c r="AW209" s="13" t="s">
        <v>28</v>
      </c>
      <c r="AX209" s="13" t="s">
        <v>71</v>
      </c>
      <c r="AY209" s="162" t="s">
        <v>114</v>
      </c>
    </row>
    <row r="210" spans="1:65" s="13" customFormat="1">
      <c r="B210" s="160"/>
      <c r="D210" s="161" t="s">
        <v>123</v>
      </c>
      <c r="E210" s="162" t="s">
        <v>1</v>
      </c>
      <c r="F210" s="163" t="s">
        <v>261</v>
      </c>
      <c r="H210" s="164">
        <v>157.47999999999999</v>
      </c>
      <c r="L210" s="160"/>
      <c r="M210" s="165"/>
      <c r="N210" s="166"/>
      <c r="O210" s="166"/>
      <c r="P210" s="166"/>
      <c r="Q210" s="166"/>
      <c r="R210" s="166"/>
      <c r="S210" s="166"/>
      <c r="T210" s="167"/>
      <c r="AT210" s="162" t="s">
        <v>123</v>
      </c>
      <c r="AU210" s="162" t="s">
        <v>121</v>
      </c>
      <c r="AV210" s="13" t="s">
        <v>121</v>
      </c>
      <c r="AW210" s="13" t="s">
        <v>28</v>
      </c>
      <c r="AX210" s="13" t="s">
        <v>71</v>
      </c>
      <c r="AY210" s="162" t="s">
        <v>114</v>
      </c>
    </row>
    <row r="211" spans="1:65" s="14" customFormat="1">
      <c r="B211" s="168"/>
      <c r="D211" s="161" t="s">
        <v>123</v>
      </c>
      <c r="E211" s="169" t="s">
        <v>1</v>
      </c>
      <c r="F211" s="170" t="s">
        <v>130</v>
      </c>
      <c r="H211" s="171">
        <v>194.928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123</v>
      </c>
      <c r="AU211" s="169" t="s">
        <v>121</v>
      </c>
      <c r="AV211" s="14" t="s">
        <v>120</v>
      </c>
      <c r="AW211" s="14" t="s">
        <v>28</v>
      </c>
      <c r="AX211" s="14" t="s">
        <v>79</v>
      </c>
      <c r="AY211" s="169" t="s">
        <v>114</v>
      </c>
    </row>
    <row r="212" spans="1:65" s="2" customFormat="1" ht="21.75" customHeight="1">
      <c r="A212" s="28"/>
      <c r="B212" s="146"/>
      <c r="C212" s="147" t="s">
        <v>262</v>
      </c>
      <c r="D212" s="147" t="s">
        <v>116</v>
      </c>
      <c r="E212" s="148" t="s">
        <v>263</v>
      </c>
      <c r="F212" s="149" t="s">
        <v>264</v>
      </c>
      <c r="G212" s="150" t="s">
        <v>119</v>
      </c>
      <c r="H212" s="151">
        <v>34.328000000000003</v>
      </c>
      <c r="I212" s="152"/>
      <c r="J212" s="152">
        <f>ROUND(I212*H212,2)</f>
        <v>0</v>
      </c>
      <c r="K212" s="153"/>
      <c r="L212" s="29"/>
      <c r="M212" s="154" t="s">
        <v>1</v>
      </c>
      <c r="N212" s="155" t="s">
        <v>37</v>
      </c>
      <c r="O212" s="156">
        <v>0.40899999999999997</v>
      </c>
      <c r="P212" s="156">
        <f>O212*H212</f>
        <v>14.040152000000001</v>
      </c>
      <c r="Q212" s="156">
        <v>8.6099999999999996E-3</v>
      </c>
      <c r="R212" s="156">
        <f>Q212*H212</f>
        <v>0.29556408000000001</v>
      </c>
      <c r="S212" s="156">
        <v>0</v>
      </c>
      <c r="T212" s="157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58" t="s">
        <v>120</v>
      </c>
      <c r="AT212" s="158" t="s">
        <v>116</v>
      </c>
      <c r="AU212" s="158" t="s">
        <v>121</v>
      </c>
      <c r="AY212" s="16" t="s">
        <v>114</v>
      </c>
      <c r="BE212" s="159">
        <f>IF(N212="základná",J212,0)</f>
        <v>0</v>
      </c>
      <c r="BF212" s="159">
        <f>IF(N212="znížená",J212,0)</f>
        <v>0</v>
      </c>
      <c r="BG212" s="159">
        <f>IF(N212="zákl. prenesená",J212,0)</f>
        <v>0</v>
      </c>
      <c r="BH212" s="159">
        <f>IF(N212="zníž. prenesená",J212,0)</f>
        <v>0</v>
      </c>
      <c r="BI212" s="159">
        <f>IF(N212="nulová",J212,0)</f>
        <v>0</v>
      </c>
      <c r="BJ212" s="16" t="s">
        <v>121</v>
      </c>
      <c r="BK212" s="159">
        <f>ROUND(I212*H212,2)</f>
        <v>0</v>
      </c>
      <c r="BL212" s="16" t="s">
        <v>120</v>
      </c>
      <c r="BM212" s="158" t="s">
        <v>265</v>
      </c>
    </row>
    <row r="213" spans="1:65" s="13" customFormat="1">
      <c r="B213" s="160"/>
      <c r="D213" s="161" t="s">
        <v>123</v>
      </c>
      <c r="E213" s="162" t="s">
        <v>1</v>
      </c>
      <c r="F213" s="163" t="s">
        <v>266</v>
      </c>
      <c r="H213" s="164">
        <v>10.7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123</v>
      </c>
      <c r="AU213" s="162" t="s">
        <v>121</v>
      </c>
      <c r="AV213" s="13" t="s">
        <v>121</v>
      </c>
      <c r="AW213" s="13" t="s">
        <v>28</v>
      </c>
      <c r="AX213" s="13" t="s">
        <v>71</v>
      </c>
      <c r="AY213" s="162" t="s">
        <v>114</v>
      </c>
    </row>
    <row r="214" spans="1:65" s="13" customFormat="1">
      <c r="B214" s="160"/>
      <c r="D214" s="161" t="s">
        <v>123</v>
      </c>
      <c r="E214" s="162" t="s">
        <v>1</v>
      </c>
      <c r="F214" s="163" t="s">
        <v>267</v>
      </c>
      <c r="H214" s="164">
        <v>23.628</v>
      </c>
      <c r="L214" s="160"/>
      <c r="M214" s="165"/>
      <c r="N214" s="166"/>
      <c r="O214" s="166"/>
      <c r="P214" s="166"/>
      <c r="Q214" s="166"/>
      <c r="R214" s="166"/>
      <c r="S214" s="166"/>
      <c r="T214" s="167"/>
      <c r="AT214" s="162" t="s">
        <v>123</v>
      </c>
      <c r="AU214" s="162" t="s">
        <v>121</v>
      </c>
      <c r="AV214" s="13" t="s">
        <v>121</v>
      </c>
      <c r="AW214" s="13" t="s">
        <v>28</v>
      </c>
      <c r="AX214" s="13" t="s">
        <v>71</v>
      </c>
      <c r="AY214" s="162" t="s">
        <v>114</v>
      </c>
    </row>
    <row r="215" spans="1:65" s="14" customFormat="1">
      <c r="B215" s="168"/>
      <c r="D215" s="161" t="s">
        <v>123</v>
      </c>
      <c r="E215" s="169" t="s">
        <v>1</v>
      </c>
      <c r="F215" s="170" t="s">
        <v>130</v>
      </c>
      <c r="H215" s="171">
        <v>34.328000000000003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123</v>
      </c>
      <c r="AU215" s="169" t="s">
        <v>121</v>
      </c>
      <c r="AV215" s="14" t="s">
        <v>120</v>
      </c>
      <c r="AW215" s="14" t="s">
        <v>28</v>
      </c>
      <c r="AX215" s="14" t="s">
        <v>79</v>
      </c>
      <c r="AY215" s="169" t="s">
        <v>114</v>
      </c>
    </row>
    <row r="216" spans="1:65" s="2" customFormat="1" ht="21.75" customHeight="1">
      <c r="A216" s="28"/>
      <c r="B216" s="146"/>
      <c r="C216" s="147" t="s">
        <v>268</v>
      </c>
      <c r="D216" s="147" t="s">
        <v>116</v>
      </c>
      <c r="E216" s="148" t="s">
        <v>269</v>
      </c>
      <c r="F216" s="149" t="s">
        <v>270</v>
      </c>
      <c r="G216" s="150" t="s">
        <v>119</v>
      </c>
      <c r="H216" s="151">
        <v>34.328000000000003</v>
      </c>
      <c r="I216" s="152"/>
      <c r="J216" s="152">
        <f>ROUND(I216*H216,2)</f>
        <v>0</v>
      </c>
      <c r="K216" s="153"/>
      <c r="L216" s="29"/>
      <c r="M216" s="154" t="s">
        <v>1</v>
      </c>
      <c r="N216" s="155" t="s">
        <v>37</v>
      </c>
      <c r="O216" s="156">
        <v>0.248</v>
      </c>
      <c r="P216" s="156">
        <f>O216*H216</f>
        <v>8.513344</v>
      </c>
      <c r="Q216" s="156">
        <v>0</v>
      </c>
      <c r="R216" s="156">
        <f>Q216*H216</f>
        <v>0</v>
      </c>
      <c r="S216" s="156">
        <v>0</v>
      </c>
      <c r="T216" s="15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8" t="s">
        <v>120</v>
      </c>
      <c r="AT216" s="158" t="s">
        <v>116</v>
      </c>
      <c r="AU216" s="158" t="s">
        <v>121</v>
      </c>
      <c r="AY216" s="16" t="s">
        <v>114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6" t="s">
        <v>121</v>
      </c>
      <c r="BK216" s="159">
        <f>ROUND(I216*H216,2)</f>
        <v>0</v>
      </c>
      <c r="BL216" s="16" t="s">
        <v>120</v>
      </c>
      <c r="BM216" s="158" t="s">
        <v>271</v>
      </c>
    </row>
    <row r="217" spans="1:65" s="2" customFormat="1" ht="37.9" customHeight="1">
      <c r="A217" s="28"/>
      <c r="B217" s="146"/>
      <c r="C217" s="147" t="s">
        <v>272</v>
      </c>
      <c r="D217" s="147" t="s">
        <v>116</v>
      </c>
      <c r="E217" s="148" t="s">
        <v>273</v>
      </c>
      <c r="F217" s="149" t="s">
        <v>274</v>
      </c>
      <c r="G217" s="150" t="s">
        <v>119</v>
      </c>
      <c r="H217" s="151">
        <v>1299.5229999999999</v>
      </c>
      <c r="I217" s="152"/>
      <c r="J217" s="152">
        <f>ROUND(I217*H217,2)</f>
        <v>0</v>
      </c>
      <c r="K217" s="153"/>
      <c r="L217" s="29"/>
      <c r="M217" s="154" t="s">
        <v>1</v>
      </c>
      <c r="N217" s="155" t="s">
        <v>37</v>
      </c>
      <c r="O217" s="156">
        <v>4.1000000000000002E-2</v>
      </c>
      <c r="P217" s="156">
        <f>O217*H217</f>
        <v>53.280442999999998</v>
      </c>
      <c r="Q217" s="156">
        <v>3.5200000000000001E-3</v>
      </c>
      <c r="R217" s="156">
        <f>Q217*H217</f>
        <v>4.5743209599999997</v>
      </c>
      <c r="S217" s="156">
        <v>0</v>
      </c>
      <c r="T217" s="157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58" t="s">
        <v>120</v>
      </c>
      <c r="AT217" s="158" t="s">
        <v>116</v>
      </c>
      <c r="AU217" s="158" t="s">
        <v>121</v>
      </c>
      <c r="AY217" s="16" t="s">
        <v>114</v>
      </c>
      <c r="BE217" s="159">
        <f>IF(N217="základná",J217,0)</f>
        <v>0</v>
      </c>
      <c r="BF217" s="159">
        <f>IF(N217="znížená",J217,0)</f>
        <v>0</v>
      </c>
      <c r="BG217" s="159">
        <f>IF(N217="zákl. prenesená",J217,0)</f>
        <v>0</v>
      </c>
      <c r="BH217" s="159">
        <f>IF(N217="zníž. prenesená",J217,0)</f>
        <v>0</v>
      </c>
      <c r="BI217" s="159">
        <f>IF(N217="nulová",J217,0)</f>
        <v>0</v>
      </c>
      <c r="BJ217" s="16" t="s">
        <v>121</v>
      </c>
      <c r="BK217" s="159">
        <f>ROUND(I217*H217,2)</f>
        <v>0</v>
      </c>
      <c r="BL217" s="16" t="s">
        <v>120</v>
      </c>
      <c r="BM217" s="158" t="s">
        <v>275</v>
      </c>
    </row>
    <row r="218" spans="1:65" s="13" customFormat="1">
      <c r="B218" s="160"/>
      <c r="D218" s="161" t="s">
        <v>123</v>
      </c>
      <c r="E218" s="162" t="s">
        <v>1</v>
      </c>
      <c r="F218" s="163" t="s">
        <v>276</v>
      </c>
      <c r="H218" s="164">
        <v>249.655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123</v>
      </c>
      <c r="AU218" s="162" t="s">
        <v>121</v>
      </c>
      <c r="AV218" s="13" t="s">
        <v>121</v>
      </c>
      <c r="AW218" s="13" t="s">
        <v>28</v>
      </c>
      <c r="AX218" s="13" t="s">
        <v>71</v>
      </c>
      <c r="AY218" s="162" t="s">
        <v>114</v>
      </c>
    </row>
    <row r="219" spans="1:65" s="13" customFormat="1">
      <c r="B219" s="160"/>
      <c r="D219" s="161" t="s">
        <v>123</v>
      </c>
      <c r="E219" s="162" t="s">
        <v>1</v>
      </c>
      <c r="F219" s="163" t="s">
        <v>277</v>
      </c>
      <c r="H219" s="164">
        <v>1049.8679999999999</v>
      </c>
      <c r="L219" s="160"/>
      <c r="M219" s="165"/>
      <c r="N219" s="166"/>
      <c r="O219" s="166"/>
      <c r="P219" s="166"/>
      <c r="Q219" s="166"/>
      <c r="R219" s="166"/>
      <c r="S219" s="166"/>
      <c r="T219" s="167"/>
      <c r="AT219" s="162" t="s">
        <v>123</v>
      </c>
      <c r="AU219" s="162" t="s">
        <v>121</v>
      </c>
      <c r="AV219" s="13" t="s">
        <v>121</v>
      </c>
      <c r="AW219" s="13" t="s">
        <v>28</v>
      </c>
      <c r="AX219" s="13" t="s">
        <v>71</v>
      </c>
      <c r="AY219" s="162" t="s">
        <v>114</v>
      </c>
    </row>
    <row r="220" spans="1:65" s="14" customFormat="1">
      <c r="B220" s="168"/>
      <c r="D220" s="161" t="s">
        <v>123</v>
      </c>
      <c r="E220" s="169" t="s">
        <v>1</v>
      </c>
      <c r="F220" s="170" t="s">
        <v>130</v>
      </c>
      <c r="H220" s="171">
        <v>1299.5229999999999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123</v>
      </c>
      <c r="AU220" s="169" t="s">
        <v>121</v>
      </c>
      <c r="AV220" s="14" t="s">
        <v>120</v>
      </c>
      <c r="AW220" s="14" t="s">
        <v>28</v>
      </c>
      <c r="AX220" s="14" t="s">
        <v>79</v>
      </c>
      <c r="AY220" s="169" t="s">
        <v>114</v>
      </c>
    </row>
    <row r="221" spans="1:65" s="2" customFormat="1" ht="37.9" customHeight="1">
      <c r="A221" s="28"/>
      <c r="B221" s="146"/>
      <c r="C221" s="147" t="s">
        <v>278</v>
      </c>
      <c r="D221" s="147" t="s">
        <v>116</v>
      </c>
      <c r="E221" s="148" t="s">
        <v>279</v>
      </c>
      <c r="F221" s="149" t="s">
        <v>280</v>
      </c>
      <c r="G221" s="150" t="s">
        <v>281</v>
      </c>
      <c r="H221" s="151">
        <v>119.06</v>
      </c>
      <c r="I221" s="152"/>
      <c r="J221" s="152">
        <f>ROUND(I221*H221,2)</f>
        <v>0</v>
      </c>
      <c r="K221" s="153"/>
      <c r="L221" s="29"/>
      <c r="M221" s="154" t="s">
        <v>1</v>
      </c>
      <c r="N221" s="155" t="s">
        <v>37</v>
      </c>
      <c r="O221" s="156">
        <v>0.46899999999999997</v>
      </c>
      <c r="P221" s="156">
        <f>O221*H221</f>
        <v>55.83914</v>
      </c>
      <c r="Q221" s="156">
        <v>6.0000000000000002E-5</v>
      </c>
      <c r="R221" s="156">
        <f>Q221*H221</f>
        <v>7.1435999999999999E-3</v>
      </c>
      <c r="S221" s="156">
        <v>0</v>
      </c>
      <c r="T221" s="157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8" t="s">
        <v>120</v>
      </c>
      <c r="AT221" s="158" t="s">
        <v>116</v>
      </c>
      <c r="AU221" s="158" t="s">
        <v>121</v>
      </c>
      <c r="AY221" s="16" t="s">
        <v>114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6" t="s">
        <v>121</v>
      </c>
      <c r="BK221" s="159">
        <f>ROUND(I221*H221,2)</f>
        <v>0</v>
      </c>
      <c r="BL221" s="16" t="s">
        <v>120</v>
      </c>
      <c r="BM221" s="158" t="s">
        <v>282</v>
      </c>
    </row>
    <row r="222" spans="1:65" s="13" customFormat="1">
      <c r="B222" s="160"/>
      <c r="D222" s="161" t="s">
        <v>123</v>
      </c>
      <c r="E222" s="162" t="s">
        <v>1</v>
      </c>
      <c r="F222" s="163" t="s">
        <v>283</v>
      </c>
      <c r="H222" s="164">
        <v>119.06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123</v>
      </c>
      <c r="AU222" s="162" t="s">
        <v>121</v>
      </c>
      <c r="AV222" s="13" t="s">
        <v>121</v>
      </c>
      <c r="AW222" s="13" t="s">
        <v>28</v>
      </c>
      <c r="AX222" s="13" t="s">
        <v>79</v>
      </c>
      <c r="AY222" s="162" t="s">
        <v>114</v>
      </c>
    </row>
    <row r="223" spans="1:65" s="12" customFormat="1" ht="22.9" customHeight="1">
      <c r="B223" s="134"/>
      <c r="D223" s="135" t="s">
        <v>70</v>
      </c>
      <c r="E223" s="144" t="s">
        <v>162</v>
      </c>
      <c r="F223" s="144" t="s">
        <v>458</v>
      </c>
      <c r="J223" s="145">
        <f>BK223</f>
        <v>0</v>
      </c>
      <c r="L223" s="134"/>
      <c r="M223" s="138"/>
      <c r="N223" s="139"/>
      <c r="O223" s="139"/>
      <c r="P223" s="140">
        <f>SUM(P224:P225)</f>
        <v>162.53943599999999</v>
      </c>
      <c r="Q223" s="139"/>
      <c r="R223" s="140">
        <f>SUM(R224:R225)</f>
        <v>2.3556440000000001E-2</v>
      </c>
      <c r="S223" s="139"/>
      <c r="T223" s="141">
        <f>SUM(T224:T225)</f>
        <v>0</v>
      </c>
      <c r="AR223" s="135" t="s">
        <v>79</v>
      </c>
      <c r="AT223" s="142" t="s">
        <v>70</v>
      </c>
      <c r="AU223" s="142" t="s">
        <v>79</v>
      </c>
      <c r="AY223" s="135" t="s">
        <v>114</v>
      </c>
      <c r="BK223" s="143">
        <f>SUM(BK224:BK225)</f>
        <v>0</v>
      </c>
    </row>
    <row r="224" spans="1:65" s="2" customFormat="1" ht="24.2" customHeight="1">
      <c r="A224" s="28"/>
      <c r="B224" s="146"/>
      <c r="C224" s="147" t="s">
        <v>284</v>
      </c>
      <c r="D224" s="147" t="s">
        <v>116</v>
      </c>
      <c r="E224" s="148" t="s">
        <v>285</v>
      </c>
      <c r="F224" s="149" t="s">
        <v>286</v>
      </c>
      <c r="G224" s="150" t="s">
        <v>119</v>
      </c>
      <c r="H224" s="151">
        <v>588.91099999999994</v>
      </c>
      <c r="I224" s="152"/>
      <c r="J224" s="152">
        <f>ROUND(I224*H224,2)</f>
        <v>0</v>
      </c>
      <c r="K224" s="153"/>
      <c r="L224" s="29"/>
      <c r="M224" s="154" t="s">
        <v>1</v>
      </c>
      <c r="N224" s="155" t="s">
        <v>37</v>
      </c>
      <c r="O224" s="156">
        <v>0.27600000000000002</v>
      </c>
      <c r="P224" s="156">
        <f>O224*H224</f>
        <v>162.53943599999999</v>
      </c>
      <c r="Q224" s="156">
        <v>4.0000000000000003E-5</v>
      </c>
      <c r="R224" s="156">
        <f>Q224*H224</f>
        <v>2.3556440000000001E-2</v>
      </c>
      <c r="S224" s="156">
        <v>0</v>
      </c>
      <c r="T224" s="157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58" t="s">
        <v>120</v>
      </c>
      <c r="AT224" s="158" t="s">
        <v>116</v>
      </c>
      <c r="AU224" s="158" t="s">
        <v>121</v>
      </c>
      <c r="AY224" s="16" t="s">
        <v>114</v>
      </c>
      <c r="BE224" s="159">
        <f>IF(N224="základná",J224,0)</f>
        <v>0</v>
      </c>
      <c r="BF224" s="159">
        <f>IF(N224="znížená",J224,0)</f>
        <v>0</v>
      </c>
      <c r="BG224" s="159">
        <f>IF(N224="zákl. prenesená",J224,0)</f>
        <v>0</v>
      </c>
      <c r="BH224" s="159">
        <f>IF(N224="zníž. prenesená",J224,0)</f>
        <v>0</v>
      </c>
      <c r="BI224" s="159">
        <f>IF(N224="nulová",J224,0)</f>
        <v>0</v>
      </c>
      <c r="BJ224" s="16" t="s">
        <v>121</v>
      </c>
      <c r="BK224" s="159">
        <f>ROUND(I224*H224,2)</f>
        <v>0</v>
      </c>
      <c r="BL224" s="16" t="s">
        <v>120</v>
      </c>
      <c r="BM224" s="158" t="s">
        <v>287</v>
      </c>
    </row>
    <row r="225" spans="1:65" s="13" customFormat="1">
      <c r="B225" s="160"/>
      <c r="D225" s="161" t="s">
        <v>123</v>
      </c>
      <c r="E225" s="162" t="s">
        <v>1</v>
      </c>
      <c r="F225" s="163" t="s">
        <v>288</v>
      </c>
      <c r="H225" s="164">
        <v>588.91099999999994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123</v>
      </c>
      <c r="AU225" s="162" t="s">
        <v>121</v>
      </c>
      <c r="AV225" s="13" t="s">
        <v>121</v>
      </c>
      <c r="AW225" s="13" t="s">
        <v>28</v>
      </c>
      <c r="AX225" s="13" t="s">
        <v>79</v>
      </c>
      <c r="AY225" s="162" t="s">
        <v>114</v>
      </c>
    </row>
    <row r="226" spans="1:65" s="12" customFormat="1" ht="22.9" customHeight="1">
      <c r="B226" s="134"/>
      <c r="D226" s="135" t="s">
        <v>70</v>
      </c>
      <c r="E226" s="144" t="s">
        <v>289</v>
      </c>
      <c r="F226" s="144" t="s">
        <v>290</v>
      </c>
      <c r="J226" s="145">
        <f>BK226</f>
        <v>0</v>
      </c>
      <c r="L226" s="134"/>
      <c r="M226" s="138"/>
      <c r="N226" s="139"/>
      <c r="O226" s="139"/>
      <c r="P226" s="140">
        <f>P227</f>
        <v>314.48287500000004</v>
      </c>
      <c r="Q226" s="139"/>
      <c r="R226" s="140">
        <f>R227</f>
        <v>0</v>
      </c>
      <c r="S226" s="139"/>
      <c r="T226" s="141">
        <f>T227</f>
        <v>0</v>
      </c>
      <c r="AR226" s="135" t="s">
        <v>79</v>
      </c>
      <c r="AT226" s="142" t="s">
        <v>70</v>
      </c>
      <c r="AU226" s="142" t="s">
        <v>79</v>
      </c>
      <c r="AY226" s="135" t="s">
        <v>114</v>
      </c>
      <c r="BK226" s="143">
        <f>BK227</f>
        <v>0</v>
      </c>
    </row>
    <row r="227" spans="1:65" s="2" customFormat="1" ht="24.2" customHeight="1">
      <c r="A227" s="28"/>
      <c r="B227" s="146"/>
      <c r="C227" s="147" t="s">
        <v>291</v>
      </c>
      <c r="D227" s="147" t="s">
        <v>116</v>
      </c>
      <c r="E227" s="148" t="s">
        <v>292</v>
      </c>
      <c r="F227" s="149" t="s">
        <v>293</v>
      </c>
      <c r="G227" s="150" t="s">
        <v>206</v>
      </c>
      <c r="H227" s="151">
        <v>955.875</v>
      </c>
      <c r="I227" s="152"/>
      <c r="J227" s="152">
        <f>ROUND(I227*H227,2)</f>
        <v>0</v>
      </c>
      <c r="K227" s="153"/>
      <c r="L227" s="29"/>
      <c r="M227" s="154" t="s">
        <v>1</v>
      </c>
      <c r="N227" s="155" t="s">
        <v>37</v>
      </c>
      <c r="O227" s="156">
        <v>0.32900000000000001</v>
      </c>
      <c r="P227" s="156">
        <f>O227*H227</f>
        <v>314.48287500000004</v>
      </c>
      <c r="Q227" s="156">
        <v>0</v>
      </c>
      <c r="R227" s="156">
        <f>Q227*H227</f>
        <v>0</v>
      </c>
      <c r="S227" s="156">
        <v>0</v>
      </c>
      <c r="T227" s="157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8" t="s">
        <v>120</v>
      </c>
      <c r="AT227" s="158" t="s">
        <v>116</v>
      </c>
      <c r="AU227" s="158" t="s">
        <v>121</v>
      </c>
      <c r="AY227" s="16" t="s">
        <v>114</v>
      </c>
      <c r="BE227" s="159">
        <f>IF(N227="základná",J227,0)</f>
        <v>0</v>
      </c>
      <c r="BF227" s="159">
        <f>IF(N227="znížená",J227,0)</f>
        <v>0</v>
      </c>
      <c r="BG227" s="159">
        <f>IF(N227="zákl. prenesená",J227,0)</f>
        <v>0</v>
      </c>
      <c r="BH227" s="159">
        <f>IF(N227="zníž. prenesená",J227,0)</f>
        <v>0</v>
      </c>
      <c r="BI227" s="159">
        <f>IF(N227="nulová",J227,0)</f>
        <v>0</v>
      </c>
      <c r="BJ227" s="16" t="s">
        <v>121</v>
      </c>
      <c r="BK227" s="159">
        <f>ROUND(I227*H227,2)</f>
        <v>0</v>
      </c>
      <c r="BL227" s="16" t="s">
        <v>120</v>
      </c>
      <c r="BM227" s="158" t="s">
        <v>294</v>
      </c>
    </row>
    <row r="228" spans="1:65" s="12" customFormat="1" ht="25.9" customHeight="1">
      <c r="B228" s="134"/>
      <c r="D228" s="135" t="s">
        <v>70</v>
      </c>
      <c r="E228" s="136" t="s">
        <v>295</v>
      </c>
      <c r="F228" s="136" t="s">
        <v>296</v>
      </c>
      <c r="J228" s="137">
        <f>BK228</f>
        <v>0</v>
      </c>
      <c r="L228" s="134"/>
      <c r="M228" s="138"/>
      <c r="N228" s="139"/>
      <c r="O228" s="139"/>
      <c r="P228" s="140">
        <f>P229+P235+P243+P250</f>
        <v>1672.3691107500001</v>
      </c>
      <c r="Q228" s="139"/>
      <c r="R228" s="140">
        <f>R229+R235+R243+R250</f>
        <v>34.643277660000003</v>
      </c>
      <c r="S228" s="139"/>
      <c r="T228" s="141">
        <f>T229+T235+T243+T250</f>
        <v>0</v>
      </c>
      <c r="AR228" s="135" t="s">
        <v>121</v>
      </c>
      <c r="AT228" s="142" t="s">
        <v>70</v>
      </c>
      <c r="AU228" s="142" t="s">
        <v>71</v>
      </c>
      <c r="AY228" s="135" t="s">
        <v>114</v>
      </c>
      <c r="BK228" s="143">
        <f>BK229+BK235+BK243+BK250</f>
        <v>0</v>
      </c>
    </row>
    <row r="229" spans="1:65" s="12" customFormat="1" ht="22.9" customHeight="1">
      <c r="B229" s="134"/>
      <c r="D229" s="135" t="s">
        <v>70</v>
      </c>
      <c r="E229" s="144" t="s">
        <v>297</v>
      </c>
      <c r="F229" s="144" t="s">
        <v>298</v>
      </c>
      <c r="J229" s="145">
        <f>BK229</f>
        <v>0</v>
      </c>
      <c r="L229" s="134"/>
      <c r="M229" s="138"/>
      <c r="N229" s="139"/>
      <c r="O229" s="139"/>
      <c r="P229" s="140">
        <f>SUM(P230:P234)</f>
        <v>31.468965000000001</v>
      </c>
      <c r="Q229" s="139"/>
      <c r="R229" s="140">
        <f>SUM(R230:R234)</f>
        <v>0.16211278000000001</v>
      </c>
      <c r="S229" s="139"/>
      <c r="T229" s="141">
        <f>SUM(T230:T234)</f>
        <v>0</v>
      </c>
      <c r="AR229" s="135" t="s">
        <v>121</v>
      </c>
      <c r="AT229" s="142" t="s">
        <v>70</v>
      </c>
      <c r="AU229" s="142" t="s">
        <v>79</v>
      </c>
      <c r="AY229" s="135" t="s">
        <v>114</v>
      </c>
      <c r="BK229" s="143">
        <f>SUM(BK230:BK234)</f>
        <v>0</v>
      </c>
    </row>
    <row r="230" spans="1:65" s="2" customFormat="1" ht="24.2" customHeight="1">
      <c r="A230" s="28"/>
      <c r="B230" s="146"/>
      <c r="C230" s="147" t="s">
        <v>299</v>
      </c>
      <c r="D230" s="147" t="s">
        <v>116</v>
      </c>
      <c r="E230" s="148" t="s">
        <v>300</v>
      </c>
      <c r="F230" s="149" t="s">
        <v>301</v>
      </c>
      <c r="G230" s="150" t="s">
        <v>119</v>
      </c>
      <c r="H230" s="151">
        <v>190.721</v>
      </c>
      <c r="I230" s="152"/>
      <c r="J230" s="152">
        <f>ROUND(I230*H230,2)</f>
        <v>0</v>
      </c>
      <c r="K230" s="153"/>
      <c r="L230" s="29"/>
      <c r="M230" s="154" t="s">
        <v>1</v>
      </c>
      <c r="N230" s="155" t="s">
        <v>37</v>
      </c>
      <c r="O230" s="156">
        <v>0.16500000000000001</v>
      </c>
      <c r="P230" s="156">
        <f>O230*H230</f>
        <v>31.468965000000001</v>
      </c>
      <c r="Q230" s="156">
        <v>8.0000000000000007E-5</v>
      </c>
      <c r="R230" s="156">
        <f>Q230*H230</f>
        <v>1.5257680000000001E-2</v>
      </c>
      <c r="S230" s="156">
        <v>0</v>
      </c>
      <c r="T230" s="157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8" t="s">
        <v>209</v>
      </c>
      <c r="AT230" s="158" t="s">
        <v>116</v>
      </c>
      <c r="AU230" s="158" t="s">
        <v>121</v>
      </c>
      <c r="AY230" s="16" t="s">
        <v>114</v>
      </c>
      <c r="BE230" s="159">
        <f>IF(N230="základná",J230,0)</f>
        <v>0</v>
      </c>
      <c r="BF230" s="159">
        <f>IF(N230="znížená",J230,0)</f>
        <v>0</v>
      </c>
      <c r="BG230" s="159">
        <f>IF(N230="zákl. prenesená",J230,0)</f>
        <v>0</v>
      </c>
      <c r="BH230" s="159">
        <f>IF(N230="zníž. prenesená",J230,0)</f>
        <v>0</v>
      </c>
      <c r="BI230" s="159">
        <f>IF(N230="nulová",J230,0)</f>
        <v>0</v>
      </c>
      <c r="BJ230" s="16" t="s">
        <v>121</v>
      </c>
      <c r="BK230" s="159">
        <f>ROUND(I230*H230,2)</f>
        <v>0</v>
      </c>
      <c r="BL230" s="16" t="s">
        <v>209</v>
      </c>
      <c r="BM230" s="158" t="s">
        <v>302</v>
      </c>
    </row>
    <row r="231" spans="1:65" s="13" customFormat="1">
      <c r="B231" s="160"/>
      <c r="D231" s="161" t="s">
        <v>123</v>
      </c>
      <c r="E231" s="162" t="s">
        <v>1</v>
      </c>
      <c r="F231" s="163" t="s">
        <v>303</v>
      </c>
      <c r="H231" s="164">
        <v>190.721</v>
      </c>
      <c r="L231" s="160"/>
      <c r="M231" s="165"/>
      <c r="N231" s="166"/>
      <c r="O231" s="166"/>
      <c r="P231" s="166"/>
      <c r="Q231" s="166"/>
      <c r="R231" s="166"/>
      <c r="S231" s="166"/>
      <c r="T231" s="167"/>
      <c r="AT231" s="162" t="s">
        <v>123</v>
      </c>
      <c r="AU231" s="162" t="s">
        <v>121</v>
      </c>
      <c r="AV231" s="13" t="s">
        <v>121</v>
      </c>
      <c r="AW231" s="13" t="s">
        <v>28</v>
      </c>
      <c r="AX231" s="13" t="s">
        <v>79</v>
      </c>
      <c r="AY231" s="162" t="s">
        <v>114</v>
      </c>
    </row>
    <row r="232" spans="1:65" s="2" customFormat="1" ht="16.5" customHeight="1">
      <c r="A232" s="28"/>
      <c r="B232" s="146"/>
      <c r="C232" s="175" t="s">
        <v>304</v>
      </c>
      <c r="D232" s="175" t="s">
        <v>305</v>
      </c>
      <c r="E232" s="176" t="s">
        <v>306</v>
      </c>
      <c r="F232" s="177" t="s">
        <v>307</v>
      </c>
      <c r="G232" s="178" t="s">
        <v>119</v>
      </c>
      <c r="H232" s="179">
        <v>209.79300000000001</v>
      </c>
      <c r="I232" s="180"/>
      <c r="J232" s="180">
        <f>ROUND(I232*H232,2)</f>
        <v>0</v>
      </c>
      <c r="K232" s="181"/>
      <c r="L232" s="182"/>
      <c r="M232" s="183" t="s">
        <v>1</v>
      </c>
      <c r="N232" s="184" t="s">
        <v>37</v>
      </c>
      <c r="O232" s="156">
        <v>0</v>
      </c>
      <c r="P232" s="156">
        <f>O232*H232</f>
        <v>0</v>
      </c>
      <c r="Q232" s="156">
        <v>6.9999999999999999E-4</v>
      </c>
      <c r="R232" s="156">
        <f>Q232*H232</f>
        <v>0.14685510000000002</v>
      </c>
      <c r="S232" s="156">
        <v>0</v>
      </c>
      <c r="T232" s="157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58" t="s">
        <v>304</v>
      </c>
      <c r="AT232" s="158" t="s">
        <v>305</v>
      </c>
      <c r="AU232" s="158" t="s">
        <v>121</v>
      </c>
      <c r="AY232" s="16" t="s">
        <v>114</v>
      </c>
      <c r="BE232" s="159">
        <f>IF(N232="základná",J232,0)</f>
        <v>0</v>
      </c>
      <c r="BF232" s="159">
        <f>IF(N232="znížená",J232,0)</f>
        <v>0</v>
      </c>
      <c r="BG232" s="159">
        <f>IF(N232="zákl. prenesená",J232,0)</f>
        <v>0</v>
      </c>
      <c r="BH232" s="159">
        <f>IF(N232="zníž. prenesená",J232,0)</f>
        <v>0</v>
      </c>
      <c r="BI232" s="159">
        <f>IF(N232="nulová",J232,0)</f>
        <v>0</v>
      </c>
      <c r="BJ232" s="16" t="s">
        <v>121</v>
      </c>
      <c r="BK232" s="159">
        <f>ROUND(I232*H232,2)</f>
        <v>0</v>
      </c>
      <c r="BL232" s="16" t="s">
        <v>209</v>
      </c>
      <c r="BM232" s="158" t="s">
        <v>308</v>
      </c>
    </row>
    <row r="233" spans="1:65" s="13" customFormat="1">
      <c r="B233" s="160"/>
      <c r="D233" s="161" t="s">
        <v>123</v>
      </c>
      <c r="F233" s="163" t="s">
        <v>309</v>
      </c>
      <c r="H233" s="164">
        <v>209.79300000000001</v>
      </c>
      <c r="L233" s="160"/>
      <c r="M233" s="165"/>
      <c r="N233" s="166"/>
      <c r="O233" s="166"/>
      <c r="P233" s="166"/>
      <c r="Q233" s="166"/>
      <c r="R233" s="166"/>
      <c r="S233" s="166"/>
      <c r="T233" s="167"/>
      <c r="AT233" s="162" t="s">
        <v>123</v>
      </c>
      <c r="AU233" s="162" t="s">
        <v>121</v>
      </c>
      <c r="AV233" s="13" t="s">
        <v>121</v>
      </c>
      <c r="AW233" s="13" t="s">
        <v>3</v>
      </c>
      <c r="AX233" s="13" t="s">
        <v>79</v>
      </c>
      <c r="AY233" s="162" t="s">
        <v>114</v>
      </c>
    </row>
    <row r="234" spans="1:65" s="2" customFormat="1" ht="24.2" customHeight="1">
      <c r="A234" s="28"/>
      <c r="B234" s="146"/>
      <c r="C234" s="147" t="s">
        <v>310</v>
      </c>
      <c r="D234" s="147" t="s">
        <v>116</v>
      </c>
      <c r="E234" s="148" t="s">
        <v>311</v>
      </c>
      <c r="F234" s="149" t="s">
        <v>312</v>
      </c>
      <c r="G234" s="150" t="s">
        <v>313</v>
      </c>
      <c r="H234" s="151">
        <v>20.704999999999998</v>
      </c>
      <c r="I234" s="152"/>
      <c r="J234" s="152">
        <f>ROUND(I234*H234,2)</f>
        <v>0</v>
      </c>
      <c r="K234" s="153"/>
      <c r="L234" s="29"/>
      <c r="M234" s="154" t="s">
        <v>1</v>
      </c>
      <c r="N234" s="155" t="s">
        <v>37</v>
      </c>
      <c r="O234" s="156">
        <v>0</v>
      </c>
      <c r="P234" s="156">
        <f>O234*H234</f>
        <v>0</v>
      </c>
      <c r="Q234" s="156">
        <v>0</v>
      </c>
      <c r="R234" s="156">
        <f>Q234*H234</f>
        <v>0</v>
      </c>
      <c r="S234" s="156">
        <v>0</v>
      </c>
      <c r="T234" s="157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8" t="s">
        <v>209</v>
      </c>
      <c r="AT234" s="158" t="s">
        <v>116</v>
      </c>
      <c r="AU234" s="158" t="s">
        <v>121</v>
      </c>
      <c r="AY234" s="16" t="s">
        <v>114</v>
      </c>
      <c r="BE234" s="159">
        <f>IF(N234="základná",J234,0)</f>
        <v>0</v>
      </c>
      <c r="BF234" s="159">
        <f>IF(N234="znížená",J234,0)</f>
        <v>0</v>
      </c>
      <c r="BG234" s="159">
        <f>IF(N234="zákl. prenesená",J234,0)</f>
        <v>0</v>
      </c>
      <c r="BH234" s="159">
        <f>IF(N234="zníž. prenesená",J234,0)</f>
        <v>0</v>
      </c>
      <c r="BI234" s="159">
        <f>IF(N234="nulová",J234,0)</f>
        <v>0</v>
      </c>
      <c r="BJ234" s="16" t="s">
        <v>121</v>
      </c>
      <c r="BK234" s="159">
        <f>ROUND(I234*H234,2)</f>
        <v>0</v>
      </c>
      <c r="BL234" s="16" t="s">
        <v>209</v>
      </c>
      <c r="BM234" s="158" t="s">
        <v>314</v>
      </c>
    </row>
    <row r="235" spans="1:65" s="12" customFormat="1" ht="22.9" customHeight="1">
      <c r="B235" s="134"/>
      <c r="D235" s="135" t="s">
        <v>70</v>
      </c>
      <c r="E235" s="144" t="s">
        <v>315</v>
      </c>
      <c r="F235" s="144" t="s">
        <v>316</v>
      </c>
      <c r="J235" s="145">
        <f>BK235</f>
        <v>0</v>
      </c>
      <c r="L235" s="134"/>
      <c r="M235" s="138"/>
      <c r="N235" s="139"/>
      <c r="O235" s="139"/>
      <c r="P235" s="140">
        <f>SUM(P236:P242)</f>
        <v>210.48348974999999</v>
      </c>
      <c r="Q235" s="139"/>
      <c r="R235" s="140">
        <f>SUM(R236:R242)</f>
        <v>6.2554544699999992</v>
      </c>
      <c r="S235" s="139"/>
      <c r="T235" s="141">
        <f>SUM(T236:T242)</f>
        <v>0</v>
      </c>
      <c r="AR235" s="135" t="s">
        <v>121</v>
      </c>
      <c r="AT235" s="142" t="s">
        <v>70</v>
      </c>
      <c r="AU235" s="142" t="s">
        <v>79</v>
      </c>
      <c r="AY235" s="135" t="s">
        <v>114</v>
      </c>
      <c r="BK235" s="143">
        <f>SUM(BK236:BK242)</f>
        <v>0</v>
      </c>
    </row>
    <row r="236" spans="1:65" s="2" customFormat="1" ht="24.2" customHeight="1">
      <c r="A236" s="28"/>
      <c r="B236" s="146"/>
      <c r="C236" s="147" t="s">
        <v>317</v>
      </c>
      <c r="D236" s="147" t="s">
        <v>116</v>
      </c>
      <c r="E236" s="148" t="s">
        <v>318</v>
      </c>
      <c r="F236" s="149" t="s">
        <v>319</v>
      </c>
      <c r="G236" s="150" t="s">
        <v>281</v>
      </c>
      <c r="H236" s="151">
        <v>992.34</v>
      </c>
      <c r="I236" s="152"/>
      <c r="J236" s="152">
        <f>ROUND(I236*H236,2)</f>
        <v>0</v>
      </c>
      <c r="K236" s="153"/>
      <c r="L236" s="29"/>
      <c r="M236" s="154" t="s">
        <v>1</v>
      </c>
      <c r="N236" s="155" t="s">
        <v>37</v>
      </c>
      <c r="O236" s="156">
        <v>0.21199999999999999</v>
      </c>
      <c r="P236" s="156">
        <f>O236*H236</f>
        <v>210.37608</v>
      </c>
      <c r="Q236" s="156">
        <v>2.5999999999999998E-4</v>
      </c>
      <c r="R236" s="156">
        <f>Q236*H236</f>
        <v>0.25800839999999997</v>
      </c>
      <c r="S236" s="156">
        <v>0</v>
      </c>
      <c r="T236" s="157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8" t="s">
        <v>209</v>
      </c>
      <c r="AT236" s="158" t="s">
        <v>116</v>
      </c>
      <c r="AU236" s="158" t="s">
        <v>121</v>
      </c>
      <c r="AY236" s="16" t="s">
        <v>114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6" t="s">
        <v>121</v>
      </c>
      <c r="BK236" s="159">
        <f>ROUND(I236*H236,2)</f>
        <v>0</v>
      </c>
      <c r="BL236" s="16" t="s">
        <v>209</v>
      </c>
      <c r="BM236" s="158" t="s">
        <v>320</v>
      </c>
    </row>
    <row r="237" spans="1:65" s="13" customFormat="1">
      <c r="B237" s="160"/>
      <c r="D237" s="161" t="s">
        <v>123</v>
      </c>
      <c r="E237" s="162" t="s">
        <v>1</v>
      </c>
      <c r="F237" s="163" t="s">
        <v>321</v>
      </c>
      <c r="H237" s="164">
        <v>992.34</v>
      </c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123</v>
      </c>
      <c r="AU237" s="162" t="s">
        <v>121</v>
      </c>
      <c r="AV237" s="13" t="s">
        <v>121</v>
      </c>
      <c r="AW237" s="13" t="s">
        <v>28</v>
      </c>
      <c r="AX237" s="13" t="s">
        <v>79</v>
      </c>
      <c r="AY237" s="162" t="s">
        <v>114</v>
      </c>
    </row>
    <row r="238" spans="1:65" s="2" customFormat="1" ht="16.5" customHeight="1">
      <c r="A238" s="28"/>
      <c r="B238" s="146"/>
      <c r="C238" s="175" t="s">
        <v>322</v>
      </c>
      <c r="D238" s="175" t="s">
        <v>305</v>
      </c>
      <c r="E238" s="176" t="s">
        <v>323</v>
      </c>
      <c r="F238" s="177" t="s">
        <v>324</v>
      </c>
      <c r="G238" s="178" t="s">
        <v>127</v>
      </c>
      <c r="H238" s="179">
        <v>10.478999999999999</v>
      </c>
      <c r="I238" s="180"/>
      <c r="J238" s="180">
        <f>ROUND(I238*H238,2)</f>
        <v>0</v>
      </c>
      <c r="K238" s="181"/>
      <c r="L238" s="182"/>
      <c r="M238" s="183" t="s">
        <v>1</v>
      </c>
      <c r="N238" s="184" t="s">
        <v>37</v>
      </c>
      <c r="O238" s="156">
        <v>0</v>
      </c>
      <c r="P238" s="156">
        <f>O238*H238</f>
        <v>0</v>
      </c>
      <c r="Q238" s="156">
        <v>0.55000000000000004</v>
      </c>
      <c r="R238" s="156">
        <f>Q238*H238</f>
        <v>5.7634499999999997</v>
      </c>
      <c r="S238" s="156">
        <v>0</v>
      </c>
      <c r="T238" s="157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8" t="s">
        <v>304</v>
      </c>
      <c r="AT238" s="158" t="s">
        <v>305</v>
      </c>
      <c r="AU238" s="158" t="s">
        <v>121</v>
      </c>
      <c r="AY238" s="16" t="s">
        <v>114</v>
      </c>
      <c r="BE238" s="159">
        <f>IF(N238="základná",J238,0)</f>
        <v>0</v>
      </c>
      <c r="BF238" s="159">
        <f>IF(N238="znížená",J238,0)</f>
        <v>0</v>
      </c>
      <c r="BG238" s="159">
        <f>IF(N238="zákl. prenesená",J238,0)</f>
        <v>0</v>
      </c>
      <c r="BH238" s="159">
        <f>IF(N238="zníž. prenesená",J238,0)</f>
        <v>0</v>
      </c>
      <c r="BI238" s="159">
        <f>IF(N238="nulová",J238,0)</f>
        <v>0</v>
      </c>
      <c r="BJ238" s="16" t="s">
        <v>121</v>
      </c>
      <c r="BK238" s="159">
        <f>ROUND(I238*H238,2)</f>
        <v>0</v>
      </c>
      <c r="BL238" s="16" t="s">
        <v>209</v>
      </c>
      <c r="BM238" s="158" t="s">
        <v>325</v>
      </c>
    </row>
    <row r="239" spans="1:65" s="13" customFormat="1">
      <c r="B239" s="160"/>
      <c r="D239" s="161" t="s">
        <v>123</v>
      </c>
      <c r="E239" s="162" t="s">
        <v>1</v>
      </c>
      <c r="F239" s="163" t="s">
        <v>326</v>
      </c>
      <c r="H239" s="164">
        <v>9.5259999999999998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123</v>
      </c>
      <c r="AU239" s="162" t="s">
        <v>121</v>
      </c>
      <c r="AV239" s="13" t="s">
        <v>121</v>
      </c>
      <c r="AW239" s="13" t="s">
        <v>28</v>
      </c>
      <c r="AX239" s="13" t="s">
        <v>79</v>
      </c>
      <c r="AY239" s="162" t="s">
        <v>114</v>
      </c>
    </row>
    <row r="240" spans="1:65" s="13" customFormat="1">
      <c r="B240" s="160"/>
      <c r="D240" s="161" t="s">
        <v>123</v>
      </c>
      <c r="F240" s="163" t="s">
        <v>327</v>
      </c>
      <c r="H240" s="164">
        <v>10.478999999999999</v>
      </c>
      <c r="L240" s="160"/>
      <c r="M240" s="165"/>
      <c r="N240" s="166"/>
      <c r="O240" s="166"/>
      <c r="P240" s="166"/>
      <c r="Q240" s="166"/>
      <c r="R240" s="166"/>
      <c r="S240" s="166"/>
      <c r="T240" s="167"/>
      <c r="AT240" s="162" t="s">
        <v>123</v>
      </c>
      <c r="AU240" s="162" t="s">
        <v>121</v>
      </c>
      <c r="AV240" s="13" t="s">
        <v>121</v>
      </c>
      <c r="AW240" s="13" t="s">
        <v>3</v>
      </c>
      <c r="AX240" s="13" t="s">
        <v>79</v>
      </c>
      <c r="AY240" s="162" t="s">
        <v>114</v>
      </c>
    </row>
    <row r="241" spans="1:65" s="2" customFormat="1" ht="44.25" customHeight="1">
      <c r="A241" s="28"/>
      <c r="B241" s="146"/>
      <c r="C241" s="147" t="s">
        <v>328</v>
      </c>
      <c r="D241" s="147" t="s">
        <v>116</v>
      </c>
      <c r="E241" s="148" t="s">
        <v>329</v>
      </c>
      <c r="F241" s="149" t="s">
        <v>330</v>
      </c>
      <c r="G241" s="150" t="s">
        <v>127</v>
      </c>
      <c r="H241" s="151">
        <v>10.478999999999999</v>
      </c>
      <c r="I241" s="152"/>
      <c r="J241" s="152">
        <f>ROUND(I241*H241,2)</f>
        <v>0</v>
      </c>
      <c r="K241" s="153"/>
      <c r="L241" s="29"/>
      <c r="M241" s="154" t="s">
        <v>1</v>
      </c>
      <c r="N241" s="155" t="s">
        <v>37</v>
      </c>
      <c r="O241" s="156">
        <v>1.025E-2</v>
      </c>
      <c r="P241" s="156">
        <f>O241*H241</f>
        <v>0.10740975</v>
      </c>
      <c r="Q241" s="156">
        <v>2.2329999999999999E-2</v>
      </c>
      <c r="R241" s="156">
        <f>Q241*H241</f>
        <v>0.23399606999999997</v>
      </c>
      <c r="S241" s="156">
        <v>0</v>
      </c>
      <c r="T241" s="157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8" t="s">
        <v>209</v>
      </c>
      <c r="AT241" s="158" t="s">
        <v>116</v>
      </c>
      <c r="AU241" s="158" t="s">
        <v>121</v>
      </c>
      <c r="AY241" s="16" t="s">
        <v>114</v>
      </c>
      <c r="BE241" s="159">
        <f>IF(N241="základná",J241,0)</f>
        <v>0</v>
      </c>
      <c r="BF241" s="159">
        <f>IF(N241="znížená",J241,0)</f>
        <v>0</v>
      </c>
      <c r="BG241" s="159">
        <f>IF(N241="zákl. prenesená",J241,0)</f>
        <v>0</v>
      </c>
      <c r="BH241" s="159">
        <f>IF(N241="zníž. prenesená",J241,0)</f>
        <v>0</v>
      </c>
      <c r="BI241" s="159">
        <f>IF(N241="nulová",J241,0)</f>
        <v>0</v>
      </c>
      <c r="BJ241" s="16" t="s">
        <v>121</v>
      </c>
      <c r="BK241" s="159">
        <f>ROUND(I241*H241,2)</f>
        <v>0</v>
      </c>
      <c r="BL241" s="16" t="s">
        <v>209</v>
      </c>
      <c r="BM241" s="158" t="s">
        <v>331</v>
      </c>
    </row>
    <row r="242" spans="1:65" s="2" customFormat="1" ht="24.2" customHeight="1">
      <c r="A242" s="28"/>
      <c r="B242" s="146"/>
      <c r="C242" s="147" t="s">
        <v>332</v>
      </c>
      <c r="D242" s="147" t="s">
        <v>116</v>
      </c>
      <c r="E242" s="148" t="s">
        <v>333</v>
      </c>
      <c r="F242" s="149" t="s">
        <v>334</v>
      </c>
      <c r="G242" s="150" t="s">
        <v>313</v>
      </c>
      <c r="H242" s="151">
        <v>110.55200000000001</v>
      </c>
      <c r="I242" s="152"/>
      <c r="J242" s="152">
        <f>ROUND(I242*H242,2)</f>
        <v>0</v>
      </c>
      <c r="K242" s="153"/>
      <c r="L242" s="29"/>
      <c r="M242" s="154" t="s">
        <v>1</v>
      </c>
      <c r="N242" s="155" t="s">
        <v>37</v>
      </c>
      <c r="O242" s="156">
        <v>0</v>
      </c>
      <c r="P242" s="156">
        <f>O242*H242</f>
        <v>0</v>
      </c>
      <c r="Q242" s="156">
        <v>0</v>
      </c>
      <c r="R242" s="156">
        <f>Q242*H242</f>
        <v>0</v>
      </c>
      <c r="S242" s="156">
        <v>0</v>
      </c>
      <c r="T242" s="157">
        <f>S242*H242</f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8" t="s">
        <v>209</v>
      </c>
      <c r="AT242" s="158" t="s">
        <v>116</v>
      </c>
      <c r="AU242" s="158" t="s">
        <v>121</v>
      </c>
      <c r="AY242" s="16" t="s">
        <v>114</v>
      </c>
      <c r="BE242" s="159">
        <f>IF(N242="základná",J242,0)</f>
        <v>0</v>
      </c>
      <c r="BF242" s="159">
        <f>IF(N242="znížená",J242,0)</f>
        <v>0</v>
      </c>
      <c r="BG242" s="159">
        <f>IF(N242="zákl. prenesená",J242,0)</f>
        <v>0</v>
      </c>
      <c r="BH242" s="159">
        <f>IF(N242="zníž. prenesená",J242,0)</f>
        <v>0</v>
      </c>
      <c r="BI242" s="159">
        <f>IF(N242="nulová",J242,0)</f>
        <v>0</v>
      </c>
      <c r="BJ242" s="16" t="s">
        <v>121</v>
      </c>
      <c r="BK242" s="159">
        <f>ROUND(I242*H242,2)</f>
        <v>0</v>
      </c>
      <c r="BL242" s="16" t="s">
        <v>209</v>
      </c>
      <c r="BM242" s="158" t="s">
        <v>335</v>
      </c>
    </row>
    <row r="243" spans="1:65" s="12" customFormat="1" ht="22.9" customHeight="1">
      <c r="B243" s="134"/>
      <c r="D243" s="135" t="s">
        <v>70</v>
      </c>
      <c r="E243" s="144" t="s">
        <v>336</v>
      </c>
      <c r="F243" s="144" t="s">
        <v>337</v>
      </c>
      <c r="J243" s="145">
        <f>BK243</f>
        <v>0</v>
      </c>
      <c r="L243" s="134"/>
      <c r="M243" s="138"/>
      <c r="N243" s="139"/>
      <c r="O243" s="139"/>
      <c r="P243" s="140">
        <f>SUM(P244:P249)</f>
        <v>113.66752</v>
      </c>
      <c r="Q243" s="139"/>
      <c r="R243" s="140">
        <f>SUM(R244:R249)</f>
        <v>0.22008919999999998</v>
      </c>
      <c r="S243" s="139"/>
      <c r="T243" s="141">
        <f>SUM(T244:T249)</f>
        <v>0</v>
      </c>
      <c r="AR243" s="135" t="s">
        <v>121</v>
      </c>
      <c r="AT243" s="142" t="s">
        <v>70</v>
      </c>
      <c r="AU243" s="142" t="s">
        <v>79</v>
      </c>
      <c r="AY243" s="135" t="s">
        <v>114</v>
      </c>
      <c r="BK243" s="143">
        <f>SUM(BK244:BK249)</f>
        <v>0</v>
      </c>
    </row>
    <row r="244" spans="1:65" s="2" customFormat="1" ht="24.2" customHeight="1">
      <c r="A244" s="28"/>
      <c r="B244" s="146"/>
      <c r="C244" s="147" t="s">
        <v>338</v>
      </c>
      <c r="D244" s="147" t="s">
        <v>116</v>
      </c>
      <c r="E244" s="148" t="s">
        <v>339</v>
      </c>
      <c r="F244" s="149" t="s">
        <v>340</v>
      </c>
      <c r="G244" s="150" t="s">
        <v>281</v>
      </c>
      <c r="H244" s="151">
        <v>110.26</v>
      </c>
      <c r="I244" s="152"/>
      <c r="J244" s="152">
        <f>ROUND(I244*H244,2)</f>
        <v>0</v>
      </c>
      <c r="K244" s="153"/>
      <c r="L244" s="29"/>
      <c r="M244" s="154" t="s">
        <v>1</v>
      </c>
      <c r="N244" s="155" t="s">
        <v>37</v>
      </c>
      <c r="O244" s="156">
        <v>0.89400000000000002</v>
      </c>
      <c r="P244" s="156">
        <f>O244*H244</f>
        <v>98.57244</v>
      </c>
      <c r="Q244" s="156">
        <v>1.5499999999999999E-3</v>
      </c>
      <c r="R244" s="156">
        <f>Q244*H244</f>
        <v>0.170903</v>
      </c>
      <c r="S244" s="156">
        <v>0</v>
      </c>
      <c r="T244" s="157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8" t="s">
        <v>209</v>
      </c>
      <c r="AT244" s="158" t="s">
        <v>116</v>
      </c>
      <c r="AU244" s="158" t="s">
        <v>121</v>
      </c>
      <c r="AY244" s="16" t="s">
        <v>114</v>
      </c>
      <c r="BE244" s="159">
        <f>IF(N244="základná",J244,0)</f>
        <v>0</v>
      </c>
      <c r="BF244" s="159">
        <f>IF(N244="znížená",J244,0)</f>
        <v>0</v>
      </c>
      <c r="BG244" s="159">
        <f>IF(N244="zákl. prenesená",J244,0)</f>
        <v>0</v>
      </c>
      <c r="BH244" s="159">
        <f>IF(N244="zníž. prenesená",J244,0)</f>
        <v>0</v>
      </c>
      <c r="BI244" s="159">
        <f>IF(N244="nulová",J244,0)</f>
        <v>0</v>
      </c>
      <c r="BJ244" s="16" t="s">
        <v>121</v>
      </c>
      <c r="BK244" s="159">
        <f>ROUND(I244*H244,2)</f>
        <v>0</v>
      </c>
      <c r="BL244" s="16" t="s">
        <v>209</v>
      </c>
      <c r="BM244" s="158" t="s">
        <v>341</v>
      </c>
    </row>
    <row r="245" spans="1:65" s="13" customFormat="1">
      <c r="B245" s="160"/>
      <c r="D245" s="161" t="s">
        <v>123</v>
      </c>
      <c r="E245" s="162" t="s">
        <v>1</v>
      </c>
      <c r="F245" s="163" t="s">
        <v>342</v>
      </c>
      <c r="H245" s="164">
        <v>110.26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123</v>
      </c>
      <c r="AU245" s="162" t="s">
        <v>121</v>
      </c>
      <c r="AV245" s="13" t="s">
        <v>121</v>
      </c>
      <c r="AW245" s="13" t="s">
        <v>28</v>
      </c>
      <c r="AX245" s="13" t="s">
        <v>79</v>
      </c>
      <c r="AY245" s="162" t="s">
        <v>114</v>
      </c>
    </row>
    <row r="246" spans="1:65" s="2" customFormat="1" ht="24.2" customHeight="1">
      <c r="A246" s="28"/>
      <c r="B246" s="146"/>
      <c r="C246" s="147" t="s">
        <v>343</v>
      </c>
      <c r="D246" s="147" t="s">
        <v>116</v>
      </c>
      <c r="E246" s="148" t="s">
        <v>344</v>
      </c>
      <c r="F246" s="149" t="s">
        <v>345</v>
      </c>
      <c r="G246" s="150" t="s">
        <v>346</v>
      </c>
      <c r="H246" s="151">
        <v>4</v>
      </c>
      <c r="I246" s="152"/>
      <c r="J246" s="152">
        <f>ROUND(I246*H246,2)</f>
        <v>0</v>
      </c>
      <c r="K246" s="153"/>
      <c r="L246" s="29"/>
      <c r="M246" s="154" t="s">
        <v>1</v>
      </c>
      <c r="N246" s="155" t="s">
        <v>37</v>
      </c>
      <c r="O246" s="156">
        <v>1.2350000000000001</v>
      </c>
      <c r="P246" s="156">
        <f>O246*H246</f>
        <v>4.9400000000000004</v>
      </c>
      <c r="Q246" s="156">
        <v>1.06E-3</v>
      </c>
      <c r="R246" s="156">
        <f>Q246*H246</f>
        <v>4.2399999999999998E-3</v>
      </c>
      <c r="S246" s="156">
        <v>0</v>
      </c>
      <c r="T246" s="157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8" t="s">
        <v>209</v>
      </c>
      <c r="AT246" s="158" t="s">
        <v>116</v>
      </c>
      <c r="AU246" s="158" t="s">
        <v>121</v>
      </c>
      <c r="AY246" s="16" t="s">
        <v>114</v>
      </c>
      <c r="BE246" s="159">
        <f>IF(N246="základná",J246,0)</f>
        <v>0</v>
      </c>
      <c r="BF246" s="159">
        <f>IF(N246="znížená",J246,0)</f>
        <v>0</v>
      </c>
      <c r="BG246" s="159">
        <f>IF(N246="zákl. prenesená",J246,0)</f>
        <v>0</v>
      </c>
      <c r="BH246" s="159">
        <f>IF(N246="zníž. prenesená",J246,0)</f>
        <v>0</v>
      </c>
      <c r="BI246" s="159">
        <f>IF(N246="nulová",J246,0)</f>
        <v>0</v>
      </c>
      <c r="BJ246" s="16" t="s">
        <v>121</v>
      </c>
      <c r="BK246" s="159">
        <f>ROUND(I246*H246,2)</f>
        <v>0</v>
      </c>
      <c r="BL246" s="16" t="s">
        <v>209</v>
      </c>
      <c r="BM246" s="158" t="s">
        <v>347</v>
      </c>
    </row>
    <row r="247" spans="1:65" s="2" customFormat="1" ht="24.2" customHeight="1">
      <c r="A247" s="28"/>
      <c r="B247" s="146"/>
      <c r="C247" s="147" t="s">
        <v>348</v>
      </c>
      <c r="D247" s="147" t="s">
        <v>116</v>
      </c>
      <c r="E247" s="148" t="s">
        <v>349</v>
      </c>
      <c r="F247" s="149" t="s">
        <v>350</v>
      </c>
      <c r="G247" s="150" t="s">
        <v>281</v>
      </c>
      <c r="H247" s="151">
        <v>15.34</v>
      </c>
      <c r="I247" s="152"/>
      <c r="J247" s="152">
        <f>ROUND(I247*H247,2)</f>
        <v>0</v>
      </c>
      <c r="K247" s="153"/>
      <c r="L247" s="29"/>
      <c r="M247" s="154" t="s">
        <v>1</v>
      </c>
      <c r="N247" s="155" t="s">
        <v>37</v>
      </c>
      <c r="O247" s="156">
        <v>0.66200000000000003</v>
      </c>
      <c r="P247" s="156">
        <f>O247*H247</f>
        <v>10.15508</v>
      </c>
      <c r="Q247" s="156">
        <v>2.9299999999999999E-3</v>
      </c>
      <c r="R247" s="156">
        <f>Q247*H247</f>
        <v>4.4946199999999999E-2</v>
      </c>
      <c r="S247" s="156">
        <v>0</v>
      </c>
      <c r="T247" s="157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8" t="s">
        <v>209</v>
      </c>
      <c r="AT247" s="158" t="s">
        <v>116</v>
      </c>
      <c r="AU247" s="158" t="s">
        <v>121</v>
      </c>
      <c r="AY247" s="16" t="s">
        <v>114</v>
      </c>
      <c r="BE247" s="159">
        <f>IF(N247="základná",J247,0)</f>
        <v>0</v>
      </c>
      <c r="BF247" s="159">
        <f>IF(N247="znížená",J247,0)</f>
        <v>0</v>
      </c>
      <c r="BG247" s="159">
        <f>IF(N247="zákl. prenesená",J247,0)</f>
        <v>0</v>
      </c>
      <c r="BH247" s="159">
        <f>IF(N247="zníž. prenesená",J247,0)</f>
        <v>0</v>
      </c>
      <c r="BI247" s="159">
        <f>IF(N247="nulová",J247,0)</f>
        <v>0</v>
      </c>
      <c r="BJ247" s="16" t="s">
        <v>121</v>
      </c>
      <c r="BK247" s="159">
        <f>ROUND(I247*H247,2)</f>
        <v>0</v>
      </c>
      <c r="BL247" s="16" t="s">
        <v>209</v>
      </c>
      <c r="BM247" s="158" t="s">
        <v>351</v>
      </c>
    </row>
    <row r="248" spans="1:65" s="13" customFormat="1">
      <c r="B248" s="160"/>
      <c r="D248" s="161" t="s">
        <v>123</v>
      </c>
      <c r="E248" s="162" t="s">
        <v>1</v>
      </c>
      <c r="F248" s="163" t="s">
        <v>352</v>
      </c>
      <c r="H248" s="164">
        <v>15.34</v>
      </c>
      <c r="L248" s="160"/>
      <c r="M248" s="165"/>
      <c r="N248" s="166"/>
      <c r="O248" s="166"/>
      <c r="P248" s="166"/>
      <c r="Q248" s="166"/>
      <c r="R248" s="166"/>
      <c r="S248" s="166"/>
      <c r="T248" s="167"/>
      <c r="AT248" s="162" t="s">
        <v>123</v>
      </c>
      <c r="AU248" s="162" t="s">
        <v>121</v>
      </c>
      <c r="AV248" s="13" t="s">
        <v>121</v>
      </c>
      <c r="AW248" s="13" t="s">
        <v>28</v>
      </c>
      <c r="AX248" s="13" t="s">
        <v>79</v>
      </c>
      <c r="AY248" s="162" t="s">
        <v>114</v>
      </c>
    </row>
    <row r="249" spans="1:65" s="2" customFormat="1" ht="24.2" customHeight="1">
      <c r="A249" s="28"/>
      <c r="B249" s="146"/>
      <c r="C249" s="147" t="s">
        <v>353</v>
      </c>
      <c r="D249" s="147" t="s">
        <v>116</v>
      </c>
      <c r="E249" s="148" t="s">
        <v>354</v>
      </c>
      <c r="F249" s="149" t="s">
        <v>355</v>
      </c>
      <c r="G249" s="150" t="s">
        <v>313</v>
      </c>
      <c r="H249" s="151">
        <v>31.78</v>
      </c>
      <c r="I249" s="152"/>
      <c r="J249" s="152">
        <f>ROUND(I249*H249,2)</f>
        <v>0</v>
      </c>
      <c r="K249" s="153"/>
      <c r="L249" s="29"/>
      <c r="M249" s="154" t="s">
        <v>1</v>
      </c>
      <c r="N249" s="155" t="s">
        <v>37</v>
      </c>
      <c r="O249" s="156">
        <v>0</v>
      </c>
      <c r="P249" s="156">
        <f>O249*H249</f>
        <v>0</v>
      </c>
      <c r="Q249" s="156">
        <v>0</v>
      </c>
      <c r="R249" s="156">
        <f>Q249*H249</f>
        <v>0</v>
      </c>
      <c r="S249" s="156">
        <v>0</v>
      </c>
      <c r="T249" s="157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8" t="s">
        <v>209</v>
      </c>
      <c r="AT249" s="158" t="s">
        <v>116</v>
      </c>
      <c r="AU249" s="158" t="s">
        <v>121</v>
      </c>
      <c r="AY249" s="16" t="s">
        <v>114</v>
      </c>
      <c r="BE249" s="159">
        <f>IF(N249="základná",J249,0)</f>
        <v>0</v>
      </c>
      <c r="BF249" s="159">
        <f>IF(N249="znížená",J249,0)</f>
        <v>0</v>
      </c>
      <c r="BG249" s="159">
        <f>IF(N249="zákl. prenesená",J249,0)</f>
        <v>0</v>
      </c>
      <c r="BH249" s="159">
        <f>IF(N249="zníž. prenesená",J249,0)</f>
        <v>0</v>
      </c>
      <c r="BI249" s="159">
        <f>IF(N249="nulová",J249,0)</f>
        <v>0</v>
      </c>
      <c r="BJ249" s="16" t="s">
        <v>121</v>
      </c>
      <c r="BK249" s="159">
        <f>ROUND(I249*H249,2)</f>
        <v>0</v>
      </c>
      <c r="BL249" s="16" t="s">
        <v>209</v>
      </c>
      <c r="BM249" s="158" t="s">
        <v>356</v>
      </c>
    </row>
    <row r="250" spans="1:65" s="12" customFormat="1" ht="22.9" customHeight="1">
      <c r="B250" s="134"/>
      <c r="D250" s="135" t="s">
        <v>70</v>
      </c>
      <c r="E250" s="144" t="s">
        <v>357</v>
      </c>
      <c r="F250" s="144" t="s">
        <v>358</v>
      </c>
      <c r="J250" s="145">
        <f>BK250</f>
        <v>0</v>
      </c>
      <c r="L250" s="134"/>
      <c r="M250" s="138"/>
      <c r="N250" s="139"/>
      <c r="O250" s="139"/>
      <c r="P250" s="140">
        <f>SUM(P251:P285)</f>
        <v>1316.7491360000001</v>
      </c>
      <c r="Q250" s="139"/>
      <c r="R250" s="140">
        <f>SUM(R251:R285)</f>
        <v>28.005621210000001</v>
      </c>
      <c r="S250" s="139"/>
      <c r="T250" s="141">
        <f>SUM(T251:T285)</f>
        <v>0</v>
      </c>
      <c r="AR250" s="135" t="s">
        <v>121</v>
      </c>
      <c r="AT250" s="142" t="s">
        <v>70</v>
      </c>
      <c r="AU250" s="142" t="s">
        <v>79</v>
      </c>
      <c r="AY250" s="135" t="s">
        <v>114</v>
      </c>
      <c r="BK250" s="143">
        <f>SUM(BK251:BK285)</f>
        <v>0</v>
      </c>
    </row>
    <row r="251" spans="1:65" s="2" customFormat="1" ht="24.2" customHeight="1">
      <c r="A251" s="28"/>
      <c r="B251" s="146"/>
      <c r="C251" s="147" t="s">
        <v>359</v>
      </c>
      <c r="D251" s="147" t="s">
        <v>116</v>
      </c>
      <c r="E251" s="148" t="s">
        <v>360</v>
      </c>
      <c r="F251" s="149" t="s">
        <v>361</v>
      </c>
      <c r="G251" s="150" t="s">
        <v>119</v>
      </c>
      <c r="H251" s="151">
        <v>190.4</v>
      </c>
      <c r="I251" s="152"/>
      <c r="J251" s="152">
        <f>ROUND(I251*H251,2)</f>
        <v>0</v>
      </c>
      <c r="K251" s="153"/>
      <c r="L251" s="29"/>
      <c r="M251" s="154" t="s">
        <v>1</v>
      </c>
      <c r="N251" s="155" t="s">
        <v>37</v>
      </c>
      <c r="O251" s="156">
        <v>1.0669999999999999</v>
      </c>
      <c r="P251" s="156">
        <f>O251*H251</f>
        <v>203.1568</v>
      </c>
      <c r="Q251" s="156">
        <v>1.2999999999999999E-4</v>
      </c>
      <c r="R251" s="156">
        <f>Q251*H251</f>
        <v>2.4752E-2</v>
      </c>
      <c r="S251" s="156">
        <v>0</v>
      </c>
      <c r="T251" s="157">
        <f>S251*H251</f>
        <v>0</v>
      </c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R251" s="158" t="s">
        <v>209</v>
      </c>
      <c r="AT251" s="158" t="s">
        <v>116</v>
      </c>
      <c r="AU251" s="158" t="s">
        <v>121</v>
      </c>
      <c r="AY251" s="16" t="s">
        <v>114</v>
      </c>
      <c r="BE251" s="159">
        <f>IF(N251="základná",J251,0)</f>
        <v>0</v>
      </c>
      <c r="BF251" s="159">
        <f>IF(N251="znížená",J251,0)</f>
        <v>0</v>
      </c>
      <c r="BG251" s="159">
        <f>IF(N251="zákl. prenesená",J251,0)</f>
        <v>0</v>
      </c>
      <c r="BH251" s="159">
        <f>IF(N251="zníž. prenesená",J251,0)</f>
        <v>0</v>
      </c>
      <c r="BI251" s="159">
        <f>IF(N251="nulová",J251,0)</f>
        <v>0</v>
      </c>
      <c r="BJ251" s="16" t="s">
        <v>121</v>
      </c>
      <c r="BK251" s="159">
        <f>ROUND(I251*H251,2)</f>
        <v>0</v>
      </c>
      <c r="BL251" s="16" t="s">
        <v>209</v>
      </c>
      <c r="BM251" s="158" t="s">
        <v>362</v>
      </c>
    </row>
    <row r="252" spans="1:65" s="13" customFormat="1">
      <c r="B252" s="160"/>
      <c r="D252" s="161" t="s">
        <v>123</v>
      </c>
      <c r="E252" s="162" t="s">
        <v>1</v>
      </c>
      <c r="F252" s="163" t="s">
        <v>363</v>
      </c>
      <c r="H252" s="164">
        <v>190.4</v>
      </c>
      <c r="L252" s="160"/>
      <c r="M252" s="165"/>
      <c r="N252" s="166"/>
      <c r="O252" s="166"/>
      <c r="P252" s="166"/>
      <c r="Q252" s="166"/>
      <c r="R252" s="166"/>
      <c r="S252" s="166"/>
      <c r="T252" s="167"/>
      <c r="AT252" s="162" t="s">
        <v>123</v>
      </c>
      <c r="AU252" s="162" t="s">
        <v>121</v>
      </c>
      <c r="AV252" s="13" t="s">
        <v>121</v>
      </c>
      <c r="AW252" s="13" t="s">
        <v>28</v>
      </c>
      <c r="AX252" s="13" t="s">
        <v>79</v>
      </c>
      <c r="AY252" s="162" t="s">
        <v>114</v>
      </c>
    </row>
    <row r="253" spans="1:65" s="2" customFormat="1" ht="21.75" customHeight="1">
      <c r="A253" s="28"/>
      <c r="B253" s="146"/>
      <c r="C253" s="175" t="s">
        <v>364</v>
      </c>
      <c r="D253" s="175" t="s">
        <v>305</v>
      </c>
      <c r="E253" s="176" t="s">
        <v>365</v>
      </c>
      <c r="F253" s="177" t="s">
        <v>366</v>
      </c>
      <c r="G253" s="178" t="s">
        <v>206</v>
      </c>
      <c r="H253" s="179">
        <v>0.61699999999999999</v>
      </c>
      <c r="I253" s="180"/>
      <c r="J253" s="180">
        <f>ROUND(I253*H253,2)</f>
        <v>0</v>
      </c>
      <c r="K253" s="181"/>
      <c r="L253" s="182"/>
      <c r="M253" s="183" t="s">
        <v>1</v>
      </c>
      <c r="N253" s="184" t="s">
        <v>37</v>
      </c>
      <c r="O253" s="156">
        <v>0</v>
      </c>
      <c r="P253" s="156">
        <f>O253*H253</f>
        <v>0</v>
      </c>
      <c r="Q253" s="156">
        <v>1</v>
      </c>
      <c r="R253" s="156">
        <f>Q253*H253</f>
        <v>0.61699999999999999</v>
      </c>
      <c r="S253" s="156">
        <v>0</v>
      </c>
      <c r="T253" s="157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8" t="s">
        <v>304</v>
      </c>
      <c r="AT253" s="158" t="s">
        <v>305</v>
      </c>
      <c r="AU253" s="158" t="s">
        <v>121</v>
      </c>
      <c r="AY253" s="16" t="s">
        <v>114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6" t="s">
        <v>121</v>
      </c>
      <c r="BK253" s="159">
        <f>ROUND(I253*H253,2)</f>
        <v>0</v>
      </c>
      <c r="BL253" s="16" t="s">
        <v>209</v>
      </c>
      <c r="BM253" s="158" t="s">
        <v>367</v>
      </c>
    </row>
    <row r="254" spans="1:65" s="13" customFormat="1">
      <c r="B254" s="160"/>
      <c r="D254" s="161" t="s">
        <v>123</v>
      </c>
      <c r="E254" s="162" t="s">
        <v>1</v>
      </c>
      <c r="F254" s="163" t="s">
        <v>368</v>
      </c>
      <c r="H254" s="164">
        <v>0.61699999999999999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123</v>
      </c>
      <c r="AU254" s="162" t="s">
        <v>121</v>
      </c>
      <c r="AV254" s="13" t="s">
        <v>121</v>
      </c>
      <c r="AW254" s="13" t="s">
        <v>28</v>
      </c>
      <c r="AX254" s="13" t="s">
        <v>79</v>
      </c>
      <c r="AY254" s="162" t="s">
        <v>114</v>
      </c>
    </row>
    <row r="255" spans="1:65" s="2" customFormat="1" ht="16.5" customHeight="1">
      <c r="A255" s="28"/>
      <c r="B255" s="146"/>
      <c r="C255" s="147" t="s">
        <v>369</v>
      </c>
      <c r="D255" s="147" t="s">
        <v>116</v>
      </c>
      <c r="E255" s="148" t="s">
        <v>370</v>
      </c>
      <c r="F255" s="149" t="s">
        <v>371</v>
      </c>
      <c r="G255" s="150" t="s">
        <v>119</v>
      </c>
      <c r="H255" s="151">
        <v>46.860999999999997</v>
      </c>
      <c r="I255" s="152"/>
      <c r="J255" s="152">
        <f>ROUND(I255*H255,2)</f>
        <v>0</v>
      </c>
      <c r="K255" s="153"/>
      <c r="L255" s="29"/>
      <c r="M255" s="154" t="s">
        <v>1</v>
      </c>
      <c r="N255" s="155" t="s">
        <v>37</v>
      </c>
      <c r="O255" s="156">
        <v>0.32800000000000001</v>
      </c>
      <c r="P255" s="156">
        <f>O255*H255</f>
        <v>15.370407999999999</v>
      </c>
      <c r="Q255" s="156">
        <v>1.0000000000000001E-5</v>
      </c>
      <c r="R255" s="156">
        <f>Q255*H255</f>
        <v>4.6861E-4</v>
      </c>
      <c r="S255" s="156">
        <v>0</v>
      </c>
      <c r="T255" s="157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8" t="s">
        <v>209</v>
      </c>
      <c r="AT255" s="158" t="s">
        <v>116</v>
      </c>
      <c r="AU255" s="158" t="s">
        <v>121</v>
      </c>
      <c r="AY255" s="16" t="s">
        <v>114</v>
      </c>
      <c r="BE255" s="159">
        <f>IF(N255="základná",J255,0)</f>
        <v>0</v>
      </c>
      <c r="BF255" s="159">
        <f>IF(N255="znížená",J255,0)</f>
        <v>0</v>
      </c>
      <c r="BG255" s="159">
        <f>IF(N255="zákl. prenesená",J255,0)</f>
        <v>0</v>
      </c>
      <c r="BH255" s="159">
        <f>IF(N255="zníž. prenesená",J255,0)</f>
        <v>0</v>
      </c>
      <c r="BI255" s="159">
        <f>IF(N255="nulová",J255,0)</f>
        <v>0</v>
      </c>
      <c r="BJ255" s="16" t="s">
        <v>121</v>
      </c>
      <c r="BK255" s="159">
        <f>ROUND(I255*H255,2)</f>
        <v>0</v>
      </c>
      <c r="BL255" s="16" t="s">
        <v>209</v>
      </c>
      <c r="BM255" s="158" t="s">
        <v>372</v>
      </c>
    </row>
    <row r="256" spans="1:65" s="13" customFormat="1">
      <c r="B256" s="160"/>
      <c r="D256" s="161" t="s">
        <v>123</v>
      </c>
      <c r="E256" s="162" t="s">
        <v>1</v>
      </c>
      <c r="F256" s="163" t="s">
        <v>373</v>
      </c>
      <c r="H256" s="164">
        <v>46.860999999999997</v>
      </c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123</v>
      </c>
      <c r="AU256" s="162" t="s">
        <v>121</v>
      </c>
      <c r="AV256" s="13" t="s">
        <v>121</v>
      </c>
      <c r="AW256" s="13" t="s">
        <v>28</v>
      </c>
      <c r="AX256" s="13" t="s">
        <v>79</v>
      </c>
      <c r="AY256" s="162" t="s">
        <v>114</v>
      </c>
    </row>
    <row r="257" spans="1:65" s="2" customFormat="1" ht="16.5" customHeight="1">
      <c r="A257" s="28"/>
      <c r="B257" s="146"/>
      <c r="C257" s="175" t="s">
        <v>374</v>
      </c>
      <c r="D257" s="175" t="s">
        <v>305</v>
      </c>
      <c r="E257" s="176" t="s">
        <v>375</v>
      </c>
      <c r="F257" s="177" t="s">
        <v>376</v>
      </c>
      <c r="G257" s="178" t="s">
        <v>119</v>
      </c>
      <c r="H257" s="179">
        <v>51.546999999999997</v>
      </c>
      <c r="I257" s="180"/>
      <c r="J257" s="180">
        <f>ROUND(I257*H257,2)</f>
        <v>0</v>
      </c>
      <c r="K257" s="181"/>
      <c r="L257" s="182"/>
      <c r="M257" s="183" t="s">
        <v>1</v>
      </c>
      <c r="N257" s="184" t="s">
        <v>37</v>
      </c>
      <c r="O257" s="156">
        <v>0</v>
      </c>
      <c r="P257" s="156">
        <f>O257*H257</f>
        <v>0</v>
      </c>
      <c r="Q257" s="156">
        <v>8.0000000000000004E-4</v>
      </c>
      <c r="R257" s="156">
        <f>Q257*H257</f>
        <v>4.1237599999999999E-2</v>
      </c>
      <c r="S257" s="156">
        <v>0</v>
      </c>
      <c r="T257" s="157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58" t="s">
        <v>304</v>
      </c>
      <c r="AT257" s="158" t="s">
        <v>305</v>
      </c>
      <c r="AU257" s="158" t="s">
        <v>121</v>
      </c>
      <c r="AY257" s="16" t="s">
        <v>114</v>
      </c>
      <c r="BE257" s="159">
        <f>IF(N257="základná",J257,0)</f>
        <v>0</v>
      </c>
      <c r="BF257" s="159">
        <f>IF(N257="znížená",J257,0)</f>
        <v>0</v>
      </c>
      <c r="BG257" s="159">
        <f>IF(N257="zákl. prenesená",J257,0)</f>
        <v>0</v>
      </c>
      <c r="BH257" s="159">
        <f>IF(N257="zníž. prenesená",J257,0)</f>
        <v>0</v>
      </c>
      <c r="BI257" s="159">
        <f>IF(N257="nulová",J257,0)</f>
        <v>0</v>
      </c>
      <c r="BJ257" s="16" t="s">
        <v>121</v>
      </c>
      <c r="BK257" s="159">
        <f>ROUND(I257*H257,2)</f>
        <v>0</v>
      </c>
      <c r="BL257" s="16" t="s">
        <v>209</v>
      </c>
      <c r="BM257" s="158" t="s">
        <v>377</v>
      </c>
    </row>
    <row r="258" spans="1:65" s="13" customFormat="1">
      <c r="B258" s="160"/>
      <c r="D258" s="161" t="s">
        <v>123</v>
      </c>
      <c r="F258" s="163" t="s">
        <v>378</v>
      </c>
      <c r="H258" s="164">
        <v>51.546999999999997</v>
      </c>
      <c r="L258" s="160"/>
      <c r="M258" s="165"/>
      <c r="N258" s="166"/>
      <c r="O258" s="166"/>
      <c r="P258" s="166"/>
      <c r="Q258" s="166"/>
      <c r="R258" s="166"/>
      <c r="S258" s="166"/>
      <c r="T258" s="167"/>
      <c r="AT258" s="162" t="s">
        <v>123</v>
      </c>
      <c r="AU258" s="162" t="s">
        <v>121</v>
      </c>
      <c r="AV258" s="13" t="s">
        <v>121</v>
      </c>
      <c r="AW258" s="13" t="s">
        <v>3</v>
      </c>
      <c r="AX258" s="13" t="s">
        <v>79</v>
      </c>
      <c r="AY258" s="162" t="s">
        <v>114</v>
      </c>
    </row>
    <row r="259" spans="1:65" s="2" customFormat="1" ht="21.75" customHeight="1">
      <c r="A259" s="28"/>
      <c r="B259" s="146"/>
      <c r="C259" s="147" t="s">
        <v>379</v>
      </c>
      <c r="D259" s="147" t="s">
        <v>116</v>
      </c>
      <c r="E259" s="148" t="s">
        <v>380</v>
      </c>
      <c r="F259" s="149" t="s">
        <v>381</v>
      </c>
      <c r="G259" s="150" t="s">
        <v>119</v>
      </c>
      <c r="H259" s="151">
        <v>143.53899999999999</v>
      </c>
      <c r="I259" s="152"/>
      <c r="J259" s="152">
        <f>ROUND(I259*H259,2)</f>
        <v>0</v>
      </c>
      <c r="K259" s="153"/>
      <c r="L259" s="29"/>
      <c r="M259" s="154" t="s">
        <v>1</v>
      </c>
      <c r="N259" s="155" t="s">
        <v>37</v>
      </c>
      <c r="O259" s="156">
        <v>0.33900000000000002</v>
      </c>
      <c r="P259" s="156">
        <f>O259*H259</f>
        <v>48.659720999999998</v>
      </c>
      <c r="Q259" s="156">
        <v>8.4999999999999995E-4</v>
      </c>
      <c r="R259" s="156">
        <f>Q259*H259</f>
        <v>0.12200814999999998</v>
      </c>
      <c r="S259" s="156">
        <v>0</v>
      </c>
      <c r="T259" s="157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58" t="s">
        <v>209</v>
      </c>
      <c r="AT259" s="158" t="s">
        <v>116</v>
      </c>
      <c r="AU259" s="158" t="s">
        <v>121</v>
      </c>
      <c r="AY259" s="16" t="s">
        <v>114</v>
      </c>
      <c r="BE259" s="159">
        <f>IF(N259="základná",J259,0)</f>
        <v>0</v>
      </c>
      <c r="BF259" s="159">
        <f>IF(N259="znížená",J259,0)</f>
        <v>0</v>
      </c>
      <c r="BG259" s="159">
        <f>IF(N259="zákl. prenesená",J259,0)</f>
        <v>0</v>
      </c>
      <c r="BH259" s="159">
        <f>IF(N259="zníž. prenesená",J259,0)</f>
        <v>0</v>
      </c>
      <c r="BI259" s="159">
        <f>IF(N259="nulová",J259,0)</f>
        <v>0</v>
      </c>
      <c r="BJ259" s="16" t="s">
        <v>121</v>
      </c>
      <c r="BK259" s="159">
        <f>ROUND(I259*H259,2)</f>
        <v>0</v>
      </c>
      <c r="BL259" s="16" t="s">
        <v>209</v>
      </c>
      <c r="BM259" s="158" t="s">
        <v>382</v>
      </c>
    </row>
    <row r="260" spans="1:65" s="13" customFormat="1">
      <c r="B260" s="160"/>
      <c r="D260" s="161" t="s">
        <v>123</v>
      </c>
      <c r="E260" s="162" t="s">
        <v>1</v>
      </c>
      <c r="F260" s="163" t="s">
        <v>383</v>
      </c>
      <c r="H260" s="164">
        <v>20.417000000000002</v>
      </c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123</v>
      </c>
      <c r="AU260" s="162" t="s">
        <v>121</v>
      </c>
      <c r="AV260" s="13" t="s">
        <v>121</v>
      </c>
      <c r="AW260" s="13" t="s">
        <v>28</v>
      </c>
      <c r="AX260" s="13" t="s">
        <v>71</v>
      </c>
      <c r="AY260" s="162" t="s">
        <v>114</v>
      </c>
    </row>
    <row r="261" spans="1:65" s="13" customFormat="1">
      <c r="B261" s="160"/>
      <c r="D261" s="161" t="s">
        <v>123</v>
      </c>
      <c r="E261" s="162" t="s">
        <v>1</v>
      </c>
      <c r="F261" s="163" t="s">
        <v>384</v>
      </c>
      <c r="H261" s="164">
        <v>46.491</v>
      </c>
      <c r="L261" s="160"/>
      <c r="M261" s="165"/>
      <c r="N261" s="166"/>
      <c r="O261" s="166"/>
      <c r="P261" s="166"/>
      <c r="Q261" s="166"/>
      <c r="R261" s="166"/>
      <c r="S261" s="166"/>
      <c r="T261" s="167"/>
      <c r="AT261" s="162" t="s">
        <v>123</v>
      </c>
      <c r="AU261" s="162" t="s">
        <v>121</v>
      </c>
      <c r="AV261" s="13" t="s">
        <v>121</v>
      </c>
      <c r="AW261" s="13" t="s">
        <v>28</v>
      </c>
      <c r="AX261" s="13" t="s">
        <v>71</v>
      </c>
      <c r="AY261" s="162" t="s">
        <v>114</v>
      </c>
    </row>
    <row r="262" spans="1:65" s="13" customFormat="1">
      <c r="B262" s="160"/>
      <c r="D262" s="161" t="s">
        <v>123</v>
      </c>
      <c r="E262" s="162" t="s">
        <v>1</v>
      </c>
      <c r="F262" s="163" t="s">
        <v>385</v>
      </c>
      <c r="H262" s="164">
        <v>76.631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123</v>
      </c>
      <c r="AU262" s="162" t="s">
        <v>121</v>
      </c>
      <c r="AV262" s="13" t="s">
        <v>121</v>
      </c>
      <c r="AW262" s="13" t="s">
        <v>28</v>
      </c>
      <c r="AX262" s="13" t="s">
        <v>71</v>
      </c>
      <c r="AY262" s="162" t="s">
        <v>114</v>
      </c>
    </row>
    <row r="263" spans="1:65" s="14" customFormat="1">
      <c r="B263" s="168"/>
      <c r="D263" s="161" t="s">
        <v>123</v>
      </c>
      <c r="E263" s="169" t="s">
        <v>1</v>
      </c>
      <c r="F263" s="170" t="s">
        <v>130</v>
      </c>
      <c r="H263" s="171">
        <v>143.53899999999999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123</v>
      </c>
      <c r="AU263" s="169" t="s">
        <v>121</v>
      </c>
      <c r="AV263" s="14" t="s">
        <v>120</v>
      </c>
      <c r="AW263" s="14" t="s">
        <v>28</v>
      </c>
      <c r="AX263" s="14" t="s">
        <v>79</v>
      </c>
      <c r="AY263" s="169" t="s">
        <v>114</v>
      </c>
    </row>
    <row r="264" spans="1:65" s="2" customFormat="1" ht="16.5" customHeight="1">
      <c r="A264" s="28"/>
      <c r="B264" s="146"/>
      <c r="C264" s="175" t="s">
        <v>386</v>
      </c>
      <c r="D264" s="175" t="s">
        <v>305</v>
      </c>
      <c r="E264" s="176" t="s">
        <v>387</v>
      </c>
      <c r="F264" s="177" t="s">
        <v>388</v>
      </c>
      <c r="G264" s="178" t="s">
        <v>119</v>
      </c>
      <c r="H264" s="179">
        <v>150.71600000000001</v>
      </c>
      <c r="I264" s="180"/>
      <c r="J264" s="180">
        <f>ROUND(I264*H264,2)</f>
        <v>0</v>
      </c>
      <c r="K264" s="181"/>
      <c r="L264" s="182"/>
      <c r="M264" s="183" t="s">
        <v>1</v>
      </c>
      <c r="N264" s="184" t="s">
        <v>37</v>
      </c>
      <c r="O264" s="156">
        <v>0</v>
      </c>
      <c r="P264" s="156">
        <f>O264*H264</f>
        <v>0</v>
      </c>
      <c r="Q264" s="156">
        <v>5.7600000000000004E-3</v>
      </c>
      <c r="R264" s="156">
        <f>Q264*H264</f>
        <v>0.86812416000000014</v>
      </c>
      <c r="S264" s="156">
        <v>0</v>
      </c>
      <c r="T264" s="157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8" t="s">
        <v>304</v>
      </c>
      <c r="AT264" s="158" t="s">
        <v>305</v>
      </c>
      <c r="AU264" s="158" t="s">
        <v>121</v>
      </c>
      <c r="AY264" s="16" t="s">
        <v>114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6" t="s">
        <v>121</v>
      </c>
      <c r="BK264" s="159">
        <f>ROUND(I264*H264,2)</f>
        <v>0</v>
      </c>
      <c r="BL264" s="16" t="s">
        <v>209</v>
      </c>
      <c r="BM264" s="158" t="s">
        <v>389</v>
      </c>
    </row>
    <row r="265" spans="1:65" s="13" customFormat="1">
      <c r="B265" s="160"/>
      <c r="D265" s="161" t="s">
        <v>123</v>
      </c>
      <c r="E265" s="162" t="s">
        <v>1</v>
      </c>
      <c r="F265" s="163" t="s">
        <v>390</v>
      </c>
      <c r="H265" s="164">
        <v>143.53899999999999</v>
      </c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123</v>
      </c>
      <c r="AU265" s="162" t="s">
        <v>121</v>
      </c>
      <c r="AV265" s="13" t="s">
        <v>121</v>
      </c>
      <c r="AW265" s="13" t="s">
        <v>28</v>
      </c>
      <c r="AX265" s="13" t="s">
        <v>79</v>
      </c>
      <c r="AY265" s="162" t="s">
        <v>114</v>
      </c>
    </row>
    <row r="266" spans="1:65" s="13" customFormat="1">
      <c r="B266" s="160"/>
      <c r="D266" s="161" t="s">
        <v>123</v>
      </c>
      <c r="F266" s="163" t="s">
        <v>391</v>
      </c>
      <c r="H266" s="164">
        <v>150.71600000000001</v>
      </c>
      <c r="L266" s="160"/>
      <c r="M266" s="165"/>
      <c r="N266" s="166"/>
      <c r="O266" s="166"/>
      <c r="P266" s="166"/>
      <c r="Q266" s="166"/>
      <c r="R266" s="166"/>
      <c r="S266" s="166"/>
      <c r="T266" s="167"/>
      <c r="AT266" s="162" t="s">
        <v>123</v>
      </c>
      <c r="AU266" s="162" t="s">
        <v>121</v>
      </c>
      <c r="AV266" s="13" t="s">
        <v>121</v>
      </c>
      <c r="AW266" s="13" t="s">
        <v>3</v>
      </c>
      <c r="AX266" s="13" t="s">
        <v>79</v>
      </c>
      <c r="AY266" s="162" t="s">
        <v>114</v>
      </c>
    </row>
    <row r="267" spans="1:65" s="2" customFormat="1" ht="33" customHeight="1">
      <c r="A267" s="28"/>
      <c r="B267" s="146"/>
      <c r="C267" s="147" t="s">
        <v>392</v>
      </c>
      <c r="D267" s="147" t="s">
        <v>116</v>
      </c>
      <c r="E267" s="148" t="s">
        <v>393</v>
      </c>
      <c r="F267" s="149" t="s">
        <v>394</v>
      </c>
      <c r="G267" s="150" t="s">
        <v>281</v>
      </c>
      <c r="H267" s="151">
        <v>55.13</v>
      </c>
      <c r="I267" s="152"/>
      <c r="J267" s="152">
        <f>ROUND(I267*H267,2)</f>
        <v>0</v>
      </c>
      <c r="K267" s="153"/>
      <c r="L267" s="29"/>
      <c r="M267" s="154" t="s">
        <v>1</v>
      </c>
      <c r="N267" s="155" t="s">
        <v>37</v>
      </c>
      <c r="O267" s="156">
        <v>0.26300000000000001</v>
      </c>
      <c r="P267" s="156">
        <f>O267*H267</f>
        <v>14.49919</v>
      </c>
      <c r="Q267" s="156">
        <v>5.0000000000000002E-5</v>
      </c>
      <c r="R267" s="156">
        <f>Q267*H267</f>
        <v>2.7565000000000003E-3</v>
      </c>
      <c r="S267" s="156">
        <v>0</v>
      </c>
      <c r="T267" s="157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8" t="s">
        <v>209</v>
      </c>
      <c r="AT267" s="158" t="s">
        <v>116</v>
      </c>
      <c r="AU267" s="158" t="s">
        <v>121</v>
      </c>
      <c r="AY267" s="16" t="s">
        <v>114</v>
      </c>
      <c r="BE267" s="159">
        <f>IF(N267="základná",J267,0)</f>
        <v>0</v>
      </c>
      <c r="BF267" s="159">
        <f>IF(N267="znížená",J267,0)</f>
        <v>0</v>
      </c>
      <c r="BG267" s="159">
        <f>IF(N267="zákl. prenesená",J267,0)</f>
        <v>0</v>
      </c>
      <c r="BH267" s="159">
        <f>IF(N267="zníž. prenesená",J267,0)</f>
        <v>0</v>
      </c>
      <c r="BI267" s="159">
        <f>IF(N267="nulová",J267,0)</f>
        <v>0</v>
      </c>
      <c r="BJ267" s="16" t="s">
        <v>121</v>
      </c>
      <c r="BK267" s="159">
        <f>ROUND(I267*H267,2)</f>
        <v>0</v>
      </c>
      <c r="BL267" s="16" t="s">
        <v>209</v>
      </c>
      <c r="BM267" s="158" t="s">
        <v>395</v>
      </c>
    </row>
    <row r="268" spans="1:65" s="13" customFormat="1">
      <c r="B268" s="160"/>
      <c r="D268" s="161" t="s">
        <v>123</v>
      </c>
      <c r="E268" s="162" t="s">
        <v>1</v>
      </c>
      <c r="F268" s="163" t="s">
        <v>396</v>
      </c>
      <c r="H268" s="164">
        <v>55.13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123</v>
      </c>
      <c r="AU268" s="162" t="s">
        <v>121</v>
      </c>
      <c r="AV268" s="13" t="s">
        <v>121</v>
      </c>
      <c r="AW268" s="13" t="s">
        <v>28</v>
      </c>
      <c r="AX268" s="13" t="s">
        <v>79</v>
      </c>
      <c r="AY268" s="162" t="s">
        <v>114</v>
      </c>
    </row>
    <row r="269" spans="1:65" s="2" customFormat="1" ht="24.2" customHeight="1">
      <c r="A269" s="28"/>
      <c r="B269" s="146"/>
      <c r="C269" s="175" t="s">
        <v>397</v>
      </c>
      <c r="D269" s="175" t="s">
        <v>305</v>
      </c>
      <c r="E269" s="176" t="s">
        <v>398</v>
      </c>
      <c r="F269" s="177" t="s">
        <v>399</v>
      </c>
      <c r="G269" s="178" t="s">
        <v>281</v>
      </c>
      <c r="H269" s="179">
        <v>55.13</v>
      </c>
      <c r="I269" s="180"/>
      <c r="J269" s="180">
        <f>ROUND(I269*H269,2)</f>
        <v>0</v>
      </c>
      <c r="K269" s="181"/>
      <c r="L269" s="182"/>
      <c r="M269" s="183" t="s">
        <v>1</v>
      </c>
      <c r="N269" s="184" t="s">
        <v>37</v>
      </c>
      <c r="O269" s="156">
        <v>0</v>
      </c>
      <c r="P269" s="156">
        <f>O269*H269</f>
        <v>0</v>
      </c>
      <c r="Q269" s="156">
        <v>5.0000000000000001E-3</v>
      </c>
      <c r="R269" s="156">
        <f>Q269*H269</f>
        <v>0.27565000000000001</v>
      </c>
      <c r="S269" s="156">
        <v>0</v>
      </c>
      <c r="T269" s="157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8" t="s">
        <v>304</v>
      </c>
      <c r="AT269" s="158" t="s">
        <v>305</v>
      </c>
      <c r="AU269" s="158" t="s">
        <v>121</v>
      </c>
      <c r="AY269" s="16" t="s">
        <v>114</v>
      </c>
      <c r="BE269" s="159">
        <f>IF(N269="základná",J269,0)</f>
        <v>0</v>
      </c>
      <c r="BF269" s="159">
        <f>IF(N269="znížená",J269,0)</f>
        <v>0</v>
      </c>
      <c r="BG269" s="159">
        <f>IF(N269="zákl. prenesená",J269,0)</f>
        <v>0</v>
      </c>
      <c r="BH269" s="159">
        <f>IF(N269="zníž. prenesená",J269,0)</f>
        <v>0</v>
      </c>
      <c r="BI269" s="159">
        <f>IF(N269="nulová",J269,0)</f>
        <v>0</v>
      </c>
      <c r="BJ269" s="16" t="s">
        <v>121</v>
      </c>
      <c r="BK269" s="159">
        <f>ROUND(I269*H269,2)</f>
        <v>0</v>
      </c>
      <c r="BL269" s="16" t="s">
        <v>209</v>
      </c>
      <c r="BM269" s="158" t="s">
        <v>400</v>
      </c>
    </row>
    <row r="270" spans="1:65" s="2" customFormat="1" ht="24.2" customHeight="1">
      <c r="A270" s="28"/>
      <c r="B270" s="146"/>
      <c r="C270" s="147" t="s">
        <v>401</v>
      </c>
      <c r="D270" s="147" t="s">
        <v>116</v>
      </c>
      <c r="E270" s="148" t="s">
        <v>402</v>
      </c>
      <c r="F270" s="149" t="s">
        <v>403</v>
      </c>
      <c r="G270" s="150" t="s">
        <v>119</v>
      </c>
      <c r="H270" s="151">
        <v>856.16899999999998</v>
      </c>
      <c r="I270" s="152"/>
      <c r="J270" s="152">
        <f>ROUND(I270*H270,2)</f>
        <v>0</v>
      </c>
      <c r="K270" s="153"/>
      <c r="L270" s="29"/>
      <c r="M270" s="154" t="s">
        <v>1</v>
      </c>
      <c r="N270" s="155" t="s">
        <v>37</v>
      </c>
      <c r="O270" s="156">
        <v>0.34</v>
      </c>
      <c r="P270" s="156">
        <f>O270*H270</f>
        <v>291.09746000000001</v>
      </c>
      <c r="Q270" s="156">
        <v>1.4300000000000001E-3</v>
      </c>
      <c r="R270" s="156">
        <f>Q270*H270</f>
        <v>1.2243216700000001</v>
      </c>
      <c r="S270" s="156">
        <v>0</v>
      </c>
      <c r="T270" s="157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8" t="s">
        <v>209</v>
      </c>
      <c r="AT270" s="158" t="s">
        <v>116</v>
      </c>
      <c r="AU270" s="158" t="s">
        <v>121</v>
      </c>
      <c r="AY270" s="16" t="s">
        <v>114</v>
      </c>
      <c r="BE270" s="159">
        <f>IF(N270="základná",J270,0)</f>
        <v>0</v>
      </c>
      <c r="BF270" s="159">
        <f>IF(N270="znížená",J270,0)</f>
        <v>0</v>
      </c>
      <c r="BG270" s="159">
        <f>IF(N270="zákl. prenesená",J270,0)</f>
        <v>0</v>
      </c>
      <c r="BH270" s="159">
        <f>IF(N270="zníž. prenesená",J270,0)</f>
        <v>0</v>
      </c>
      <c r="BI270" s="159">
        <f>IF(N270="nulová",J270,0)</f>
        <v>0</v>
      </c>
      <c r="BJ270" s="16" t="s">
        <v>121</v>
      </c>
      <c r="BK270" s="159">
        <f>ROUND(I270*H270,2)</f>
        <v>0</v>
      </c>
      <c r="BL270" s="16" t="s">
        <v>209</v>
      </c>
      <c r="BM270" s="158" t="s">
        <v>404</v>
      </c>
    </row>
    <row r="271" spans="1:65" s="13" customFormat="1">
      <c r="B271" s="160"/>
      <c r="D271" s="161" t="s">
        <v>123</v>
      </c>
      <c r="E271" s="162" t="s">
        <v>1</v>
      </c>
      <c r="F271" s="163" t="s">
        <v>405</v>
      </c>
      <c r="H271" s="164">
        <v>856.16899999999998</v>
      </c>
      <c r="L271" s="160"/>
      <c r="M271" s="165"/>
      <c r="N271" s="166"/>
      <c r="O271" s="166"/>
      <c r="P271" s="166"/>
      <c r="Q271" s="166"/>
      <c r="R271" s="166"/>
      <c r="S271" s="166"/>
      <c r="T271" s="167"/>
      <c r="AT271" s="162" t="s">
        <v>123</v>
      </c>
      <c r="AU271" s="162" t="s">
        <v>121</v>
      </c>
      <c r="AV271" s="13" t="s">
        <v>121</v>
      </c>
      <c r="AW271" s="13" t="s">
        <v>28</v>
      </c>
      <c r="AX271" s="13" t="s">
        <v>79</v>
      </c>
      <c r="AY271" s="162" t="s">
        <v>114</v>
      </c>
    </row>
    <row r="272" spans="1:65" s="2" customFormat="1" ht="16.5" customHeight="1">
      <c r="A272" s="28"/>
      <c r="B272" s="146"/>
      <c r="C272" s="175" t="s">
        <v>406</v>
      </c>
      <c r="D272" s="175" t="s">
        <v>305</v>
      </c>
      <c r="E272" s="176" t="s">
        <v>387</v>
      </c>
      <c r="F272" s="177" t="s">
        <v>388</v>
      </c>
      <c r="G272" s="178" t="s">
        <v>119</v>
      </c>
      <c r="H272" s="179">
        <v>898.97699999999998</v>
      </c>
      <c r="I272" s="180"/>
      <c r="J272" s="180">
        <f>ROUND(I272*H272,2)</f>
        <v>0</v>
      </c>
      <c r="K272" s="181"/>
      <c r="L272" s="182"/>
      <c r="M272" s="183" t="s">
        <v>1</v>
      </c>
      <c r="N272" s="184" t="s">
        <v>37</v>
      </c>
      <c r="O272" s="156">
        <v>0</v>
      </c>
      <c r="P272" s="156">
        <f>O272*H272</f>
        <v>0</v>
      </c>
      <c r="Q272" s="156">
        <v>5.7600000000000004E-3</v>
      </c>
      <c r="R272" s="156">
        <f>Q272*H272</f>
        <v>5.1781075200000002</v>
      </c>
      <c r="S272" s="156">
        <v>0</v>
      </c>
      <c r="T272" s="157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8" t="s">
        <v>304</v>
      </c>
      <c r="AT272" s="158" t="s">
        <v>305</v>
      </c>
      <c r="AU272" s="158" t="s">
        <v>121</v>
      </c>
      <c r="AY272" s="16" t="s">
        <v>114</v>
      </c>
      <c r="BE272" s="159">
        <f>IF(N272="základná",J272,0)</f>
        <v>0</v>
      </c>
      <c r="BF272" s="159">
        <f>IF(N272="znížená",J272,0)</f>
        <v>0</v>
      </c>
      <c r="BG272" s="159">
        <f>IF(N272="zákl. prenesená",J272,0)</f>
        <v>0</v>
      </c>
      <c r="BH272" s="159">
        <f>IF(N272="zníž. prenesená",J272,0)</f>
        <v>0</v>
      </c>
      <c r="BI272" s="159">
        <f>IF(N272="nulová",J272,0)</f>
        <v>0</v>
      </c>
      <c r="BJ272" s="16" t="s">
        <v>121</v>
      </c>
      <c r="BK272" s="159">
        <f>ROUND(I272*H272,2)</f>
        <v>0</v>
      </c>
      <c r="BL272" s="16" t="s">
        <v>209</v>
      </c>
      <c r="BM272" s="158" t="s">
        <v>407</v>
      </c>
    </row>
    <row r="273" spans="1:65" s="13" customFormat="1">
      <c r="B273" s="160"/>
      <c r="D273" s="161" t="s">
        <v>123</v>
      </c>
      <c r="F273" s="163" t="s">
        <v>408</v>
      </c>
      <c r="H273" s="164">
        <v>898.97699999999998</v>
      </c>
      <c r="L273" s="160"/>
      <c r="M273" s="165"/>
      <c r="N273" s="166"/>
      <c r="O273" s="166"/>
      <c r="P273" s="166"/>
      <c r="Q273" s="166"/>
      <c r="R273" s="166"/>
      <c r="S273" s="166"/>
      <c r="T273" s="167"/>
      <c r="AT273" s="162" t="s">
        <v>123</v>
      </c>
      <c r="AU273" s="162" t="s">
        <v>121</v>
      </c>
      <c r="AV273" s="13" t="s">
        <v>121</v>
      </c>
      <c r="AW273" s="13" t="s">
        <v>3</v>
      </c>
      <c r="AX273" s="13" t="s">
        <v>79</v>
      </c>
      <c r="AY273" s="162" t="s">
        <v>114</v>
      </c>
    </row>
    <row r="274" spans="1:65" s="2" customFormat="1" ht="24.2" customHeight="1">
      <c r="A274" s="28"/>
      <c r="B274" s="146"/>
      <c r="C274" s="147" t="s">
        <v>409</v>
      </c>
      <c r="D274" s="147" t="s">
        <v>116</v>
      </c>
      <c r="E274" s="148" t="s">
        <v>410</v>
      </c>
      <c r="F274" s="149" t="s">
        <v>411</v>
      </c>
      <c r="G274" s="150" t="s">
        <v>346</v>
      </c>
      <c r="H274" s="151">
        <v>4</v>
      </c>
      <c r="I274" s="152"/>
      <c r="J274" s="152">
        <f t="shared" ref="J274:J283" si="0">ROUND(I274*H274,2)</f>
        <v>0</v>
      </c>
      <c r="K274" s="153"/>
      <c r="L274" s="29"/>
      <c r="M274" s="154" t="s">
        <v>1</v>
      </c>
      <c r="N274" s="155" t="s">
        <v>37</v>
      </c>
      <c r="O274" s="156">
        <v>1.2047300000000001</v>
      </c>
      <c r="P274" s="156">
        <f t="shared" ref="P274:P283" si="1">O274*H274</f>
        <v>4.8189200000000003</v>
      </c>
      <c r="Q274" s="156">
        <v>0</v>
      </c>
      <c r="R274" s="156">
        <f t="shared" ref="R274:R283" si="2">Q274*H274</f>
        <v>0</v>
      </c>
      <c r="S274" s="156">
        <v>0</v>
      </c>
      <c r="T274" s="157">
        <f t="shared" ref="T274:T283" si="3"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8" t="s">
        <v>209</v>
      </c>
      <c r="AT274" s="158" t="s">
        <v>116</v>
      </c>
      <c r="AU274" s="158" t="s">
        <v>121</v>
      </c>
      <c r="AY274" s="16" t="s">
        <v>114</v>
      </c>
      <c r="BE274" s="159">
        <f t="shared" ref="BE274:BE283" si="4">IF(N274="základná",J274,0)</f>
        <v>0</v>
      </c>
      <c r="BF274" s="159">
        <f t="shared" ref="BF274:BF283" si="5">IF(N274="znížená",J274,0)</f>
        <v>0</v>
      </c>
      <c r="BG274" s="159">
        <f t="shared" ref="BG274:BG283" si="6">IF(N274="zákl. prenesená",J274,0)</f>
        <v>0</v>
      </c>
      <c r="BH274" s="159">
        <f t="shared" ref="BH274:BH283" si="7">IF(N274="zníž. prenesená",J274,0)</f>
        <v>0</v>
      </c>
      <c r="BI274" s="159">
        <f t="shared" ref="BI274:BI283" si="8">IF(N274="nulová",J274,0)</f>
        <v>0</v>
      </c>
      <c r="BJ274" s="16" t="s">
        <v>121</v>
      </c>
      <c r="BK274" s="159">
        <f t="shared" ref="BK274:BK283" si="9">ROUND(I274*H274,2)</f>
        <v>0</v>
      </c>
      <c r="BL274" s="16" t="s">
        <v>209</v>
      </c>
      <c r="BM274" s="158" t="s">
        <v>412</v>
      </c>
    </row>
    <row r="275" spans="1:65" s="2" customFormat="1" ht="16.5" customHeight="1">
      <c r="A275" s="28"/>
      <c r="B275" s="146"/>
      <c r="C275" s="175" t="s">
        <v>413</v>
      </c>
      <c r="D275" s="175" t="s">
        <v>305</v>
      </c>
      <c r="E275" s="176" t="s">
        <v>414</v>
      </c>
      <c r="F275" s="177" t="s">
        <v>415</v>
      </c>
      <c r="G275" s="178" t="s">
        <v>346</v>
      </c>
      <c r="H275" s="179">
        <v>4</v>
      </c>
      <c r="I275" s="180"/>
      <c r="J275" s="180">
        <f t="shared" si="0"/>
        <v>0</v>
      </c>
      <c r="K275" s="181"/>
      <c r="L275" s="182"/>
      <c r="M275" s="183" t="s">
        <v>1</v>
      </c>
      <c r="N275" s="184" t="s">
        <v>37</v>
      </c>
      <c r="O275" s="156">
        <v>0</v>
      </c>
      <c r="P275" s="156">
        <f t="shared" si="1"/>
        <v>0</v>
      </c>
      <c r="Q275" s="156">
        <v>3.8469999999999997E-2</v>
      </c>
      <c r="R275" s="156">
        <f t="shared" si="2"/>
        <v>0.15387999999999999</v>
      </c>
      <c r="S275" s="156">
        <v>0</v>
      </c>
      <c r="T275" s="157">
        <f t="shared" si="3"/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8" t="s">
        <v>304</v>
      </c>
      <c r="AT275" s="158" t="s">
        <v>305</v>
      </c>
      <c r="AU275" s="158" t="s">
        <v>121</v>
      </c>
      <c r="AY275" s="16" t="s">
        <v>114</v>
      </c>
      <c r="BE275" s="159">
        <f t="shared" si="4"/>
        <v>0</v>
      </c>
      <c r="BF275" s="159">
        <f t="shared" si="5"/>
        <v>0</v>
      </c>
      <c r="BG275" s="159">
        <f t="shared" si="6"/>
        <v>0</v>
      </c>
      <c r="BH275" s="159">
        <f t="shared" si="7"/>
        <v>0</v>
      </c>
      <c r="BI275" s="159">
        <f t="shared" si="8"/>
        <v>0</v>
      </c>
      <c r="BJ275" s="16" t="s">
        <v>121</v>
      </c>
      <c r="BK275" s="159">
        <f t="shared" si="9"/>
        <v>0</v>
      </c>
      <c r="BL275" s="16" t="s">
        <v>209</v>
      </c>
      <c r="BM275" s="158" t="s">
        <v>416</v>
      </c>
    </row>
    <row r="276" spans="1:65" s="2" customFormat="1" ht="24.2" customHeight="1">
      <c r="A276" s="28"/>
      <c r="B276" s="146"/>
      <c r="C276" s="147" t="s">
        <v>417</v>
      </c>
      <c r="D276" s="147" t="s">
        <v>116</v>
      </c>
      <c r="E276" s="148" t="s">
        <v>418</v>
      </c>
      <c r="F276" s="149" t="s">
        <v>419</v>
      </c>
      <c r="G276" s="150" t="s">
        <v>346</v>
      </c>
      <c r="H276" s="151">
        <v>5</v>
      </c>
      <c r="I276" s="152"/>
      <c r="J276" s="152">
        <f t="shared" si="0"/>
        <v>0</v>
      </c>
      <c r="K276" s="153"/>
      <c r="L276" s="29"/>
      <c r="M276" s="154" t="s">
        <v>1</v>
      </c>
      <c r="N276" s="155" t="s">
        <v>37</v>
      </c>
      <c r="O276" s="156">
        <v>1.9787300000000001</v>
      </c>
      <c r="P276" s="156">
        <f t="shared" si="1"/>
        <v>9.8936500000000009</v>
      </c>
      <c r="Q276" s="156">
        <v>0</v>
      </c>
      <c r="R276" s="156">
        <f t="shared" si="2"/>
        <v>0</v>
      </c>
      <c r="S276" s="156">
        <v>0</v>
      </c>
      <c r="T276" s="157">
        <f t="shared" si="3"/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8" t="s">
        <v>209</v>
      </c>
      <c r="AT276" s="158" t="s">
        <v>116</v>
      </c>
      <c r="AU276" s="158" t="s">
        <v>121</v>
      </c>
      <c r="AY276" s="16" t="s">
        <v>114</v>
      </c>
      <c r="BE276" s="159">
        <f t="shared" si="4"/>
        <v>0</v>
      </c>
      <c r="BF276" s="159">
        <f t="shared" si="5"/>
        <v>0</v>
      </c>
      <c r="BG276" s="159">
        <f t="shared" si="6"/>
        <v>0</v>
      </c>
      <c r="BH276" s="159">
        <f t="shared" si="7"/>
        <v>0</v>
      </c>
      <c r="BI276" s="159">
        <f t="shared" si="8"/>
        <v>0</v>
      </c>
      <c r="BJ276" s="16" t="s">
        <v>121</v>
      </c>
      <c r="BK276" s="159">
        <f t="shared" si="9"/>
        <v>0</v>
      </c>
      <c r="BL276" s="16" t="s">
        <v>209</v>
      </c>
      <c r="BM276" s="158" t="s">
        <v>420</v>
      </c>
    </row>
    <row r="277" spans="1:65" s="2" customFormat="1" ht="16.5" customHeight="1">
      <c r="A277" s="28"/>
      <c r="B277" s="146"/>
      <c r="C277" s="175" t="s">
        <v>421</v>
      </c>
      <c r="D277" s="175" t="s">
        <v>305</v>
      </c>
      <c r="E277" s="176" t="s">
        <v>422</v>
      </c>
      <c r="F277" s="177" t="s">
        <v>423</v>
      </c>
      <c r="G277" s="178" t="s">
        <v>346</v>
      </c>
      <c r="H277" s="179">
        <v>5</v>
      </c>
      <c r="I277" s="180"/>
      <c r="J277" s="180">
        <f t="shared" si="0"/>
        <v>0</v>
      </c>
      <c r="K277" s="181"/>
      <c r="L277" s="182"/>
      <c r="M277" s="183" t="s">
        <v>1</v>
      </c>
      <c r="N277" s="184" t="s">
        <v>37</v>
      </c>
      <c r="O277" s="156">
        <v>0</v>
      </c>
      <c r="P277" s="156">
        <f t="shared" si="1"/>
        <v>0</v>
      </c>
      <c r="Q277" s="156">
        <v>0.37780000000000002</v>
      </c>
      <c r="R277" s="156">
        <f t="shared" si="2"/>
        <v>1.8890000000000002</v>
      </c>
      <c r="S277" s="156">
        <v>0</v>
      </c>
      <c r="T277" s="157">
        <f t="shared" si="3"/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8" t="s">
        <v>304</v>
      </c>
      <c r="AT277" s="158" t="s">
        <v>305</v>
      </c>
      <c r="AU277" s="158" t="s">
        <v>121</v>
      </c>
      <c r="AY277" s="16" t="s">
        <v>114</v>
      </c>
      <c r="BE277" s="159">
        <f t="shared" si="4"/>
        <v>0</v>
      </c>
      <c r="BF277" s="159">
        <f t="shared" si="5"/>
        <v>0</v>
      </c>
      <c r="BG277" s="159">
        <f t="shared" si="6"/>
        <v>0</v>
      </c>
      <c r="BH277" s="159">
        <f t="shared" si="7"/>
        <v>0</v>
      </c>
      <c r="BI277" s="159">
        <f t="shared" si="8"/>
        <v>0</v>
      </c>
      <c r="BJ277" s="16" t="s">
        <v>121</v>
      </c>
      <c r="BK277" s="159">
        <f t="shared" si="9"/>
        <v>0</v>
      </c>
      <c r="BL277" s="16" t="s">
        <v>209</v>
      </c>
      <c r="BM277" s="158" t="s">
        <v>424</v>
      </c>
    </row>
    <row r="278" spans="1:65" s="2" customFormat="1" ht="24.2" customHeight="1">
      <c r="A278" s="28"/>
      <c r="B278" s="146"/>
      <c r="C278" s="147" t="s">
        <v>425</v>
      </c>
      <c r="D278" s="147" t="s">
        <v>116</v>
      </c>
      <c r="E278" s="148" t="s">
        <v>426</v>
      </c>
      <c r="F278" s="149" t="s">
        <v>427</v>
      </c>
      <c r="G278" s="150" t="s">
        <v>346</v>
      </c>
      <c r="H278" s="151">
        <v>2</v>
      </c>
      <c r="I278" s="152"/>
      <c r="J278" s="152">
        <f t="shared" si="0"/>
        <v>0</v>
      </c>
      <c r="K278" s="153"/>
      <c r="L278" s="29"/>
      <c r="M278" s="154" t="s">
        <v>1</v>
      </c>
      <c r="N278" s="155" t="s">
        <v>37</v>
      </c>
      <c r="O278" s="156">
        <v>2.8137300000000001</v>
      </c>
      <c r="P278" s="156">
        <f t="shared" si="1"/>
        <v>5.6274600000000001</v>
      </c>
      <c r="Q278" s="156">
        <v>0</v>
      </c>
      <c r="R278" s="156">
        <f t="shared" si="2"/>
        <v>0</v>
      </c>
      <c r="S278" s="156">
        <v>0</v>
      </c>
      <c r="T278" s="157">
        <f t="shared" si="3"/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8" t="s">
        <v>209</v>
      </c>
      <c r="AT278" s="158" t="s">
        <v>116</v>
      </c>
      <c r="AU278" s="158" t="s">
        <v>121</v>
      </c>
      <c r="AY278" s="16" t="s">
        <v>114</v>
      </c>
      <c r="BE278" s="159">
        <f t="shared" si="4"/>
        <v>0</v>
      </c>
      <c r="BF278" s="159">
        <f t="shared" si="5"/>
        <v>0</v>
      </c>
      <c r="BG278" s="159">
        <f t="shared" si="6"/>
        <v>0</v>
      </c>
      <c r="BH278" s="159">
        <f t="shared" si="7"/>
        <v>0</v>
      </c>
      <c r="BI278" s="159">
        <f t="shared" si="8"/>
        <v>0</v>
      </c>
      <c r="BJ278" s="16" t="s">
        <v>121</v>
      </c>
      <c r="BK278" s="159">
        <f t="shared" si="9"/>
        <v>0</v>
      </c>
      <c r="BL278" s="16" t="s">
        <v>209</v>
      </c>
      <c r="BM278" s="158" t="s">
        <v>428</v>
      </c>
    </row>
    <row r="279" spans="1:65" s="2" customFormat="1" ht="24.2" customHeight="1">
      <c r="A279" s="28"/>
      <c r="B279" s="146"/>
      <c r="C279" s="175" t="s">
        <v>429</v>
      </c>
      <c r="D279" s="175" t="s">
        <v>305</v>
      </c>
      <c r="E279" s="176" t="s">
        <v>430</v>
      </c>
      <c r="F279" s="177" t="s">
        <v>431</v>
      </c>
      <c r="G279" s="178" t="s">
        <v>346</v>
      </c>
      <c r="H279" s="179">
        <v>2</v>
      </c>
      <c r="I279" s="180"/>
      <c r="J279" s="180">
        <f t="shared" si="0"/>
        <v>0</v>
      </c>
      <c r="K279" s="181"/>
      <c r="L279" s="182"/>
      <c r="M279" s="183" t="s">
        <v>1</v>
      </c>
      <c r="N279" s="184" t="s">
        <v>37</v>
      </c>
      <c r="O279" s="156">
        <v>0</v>
      </c>
      <c r="P279" s="156">
        <f t="shared" si="1"/>
        <v>0</v>
      </c>
      <c r="Q279" s="156">
        <v>0.47899999999999998</v>
      </c>
      <c r="R279" s="156">
        <f t="shared" si="2"/>
        <v>0.95799999999999996</v>
      </c>
      <c r="S279" s="156">
        <v>0</v>
      </c>
      <c r="T279" s="157">
        <f t="shared" si="3"/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8" t="s">
        <v>304</v>
      </c>
      <c r="AT279" s="158" t="s">
        <v>305</v>
      </c>
      <c r="AU279" s="158" t="s">
        <v>121</v>
      </c>
      <c r="AY279" s="16" t="s">
        <v>114</v>
      </c>
      <c r="BE279" s="159">
        <f t="shared" si="4"/>
        <v>0</v>
      </c>
      <c r="BF279" s="159">
        <f t="shared" si="5"/>
        <v>0</v>
      </c>
      <c r="BG279" s="159">
        <f t="shared" si="6"/>
        <v>0</v>
      </c>
      <c r="BH279" s="159">
        <f t="shared" si="7"/>
        <v>0</v>
      </c>
      <c r="BI279" s="159">
        <f t="shared" si="8"/>
        <v>0</v>
      </c>
      <c r="BJ279" s="16" t="s">
        <v>121</v>
      </c>
      <c r="BK279" s="159">
        <f t="shared" si="9"/>
        <v>0</v>
      </c>
      <c r="BL279" s="16" t="s">
        <v>209</v>
      </c>
      <c r="BM279" s="158" t="s">
        <v>432</v>
      </c>
    </row>
    <row r="280" spans="1:65" s="2" customFormat="1" ht="24.2" customHeight="1">
      <c r="A280" s="28"/>
      <c r="B280" s="146"/>
      <c r="C280" s="147" t="s">
        <v>433</v>
      </c>
      <c r="D280" s="147" t="s">
        <v>116</v>
      </c>
      <c r="E280" s="148" t="s">
        <v>434</v>
      </c>
      <c r="F280" s="149" t="s">
        <v>435</v>
      </c>
      <c r="G280" s="150" t="s">
        <v>346</v>
      </c>
      <c r="H280" s="151">
        <v>3</v>
      </c>
      <c r="I280" s="152"/>
      <c r="J280" s="152">
        <f t="shared" si="0"/>
        <v>0</v>
      </c>
      <c r="K280" s="153"/>
      <c r="L280" s="29"/>
      <c r="M280" s="154" t="s">
        <v>1</v>
      </c>
      <c r="N280" s="155" t="s">
        <v>37</v>
      </c>
      <c r="O280" s="156">
        <v>8.1308199999999999</v>
      </c>
      <c r="P280" s="156">
        <f t="shared" si="1"/>
        <v>24.39246</v>
      </c>
      <c r="Q280" s="156">
        <v>0</v>
      </c>
      <c r="R280" s="156">
        <f t="shared" si="2"/>
        <v>0</v>
      </c>
      <c r="S280" s="156">
        <v>0</v>
      </c>
      <c r="T280" s="157">
        <f t="shared" si="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8" t="s">
        <v>209</v>
      </c>
      <c r="AT280" s="158" t="s">
        <v>116</v>
      </c>
      <c r="AU280" s="158" t="s">
        <v>121</v>
      </c>
      <c r="AY280" s="16" t="s">
        <v>114</v>
      </c>
      <c r="BE280" s="159">
        <f t="shared" si="4"/>
        <v>0</v>
      </c>
      <c r="BF280" s="159">
        <f t="shared" si="5"/>
        <v>0</v>
      </c>
      <c r="BG280" s="159">
        <f t="shared" si="6"/>
        <v>0</v>
      </c>
      <c r="BH280" s="159">
        <f t="shared" si="7"/>
        <v>0</v>
      </c>
      <c r="BI280" s="159">
        <f t="shared" si="8"/>
        <v>0</v>
      </c>
      <c r="BJ280" s="16" t="s">
        <v>121</v>
      </c>
      <c r="BK280" s="159">
        <f t="shared" si="9"/>
        <v>0</v>
      </c>
      <c r="BL280" s="16" t="s">
        <v>209</v>
      </c>
      <c r="BM280" s="158" t="s">
        <v>436</v>
      </c>
    </row>
    <row r="281" spans="1:65" s="2" customFormat="1" ht="16.5" customHeight="1">
      <c r="A281" s="28"/>
      <c r="B281" s="146"/>
      <c r="C281" s="175" t="s">
        <v>437</v>
      </c>
      <c r="D281" s="175" t="s">
        <v>305</v>
      </c>
      <c r="E281" s="176" t="s">
        <v>438</v>
      </c>
      <c r="F281" s="177" t="s">
        <v>439</v>
      </c>
      <c r="G281" s="178" t="s">
        <v>346</v>
      </c>
      <c r="H281" s="179">
        <v>3</v>
      </c>
      <c r="I281" s="180"/>
      <c r="J281" s="180">
        <f t="shared" si="0"/>
        <v>0</v>
      </c>
      <c r="K281" s="181"/>
      <c r="L281" s="182"/>
      <c r="M281" s="183" t="s">
        <v>1</v>
      </c>
      <c r="N281" s="184" t="s">
        <v>37</v>
      </c>
      <c r="O281" s="156">
        <v>0</v>
      </c>
      <c r="P281" s="156">
        <f t="shared" si="1"/>
        <v>0</v>
      </c>
      <c r="Q281" s="156">
        <v>0.76</v>
      </c>
      <c r="R281" s="156">
        <f t="shared" si="2"/>
        <v>2.2800000000000002</v>
      </c>
      <c r="S281" s="156">
        <v>0</v>
      </c>
      <c r="T281" s="157">
        <f t="shared" si="3"/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8" t="s">
        <v>304</v>
      </c>
      <c r="AT281" s="158" t="s">
        <v>305</v>
      </c>
      <c r="AU281" s="158" t="s">
        <v>121</v>
      </c>
      <c r="AY281" s="16" t="s">
        <v>114</v>
      </c>
      <c r="BE281" s="159">
        <f t="shared" si="4"/>
        <v>0</v>
      </c>
      <c r="BF281" s="159">
        <f t="shared" si="5"/>
        <v>0</v>
      </c>
      <c r="BG281" s="159">
        <f t="shared" si="6"/>
        <v>0</v>
      </c>
      <c r="BH281" s="159">
        <f t="shared" si="7"/>
        <v>0</v>
      </c>
      <c r="BI281" s="159">
        <f t="shared" si="8"/>
        <v>0</v>
      </c>
      <c r="BJ281" s="16" t="s">
        <v>121</v>
      </c>
      <c r="BK281" s="159">
        <f t="shared" si="9"/>
        <v>0</v>
      </c>
      <c r="BL281" s="16" t="s">
        <v>209</v>
      </c>
      <c r="BM281" s="158" t="s">
        <v>440</v>
      </c>
    </row>
    <row r="282" spans="1:65" s="2" customFormat="1" ht="24.2" customHeight="1">
      <c r="A282" s="28"/>
      <c r="B282" s="146"/>
      <c r="C282" s="147" t="s">
        <v>441</v>
      </c>
      <c r="D282" s="147" t="s">
        <v>116</v>
      </c>
      <c r="E282" s="148" t="s">
        <v>442</v>
      </c>
      <c r="F282" s="149" t="s">
        <v>443</v>
      </c>
      <c r="G282" s="150" t="s">
        <v>444</v>
      </c>
      <c r="H282" s="151">
        <v>13686.3</v>
      </c>
      <c r="I282" s="152"/>
      <c r="J282" s="152">
        <f t="shared" si="0"/>
        <v>0</v>
      </c>
      <c r="K282" s="153"/>
      <c r="L282" s="29"/>
      <c r="M282" s="154" t="s">
        <v>1</v>
      </c>
      <c r="N282" s="155" t="s">
        <v>37</v>
      </c>
      <c r="O282" s="156">
        <v>5.1090000000000003E-2</v>
      </c>
      <c r="P282" s="156">
        <f t="shared" si="1"/>
        <v>699.23306700000001</v>
      </c>
      <c r="Q282" s="156">
        <v>5.0000000000000002E-5</v>
      </c>
      <c r="R282" s="156">
        <f t="shared" si="2"/>
        <v>0.68431500000000001</v>
      </c>
      <c r="S282" s="156">
        <v>0</v>
      </c>
      <c r="T282" s="157">
        <f t="shared" si="3"/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8" t="s">
        <v>209</v>
      </c>
      <c r="AT282" s="158" t="s">
        <v>116</v>
      </c>
      <c r="AU282" s="158" t="s">
        <v>121</v>
      </c>
      <c r="AY282" s="16" t="s">
        <v>114</v>
      </c>
      <c r="BE282" s="159">
        <f t="shared" si="4"/>
        <v>0</v>
      </c>
      <c r="BF282" s="159">
        <f t="shared" si="5"/>
        <v>0</v>
      </c>
      <c r="BG282" s="159">
        <f t="shared" si="6"/>
        <v>0</v>
      </c>
      <c r="BH282" s="159">
        <f t="shared" si="7"/>
        <v>0</v>
      </c>
      <c r="BI282" s="159">
        <f t="shared" si="8"/>
        <v>0</v>
      </c>
      <c r="BJ282" s="16" t="s">
        <v>121</v>
      </c>
      <c r="BK282" s="159">
        <f t="shared" si="9"/>
        <v>0</v>
      </c>
      <c r="BL282" s="16" t="s">
        <v>209</v>
      </c>
      <c r="BM282" s="158" t="s">
        <v>445</v>
      </c>
    </row>
    <row r="283" spans="1:65" s="2" customFormat="1" ht="24.2" customHeight="1">
      <c r="A283" s="28"/>
      <c r="B283" s="146"/>
      <c r="C283" s="175" t="s">
        <v>446</v>
      </c>
      <c r="D283" s="175" t="s">
        <v>305</v>
      </c>
      <c r="E283" s="176" t="s">
        <v>447</v>
      </c>
      <c r="F283" s="177" t="s">
        <v>448</v>
      </c>
      <c r="G283" s="178" t="s">
        <v>206</v>
      </c>
      <c r="H283" s="179">
        <v>13.686</v>
      </c>
      <c r="I283" s="180"/>
      <c r="J283" s="180">
        <f t="shared" si="0"/>
        <v>0</v>
      </c>
      <c r="K283" s="181"/>
      <c r="L283" s="182"/>
      <c r="M283" s="183" t="s">
        <v>1</v>
      </c>
      <c r="N283" s="184" t="s">
        <v>37</v>
      </c>
      <c r="O283" s="156">
        <v>0</v>
      </c>
      <c r="P283" s="156">
        <f t="shared" si="1"/>
        <v>0</v>
      </c>
      <c r="Q283" s="156">
        <v>1</v>
      </c>
      <c r="R283" s="156">
        <f t="shared" si="2"/>
        <v>13.686</v>
      </c>
      <c r="S283" s="156">
        <v>0</v>
      </c>
      <c r="T283" s="157">
        <f t="shared" si="3"/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8" t="s">
        <v>304</v>
      </c>
      <c r="AT283" s="158" t="s">
        <v>305</v>
      </c>
      <c r="AU283" s="158" t="s">
        <v>121</v>
      </c>
      <c r="AY283" s="16" t="s">
        <v>114</v>
      </c>
      <c r="BE283" s="159">
        <f t="shared" si="4"/>
        <v>0</v>
      </c>
      <c r="BF283" s="159">
        <f t="shared" si="5"/>
        <v>0</v>
      </c>
      <c r="BG283" s="159">
        <f t="shared" si="6"/>
        <v>0</v>
      </c>
      <c r="BH283" s="159">
        <f t="shared" si="7"/>
        <v>0</v>
      </c>
      <c r="BI283" s="159">
        <f t="shared" si="8"/>
        <v>0</v>
      </c>
      <c r="BJ283" s="16" t="s">
        <v>121</v>
      </c>
      <c r="BK283" s="159">
        <f t="shared" si="9"/>
        <v>0</v>
      </c>
      <c r="BL283" s="16" t="s">
        <v>209</v>
      </c>
      <c r="BM283" s="158" t="s">
        <v>449</v>
      </c>
    </row>
    <row r="284" spans="1:65" s="13" customFormat="1">
      <c r="B284" s="160"/>
      <c r="D284" s="161" t="s">
        <v>123</v>
      </c>
      <c r="F284" s="163" t="s">
        <v>450</v>
      </c>
      <c r="H284" s="164">
        <v>15.686</v>
      </c>
      <c r="L284" s="160"/>
      <c r="M284" s="165"/>
      <c r="N284" s="166"/>
      <c r="O284" s="166"/>
      <c r="P284" s="166"/>
      <c r="Q284" s="166"/>
      <c r="R284" s="166"/>
      <c r="S284" s="166"/>
      <c r="T284" s="167"/>
      <c r="AT284" s="162" t="s">
        <v>123</v>
      </c>
      <c r="AU284" s="162" t="s">
        <v>121</v>
      </c>
      <c r="AV284" s="13" t="s">
        <v>121</v>
      </c>
      <c r="AW284" s="13" t="s">
        <v>3</v>
      </c>
      <c r="AX284" s="13" t="s">
        <v>79</v>
      </c>
      <c r="AY284" s="162" t="s">
        <v>114</v>
      </c>
    </row>
    <row r="285" spans="1:65" s="2" customFormat="1" ht="24.2" customHeight="1">
      <c r="A285" s="28"/>
      <c r="B285" s="146"/>
      <c r="C285" s="147" t="s">
        <v>451</v>
      </c>
      <c r="D285" s="147" t="s">
        <v>116</v>
      </c>
      <c r="E285" s="148" t="s">
        <v>452</v>
      </c>
      <c r="F285" s="149" t="s">
        <v>453</v>
      </c>
      <c r="G285" s="150" t="s">
        <v>313</v>
      </c>
      <c r="H285" s="151">
        <v>879.4</v>
      </c>
      <c r="I285" s="152"/>
      <c r="J285" s="152">
        <f>ROUND(I285*H285,2)</f>
        <v>0</v>
      </c>
      <c r="K285" s="153"/>
      <c r="L285" s="29"/>
      <c r="M285" s="185" t="s">
        <v>1</v>
      </c>
      <c r="N285" s="186" t="s">
        <v>37</v>
      </c>
      <c r="O285" s="187">
        <v>0</v>
      </c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8" t="s">
        <v>209</v>
      </c>
      <c r="AT285" s="158" t="s">
        <v>116</v>
      </c>
      <c r="AU285" s="158" t="s">
        <v>121</v>
      </c>
      <c r="AY285" s="16" t="s">
        <v>114</v>
      </c>
      <c r="BE285" s="159">
        <f>IF(N285="základná",J285,0)</f>
        <v>0</v>
      </c>
      <c r="BF285" s="159">
        <f>IF(N285="znížená",J285,0)</f>
        <v>0</v>
      </c>
      <c r="BG285" s="159">
        <f>IF(N285="zákl. prenesená",J285,0)</f>
        <v>0</v>
      </c>
      <c r="BH285" s="159">
        <f>IF(N285="zníž. prenesená",J285,0)</f>
        <v>0</v>
      </c>
      <c r="BI285" s="159">
        <f>IF(N285="nulová",J285,0)</f>
        <v>0</v>
      </c>
      <c r="BJ285" s="16" t="s">
        <v>121</v>
      </c>
      <c r="BK285" s="159">
        <f>ROUND(I285*H285,2)</f>
        <v>0</v>
      </c>
      <c r="BL285" s="16" t="s">
        <v>209</v>
      </c>
      <c r="BM285" s="158" t="s">
        <v>454</v>
      </c>
    </row>
    <row r="286" spans="1:65" s="2" customFormat="1" ht="6.95" customHeight="1">
      <c r="A286" s="28"/>
      <c r="B286" s="46"/>
      <c r="C286" s="47"/>
      <c r="D286" s="47"/>
      <c r="E286" s="47"/>
      <c r="F286" s="47"/>
      <c r="G286" s="47"/>
      <c r="H286" s="47"/>
      <c r="I286" s="47"/>
      <c r="J286" s="47"/>
      <c r="K286" s="47"/>
      <c r="L286" s="29"/>
      <c r="M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</sheetData>
  <autoFilter ref="C127:K28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SO - 01 Vlastná stavba</vt:lpstr>
      <vt:lpstr>'01 - SO - 01 Vlastná stavba'!Názvy_tlače</vt:lpstr>
      <vt:lpstr>'Rekapitulácia stavby'!Názvy_tlače</vt:lpstr>
      <vt:lpstr>'01 - SO - 01 Vlastná stavba'!Oblasť_tlače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Admin</cp:lastModifiedBy>
  <dcterms:created xsi:type="dcterms:W3CDTF">2022-06-20T13:13:26Z</dcterms:created>
  <dcterms:modified xsi:type="dcterms:W3CDTF">2022-06-22T07:35:52Z</dcterms:modified>
</cp:coreProperties>
</file>