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PC\Desktop\a 1 domov\Pošta 2 opravené\2 pošta p.Baranová\Čukalovce 202\"/>
    </mc:Choice>
  </mc:AlternateContent>
  <xr:revisionPtr revIDLastSave="0" documentId="13_ncr:1_{617C8F34-9B06-4441-BDC4-375B902C7D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01 - SO - 01 Vlastná stavba" sheetId="2" r:id="rId2"/>
  </sheets>
  <definedNames>
    <definedName name="_xlnm._FilterDatabase" localSheetId="1" hidden="1">'01 - SO - 01 Vlastná stavba'!$C$127:$K$276</definedName>
    <definedName name="_xlnm.Print_Titles" localSheetId="1">'01 - SO - 01 Vlastná stavba'!$127:$127</definedName>
    <definedName name="_xlnm.Print_Titles" localSheetId="0">'Rekapitulácia stavby'!$92:$92</definedName>
    <definedName name="_xlnm.Print_Area" localSheetId="1">'01 - SO - 01 Vlastná stavba'!$C$4:$J$76,'01 - SO - 01 Vlastná stavba'!$C$82:$J$109,'01 - SO - 01 Vlastná stavba'!$C$115:$J$276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T212" i="2" s="1"/>
  <c r="R213" i="2"/>
  <c r="R212" i="2" s="1"/>
  <c r="P213" i="2"/>
  <c r="P212" i="2" s="1"/>
  <c r="BI210" i="2"/>
  <c r="BH210" i="2"/>
  <c r="BG210" i="2"/>
  <c r="BE210" i="2"/>
  <c r="T210" i="2"/>
  <c r="T209" i="2" s="1"/>
  <c r="R210" i="2"/>
  <c r="R209" i="2" s="1"/>
  <c r="P210" i="2"/>
  <c r="P209" i="2" s="1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79" i="2"/>
  <c r="BH179" i="2"/>
  <c r="BG179" i="2"/>
  <c r="BE179" i="2"/>
  <c r="T179" i="2"/>
  <c r="R179" i="2"/>
  <c r="P179" i="2"/>
  <c r="BI174" i="2"/>
  <c r="BH174" i="2"/>
  <c r="BG174" i="2"/>
  <c r="BE174" i="2"/>
  <c r="T174" i="2"/>
  <c r="R174" i="2"/>
  <c r="P174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125" i="2" s="1"/>
  <c r="J23" i="2"/>
  <c r="J18" i="2"/>
  <c r="E18" i="2"/>
  <c r="F125" i="2" s="1"/>
  <c r="J17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J256" i="2"/>
  <c r="J224" i="2"/>
  <c r="BK195" i="2"/>
  <c r="BK148" i="2"/>
  <c r="BK141" i="2"/>
  <c r="BK276" i="2"/>
  <c r="J250" i="2"/>
  <c r="BK224" i="2"/>
  <c r="J210" i="2"/>
  <c r="J193" i="2"/>
  <c r="J187" i="2"/>
  <c r="J185" i="2"/>
  <c r="J165" i="2"/>
  <c r="J148" i="2"/>
  <c r="J271" i="2"/>
  <c r="J265" i="2"/>
  <c r="BK261" i="2"/>
  <c r="BK258" i="2"/>
  <c r="J247" i="2"/>
  <c r="BK240" i="2"/>
  <c r="J227" i="2"/>
  <c r="BK218" i="2"/>
  <c r="J195" i="2"/>
  <c r="BK163" i="2"/>
  <c r="J158" i="2"/>
  <c r="J139" i="2"/>
  <c r="BK265" i="2"/>
  <c r="BK259" i="2"/>
  <c r="BK247" i="2"/>
  <c r="J235" i="2"/>
  <c r="J221" i="2"/>
  <c r="BK201" i="2"/>
  <c r="BK179" i="2"/>
  <c r="BK162" i="2"/>
  <c r="J147" i="2"/>
  <c r="J133" i="2"/>
  <c r="BK274" i="2"/>
  <c r="BK255" i="2"/>
  <c r="BK233" i="2"/>
  <c r="BK207" i="2"/>
  <c r="J168" i="2"/>
  <c r="BK143" i="2"/>
  <c r="J269" i="2"/>
  <c r="BK257" i="2"/>
  <c r="BK254" i="2"/>
  <c r="BK226" i="2"/>
  <c r="J218" i="2"/>
  <c r="J202" i="2"/>
  <c r="BK184" i="2"/>
  <c r="BK170" i="2"/>
  <c r="J143" i="2"/>
  <c r="BK273" i="2"/>
  <c r="BK267" i="2"/>
  <c r="J262" i="2"/>
  <c r="J254" i="2"/>
  <c r="J249" i="2"/>
  <c r="J237" i="2"/>
  <c r="J226" i="2"/>
  <c r="BK199" i="2"/>
  <c r="BK165" i="2"/>
  <c r="J145" i="2"/>
  <c r="J276" i="2"/>
  <c r="BK263" i="2"/>
  <c r="BK250" i="2"/>
  <c r="J233" i="2"/>
  <c r="J213" i="2"/>
  <c r="BK193" i="2"/>
  <c r="J171" i="2"/>
  <c r="BK149" i="2"/>
  <c r="BK139" i="2"/>
  <c r="BK271" i="2"/>
  <c r="J258" i="2"/>
  <c r="BK235" i="2"/>
  <c r="BK216" i="2"/>
  <c r="BK174" i="2"/>
  <c r="BK133" i="2"/>
  <c r="J274" i="2"/>
  <c r="J261" i="2"/>
  <c r="BK237" i="2"/>
  <c r="J222" i="2"/>
  <c r="J207" i="2"/>
  <c r="J179" i="2"/>
  <c r="BK171" i="2"/>
  <c r="J151" i="2"/>
  <c r="AS94" i="1"/>
  <c r="J259" i="2"/>
  <c r="BK252" i="2"/>
  <c r="BK231" i="2"/>
  <c r="J216" i="2"/>
  <c r="J162" i="2"/>
  <c r="BK151" i="2"/>
  <c r="BK147" i="2"/>
  <c r="J267" i="2"/>
  <c r="BK260" i="2"/>
  <c r="BK249" i="2"/>
  <c r="J240" i="2"/>
  <c r="BK229" i="2"/>
  <c r="BK202" i="2"/>
  <c r="J184" i="2"/>
  <c r="BK168" i="2"/>
  <c r="BK158" i="2"/>
  <c r="BK131" i="2"/>
  <c r="BK264" i="2"/>
  <c r="J257" i="2"/>
  <c r="BK222" i="2"/>
  <c r="J199" i="2"/>
  <c r="J149" i="2"/>
  <c r="J131" i="2"/>
  <c r="J264" i="2"/>
  <c r="J255" i="2"/>
  <c r="BK227" i="2"/>
  <c r="BK221" i="2"/>
  <c r="J201" i="2"/>
  <c r="J174" i="2"/>
  <c r="J163" i="2"/>
  <c r="J136" i="2"/>
  <c r="BK269" i="2"/>
  <c r="J263" i="2"/>
  <c r="J260" i="2"/>
  <c r="BK256" i="2"/>
  <c r="J245" i="2"/>
  <c r="J229" i="2"/>
  <c r="BK213" i="2"/>
  <c r="BK187" i="2"/>
  <c r="J160" i="2"/>
  <c r="J141" i="2"/>
  <c r="J273" i="2"/>
  <c r="BK262" i="2"/>
  <c r="J252" i="2"/>
  <c r="BK245" i="2"/>
  <c r="J231" i="2"/>
  <c r="BK210" i="2"/>
  <c r="BK185" i="2"/>
  <c r="J170" i="2"/>
  <c r="BK160" i="2"/>
  <c r="BK145" i="2"/>
  <c r="BK136" i="2"/>
  <c r="T130" i="2" l="1"/>
  <c r="P150" i="2"/>
  <c r="P173" i="2"/>
  <c r="R192" i="2"/>
  <c r="P215" i="2"/>
  <c r="T223" i="2"/>
  <c r="T230" i="2"/>
  <c r="R272" i="2"/>
  <c r="R130" i="2"/>
  <c r="T150" i="2"/>
  <c r="T173" i="2"/>
  <c r="P192" i="2"/>
  <c r="R215" i="2"/>
  <c r="BK223" i="2"/>
  <c r="J223" i="2" s="1"/>
  <c r="J106" i="2" s="1"/>
  <c r="R230" i="2"/>
  <c r="P272" i="2"/>
  <c r="BK130" i="2"/>
  <c r="J130" i="2" s="1"/>
  <c r="J98" i="2" s="1"/>
  <c r="R150" i="2"/>
  <c r="BK173" i="2"/>
  <c r="J173" i="2" s="1"/>
  <c r="J100" i="2" s="1"/>
  <c r="BK192" i="2"/>
  <c r="J192" i="2" s="1"/>
  <c r="J101" i="2" s="1"/>
  <c r="T215" i="2"/>
  <c r="P223" i="2"/>
  <c r="BK230" i="2"/>
  <c r="J230" i="2" s="1"/>
  <c r="J107" i="2" s="1"/>
  <c r="BK272" i="2"/>
  <c r="J272" i="2" s="1"/>
  <c r="J108" i="2" s="1"/>
  <c r="P130" i="2"/>
  <c r="BK150" i="2"/>
  <c r="J150" i="2" s="1"/>
  <c r="J99" i="2" s="1"/>
  <c r="R173" i="2"/>
  <c r="T192" i="2"/>
  <c r="BK215" i="2"/>
  <c r="J215" i="2" s="1"/>
  <c r="J105" i="2" s="1"/>
  <c r="R223" i="2"/>
  <c r="P230" i="2"/>
  <c r="T272" i="2"/>
  <c r="BK209" i="2"/>
  <c r="J209" i="2" s="1"/>
  <c r="J102" i="2" s="1"/>
  <c r="BK212" i="2"/>
  <c r="J212" i="2" s="1"/>
  <c r="J103" i="2" s="1"/>
  <c r="J89" i="2"/>
  <c r="J92" i="2"/>
  <c r="BF145" i="2"/>
  <c r="BF179" i="2"/>
  <c r="BF184" i="2"/>
  <c r="BF199" i="2"/>
  <c r="BF201" i="2"/>
  <c r="BF207" i="2"/>
  <c r="BF210" i="2"/>
  <c r="BF218" i="2"/>
  <c r="BF233" i="2"/>
  <c r="BF250" i="2"/>
  <c r="BF271" i="2"/>
  <c r="BF273" i="2"/>
  <c r="BF274" i="2"/>
  <c r="BF276" i="2"/>
  <c r="E85" i="2"/>
  <c r="F92" i="2"/>
  <c r="BF136" i="2"/>
  <c r="BF143" i="2"/>
  <c r="BF151" i="2"/>
  <c r="BF193" i="2"/>
  <c r="BF195" i="2"/>
  <c r="BF227" i="2"/>
  <c r="BF229" i="2"/>
  <c r="BF231" i="2"/>
  <c r="BF235" i="2"/>
  <c r="BF240" i="2"/>
  <c r="BF247" i="2"/>
  <c r="BF252" i="2"/>
  <c r="BF255" i="2"/>
  <c r="BF259" i="2"/>
  <c r="BF262" i="2"/>
  <c r="BF131" i="2"/>
  <c r="BF133" i="2"/>
  <c r="BF139" i="2"/>
  <c r="BF141" i="2"/>
  <c r="BF147" i="2"/>
  <c r="BF148" i="2"/>
  <c r="BF149" i="2"/>
  <c r="BF158" i="2"/>
  <c r="BF162" i="2"/>
  <c r="BF163" i="2"/>
  <c r="BF170" i="2"/>
  <c r="BF174" i="2"/>
  <c r="BF185" i="2"/>
  <c r="BF187" i="2"/>
  <c r="BF221" i="2"/>
  <c r="BF222" i="2"/>
  <c r="BF226" i="2"/>
  <c r="BF245" i="2"/>
  <c r="BF249" i="2"/>
  <c r="BF254" i="2"/>
  <c r="BF260" i="2"/>
  <c r="BF261" i="2"/>
  <c r="BF263" i="2"/>
  <c r="BF267" i="2"/>
  <c r="BF160" i="2"/>
  <c r="BF165" i="2"/>
  <c r="BF168" i="2"/>
  <c r="BF171" i="2"/>
  <c r="BF202" i="2"/>
  <c r="BF213" i="2"/>
  <c r="BF216" i="2"/>
  <c r="BF224" i="2"/>
  <c r="BF237" i="2"/>
  <c r="BF256" i="2"/>
  <c r="BF257" i="2"/>
  <c r="BF258" i="2"/>
  <c r="BF264" i="2"/>
  <c r="BF265" i="2"/>
  <c r="BF269" i="2"/>
  <c r="J33" i="2"/>
  <c r="AV95" i="1" s="1"/>
  <c r="F37" i="2"/>
  <c r="BD95" i="1" s="1"/>
  <c r="F35" i="2"/>
  <c r="BB95" i="1" s="1"/>
  <c r="F33" i="2"/>
  <c r="AZ95" i="1" s="1"/>
  <c r="F36" i="2"/>
  <c r="BC95" i="1" s="1"/>
  <c r="P129" i="2" l="1"/>
  <c r="T129" i="2"/>
  <c r="R214" i="2"/>
  <c r="P214" i="2"/>
  <c r="P128" i="2" s="1"/>
  <c r="AU95" i="1" s="1"/>
  <c r="T214" i="2"/>
  <c r="T128" i="2" s="1"/>
  <c r="R129" i="2"/>
  <c r="BK129" i="2"/>
  <c r="J129" i="2" s="1"/>
  <c r="J97" i="2" s="1"/>
  <c r="BK214" i="2"/>
  <c r="J214" i="2" s="1"/>
  <c r="J104" i="2" s="1"/>
  <c r="J34" i="2"/>
  <c r="AW95" i="1" s="1"/>
  <c r="AT95" i="1" s="1"/>
  <c r="BB94" i="1"/>
  <c r="W31" i="1" s="1"/>
  <c r="BD94" i="1"/>
  <c r="W33" i="1" s="1"/>
  <c r="BC94" i="1"/>
  <c r="AY94" i="1" s="1"/>
  <c r="F34" i="2"/>
  <c r="BA95" i="1" s="1"/>
  <c r="AZ94" i="1"/>
  <c r="W29" i="1" s="1"/>
  <c r="R128" i="2" l="1"/>
  <c r="BK128" i="2"/>
  <c r="J128" i="2"/>
  <c r="J30" i="2" s="1"/>
  <c r="AG95" i="1" s="1"/>
  <c r="AU94" i="1"/>
  <c r="AX94" i="1"/>
  <c r="W32" i="1"/>
  <c r="AV94" i="1"/>
  <c r="AK29" i="1" s="1"/>
  <c r="BA94" i="1"/>
  <c r="W30" i="1" s="1"/>
  <c r="J39" i="2" l="1"/>
  <c r="J96" i="2"/>
  <c r="AN95" i="1"/>
  <c r="AW94" i="1"/>
  <c r="AK30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<sst xmlns="http://schemas.openxmlformats.org/spreadsheetml/2006/main" count="1898" uniqueCount="474">
  <si>
    <t>Export Komplet</t>
  </si>
  <si>
    <t/>
  </si>
  <si>
    <t>2.0</t>
  </si>
  <si>
    <t>False</t>
  </si>
  <si>
    <t>{afd30ee2-0d5d-4b33-a717-5e692c8af036}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</si>
  <si>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</si>
  <si>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</si>
  <si>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</si>
  <si>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</si>
  <si>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</si>
  <si>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</si>
  <si>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</si>
  <si>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99-6</t>
  </si>
  <si>
    <t>Stavba:</t>
  </si>
  <si>
    <t>Stavebné úpravy maštale pre voľné ustajnenie HD, p.č. 202, k.u. Čukalovce, okr. Snina</t>
  </si>
  <si>
    <t>JKSO:</t>
  </si>
  <si>
    <t>KS:</t>
  </si>
  <si>
    <t>Miesto:</t>
  </si>
  <si>
    <t xml:space="preserve"> </t>
  </si>
  <si>
    <t>Dátum:</t>
  </si>
  <si>
    <t>28. 4. 2022</t>
  </si>
  <si>
    <t>Objednávateľ:</t>
  </si>
  <si>
    <t>IČO:</t>
  </si>
  <si>
    <t>36 472 182</t>
  </si>
  <si>
    <t>IČ DPH:</t>
  </si>
  <si>
    <t>SK202 002 5139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</si>
  <si>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</si>
  <si>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</si>
  <si>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</si>
  <si>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</si>
  <si>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</si>
  <si>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</si>
  <si>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</si>
  <si>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</si>
  <si>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</si>
  <si>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</si>
  <si>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</si>
  <si>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</si>
  <si>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</si>
  <si>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</si>
  <si>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</si>
  <si>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</si>
  <si>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</si>
  <si>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</si>
  <si>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</si>
  <si>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</si>
  <si>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</si>
  <si>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</si>
  <si>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</si>
  <si>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</si>
  <si>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</si>
  <si>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</si>
  <si>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</si>
  <si>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</si>
  <si>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</si>
  <si>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</si>
  <si>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</si>
  <si>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</si>
  <si>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</si>
  <si>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</si>
  <si>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</si>
  <si>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</si>
  <si>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</si>
  <si>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</si>
  <si>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</si>
  <si>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</si>
  <si>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</si>
  <si>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</si>
  <si>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</si>
  <si>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</si>
  <si>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</si>
  <si>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</si>
  <si>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</si>
  <si>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</si>
  <si>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</si>
  <si>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</si>
  <si>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</si>
  <si>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- 01 Vlastná stavba</t>
  </si>
  <si>
    <t>STA</t>
  </si>
  <si>
    <t>1</t>
  </si>
  <si>
    <t>{ee7de2c0-7f75-4e32-89fc-6d5a6814d107}</t>
  </si>
  <si>
    <t>KRYCÍ LIST ROZPOČTU</t>
  </si>
  <si>
    <t>Objekt:</t>
  </si>
  <si>
    <t>01 - SO - 01 Vlastná stavba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</si>
  <si>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</si>
  <si>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</si>
  <si>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</si>
  <si>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</si>
  <si>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</si>
  <si>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</si>
  <si>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</si>
  <si>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</si>
  <si>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</si>
  <si>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</si>
  <si>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</si>
  <si>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</si>
  <si>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</si>
  <si>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</si>
  <si>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</si>
  <si>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</si>
  <si>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</si>
  <si>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</si>
  <si>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</si>
  <si>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</si>
  <si>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</si>
  <si>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</si>
  <si>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</si>
  <si>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</si>
  <si>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</si>
  <si>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</si>
  <si>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</si>
  <si>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</si>
  <si>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</si>
  <si>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</si>
  <si>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</si>
  <si>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</si>
  <si>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</si>
  <si>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</si>
  <si>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</si>
  <si>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</si>
  <si>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</si>
  <si>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</si>
  <si>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1352978829</t>
  </si>
  <si>
    <t>VV</t>
  </si>
  <si>
    <t>73*6+9*17*2</t>
  </si>
  <si>
    <t>121101112.S</t>
  </si>
  <si>
    <t>Odstránenie ornice s premiestn. na hromady, so zložením na vzdialenosť do 100 m a do 1000 m3</t>
  </si>
  <si>
    <t>m3</t>
  </si>
  <si>
    <t>-1996097427</t>
  </si>
  <si>
    <t>744*0,2+71,52*3,5*0,3</t>
  </si>
  <si>
    <t>Súčet</t>
  </si>
  <si>
    <t>3</t>
  </si>
  <si>
    <t>131201101.S</t>
  </si>
  <si>
    <t>Výkop nezapaženej jamy v hornine 3, do 100 m3</t>
  </si>
  <si>
    <t>390758230</t>
  </si>
  <si>
    <t>0,5*0,5*01,05*19*2</t>
  </si>
  <si>
    <t>131201109.S</t>
  </si>
  <si>
    <t>Hĺbenie nezapažených jám a zárezov. Príplatok za lepivosť horniny 3</t>
  </si>
  <si>
    <t>1745296061</t>
  </si>
  <si>
    <t>9,975*0,3</t>
  </si>
  <si>
    <t>5</t>
  </si>
  <si>
    <t>132201101.S</t>
  </si>
  <si>
    <t>Výkop ryhy do šírky 600 mm v horn.3 do 100 m3</t>
  </si>
  <si>
    <t>1576907500</t>
  </si>
  <si>
    <t>(8,08+5+7,8+2,5)*0,2*1,05</t>
  </si>
  <si>
    <t>6</t>
  </si>
  <si>
    <t>132201109.S</t>
  </si>
  <si>
    <t>Príplatok k cene za lepivosť pri hĺbení rýh šírky do 600 mm zapažených i nezapažených s urovnaním dna v hornine 3</t>
  </si>
  <si>
    <t>-1230192501</t>
  </si>
  <si>
    <t>4,910*0,3</t>
  </si>
  <si>
    <t>7</t>
  </si>
  <si>
    <t>162201102.S</t>
  </si>
  <si>
    <t>Vodorovné premiestnenie výkopku z horniny 1-4 nad 20-50m</t>
  </si>
  <si>
    <t>-1928266217</t>
  </si>
  <si>
    <t>9,975+4,91</t>
  </si>
  <si>
    <t>8</t>
  </si>
  <si>
    <t>167101102.S</t>
  </si>
  <si>
    <t>Nakladanie neuľahnutého výkopku z hornín tr.1-4 nad 100 do 1000 m3</t>
  </si>
  <si>
    <t>559093378</t>
  </si>
  <si>
    <t>9</t>
  </si>
  <si>
    <t>171201202.S</t>
  </si>
  <si>
    <t>Uloženie sypaniny na skládky nad 100 do 1000 m3</t>
  </si>
  <si>
    <t>1774667462</t>
  </si>
  <si>
    <t>10</t>
  </si>
  <si>
    <t>181201101.S</t>
  </si>
  <si>
    <t>Úprava pláne v násypoch v hornine 1-4 bez zhutnenia</t>
  </si>
  <si>
    <t>-1598178470</t>
  </si>
  <si>
    <t>Zakladanie</t>
  </si>
  <si>
    <t>11</t>
  </si>
  <si>
    <t>271573001.S</t>
  </si>
  <si>
    <t>Násyp pod základové konštrukcie so zhutnením zo štrkopiesku fr.0-32 mm</t>
  </si>
  <si>
    <t>-1800365158</t>
  </si>
  <si>
    <t>0,5*0,5*38*0,15</t>
  </si>
  <si>
    <t>1,2*71,97*0,15</t>
  </si>
  <si>
    <t>(8,2+7,88)*16,48*0,15</t>
  </si>
  <si>
    <t>4*71,97*0,15</t>
  </si>
  <si>
    <t>3,5*71,97*0,15   " krmna cesta</t>
  </si>
  <si>
    <t>12</t>
  </si>
  <si>
    <t>274321311.S</t>
  </si>
  <si>
    <t>Betón základových pásov, železový (bez výstuže), tr. C 16/20</t>
  </si>
  <si>
    <t>-810349843</t>
  </si>
  <si>
    <t>(5+7,88+8,2+2,5)*0,2*0,95</t>
  </si>
  <si>
    <t>13</t>
  </si>
  <si>
    <t>274351215.S</t>
  </si>
  <si>
    <t>Debnenie stien základových pásov, zhotovenie-dielce</t>
  </si>
  <si>
    <t>-1769124253</t>
  </si>
  <si>
    <t>(5+7,88+8,2+2,5)*2*0,05</t>
  </si>
  <si>
    <t>14</t>
  </si>
  <si>
    <t>274351216.S</t>
  </si>
  <si>
    <t>Debnenie stien základových pásov, odstránenie-dielce</t>
  </si>
  <si>
    <t>-1484156177</t>
  </si>
  <si>
    <t>15</t>
  </si>
  <si>
    <t>274361821.S</t>
  </si>
  <si>
    <t>Výstuž základových pásov z ocele B500 (10505)</t>
  </si>
  <si>
    <t>t</t>
  </si>
  <si>
    <t>-346903531</t>
  </si>
  <si>
    <t>4,480*0,035</t>
  </si>
  <si>
    <t>16</t>
  </si>
  <si>
    <t>275321311.S</t>
  </si>
  <si>
    <t>Betón základových pätiek, železový (bez výstuže), tr. C 16/20</t>
  </si>
  <si>
    <t>-122631371</t>
  </si>
  <si>
    <t>0,5*0,5*38*0,95</t>
  </si>
  <si>
    <t>17</t>
  </si>
  <si>
    <t>275351215.S</t>
  </si>
  <si>
    <t>Debnenie stien základových pätiek, zhotovenie-dielce</t>
  </si>
  <si>
    <t>-1687433393</t>
  </si>
  <si>
    <t>0,5*4*0,05*38</t>
  </si>
  <si>
    <t>18</t>
  </si>
  <si>
    <t>275351216.S</t>
  </si>
  <si>
    <t>Debnenie stien základovýcb pätiek, odstránenie-dielce</t>
  </si>
  <si>
    <t>29346125</t>
  </si>
  <si>
    <t>19</t>
  </si>
  <si>
    <t>275361821.S</t>
  </si>
  <si>
    <t>Výstuž základových pätiek z ocele B500 (10505)</t>
  </si>
  <si>
    <t>655174397</t>
  </si>
  <si>
    <t>9,025*0,035</t>
  </si>
  <si>
    <t>Zvislé a kompletné konštrukcie</t>
  </si>
  <si>
    <t>341321315.S</t>
  </si>
  <si>
    <t>Betón stien a priečok, železový (bez výstuže) tr. C 20/25</t>
  </si>
  <si>
    <t>1969563066</t>
  </si>
  <si>
    <t>(71,52*2+11,28*2-2*4-4*1,8-5*1,4)*0,25*2</t>
  </si>
  <si>
    <t>(2,5+7,88+8,2+5)*0,2*1,2</t>
  </si>
  <si>
    <t>71,52*0,4*0,2*3</t>
  </si>
  <si>
    <t>21</t>
  </si>
  <si>
    <t>341351105.S</t>
  </si>
  <si>
    <t>Debnenie stien a priečok obojstranné zhotovenie-dielce</t>
  </si>
  <si>
    <t>190720778</t>
  </si>
  <si>
    <t>(71,52*2+11,28*2-2*4-4*1,8-5*1,4)*2*2</t>
  </si>
  <si>
    <t>(2,5+7,88+8,2+5)*2*1,2</t>
  </si>
  <si>
    <t>71,52*0,4*2*3</t>
  </si>
  <si>
    <t>22</t>
  </si>
  <si>
    <t>341351106.S</t>
  </si>
  <si>
    <t>Debnenie stien a priečok obojstranné odstránenie-dielce</t>
  </si>
  <si>
    <t>1179746259</t>
  </si>
  <si>
    <t>23</t>
  </si>
  <si>
    <t>341352301.S</t>
  </si>
  <si>
    <t>Denný prenájom ručného systémového debnenia jednoduchých stien, pre výšku debniaceho panela 2400 mm</t>
  </si>
  <si>
    <t>747202971</t>
  </si>
  <si>
    <t>801,84/3*5</t>
  </si>
  <si>
    <t>24</t>
  </si>
  <si>
    <t>341362421.S</t>
  </si>
  <si>
    <t>Výstuž  stien a priečok rovných alebo oblých zo zváraných sietí KARI, priemer drôtu 6/6 mm, veľkosť oka 100x100 mm</t>
  </si>
  <si>
    <t>-1393781881</t>
  </si>
  <si>
    <t>(71,52*2+11,28*2-2*4-4*1,8-5*1,4)*2</t>
  </si>
  <si>
    <t>(2,5+7,88+8,2+5)*1,2</t>
  </si>
  <si>
    <t>71,52*0,4*3</t>
  </si>
  <si>
    <t>Úpravy povrchov, podlahy, osadenie</t>
  </si>
  <si>
    <t>25</t>
  </si>
  <si>
    <t>631312121.S</t>
  </si>
  <si>
    <t>Doplnenie existujúcich mazanín prostým betónom  hr.do 80 mm</t>
  </si>
  <si>
    <t>-1779472048</t>
  </si>
  <si>
    <t>(71,02*10,78)*0,08</t>
  </si>
  <si>
    <t>26</t>
  </si>
  <si>
    <t>631315611.S</t>
  </si>
  <si>
    <t>Mazanina z betónu prostého (m3) tr. C 16/20 hr.nad 120 do 240 mm</t>
  </si>
  <si>
    <t>1700766115</t>
  </si>
  <si>
    <t>71,52*3,5*0,15 "krmná cesta</t>
  </si>
  <si>
    <t>(71,52*1,2+71,52*4+8*16,48+7,88*16,48)*0,15</t>
  </si>
  <si>
    <t>27</t>
  </si>
  <si>
    <t>631351101.S</t>
  </si>
  <si>
    <t>Debnenie stien, rýh a otvorov v podlahách zhotovenie</t>
  </si>
  <si>
    <t>776166264</t>
  </si>
  <si>
    <t>71,52*2*0,15+(8+16,48+8)*0,15+(8,2+16,48+8,2)*0,15+1,2*2*0,15+4*2*0,15+71,52*0,15</t>
  </si>
  <si>
    <t>28</t>
  </si>
  <si>
    <t>631351102.S</t>
  </si>
  <si>
    <t>Debnenie stien, rýh a otvorov v podlahách odstránenie</t>
  </si>
  <si>
    <t>1816440057</t>
  </si>
  <si>
    <t>29</t>
  </si>
  <si>
    <t>631362421.S</t>
  </si>
  <si>
    <t>Výstuž mazanín z betónov (z kameniva) a z ľahkých betónov zo sietí KARI, priemer drôtu 6/6 mm, veľkosť oka 100x100 mm</t>
  </si>
  <si>
    <t>-1055071689</t>
  </si>
  <si>
    <t>71,02*10,78</t>
  </si>
  <si>
    <t>(71,52*1,2+71,52*4+7,88*16,48+8,2*16,48)</t>
  </si>
  <si>
    <t>71,52*3,5</t>
  </si>
  <si>
    <t>30</t>
  </si>
  <si>
    <t>634920033.S</t>
  </si>
  <si>
    <t>Rezanie dilatačných škár v čiastočne zatvrdnutej betónovej mazanine alebo poteru hĺbky nad 50 do 80 mm, šírky nad 10 do 20 mm</t>
  </si>
  <si>
    <t>m</t>
  </si>
  <si>
    <t>-19029769</t>
  </si>
  <si>
    <t>16,48+8,2+16,48+7,88+4*5+1,2*2+6*10,78+3,5*5</t>
  </si>
  <si>
    <t>31</t>
  </si>
  <si>
    <t>952901311.S</t>
  </si>
  <si>
    <t>Vyčistenie budov poľnohospodárskych objektov akejkoľvek výšky</t>
  </si>
  <si>
    <t>1817639805</t>
  </si>
  <si>
    <t>99</t>
  </si>
  <si>
    <t>Presun hmôt HSV</t>
  </si>
  <si>
    <t>32</t>
  </si>
  <si>
    <t>998011002.S</t>
  </si>
  <si>
    <t>Presun hmôt pre budovy (801, 803, 812), zvislá konštr. z tehál, tvárnic, z kovu výšky do 12 m</t>
  </si>
  <si>
    <t>-595328802</t>
  </si>
  <si>
    <t>PSV</t>
  </si>
  <si>
    <t>Práce a dodávky PSV</t>
  </si>
  <si>
    <t>762</t>
  </si>
  <si>
    <t>Konštrukcie tesárske</t>
  </si>
  <si>
    <t>33</t>
  </si>
  <si>
    <t>762332110.S</t>
  </si>
  <si>
    <t>Montáž viazaných konštrukcií krovov striech z reziva priemernej plochy do 120 cm2</t>
  </si>
  <si>
    <t>774211826</t>
  </si>
  <si>
    <t>72,120*16</t>
  </si>
  <si>
    <t>34</t>
  </si>
  <si>
    <t>M</t>
  </si>
  <si>
    <t>605120006900.S</t>
  </si>
  <si>
    <t>Drevené hranoly 80 mm x 120 mm</t>
  </si>
  <si>
    <t>381811136</t>
  </si>
  <si>
    <t>1153,92*0,08*0,10</t>
  </si>
  <si>
    <t>9,231*1,05 'Prepočítané koeficientom množstva</t>
  </si>
  <si>
    <t>35</t>
  </si>
  <si>
    <t>762395000.S</t>
  </si>
  <si>
    <t>Spojovacie prostriedky pre viazané konštrukcie krovov, debnenie a laťovanie, nadstrešné konštr., spádové kliny - svorky, dosky, klince, pásová oceľ, vruty</t>
  </si>
  <si>
    <t>-765961111</t>
  </si>
  <si>
    <t>36</t>
  </si>
  <si>
    <t>998762202.S</t>
  </si>
  <si>
    <t>Presun hmôt pre konštrukcie tesárske v objektoch výšky do 12 m</t>
  </si>
  <si>
    <t>%</t>
  </si>
  <si>
    <t>-523615745</t>
  </si>
  <si>
    <t>764</t>
  </si>
  <si>
    <t>Konštrukcie klampiarske</t>
  </si>
  <si>
    <t>37</t>
  </si>
  <si>
    <t>764352221.S</t>
  </si>
  <si>
    <t>Žľaby z pozinkovaného PZ plechu, pododkvapové polkruhové r.š. 200 mm</t>
  </si>
  <si>
    <t>-24394815</t>
  </si>
  <si>
    <t>72,12*3</t>
  </si>
  <si>
    <t>38</t>
  </si>
  <si>
    <t>764359212.S</t>
  </si>
  <si>
    <t>Kotlík kónický z pozinkovaného PZ plechu, pre rúry s priemerom od 100 do 125 mm</t>
  </si>
  <si>
    <t>ks</t>
  </si>
  <si>
    <t>-871328191</t>
  </si>
  <si>
    <t>39</t>
  </si>
  <si>
    <t>764454255.S</t>
  </si>
  <si>
    <t>Zvodové rúry z pozinkovaného PZ plechu, kruhové priemer 150 mm</t>
  </si>
  <si>
    <t>1545295458</t>
  </si>
  <si>
    <t>2*4,77+2*4,0</t>
  </si>
  <si>
    <t>40</t>
  </si>
  <si>
    <t>998764201.S</t>
  </si>
  <si>
    <t>Presun hmôt pre konštrukcie klampiarske v objektoch výšky do 6 m</t>
  </si>
  <si>
    <t>-1186567735</t>
  </si>
  <si>
    <t>767</t>
  </si>
  <si>
    <t>Konštrukcie doplnkové kovové</t>
  </si>
  <si>
    <t>41</t>
  </si>
  <si>
    <t>767137114.S</t>
  </si>
  <si>
    <t>Montáž roštu zváraného z tenkosten. profilov, rozpätie do 600 mm</t>
  </si>
  <si>
    <t>1482262637</t>
  </si>
  <si>
    <t>188,831+60,792</t>
  </si>
  <si>
    <t>42</t>
  </si>
  <si>
    <t>145520000300.S</t>
  </si>
  <si>
    <t>Profil oceľový zváraný  uzavretý obdĺžnikový</t>
  </si>
  <si>
    <t>-279718064</t>
  </si>
  <si>
    <t>(71,52*4+3,64*4*3+11,28*2)*0,00215</t>
  </si>
  <si>
    <t>43</t>
  </si>
  <si>
    <t>767137511.S</t>
  </si>
  <si>
    <t xml:space="preserve">Obloženie Lexanom </t>
  </si>
  <si>
    <t>-967746989</t>
  </si>
  <si>
    <t>71,52*0,85</t>
  </si>
  <si>
    <t>44</t>
  </si>
  <si>
    <t>283170000100</t>
  </si>
  <si>
    <t>Doska komôrková z polykarbonátu LEXAN</t>
  </si>
  <si>
    <t>787758818</t>
  </si>
  <si>
    <t>60,792</t>
  </si>
  <si>
    <t>60,792*1,1 'Prepočítané koeficientom množstva</t>
  </si>
  <si>
    <t>45</t>
  </si>
  <si>
    <t>767137512.S</t>
  </si>
  <si>
    <t>Obloženie plechom oceľovým, tvarovaným, lakovaným</t>
  </si>
  <si>
    <t>87181732</t>
  </si>
  <si>
    <t>11,28*1,58/2*2</t>
  </si>
  <si>
    <t>(11,28*2,77-4*1,92)*2</t>
  </si>
  <si>
    <t>(71,52-5*1,4)*1,92</t>
  </si>
  <si>
    <t>46</t>
  </si>
  <si>
    <t>138310002100.S</t>
  </si>
  <si>
    <t>Plech trapézový pozink , hr. 0,5 - 0,75 mm</t>
  </si>
  <si>
    <t>1092408023</t>
  </si>
  <si>
    <t>188,831*1,05 'Prepočítané koeficientom množstva</t>
  </si>
  <si>
    <t>47</t>
  </si>
  <si>
    <t>767161210.S</t>
  </si>
  <si>
    <t>Montáž zábradlia rovného z rúrok na oceľovú konštrukciu, s hmotnosťou 1 m zábradlia do 20 kg</t>
  </si>
  <si>
    <t>-2113584246</t>
  </si>
  <si>
    <t>71,52*2</t>
  </si>
  <si>
    <t>48</t>
  </si>
  <si>
    <t>553520003000.S</t>
  </si>
  <si>
    <t>Zábradlie rovné, výška do 1200 mm,  vhodné do exteriéru</t>
  </si>
  <si>
    <t>1858428454</t>
  </si>
  <si>
    <t>49</t>
  </si>
  <si>
    <t>767392111.S</t>
  </si>
  <si>
    <t>Montáž krytiny striech plechom tvarovaným nitovaním</t>
  </si>
  <si>
    <t>710486734</t>
  </si>
  <si>
    <t>(72,12*15,55+72,12*1,1)</t>
  </si>
  <si>
    <t>50</t>
  </si>
  <si>
    <t>138310001300.S</t>
  </si>
  <si>
    <t>Plech trapézový pozink , hr. 0,5 - 1,25 mm</t>
  </si>
  <si>
    <t>-1860907787</t>
  </si>
  <si>
    <t>1200,798*1,03 'Prepočítané koeficientom množstva</t>
  </si>
  <si>
    <t>51</t>
  </si>
  <si>
    <t>767920110.S</t>
  </si>
  <si>
    <t>Montáž vrát a vrátok osadzovaných na stĺpiky murované alebo betónované, do 2 m2</t>
  </si>
  <si>
    <t>-1006551817</t>
  </si>
  <si>
    <t>52</t>
  </si>
  <si>
    <t>553510010100.S</t>
  </si>
  <si>
    <t>Bránka - vráta - jedmnokrídlové , šxv 1,1x1,6 m</t>
  </si>
  <si>
    <t>1446155907</t>
  </si>
  <si>
    <t>53</t>
  </si>
  <si>
    <t>767920120.S</t>
  </si>
  <si>
    <t>Montáž vrát a vrátok osadzovaných na stĺpiky murované alebo betónované, 2-4 m2</t>
  </si>
  <si>
    <t>1209553528</t>
  </si>
  <si>
    <t>54</t>
  </si>
  <si>
    <t>553510009900.S</t>
  </si>
  <si>
    <t>Bránka - vráta - jednokrídlová, šxv 1,4x1,6 m</t>
  </si>
  <si>
    <t>-1736573971</t>
  </si>
  <si>
    <t>55</t>
  </si>
  <si>
    <t>553510010000.S</t>
  </si>
  <si>
    <t>Bránka - vráta - jednokrídlová, šxv 1,8x1,6 m</t>
  </si>
  <si>
    <t>-1553643384</t>
  </si>
  <si>
    <t>56</t>
  </si>
  <si>
    <t>767920130.S</t>
  </si>
  <si>
    <t>Montáž vrát a vrátok osadzovaných na stĺpiky murované alebo betónované, 4-6 m2</t>
  </si>
  <si>
    <t>950040164</t>
  </si>
  <si>
    <t>57</t>
  </si>
  <si>
    <t>553410058800.S</t>
  </si>
  <si>
    <t>Vráta oceľové 3000x1600 mm</t>
  </si>
  <si>
    <t>1175140446</t>
  </si>
  <si>
    <t>58</t>
  </si>
  <si>
    <t>767920140.S</t>
  </si>
  <si>
    <t>Montáž vrát a vrátok k oploteniu osadzovaných na stĺpiky murované alebo betónované, 6-8 m2</t>
  </si>
  <si>
    <t>993089896</t>
  </si>
  <si>
    <t>59</t>
  </si>
  <si>
    <t>553410058000.S1</t>
  </si>
  <si>
    <t>Vráta oceľové 4000x1600 mm posúvne</t>
  </si>
  <si>
    <t>2047658642</t>
  </si>
  <si>
    <t>60</t>
  </si>
  <si>
    <t>767920170.S</t>
  </si>
  <si>
    <t>Montáž vrát a vrátok osadzovaných na stĺpiky murované alebo betónované nad 15 m2</t>
  </si>
  <si>
    <t>-1293902325</t>
  </si>
  <si>
    <t>61</t>
  </si>
  <si>
    <t>553410057800.S</t>
  </si>
  <si>
    <t>Vráta oceľové dvojkrídlové 10,78 x 1,6 m</t>
  </si>
  <si>
    <t>1136274959</t>
  </si>
  <si>
    <t>62</t>
  </si>
  <si>
    <t>767995104.S</t>
  </si>
  <si>
    <t>Montáž ostatných atypických kovových stavebných doplnkových konštrukcií nad 20 do 50 kg</t>
  </si>
  <si>
    <t>kg</t>
  </si>
  <si>
    <t>-2132142120</t>
  </si>
  <si>
    <t>(4,9*2+2,45+4,0+4,2)*19*14,4</t>
  </si>
  <si>
    <t>63</t>
  </si>
  <si>
    <t>145740000100.S</t>
  </si>
  <si>
    <t>Profil oceľový uzavretý štvocrcový</t>
  </si>
  <si>
    <t>128</t>
  </si>
  <si>
    <t>-813405630</t>
  </si>
  <si>
    <t>5595,12*0,0011 'Prepočítané koeficientom množstva</t>
  </si>
  <si>
    <t>64</t>
  </si>
  <si>
    <t>767995106.S</t>
  </si>
  <si>
    <t>Montáž ostatných atypických kovových stavebných doplnkových konštrukcií nad 100 do 250 kg IPE 180</t>
  </si>
  <si>
    <t>-220869729</t>
  </si>
  <si>
    <t>8745,39   "Pôvodné väzníky</t>
  </si>
  <si>
    <t>65</t>
  </si>
  <si>
    <t>998767201.S</t>
  </si>
  <si>
    <t>Presun hmôt pre kovové stavebné doplnkové konštrukcie v objektoch výšky do 6 m</t>
  </si>
  <si>
    <t>-1779446298</t>
  </si>
  <si>
    <t>783</t>
  </si>
  <si>
    <t>Nátery</t>
  </si>
  <si>
    <t>66</t>
  </si>
  <si>
    <t>783101821.S</t>
  </si>
  <si>
    <t>Odstránenie starých náterov z oceľových konštrukcií ťažkých A opálením alebo oklepaním</t>
  </si>
  <si>
    <t>223427140</t>
  </si>
  <si>
    <t>67</t>
  </si>
  <si>
    <t>783122110.S</t>
  </si>
  <si>
    <t>Nátery oceľ.konštr. syntetické na vzduchu schnúce ťažkých A dvojnásobné - 70μm</t>
  </si>
  <si>
    <t>-1144595354</t>
  </si>
  <si>
    <t>8,745*13</t>
  </si>
  <si>
    <t>68</t>
  </si>
  <si>
    <t>783122710.S</t>
  </si>
  <si>
    <t>Nátery oceľ.konštr. syntetické na vzduchu schnúce ťažkých A základné - 35μm</t>
  </si>
  <si>
    <t>-1235808514</t>
  </si>
  <si>
    <t>ROTAX - ARCH spol, s.r.o., Fidlíkova 3, 066 01 Humenné</t>
  </si>
  <si>
    <t>Argo-PK, Projekčná kancelária, Strojárska 3998, Snina</t>
  </si>
  <si>
    <t xml:space="preserve">    9 - Ostatné konštrukcie a práce</t>
  </si>
  <si>
    <t>Ostatné konštrukcie a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</si>
</sst>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70" workbookViewId="0">
      <selection activeCell="A98" sqref="A98:XFD9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" customHeight="1">
      <c r="AR2" s="218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6" t="s">
        <v>6</v>
      </c>
      <c r="BT2" s="16" t="s">
        <v>7</v>
      </c>
    </row>
    <row r="3" spans="1:74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s="1" customFormat="1" ht="12" customHeight="1">
      <c r="B5" s="19"/>
      <c r="D5" s="22" t="s">
        <v>11</v>
      </c>
      <c r="K5" s="211" t="s">
        <v>12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R5" s="19"/>
      <c r="BS5" s="16" t="s">
        <v>6</v>
      </c>
    </row>
    <row r="6" spans="1:74" s="1" customFormat="1" ht="36.9" customHeight="1">
      <c r="B6" s="19"/>
      <c r="D6" s="24" t="s">
        <v>13</v>
      </c>
      <c r="K6" s="213" t="s">
        <v>14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R6" s="19"/>
      <c r="BS6" s="16" t="s">
        <v>6</v>
      </c>
    </row>
    <row r="7" spans="1:74" s="1" customFormat="1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s="1" customFormat="1" ht="12" customHeight="1">
      <c r="B8" s="19"/>
      <c r="D8" s="25" t="s">
        <v>17</v>
      </c>
      <c r="K8" s="23" t="s">
        <v>18</v>
      </c>
      <c r="AK8" s="25" t="s">
        <v>19</v>
      </c>
      <c r="AN8" s="23" t="s">
        <v>20</v>
      </c>
      <c r="AR8" s="19"/>
      <c r="BS8" s="16" t="s">
        <v>6</v>
      </c>
    </row>
    <row r="9" spans="1:74" s="1" customFormat="1" ht="14.4" customHeight="1">
      <c r="B9" s="19"/>
      <c r="AR9" s="19"/>
      <c r="BS9" s="16" t="s">
        <v>6</v>
      </c>
    </row>
    <row r="10" spans="1:74" s="1" customFormat="1" ht="12" customHeight="1">
      <c r="B10" s="19"/>
      <c r="D10" s="25" t="s">
        <v>21</v>
      </c>
      <c r="AK10" s="25" t="s">
        <v>22</v>
      </c>
      <c r="AN10" s="23" t="s">
        <v>23</v>
      </c>
      <c r="AR10" s="19"/>
      <c r="BS10" s="16" t="s">
        <v>6</v>
      </c>
    </row>
    <row r="11" spans="1:74" s="1" customFormat="1" ht="18.45" customHeight="1">
      <c r="B11" s="19"/>
      <c r="E11" s="23" t="s">
        <v>470</v>
      </c>
      <c r="AK11" s="25" t="s">
        <v>24</v>
      </c>
      <c r="AN11" s="23" t="s">
        <v>25</v>
      </c>
      <c r="AR11" s="19"/>
      <c r="BS11" s="16" t="s">
        <v>6</v>
      </c>
    </row>
    <row r="12" spans="1:74" s="1" customFormat="1" ht="6.9" customHeight="1">
      <c r="B12" s="19"/>
      <c r="AR12" s="19"/>
      <c r="BS12" s="16" t="s">
        <v>6</v>
      </c>
    </row>
    <row r="13" spans="1:74" s="1" customFormat="1" ht="12" customHeight="1">
      <c r="B13" s="19"/>
      <c r="D13" s="25" t="s">
        <v>26</v>
      </c>
      <c r="AK13" s="25" t="s">
        <v>22</v>
      </c>
      <c r="AN13" s="23" t="s">
        <v>1</v>
      </c>
      <c r="AR13" s="19"/>
      <c r="BS13" s="16" t="s">
        <v>6</v>
      </c>
    </row>
    <row r="14" spans="1:74" ht="13.2">
      <c r="B14" s="19"/>
      <c r="E14" s="23" t="s">
        <v>18</v>
      </c>
      <c r="AK14" s="25" t="s">
        <v>24</v>
      </c>
      <c r="AN14" s="23" t="s">
        <v>1</v>
      </c>
      <c r="AR14" s="19"/>
      <c r="BS14" s="16" t="s">
        <v>6</v>
      </c>
    </row>
    <row r="15" spans="1:74" s="1" customFormat="1" ht="6.9" customHeight="1">
      <c r="B15" s="19"/>
      <c r="AR15" s="19"/>
      <c r="BS15" s="16" t="s">
        <v>3</v>
      </c>
    </row>
    <row r="16" spans="1:74" s="1" customFormat="1" ht="12" customHeight="1">
      <c r="B16" s="19"/>
      <c r="D16" s="25" t="s">
        <v>27</v>
      </c>
      <c r="AK16" s="25" t="s">
        <v>22</v>
      </c>
      <c r="AN16" s="23" t="s">
        <v>1</v>
      </c>
      <c r="AR16" s="19"/>
      <c r="BS16" s="16" t="s">
        <v>3</v>
      </c>
    </row>
    <row r="17" spans="1:71" s="1" customFormat="1" ht="18.45" customHeight="1">
      <c r="B17" s="19"/>
      <c r="E17" s="23" t="s">
        <v>471</v>
      </c>
      <c r="AK17" s="25" t="s">
        <v>24</v>
      </c>
      <c r="AN17" s="23" t="s">
        <v>1</v>
      </c>
      <c r="AR17" s="19"/>
      <c r="BS17" s="16" t="s">
        <v>28</v>
      </c>
    </row>
    <row r="18" spans="1:71" s="1" customFormat="1" ht="6.9" customHeight="1">
      <c r="B18" s="19"/>
      <c r="AR18" s="19"/>
      <c r="BS18" s="16" t="s">
        <v>6</v>
      </c>
    </row>
    <row r="19" spans="1:71" s="1" customFormat="1" ht="12" customHeight="1">
      <c r="B19" s="19"/>
      <c r="D19" s="25" t="s">
        <v>29</v>
      </c>
      <c r="AK19" s="25" t="s">
        <v>22</v>
      </c>
      <c r="AN19" s="23" t="s">
        <v>1</v>
      </c>
      <c r="AR19" s="19"/>
      <c r="BS19" s="16" t="s">
        <v>6</v>
      </c>
    </row>
    <row r="20" spans="1:71" s="1" customFormat="1" ht="18.45" customHeight="1">
      <c r="B20" s="19"/>
      <c r="E20" s="23" t="s">
        <v>18</v>
      </c>
      <c r="AK20" s="25" t="s">
        <v>24</v>
      </c>
      <c r="AN20" s="23" t="s">
        <v>1</v>
      </c>
      <c r="AR20" s="19"/>
      <c r="BS20" s="16" t="s">
        <v>28</v>
      </c>
    </row>
    <row r="21" spans="1:71" s="1" customFormat="1" ht="6.9" customHeight="1">
      <c r="B21" s="19"/>
      <c r="AR21" s="19"/>
    </row>
    <row r="22" spans="1:71" s="1" customFormat="1" ht="12" customHeight="1">
      <c r="B22" s="19"/>
      <c r="D22" s="25" t="s">
        <v>30</v>
      </c>
      <c r="AR22" s="19"/>
    </row>
    <row r="23" spans="1:71" s="1" customFormat="1" ht="16.5" customHeight="1">
      <c r="B23" s="19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9"/>
    </row>
    <row r="24" spans="1:71" s="1" customFormat="1" ht="6.9" customHeight="1">
      <c r="B24" s="19"/>
      <c r="AR24" s="19"/>
    </row>
    <row r="25" spans="1:71" s="1" customFormat="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1:71" s="2" customFormat="1" ht="25.95" customHeight="1">
      <c r="A26" s="28"/>
      <c r="B26" s="29"/>
      <c r="C26" s="28"/>
      <c r="D26" s="30" t="s">
        <v>31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5">
        <f>ROUND(AG94,2)</f>
        <v>0</v>
      </c>
      <c r="AL26" s="216"/>
      <c r="AM26" s="216"/>
      <c r="AN26" s="216"/>
      <c r="AO26" s="216"/>
      <c r="AP26" s="28"/>
      <c r="AQ26" s="28"/>
      <c r="AR26" s="29"/>
      <c r="BE26" s="28"/>
    </row>
    <row r="27" spans="1:71" s="2" customFormat="1" ht="6.9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pans="1:71" s="2" customFormat="1" ht="13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17" t="s">
        <v>32</v>
      </c>
      <c r="M28" s="217"/>
      <c r="N28" s="217"/>
      <c r="O28" s="217"/>
      <c r="P28" s="217"/>
      <c r="Q28" s="28"/>
      <c r="R28" s="28"/>
      <c r="S28" s="28"/>
      <c r="T28" s="28"/>
      <c r="U28" s="28"/>
      <c r="V28" s="28"/>
      <c r="W28" s="217" t="s">
        <v>33</v>
      </c>
      <c r="X28" s="217"/>
      <c r="Y28" s="217"/>
      <c r="Z28" s="217"/>
      <c r="AA28" s="217"/>
      <c r="AB28" s="217"/>
      <c r="AC28" s="217"/>
      <c r="AD28" s="217"/>
      <c r="AE28" s="217"/>
      <c r="AF28" s="28"/>
      <c r="AG28" s="28"/>
      <c r="AH28" s="28"/>
      <c r="AI28" s="28"/>
      <c r="AJ28" s="28"/>
      <c r="AK28" s="217" t="s">
        <v>34</v>
      </c>
      <c r="AL28" s="217"/>
      <c r="AM28" s="217"/>
      <c r="AN28" s="217"/>
      <c r="AO28" s="217"/>
      <c r="AP28" s="28"/>
      <c r="AQ28" s="28"/>
      <c r="AR28" s="29"/>
      <c r="BE28" s="28"/>
    </row>
    <row r="29" spans="1:71" s="3" customFormat="1" ht="14.4" customHeight="1">
      <c r="B29" s="33"/>
      <c r="D29" s="25" t="s">
        <v>35</v>
      </c>
      <c r="F29" s="34" t="s">
        <v>36</v>
      </c>
      <c r="L29" s="219">
        <v>0.2</v>
      </c>
      <c r="M29" s="220"/>
      <c r="N29" s="220"/>
      <c r="O29" s="220"/>
      <c r="P29" s="220"/>
      <c r="Q29" s="35"/>
      <c r="R29" s="35"/>
      <c r="S29" s="35"/>
      <c r="T29" s="35"/>
      <c r="U29" s="35"/>
      <c r="V29" s="35"/>
      <c r="W29" s="221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F29" s="35"/>
      <c r="AG29" s="35"/>
      <c r="AH29" s="35"/>
      <c r="AI29" s="35"/>
      <c r="AJ29" s="35"/>
      <c r="AK29" s="221">
        <f>ROUND(AV94, 2)</f>
        <v>0</v>
      </c>
      <c r="AL29" s="220"/>
      <c r="AM29" s="220"/>
      <c r="AN29" s="220"/>
      <c r="AO29" s="220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</row>
    <row r="30" spans="1:71" s="3" customFormat="1" ht="14.4" customHeight="1">
      <c r="B30" s="33"/>
      <c r="F30" s="34" t="s">
        <v>37</v>
      </c>
      <c r="L30" s="208">
        <v>0.2</v>
      </c>
      <c r="M30" s="209"/>
      <c r="N30" s="209"/>
      <c r="O30" s="209"/>
      <c r="P30" s="209"/>
      <c r="W30" s="210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10">
        <f>ROUND(AW94, 2)</f>
        <v>0</v>
      </c>
      <c r="AL30" s="209"/>
      <c r="AM30" s="209"/>
      <c r="AN30" s="209"/>
      <c r="AO30" s="209"/>
      <c r="AR30" s="33"/>
    </row>
    <row r="31" spans="1:71" s="3" customFormat="1" ht="14.4" hidden="1" customHeight="1">
      <c r="B31" s="33"/>
      <c r="F31" s="25" t="s">
        <v>38</v>
      </c>
      <c r="L31" s="208">
        <v>0.2</v>
      </c>
      <c r="M31" s="209"/>
      <c r="N31" s="209"/>
      <c r="O31" s="209"/>
      <c r="P31" s="209"/>
      <c r="W31" s="210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10">
        <v>0</v>
      </c>
      <c r="AL31" s="209"/>
      <c r="AM31" s="209"/>
      <c r="AN31" s="209"/>
      <c r="AO31" s="209"/>
      <c r="AR31" s="33"/>
    </row>
    <row r="32" spans="1:71" s="3" customFormat="1" ht="14.4" hidden="1" customHeight="1">
      <c r="B32" s="33"/>
      <c r="F32" s="25" t="s">
        <v>39</v>
      </c>
      <c r="L32" s="208">
        <v>0.2</v>
      </c>
      <c r="M32" s="209"/>
      <c r="N32" s="209"/>
      <c r="O32" s="209"/>
      <c r="P32" s="209"/>
      <c r="W32" s="210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10">
        <v>0</v>
      </c>
      <c r="AL32" s="209"/>
      <c r="AM32" s="209"/>
      <c r="AN32" s="209"/>
      <c r="AO32" s="209"/>
      <c r="AR32" s="33"/>
    </row>
    <row r="33" spans="1:57" s="3" customFormat="1" ht="14.4" hidden="1" customHeight="1">
      <c r="B33" s="33"/>
      <c r="F33" s="34" t="s">
        <v>40</v>
      </c>
      <c r="L33" s="219">
        <v>0</v>
      </c>
      <c r="M33" s="220"/>
      <c r="N33" s="220"/>
      <c r="O33" s="220"/>
      <c r="P33" s="220"/>
      <c r="Q33" s="35"/>
      <c r="R33" s="35"/>
      <c r="S33" s="35"/>
      <c r="T33" s="35"/>
      <c r="U33" s="35"/>
      <c r="V33" s="35"/>
      <c r="W33" s="221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F33" s="35"/>
      <c r="AG33" s="35"/>
      <c r="AH33" s="35"/>
      <c r="AI33" s="35"/>
      <c r="AJ33" s="35"/>
      <c r="AK33" s="221">
        <v>0</v>
      </c>
      <c r="AL33" s="220"/>
      <c r="AM33" s="220"/>
      <c r="AN33" s="220"/>
      <c r="AO33" s="220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</row>
    <row r="34" spans="1:57" s="2" customFormat="1" ht="6.9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pans="1:57" s="2" customFormat="1" ht="25.95" customHeight="1">
      <c r="A35" s="28"/>
      <c r="B35" s="29"/>
      <c r="C35" s="37"/>
      <c r="D35" s="38" t="s">
        <v>41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42</v>
      </c>
      <c r="U35" s="39"/>
      <c r="V35" s="39"/>
      <c r="W35" s="39"/>
      <c r="X35" s="225" t="s">
        <v>43</v>
      </c>
      <c r="Y35" s="223"/>
      <c r="Z35" s="223"/>
      <c r="AA35" s="223"/>
      <c r="AB35" s="223"/>
      <c r="AC35" s="39"/>
      <c r="AD35" s="39"/>
      <c r="AE35" s="39"/>
      <c r="AF35" s="39"/>
      <c r="AG35" s="39"/>
      <c r="AH35" s="39"/>
      <c r="AI35" s="39"/>
      <c r="AJ35" s="39"/>
      <c r="AK35" s="222">
        <f>SUM(AK26:AK33)</f>
        <v>0</v>
      </c>
      <c r="AL35" s="223"/>
      <c r="AM35" s="223"/>
      <c r="AN35" s="223"/>
      <c r="AO35" s="224"/>
      <c r="AP35" s="37"/>
      <c r="AQ35" s="37"/>
      <c r="AR35" s="29"/>
      <c r="BE35" s="28"/>
    </row>
    <row r="36" spans="1:57" s="2" customFormat="1" ht="6.9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" customHeight="1">
      <c r="B38" s="19"/>
      <c r="AR38" s="19"/>
    </row>
    <row r="39" spans="1:57" s="1" customFormat="1" ht="14.4" customHeight="1">
      <c r="B39" s="19"/>
      <c r="AR39" s="19"/>
    </row>
    <row r="40" spans="1:57" s="1" customFormat="1" ht="14.4" customHeight="1">
      <c r="B40" s="19"/>
      <c r="AR40" s="19"/>
    </row>
    <row r="41" spans="1:57" s="1" customFormat="1" ht="14.4" customHeight="1">
      <c r="B41" s="19"/>
      <c r="AR41" s="19"/>
    </row>
    <row r="42" spans="1:57" s="1" customFormat="1" ht="14.4" customHeight="1">
      <c r="B42" s="19"/>
      <c r="AR42" s="19"/>
    </row>
    <row r="43" spans="1:57" s="1" customFormat="1" ht="14.4" customHeight="1">
      <c r="B43" s="19"/>
      <c r="AR43" s="19"/>
    </row>
    <row r="44" spans="1:57" s="1" customFormat="1" ht="14.4" customHeight="1">
      <c r="B44" s="19"/>
      <c r="AR44" s="19"/>
    </row>
    <row r="45" spans="1:57" s="1" customFormat="1" ht="14.4" customHeight="1">
      <c r="B45" s="19"/>
      <c r="AR45" s="19"/>
    </row>
    <row r="46" spans="1:57" s="1" customFormat="1" ht="14.4" customHeight="1">
      <c r="B46" s="19"/>
      <c r="AR46" s="19"/>
    </row>
    <row r="47" spans="1:57" s="1" customFormat="1" ht="14.4" customHeight="1">
      <c r="B47" s="19"/>
      <c r="AR47" s="19"/>
    </row>
    <row r="48" spans="1:57" s="1" customFormat="1" ht="14.4" customHeight="1">
      <c r="B48" s="19"/>
      <c r="AR48" s="19"/>
    </row>
    <row r="49" spans="1:57" s="2" customFormat="1" ht="14.4" customHeight="1">
      <c r="B49" s="41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3.2">
      <c r="A60" s="28"/>
      <c r="B60" s="29"/>
      <c r="C60" s="28"/>
      <c r="D60" s="44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4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4" t="s">
        <v>46</v>
      </c>
      <c r="AI60" s="31"/>
      <c r="AJ60" s="31"/>
      <c r="AK60" s="31"/>
      <c r="AL60" s="31"/>
      <c r="AM60" s="44" t="s">
        <v>47</v>
      </c>
      <c r="AN60" s="31"/>
      <c r="AO60" s="31"/>
      <c r="AP60" s="28"/>
      <c r="AQ60" s="28"/>
      <c r="AR60" s="29"/>
      <c r="BE60" s="28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3.2">
      <c r="A64" s="28"/>
      <c r="B64" s="29"/>
      <c r="C64" s="28"/>
      <c r="D64" s="42" t="s">
        <v>48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49</v>
      </c>
      <c r="AI64" s="45"/>
      <c r="AJ64" s="45"/>
      <c r="AK64" s="45"/>
      <c r="AL64" s="45"/>
      <c r="AM64" s="45"/>
      <c r="AN64" s="45"/>
      <c r="AO64" s="45"/>
      <c r="AP64" s="28"/>
      <c r="AQ64" s="28"/>
      <c r="AR64" s="29"/>
      <c r="BE64" s="28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3.2">
      <c r="A75" s="28"/>
      <c r="B75" s="29"/>
      <c r="C75" s="28"/>
      <c r="D75" s="44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4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4" t="s">
        <v>46</v>
      </c>
      <c r="AI75" s="31"/>
      <c r="AJ75" s="31"/>
      <c r="AK75" s="31"/>
      <c r="AL75" s="31"/>
      <c r="AM75" s="44" t="s">
        <v>47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" customHeight="1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29"/>
      <c r="BE77" s="28"/>
    </row>
    <row r="81" spans="1:91" s="2" customFormat="1" ht="6.9" customHeight="1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29"/>
      <c r="BE81" s="28"/>
    </row>
    <row r="82" spans="1:91" s="2" customFormat="1" ht="24.9" customHeight="1">
      <c r="A82" s="28"/>
      <c r="B82" s="29"/>
      <c r="C82" s="20" t="s">
        <v>50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50"/>
      <c r="C84" s="25" t="s">
        <v>11</v>
      </c>
      <c r="L84" s="4" t="str">
        <f>K5</f>
        <v>99-6</v>
      </c>
      <c r="AR84" s="50"/>
    </row>
    <row r="85" spans="1:91" s="5" customFormat="1" ht="36.9" customHeight="1">
      <c r="B85" s="51"/>
      <c r="C85" s="52" t="s">
        <v>13</v>
      </c>
      <c r="L85" s="189" t="str">
        <f>K6</f>
        <v>Stavebné úpravy maštale pre voľné ustajnenie HD, p.č. 202, k.u. Čukalovce, okr. Snina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51"/>
    </row>
    <row r="86" spans="1:91" s="2" customFormat="1" ht="6.9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5" t="s">
        <v>17</v>
      </c>
      <c r="D87" s="28"/>
      <c r="E87" s="28"/>
      <c r="F87" s="28"/>
      <c r="G87" s="28"/>
      <c r="H87" s="28"/>
      <c r="I87" s="28"/>
      <c r="J87" s="28"/>
      <c r="K87" s="28"/>
      <c r="L87" s="53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19</v>
      </c>
      <c r="AJ87" s="28"/>
      <c r="AK87" s="28"/>
      <c r="AL87" s="28"/>
      <c r="AM87" s="191" t="str">
        <f>IF(AN8= "","",AN8)</f>
        <v>28. 4. 2022</v>
      </c>
      <c r="AN87" s="191"/>
      <c r="AO87" s="28"/>
      <c r="AP87" s="28"/>
      <c r="AQ87" s="28"/>
      <c r="AR87" s="29"/>
      <c r="BE87" s="28"/>
    </row>
    <row r="88" spans="1:91" s="2" customFormat="1" ht="6.9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40.200000000000003" customHeight="1">
      <c r="A89" s="28"/>
      <c r="B89" s="29"/>
      <c r="C89" s="25" t="s">
        <v>21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ROTAX - ARCH spol, s.r.o., Fidlíkova 3, 066 01 Humenné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27</v>
      </c>
      <c r="AJ89" s="28"/>
      <c r="AK89" s="28"/>
      <c r="AL89" s="28"/>
      <c r="AM89" s="192" t="str">
        <f>IF(E17="","",E17)</f>
        <v>Argo-PK, Projekčná kancelária, Strojárska 3998, Snina</v>
      </c>
      <c r="AN89" s="193"/>
      <c r="AO89" s="193"/>
      <c r="AP89" s="193"/>
      <c r="AQ89" s="28"/>
      <c r="AR89" s="29"/>
      <c r="AS89" s="194" t="s">
        <v>51</v>
      </c>
      <c r="AT89" s="195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28"/>
    </row>
    <row r="90" spans="1:91" s="2" customFormat="1" ht="15.15" customHeight="1">
      <c r="A90" s="28"/>
      <c r="B90" s="29"/>
      <c r="C90" s="25" t="s">
        <v>26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29</v>
      </c>
      <c r="AJ90" s="28"/>
      <c r="AK90" s="28"/>
      <c r="AL90" s="28"/>
      <c r="AM90" s="192" t="str">
        <f>IF(E20="","",E20)</f>
        <v xml:space="preserve"> </v>
      </c>
      <c r="AN90" s="193"/>
      <c r="AO90" s="193"/>
      <c r="AP90" s="193"/>
      <c r="AQ90" s="28"/>
      <c r="AR90" s="29"/>
      <c r="AS90" s="196"/>
      <c r="AT90" s="197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28"/>
    </row>
    <row r="91" spans="1:91" s="2" customFormat="1" ht="10.95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96"/>
      <c r="AT91" s="197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28"/>
    </row>
    <row r="92" spans="1:91" s="2" customFormat="1" ht="29.25" customHeight="1">
      <c r="A92" s="28"/>
      <c r="B92" s="29"/>
      <c r="C92" s="198" t="s">
        <v>52</v>
      </c>
      <c r="D92" s="199"/>
      <c r="E92" s="199"/>
      <c r="F92" s="199"/>
      <c r="G92" s="199"/>
      <c r="H92" s="59"/>
      <c r="I92" s="200" t="s">
        <v>53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2" t="s">
        <v>54</v>
      </c>
      <c r="AH92" s="199"/>
      <c r="AI92" s="199"/>
      <c r="AJ92" s="199"/>
      <c r="AK92" s="199"/>
      <c r="AL92" s="199"/>
      <c r="AM92" s="199"/>
      <c r="AN92" s="200" t="s">
        <v>55</v>
      </c>
      <c r="AO92" s="199"/>
      <c r="AP92" s="201"/>
      <c r="AQ92" s="60" t="s">
        <v>56</v>
      </c>
      <c r="AR92" s="29"/>
      <c r="AS92" s="61" t="s">
        <v>57</v>
      </c>
      <c r="AT92" s="62" t="s">
        <v>58</v>
      </c>
      <c r="AU92" s="62" t="s">
        <v>59</v>
      </c>
      <c r="AV92" s="62" t="s">
        <v>60</v>
      </c>
      <c r="AW92" s="62" t="s">
        <v>61</v>
      </c>
      <c r="AX92" s="62" t="s">
        <v>62</v>
      </c>
      <c r="AY92" s="62" t="s">
        <v>63</v>
      </c>
      <c r="AZ92" s="62" t="s">
        <v>64</v>
      </c>
      <c r="BA92" s="62" t="s">
        <v>65</v>
      </c>
      <c r="BB92" s="62" t="s">
        <v>66</v>
      </c>
      <c r="BC92" s="62" t="s">
        <v>67</v>
      </c>
      <c r="BD92" s="63" t="s">
        <v>68</v>
      </c>
      <c r="BE92" s="28"/>
    </row>
    <row r="93" spans="1:91" s="2" customFormat="1" ht="10.9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28"/>
    </row>
    <row r="94" spans="1:91" s="6" customFormat="1" ht="32.4" customHeight="1">
      <c r="B94" s="67"/>
      <c r="C94" s="68" t="s">
        <v>69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06">
        <f>ROUND(SUM(AG95:AG98),2)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71" t="s">
        <v>1</v>
      </c>
      <c r="AR94" s="67"/>
      <c r="AS94" s="72">
        <f>ROUND(SUM(AS95:AS98),2)</f>
        <v>0</v>
      </c>
      <c r="AT94" s="73">
        <f>ROUND(SUM(AV94:AW94),2)</f>
        <v>0</v>
      </c>
      <c r="AU94" s="74">
        <f>ROUND(SUM(AU95:AU98),5)</f>
        <v>4526.5487999999996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70</v>
      </c>
      <c r="BT94" s="76" t="s">
        <v>71</v>
      </c>
      <c r="BU94" s="77" t="s">
        <v>72</v>
      </c>
      <c r="BV94" s="76" t="s">
        <v>73</v>
      </c>
      <c r="BW94" s="76" t="s">
        <v>4</v>
      </c>
      <c r="BX94" s="76" t="s">
        <v>74</v>
      </c>
      <c r="CL94" s="76" t="s">
        <v>1</v>
      </c>
    </row>
    <row r="95" spans="1:91" s="7" customFormat="1" ht="16.5" customHeight="1">
      <c r="A95" s="78" t="s">
        <v>75</v>
      </c>
      <c r="B95" s="79"/>
      <c r="C95" s="80"/>
      <c r="D95" s="205" t="s">
        <v>76</v>
      </c>
      <c r="E95" s="205"/>
      <c r="F95" s="205"/>
      <c r="G95" s="205"/>
      <c r="H95" s="205"/>
      <c r="I95" s="81"/>
      <c r="J95" s="205" t="s">
        <v>77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'01 - SO - 01 Vlastná stavba'!J30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82" t="s">
        <v>78</v>
      </c>
      <c r="AR95" s="79"/>
      <c r="AS95" s="83">
        <v>0</v>
      </c>
      <c r="AT95" s="84">
        <f>ROUND(SUM(AV95:AW95),2)</f>
        <v>0</v>
      </c>
      <c r="AU95" s="85">
        <f>'01 - SO - 01 Vlastná stavba'!P128</f>
        <v>4526.548803650001</v>
      </c>
      <c r="AV95" s="84">
        <f>'01 - SO - 01 Vlastná stavba'!J33</f>
        <v>0</v>
      </c>
      <c r="AW95" s="84">
        <f>'01 - SO - 01 Vlastná stavba'!J34</f>
        <v>0</v>
      </c>
      <c r="AX95" s="84">
        <f>'01 - SO - 01 Vlastná stavba'!J35</f>
        <v>0</v>
      </c>
      <c r="AY95" s="84">
        <f>'01 - SO - 01 Vlastná stavba'!J36</f>
        <v>0</v>
      </c>
      <c r="AZ95" s="84">
        <f>'01 - SO - 01 Vlastná stavba'!F33</f>
        <v>0</v>
      </c>
      <c r="BA95" s="84">
        <f>'01 - SO - 01 Vlastná stavba'!F34</f>
        <v>0</v>
      </c>
      <c r="BB95" s="84">
        <f>'01 - SO - 01 Vlastná stavba'!F35</f>
        <v>0</v>
      </c>
      <c r="BC95" s="84">
        <f>'01 - SO - 01 Vlastná stavba'!F36</f>
        <v>0</v>
      </c>
      <c r="BD95" s="86">
        <f>'01 - SO - 01 Vlastná stavba'!F37</f>
        <v>0</v>
      </c>
      <c r="BT95" s="87" t="s">
        <v>79</v>
      </c>
      <c r="BV95" s="87" t="s">
        <v>73</v>
      </c>
      <c r="BW95" s="87" t="s">
        <v>80</v>
      </c>
      <c r="BX95" s="87" t="s">
        <v>4</v>
      </c>
      <c r="CL95" s="87" t="s">
        <v>1</v>
      </c>
      <c r="CM95" s="87" t="s">
        <v>71</v>
      </c>
    </row>
    <row r="96" spans="1:91" s="7" customFormat="1" ht="16.5" customHeight="1">
      <c r="A96" s="78"/>
      <c r="B96" s="79"/>
      <c r="C96" s="80"/>
      <c r="D96" s="205"/>
      <c r="E96" s="205"/>
      <c r="F96" s="205"/>
      <c r="G96" s="205"/>
      <c r="H96" s="205"/>
      <c r="I96" s="81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/>
      <c r="AH96" s="204"/>
      <c r="AI96" s="204"/>
      <c r="AJ96" s="204"/>
      <c r="AK96" s="204"/>
      <c r="AL96" s="204"/>
      <c r="AM96" s="204"/>
      <c r="AN96" s="203"/>
      <c r="AO96" s="204"/>
      <c r="AP96" s="204"/>
      <c r="AQ96" s="82"/>
      <c r="AR96" s="79"/>
      <c r="AS96" s="83"/>
      <c r="AT96" s="84"/>
      <c r="AU96" s="85"/>
      <c r="AV96" s="84"/>
      <c r="AW96" s="84"/>
      <c r="AX96" s="84"/>
      <c r="AY96" s="84"/>
      <c r="AZ96" s="84"/>
      <c r="BA96" s="84"/>
      <c r="BB96" s="84"/>
      <c r="BC96" s="84"/>
      <c r="BD96" s="86"/>
      <c r="BT96" s="87"/>
      <c r="BV96" s="87"/>
      <c r="BW96" s="87"/>
      <c r="BX96" s="87"/>
      <c r="CL96" s="87"/>
      <c r="CM96" s="87"/>
    </row>
    <row r="97" spans="1:91" s="7" customFormat="1" ht="24.75" customHeight="1">
      <c r="A97" s="78"/>
      <c r="B97" s="79"/>
      <c r="C97" s="80"/>
      <c r="D97" s="205"/>
      <c r="E97" s="205"/>
      <c r="F97" s="205"/>
      <c r="G97" s="205"/>
      <c r="H97" s="205"/>
      <c r="I97" s="81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3"/>
      <c r="AH97" s="204"/>
      <c r="AI97" s="204"/>
      <c r="AJ97" s="204"/>
      <c r="AK97" s="204"/>
      <c r="AL97" s="204"/>
      <c r="AM97" s="204"/>
      <c r="AN97" s="203"/>
      <c r="AO97" s="204"/>
      <c r="AP97" s="204"/>
      <c r="AQ97" s="82"/>
      <c r="AR97" s="79"/>
      <c r="AS97" s="83"/>
      <c r="AT97" s="84"/>
      <c r="AU97" s="85"/>
      <c r="AV97" s="84"/>
      <c r="AW97" s="84"/>
      <c r="AX97" s="84"/>
      <c r="AY97" s="84"/>
      <c r="AZ97" s="84"/>
      <c r="BA97" s="84"/>
      <c r="BB97" s="84"/>
      <c r="BC97" s="84"/>
      <c r="BD97" s="86"/>
      <c r="BT97" s="87"/>
      <c r="BV97" s="87"/>
      <c r="BW97" s="87"/>
      <c r="BX97" s="87"/>
      <c r="CL97" s="87"/>
      <c r="CM97" s="87"/>
    </row>
    <row r="98" spans="1:91" s="7" customFormat="1" ht="24.75" customHeight="1">
      <c r="A98" s="78"/>
      <c r="B98" s="79"/>
      <c r="C98" s="80"/>
      <c r="D98" s="205"/>
      <c r="E98" s="205"/>
      <c r="F98" s="205"/>
      <c r="G98" s="205"/>
      <c r="H98" s="205"/>
      <c r="I98" s="81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/>
      <c r="AH98" s="204"/>
      <c r="AI98" s="204"/>
      <c r="AJ98" s="204"/>
      <c r="AK98" s="204"/>
      <c r="AL98" s="204"/>
      <c r="AM98" s="204"/>
      <c r="AN98" s="203"/>
      <c r="AO98" s="204"/>
      <c r="AP98" s="204"/>
      <c r="AQ98" s="82"/>
      <c r="AR98" s="79"/>
      <c r="AS98" s="88"/>
      <c r="AT98" s="89"/>
      <c r="AU98" s="90"/>
      <c r="AV98" s="89"/>
      <c r="AW98" s="89"/>
      <c r="AX98" s="89"/>
      <c r="AY98" s="89"/>
      <c r="AZ98" s="89"/>
      <c r="BA98" s="89"/>
      <c r="BB98" s="89"/>
      <c r="BC98" s="89"/>
      <c r="BD98" s="91"/>
      <c r="BT98" s="87"/>
      <c r="BV98" s="87"/>
      <c r="BW98" s="87"/>
      <c r="BX98" s="87"/>
      <c r="CL98" s="87"/>
      <c r="CM98" s="87"/>
    </row>
    <row r="99" spans="1:91" s="2" customFormat="1" ht="30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91" s="2" customFormat="1" ht="6.9" customHeight="1">
      <c r="A100" s="28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01 - SO - 01 Vlastná stavb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77"/>
  <sheetViews>
    <sheetView showGridLines="0" topLeftCell="A45" workbookViewId="0">
      <selection activeCell="I129" sqref="I129:I27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2"/>
    </row>
    <row r="2" spans="1:46" s="1" customFormat="1" ht="36.9" customHeight="1">
      <c r="L2" s="218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80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1:46" s="1" customFormat="1" ht="24.9" customHeight="1">
      <c r="B4" s="19"/>
      <c r="D4" s="20" t="s">
        <v>81</v>
      </c>
      <c r="L4" s="19"/>
      <c r="M4" s="93" t="s">
        <v>9</v>
      </c>
      <c r="AT4" s="16" t="s">
        <v>3</v>
      </c>
    </row>
    <row r="5" spans="1:46" s="1" customFormat="1" ht="6.9" customHeight="1">
      <c r="B5" s="19"/>
      <c r="L5" s="19"/>
    </row>
    <row r="6" spans="1:46" s="1" customFormat="1" ht="12" customHeight="1">
      <c r="B6" s="19"/>
      <c r="D6" s="25" t="s">
        <v>13</v>
      </c>
      <c r="L6" s="19"/>
    </row>
    <row r="7" spans="1:46" s="1" customFormat="1" ht="26.25" customHeight="1">
      <c r="B7" s="19"/>
      <c r="E7" s="227" t="str">
        <f>'Rekapitulácia stavby'!K6</f>
        <v>Stavebné úpravy maštale pre voľné ustajnenie HD, p.č. 202, k.u. Čukalovce, okr. Snina</v>
      </c>
      <c r="F7" s="228"/>
      <c r="G7" s="228"/>
      <c r="H7" s="228"/>
      <c r="L7" s="19"/>
    </row>
    <row r="8" spans="1:46" s="2" customFormat="1" ht="12" customHeight="1">
      <c r="A8" s="28"/>
      <c r="B8" s="29"/>
      <c r="C8" s="28"/>
      <c r="D8" s="25" t="s">
        <v>82</v>
      </c>
      <c r="E8" s="28"/>
      <c r="F8" s="28"/>
      <c r="G8" s="28"/>
      <c r="H8" s="28"/>
      <c r="I8" s="28"/>
      <c r="J8" s="28"/>
      <c r="K8" s="28"/>
      <c r="L8" s="41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89" t="s">
        <v>83</v>
      </c>
      <c r="F9" s="226"/>
      <c r="G9" s="226"/>
      <c r="H9" s="226"/>
      <c r="I9" s="28"/>
      <c r="J9" s="28"/>
      <c r="K9" s="28"/>
      <c r="L9" s="41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41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15</v>
      </c>
      <c r="E11" s="28"/>
      <c r="F11" s="23" t="s">
        <v>1</v>
      </c>
      <c r="G11" s="28"/>
      <c r="H11" s="28"/>
      <c r="I11" s="25" t="s">
        <v>16</v>
      </c>
      <c r="J11" s="23" t="s">
        <v>1</v>
      </c>
      <c r="K11" s="28"/>
      <c r="L11" s="41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17</v>
      </c>
      <c r="E12" s="28"/>
      <c r="F12" s="23" t="s">
        <v>18</v>
      </c>
      <c r="G12" s="28"/>
      <c r="H12" s="28"/>
      <c r="I12" s="25" t="s">
        <v>19</v>
      </c>
      <c r="J12" s="54" t="str">
        <f>'Rekapitulácia stavby'!AN8</f>
        <v>28. 4. 2022</v>
      </c>
      <c r="K12" s="28"/>
      <c r="L12" s="4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5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1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21</v>
      </c>
      <c r="E14" s="28"/>
      <c r="F14" s="28"/>
      <c r="G14" s="28"/>
      <c r="H14" s="28"/>
      <c r="I14" s="25" t="s">
        <v>22</v>
      </c>
      <c r="J14" s="23" t="s">
        <v>23</v>
      </c>
      <c r="K14" s="28"/>
      <c r="L14" s="41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">
        <v>470</v>
      </c>
      <c r="F15" s="28"/>
      <c r="G15" s="28"/>
      <c r="H15" s="28"/>
      <c r="I15" s="25" t="s">
        <v>24</v>
      </c>
      <c r="J15" s="23" t="s">
        <v>25</v>
      </c>
      <c r="K15" s="28"/>
      <c r="L15" s="41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41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26</v>
      </c>
      <c r="E17" s="28"/>
      <c r="F17" s="28"/>
      <c r="G17" s="28"/>
      <c r="H17" s="28"/>
      <c r="I17" s="25" t="s">
        <v>22</v>
      </c>
      <c r="J17" s="23" t="str">
        <f>'Rekapitulácia stavby'!AN13</f>
        <v/>
      </c>
      <c r="K17" s="28"/>
      <c r="L17" s="41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211" t="str">
        <f>'Rekapitulácia stavby'!E14</f>
        <v xml:space="preserve"> </v>
      </c>
      <c r="F18" s="211"/>
      <c r="G18" s="211"/>
      <c r="H18" s="211"/>
      <c r="I18" s="25" t="s">
        <v>24</v>
      </c>
      <c r="J18" s="23" t="str">
        <f>'Rekapitulácia stavby'!AN14</f>
        <v/>
      </c>
      <c r="K18" s="28"/>
      <c r="L18" s="41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41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27</v>
      </c>
      <c r="E20" s="28"/>
      <c r="F20" s="28"/>
      <c r="G20" s="28"/>
      <c r="H20" s="28"/>
      <c r="I20" s="25" t="s">
        <v>22</v>
      </c>
      <c r="J20" s="23" t="s">
        <v>1</v>
      </c>
      <c r="K20" s="28"/>
      <c r="L20" s="41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">
        <v>471</v>
      </c>
      <c r="F21" s="28"/>
      <c r="G21" s="28"/>
      <c r="H21" s="28"/>
      <c r="I21" s="25" t="s">
        <v>24</v>
      </c>
      <c r="J21" s="23" t="s">
        <v>1</v>
      </c>
      <c r="K21" s="28"/>
      <c r="L21" s="41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41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29</v>
      </c>
      <c r="E23" s="28"/>
      <c r="F23" s="28"/>
      <c r="G23" s="28"/>
      <c r="H23" s="28"/>
      <c r="I23" s="25" t="s">
        <v>22</v>
      </c>
      <c r="J23" s="23" t="str">
        <f>IF('Rekapitulácia stavby'!AN19="","",'Rekapitulácia stavby'!AN19)</f>
        <v/>
      </c>
      <c r="K23" s="28"/>
      <c r="L23" s="41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tr">
        <f>IF('Rekapitulácia stavby'!E20="","",'Rekapitulácia stavby'!E20)</f>
        <v xml:space="preserve"> </v>
      </c>
      <c r="F24" s="28"/>
      <c r="G24" s="28"/>
      <c r="H24" s="28"/>
      <c r="I24" s="25" t="s">
        <v>24</v>
      </c>
      <c r="J24" s="23" t="str">
        <f>IF('Rekapitulácia stavby'!AN20="","",'Rekapitulácia stavby'!AN20)</f>
        <v/>
      </c>
      <c r="K24" s="28"/>
      <c r="L24" s="4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41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30</v>
      </c>
      <c r="E26" s="28"/>
      <c r="F26" s="28"/>
      <c r="G26" s="28"/>
      <c r="H26" s="28"/>
      <c r="I26" s="28"/>
      <c r="J26" s="28"/>
      <c r="K26" s="28"/>
      <c r="L26" s="41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4"/>
      <c r="B27" s="95"/>
      <c r="C27" s="94"/>
      <c r="D27" s="94"/>
      <c r="E27" s="214" t="s">
        <v>1</v>
      </c>
      <c r="F27" s="214"/>
      <c r="G27" s="214"/>
      <c r="H27" s="21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1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" customHeight="1">
      <c r="A29" s="28"/>
      <c r="B29" s="29"/>
      <c r="C29" s="28"/>
      <c r="D29" s="65"/>
      <c r="E29" s="65"/>
      <c r="F29" s="65"/>
      <c r="G29" s="65"/>
      <c r="H29" s="65"/>
      <c r="I29" s="65"/>
      <c r="J29" s="65"/>
      <c r="K29" s="65"/>
      <c r="L29" s="41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7" t="s">
        <v>31</v>
      </c>
      <c r="E30" s="28"/>
      <c r="F30" s="28"/>
      <c r="G30" s="28"/>
      <c r="H30" s="28"/>
      <c r="I30" s="28"/>
      <c r="J30" s="70">
        <f>ROUND(J128, 2)</f>
        <v>0</v>
      </c>
      <c r="K30" s="28"/>
      <c r="L30" s="41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" customHeight="1">
      <c r="A31" s="28"/>
      <c r="B31" s="29"/>
      <c r="C31" s="28"/>
      <c r="D31" s="65"/>
      <c r="E31" s="65"/>
      <c r="F31" s="65"/>
      <c r="G31" s="65"/>
      <c r="H31" s="65"/>
      <c r="I31" s="65"/>
      <c r="J31" s="65"/>
      <c r="K31" s="65"/>
      <c r="L31" s="41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" customHeight="1">
      <c r="A32" s="28"/>
      <c r="B32" s="29"/>
      <c r="C32" s="28"/>
      <c r="D32" s="28"/>
      <c r="E32" s="28"/>
      <c r="F32" s="32" t="s">
        <v>33</v>
      </c>
      <c r="G32" s="28"/>
      <c r="H32" s="28"/>
      <c r="I32" s="32" t="s">
        <v>32</v>
      </c>
      <c r="J32" s="32" t="s">
        <v>34</v>
      </c>
      <c r="K32" s="28"/>
      <c r="L32" s="41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" customHeight="1">
      <c r="A33" s="28"/>
      <c r="B33" s="29"/>
      <c r="C33" s="28"/>
      <c r="D33" s="98" t="s">
        <v>35</v>
      </c>
      <c r="E33" s="34" t="s">
        <v>36</v>
      </c>
      <c r="F33" s="99">
        <f>ROUND((SUM(BE128:BE276)),  2)</f>
        <v>0</v>
      </c>
      <c r="G33" s="100"/>
      <c r="H33" s="100"/>
      <c r="I33" s="101">
        <v>0.2</v>
      </c>
      <c r="J33" s="99">
        <f>ROUND(((SUM(BE128:BE276))*I33),  2)</f>
        <v>0</v>
      </c>
      <c r="K33" s="28"/>
      <c r="L33" s="41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" customHeight="1">
      <c r="A34" s="28"/>
      <c r="B34" s="29"/>
      <c r="C34" s="28"/>
      <c r="D34" s="28"/>
      <c r="E34" s="34" t="s">
        <v>37</v>
      </c>
      <c r="F34" s="102">
        <f>ROUND((SUM(BF128:BF276)),  2)</f>
        <v>0</v>
      </c>
      <c r="G34" s="28"/>
      <c r="H34" s="28"/>
      <c r="I34" s="103">
        <v>0.2</v>
      </c>
      <c r="J34" s="102">
        <f>ROUND(((SUM(BF128:BF276))*I34),  2)</f>
        <v>0</v>
      </c>
      <c r="K34" s="28"/>
      <c r="L34" s="41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" hidden="1" customHeight="1">
      <c r="A35" s="28"/>
      <c r="B35" s="29"/>
      <c r="C35" s="28"/>
      <c r="D35" s="28"/>
      <c r="E35" s="25" t="s">
        <v>38</v>
      </c>
      <c r="F35" s="102">
        <f>ROUND((SUM(BG128:BG276)),  2)</f>
        <v>0</v>
      </c>
      <c r="G35" s="28"/>
      <c r="H35" s="28"/>
      <c r="I35" s="103">
        <v>0.2</v>
      </c>
      <c r="J35" s="102">
        <f>0</f>
        <v>0</v>
      </c>
      <c r="K35" s="28"/>
      <c r="L35" s="41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" hidden="1" customHeight="1">
      <c r="A36" s="28"/>
      <c r="B36" s="29"/>
      <c r="C36" s="28"/>
      <c r="D36" s="28"/>
      <c r="E36" s="25" t="s">
        <v>39</v>
      </c>
      <c r="F36" s="102">
        <f>ROUND((SUM(BH128:BH276)),  2)</f>
        <v>0</v>
      </c>
      <c r="G36" s="28"/>
      <c r="H36" s="28"/>
      <c r="I36" s="103">
        <v>0.2</v>
      </c>
      <c r="J36" s="102">
        <f>0</f>
        <v>0</v>
      </c>
      <c r="K36" s="28"/>
      <c r="L36" s="41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" hidden="1" customHeight="1">
      <c r="A37" s="28"/>
      <c r="B37" s="29"/>
      <c r="C37" s="28"/>
      <c r="D37" s="28"/>
      <c r="E37" s="34" t="s">
        <v>40</v>
      </c>
      <c r="F37" s="99">
        <f>ROUND((SUM(BI128:BI276)),  2)</f>
        <v>0</v>
      </c>
      <c r="G37" s="100"/>
      <c r="H37" s="100"/>
      <c r="I37" s="101">
        <v>0</v>
      </c>
      <c r="J37" s="99">
        <f>0</f>
        <v>0</v>
      </c>
      <c r="K37" s="28"/>
      <c r="L37" s="41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41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104"/>
      <c r="D39" s="105" t="s">
        <v>41</v>
      </c>
      <c r="E39" s="59"/>
      <c r="F39" s="59"/>
      <c r="G39" s="106" t="s">
        <v>42</v>
      </c>
      <c r="H39" s="107" t="s">
        <v>43</v>
      </c>
      <c r="I39" s="59"/>
      <c r="J39" s="108">
        <f>SUM(J30:J37)</f>
        <v>0</v>
      </c>
      <c r="K39" s="109"/>
      <c r="L39" s="41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41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41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3.2">
      <c r="A61" s="28"/>
      <c r="B61" s="29"/>
      <c r="C61" s="28"/>
      <c r="D61" s="44" t="s">
        <v>46</v>
      </c>
      <c r="E61" s="31"/>
      <c r="F61" s="110" t="s">
        <v>47</v>
      </c>
      <c r="G61" s="44" t="s">
        <v>46</v>
      </c>
      <c r="H61" s="31"/>
      <c r="I61" s="31"/>
      <c r="J61" s="111" t="s">
        <v>47</v>
      </c>
      <c r="K61" s="31"/>
      <c r="L61" s="41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3.2">
      <c r="A65" s="28"/>
      <c r="B65" s="29"/>
      <c r="C65" s="28"/>
      <c r="D65" s="42" t="s">
        <v>48</v>
      </c>
      <c r="E65" s="45"/>
      <c r="F65" s="45"/>
      <c r="G65" s="42" t="s">
        <v>49</v>
      </c>
      <c r="H65" s="45"/>
      <c r="I65" s="45"/>
      <c r="J65" s="45"/>
      <c r="K65" s="45"/>
      <c r="L65" s="41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3.2">
      <c r="A76" s="28"/>
      <c r="B76" s="29"/>
      <c r="C76" s="28"/>
      <c r="D76" s="44" t="s">
        <v>46</v>
      </c>
      <c r="E76" s="31"/>
      <c r="F76" s="110" t="s">
        <v>47</v>
      </c>
      <c r="G76" s="44" t="s">
        <v>46</v>
      </c>
      <c r="H76" s="31"/>
      <c r="I76" s="31"/>
      <c r="J76" s="111" t="s">
        <v>47</v>
      </c>
      <c r="K76" s="31"/>
      <c r="L76" s="41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" customHeight="1">
      <c r="A77" s="2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" customHeight="1">
      <c r="A81" s="28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" customHeight="1">
      <c r="A82" s="28"/>
      <c r="B82" s="29"/>
      <c r="C82" s="20" t="s">
        <v>84</v>
      </c>
      <c r="D82" s="28"/>
      <c r="E82" s="28"/>
      <c r="F82" s="28"/>
      <c r="G82" s="28"/>
      <c r="H82" s="28"/>
      <c r="I82" s="28"/>
      <c r="J82" s="28"/>
      <c r="K82" s="28"/>
      <c r="L82" s="41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41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13</v>
      </c>
      <c r="D84" s="28"/>
      <c r="E84" s="28"/>
      <c r="F84" s="28"/>
      <c r="G84" s="28"/>
      <c r="H84" s="28"/>
      <c r="I84" s="28"/>
      <c r="J84" s="28"/>
      <c r="K84" s="28"/>
      <c r="L84" s="41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28"/>
      <c r="D85" s="28"/>
      <c r="E85" s="227" t="str">
        <f>E7</f>
        <v>Stavebné úpravy maštale pre voľné ustajnenie HD, p.č. 202, k.u. Čukalovce, okr. Snina</v>
      </c>
      <c r="F85" s="228"/>
      <c r="G85" s="228"/>
      <c r="H85" s="228"/>
      <c r="I85" s="28"/>
      <c r="J85" s="28"/>
      <c r="K85" s="28"/>
      <c r="L85" s="41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82</v>
      </c>
      <c r="D86" s="28"/>
      <c r="E86" s="28"/>
      <c r="F86" s="28"/>
      <c r="G86" s="28"/>
      <c r="H86" s="28"/>
      <c r="I86" s="28"/>
      <c r="J86" s="28"/>
      <c r="K86" s="28"/>
      <c r="L86" s="41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89" t="str">
        <f>E9</f>
        <v>01 - SO - 01 Vlastná stavba</v>
      </c>
      <c r="F87" s="226"/>
      <c r="G87" s="226"/>
      <c r="H87" s="226"/>
      <c r="I87" s="28"/>
      <c r="J87" s="28"/>
      <c r="K87" s="28"/>
      <c r="L87" s="41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41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17</v>
      </c>
      <c r="D89" s="28"/>
      <c r="E89" s="28"/>
      <c r="F89" s="23" t="str">
        <f>F12</f>
        <v xml:space="preserve"> </v>
      </c>
      <c r="G89" s="28"/>
      <c r="H89" s="28"/>
      <c r="I89" s="25" t="s">
        <v>19</v>
      </c>
      <c r="J89" s="54" t="str">
        <f>IF(J12="","",J12)</f>
        <v>28. 4. 2022</v>
      </c>
      <c r="K89" s="28"/>
      <c r="L89" s="41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41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40.200000000000003" customHeight="1">
      <c r="A91" s="28"/>
      <c r="B91" s="29"/>
      <c r="C91" s="25" t="s">
        <v>21</v>
      </c>
      <c r="D91" s="28"/>
      <c r="E91" s="28"/>
      <c r="F91" s="23" t="str">
        <f>E15</f>
        <v>ROTAX - ARCH spol, s.r.o., Fidlíkova 3, 066 01 Humenné</v>
      </c>
      <c r="G91" s="28"/>
      <c r="H91" s="28"/>
      <c r="I91" s="25" t="s">
        <v>27</v>
      </c>
      <c r="J91" s="26" t="str">
        <f>E21</f>
        <v>Argo-PK, Projekčná kancelária, Strojárska 3998, Snina</v>
      </c>
      <c r="K91" s="28"/>
      <c r="L91" s="41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15" customHeight="1">
      <c r="A92" s="28"/>
      <c r="B92" s="29"/>
      <c r="C92" s="25" t="s">
        <v>26</v>
      </c>
      <c r="D92" s="28"/>
      <c r="E92" s="28"/>
      <c r="F92" s="23" t="str">
        <f>IF(E18="","",E18)</f>
        <v xml:space="preserve"> </v>
      </c>
      <c r="G92" s="28"/>
      <c r="H92" s="28"/>
      <c r="I92" s="25" t="s">
        <v>29</v>
      </c>
      <c r="J92" s="26" t="str">
        <f>E24</f>
        <v xml:space="preserve"> </v>
      </c>
      <c r="K92" s="28"/>
      <c r="L92" s="41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41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12" t="s">
        <v>85</v>
      </c>
      <c r="D94" s="104"/>
      <c r="E94" s="104"/>
      <c r="F94" s="104"/>
      <c r="G94" s="104"/>
      <c r="H94" s="104"/>
      <c r="I94" s="104"/>
      <c r="J94" s="113" t="s">
        <v>86</v>
      </c>
      <c r="K94" s="104"/>
      <c r="L94" s="41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41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5" customHeight="1">
      <c r="A96" s="28"/>
      <c r="B96" s="29"/>
      <c r="C96" s="114" t="s">
        <v>87</v>
      </c>
      <c r="D96" s="28"/>
      <c r="E96" s="28"/>
      <c r="F96" s="28"/>
      <c r="G96" s="28"/>
      <c r="H96" s="28"/>
      <c r="I96" s="28"/>
      <c r="J96" s="70">
        <f>J128</f>
        <v>0</v>
      </c>
      <c r="K96" s="28"/>
      <c r="L96" s="41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88</v>
      </c>
    </row>
    <row r="97" spans="1:31" s="9" customFormat="1" ht="24.9" customHeight="1">
      <c r="B97" s="115"/>
      <c r="D97" s="116" t="s">
        <v>89</v>
      </c>
      <c r="E97" s="117"/>
      <c r="F97" s="117"/>
      <c r="G97" s="117"/>
      <c r="H97" s="117"/>
      <c r="I97" s="117"/>
      <c r="J97" s="118">
        <f>J129</f>
        <v>0</v>
      </c>
      <c r="L97" s="115"/>
    </row>
    <row r="98" spans="1:31" s="10" customFormat="1" ht="19.95" customHeight="1">
      <c r="B98" s="119"/>
      <c r="D98" s="120" t="s">
        <v>90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10" customFormat="1" ht="19.95" customHeight="1">
      <c r="B99" s="119"/>
      <c r="D99" s="120" t="s">
        <v>91</v>
      </c>
      <c r="E99" s="121"/>
      <c r="F99" s="121"/>
      <c r="G99" s="121"/>
      <c r="H99" s="121"/>
      <c r="I99" s="121"/>
      <c r="J99" s="122">
        <f>J150</f>
        <v>0</v>
      </c>
      <c r="L99" s="119"/>
    </row>
    <row r="100" spans="1:31" s="10" customFormat="1" ht="19.95" customHeight="1">
      <c r="B100" s="119"/>
      <c r="D100" s="120" t="s">
        <v>92</v>
      </c>
      <c r="E100" s="121"/>
      <c r="F100" s="121"/>
      <c r="G100" s="121"/>
      <c r="H100" s="121"/>
      <c r="I100" s="121"/>
      <c r="J100" s="122">
        <f>J173</f>
        <v>0</v>
      </c>
      <c r="L100" s="119"/>
    </row>
    <row r="101" spans="1:31" s="10" customFormat="1" ht="19.95" customHeight="1">
      <c r="B101" s="119"/>
      <c r="D101" s="120" t="s">
        <v>93</v>
      </c>
      <c r="E101" s="121"/>
      <c r="F101" s="121"/>
      <c r="G101" s="121"/>
      <c r="H101" s="121"/>
      <c r="I101" s="121"/>
      <c r="J101" s="122">
        <f>J192</f>
        <v>0</v>
      </c>
      <c r="L101" s="119"/>
    </row>
    <row r="102" spans="1:31" s="10" customFormat="1" ht="19.95" customHeight="1">
      <c r="B102" s="119"/>
      <c r="D102" s="120" t="s">
        <v>472</v>
      </c>
      <c r="E102" s="121"/>
      <c r="F102" s="121"/>
      <c r="G102" s="121"/>
      <c r="H102" s="121"/>
      <c r="I102" s="121"/>
      <c r="J102" s="122">
        <f>J209</f>
        <v>0</v>
      </c>
      <c r="L102" s="119"/>
    </row>
    <row r="103" spans="1:31" s="10" customFormat="1" ht="19.95" customHeight="1">
      <c r="B103" s="119"/>
      <c r="D103" s="120" t="s">
        <v>94</v>
      </c>
      <c r="E103" s="121"/>
      <c r="F103" s="121"/>
      <c r="G103" s="121"/>
      <c r="H103" s="121"/>
      <c r="I103" s="121"/>
      <c r="J103" s="122">
        <f>J212</f>
        <v>0</v>
      </c>
      <c r="L103" s="119"/>
    </row>
    <row r="104" spans="1:31" s="9" customFormat="1" ht="24.9" customHeight="1">
      <c r="B104" s="115"/>
      <c r="D104" s="116" t="s">
        <v>95</v>
      </c>
      <c r="E104" s="117"/>
      <c r="F104" s="117"/>
      <c r="G104" s="117"/>
      <c r="H104" s="117"/>
      <c r="I104" s="117"/>
      <c r="J104" s="118">
        <f>J214</f>
        <v>0</v>
      </c>
      <c r="L104" s="115"/>
    </row>
    <row r="105" spans="1:31" s="10" customFormat="1" ht="19.95" customHeight="1">
      <c r="B105" s="119"/>
      <c r="D105" s="120" t="s">
        <v>96</v>
      </c>
      <c r="E105" s="121"/>
      <c r="F105" s="121"/>
      <c r="G105" s="121"/>
      <c r="H105" s="121"/>
      <c r="I105" s="121"/>
      <c r="J105" s="122">
        <f>J215</f>
        <v>0</v>
      </c>
      <c r="L105" s="119"/>
    </row>
    <row r="106" spans="1:31" s="10" customFormat="1" ht="19.95" customHeight="1">
      <c r="B106" s="119"/>
      <c r="D106" s="120" t="s">
        <v>97</v>
      </c>
      <c r="E106" s="121"/>
      <c r="F106" s="121"/>
      <c r="G106" s="121"/>
      <c r="H106" s="121"/>
      <c r="I106" s="121"/>
      <c r="J106" s="122">
        <f>J223</f>
        <v>0</v>
      </c>
      <c r="L106" s="119"/>
    </row>
    <row r="107" spans="1:31" s="10" customFormat="1" ht="19.95" customHeight="1">
      <c r="B107" s="119"/>
      <c r="D107" s="120" t="s">
        <v>98</v>
      </c>
      <c r="E107" s="121"/>
      <c r="F107" s="121"/>
      <c r="G107" s="121"/>
      <c r="H107" s="121"/>
      <c r="I107" s="121"/>
      <c r="J107" s="122">
        <f>J230</f>
        <v>0</v>
      </c>
      <c r="L107" s="119"/>
    </row>
    <row r="108" spans="1:31" s="10" customFormat="1" ht="19.95" customHeight="1">
      <c r="B108" s="119"/>
      <c r="D108" s="120" t="s">
        <v>99</v>
      </c>
      <c r="E108" s="121"/>
      <c r="F108" s="121"/>
      <c r="G108" s="121"/>
      <c r="H108" s="121"/>
      <c r="I108" s="121"/>
      <c r="J108" s="122">
        <f>J272</f>
        <v>0</v>
      </c>
      <c r="L108" s="119"/>
    </row>
    <row r="109" spans="1:31" s="2" customFormat="1" ht="21.75" customHeight="1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41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" customHeight="1">
      <c r="A110" s="28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1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4" spans="1:63" s="2" customFormat="1" ht="6.9" customHeight="1">
      <c r="A114" s="28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1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3" s="2" customFormat="1" ht="24.9" customHeight="1">
      <c r="A115" s="28"/>
      <c r="B115" s="29"/>
      <c r="C115" s="20" t="s">
        <v>100</v>
      </c>
      <c r="D115" s="28"/>
      <c r="E115" s="28"/>
      <c r="F115" s="28"/>
      <c r="G115" s="28"/>
      <c r="H115" s="28"/>
      <c r="I115" s="28"/>
      <c r="J115" s="28"/>
      <c r="K115" s="28"/>
      <c r="L115" s="41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3" s="2" customFormat="1" ht="6.9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41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3" s="2" customFormat="1" ht="12" customHeight="1">
      <c r="A117" s="28"/>
      <c r="B117" s="29"/>
      <c r="C117" s="25" t="s">
        <v>13</v>
      </c>
      <c r="D117" s="28"/>
      <c r="E117" s="28"/>
      <c r="F117" s="28"/>
      <c r="G117" s="28"/>
      <c r="H117" s="28"/>
      <c r="I117" s="28"/>
      <c r="J117" s="28"/>
      <c r="K117" s="28"/>
      <c r="L117" s="41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3" s="2" customFormat="1" ht="26.25" customHeight="1">
      <c r="A118" s="28"/>
      <c r="B118" s="29"/>
      <c r="C118" s="28"/>
      <c r="D118" s="28"/>
      <c r="E118" s="227" t="str">
        <f>E7</f>
        <v>Stavebné úpravy maštale pre voľné ustajnenie HD, p.č. 202, k.u. Čukalovce, okr. Snina</v>
      </c>
      <c r="F118" s="228"/>
      <c r="G118" s="228"/>
      <c r="H118" s="228"/>
      <c r="I118" s="28"/>
      <c r="J118" s="28"/>
      <c r="K118" s="28"/>
      <c r="L118" s="41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3" s="2" customFormat="1" ht="12" customHeight="1">
      <c r="A119" s="28"/>
      <c r="B119" s="29"/>
      <c r="C119" s="25" t="s">
        <v>82</v>
      </c>
      <c r="D119" s="28"/>
      <c r="E119" s="28"/>
      <c r="F119" s="28"/>
      <c r="G119" s="28"/>
      <c r="H119" s="28"/>
      <c r="I119" s="28"/>
      <c r="J119" s="28"/>
      <c r="K119" s="28"/>
      <c r="L119" s="41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3" s="2" customFormat="1" ht="16.5" customHeight="1">
      <c r="A120" s="28"/>
      <c r="B120" s="29"/>
      <c r="C120" s="28"/>
      <c r="D120" s="28"/>
      <c r="E120" s="189" t="str">
        <f>E9</f>
        <v>01 - SO - 01 Vlastná stavba</v>
      </c>
      <c r="F120" s="226"/>
      <c r="G120" s="226"/>
      <c r="H120" s="226"/>
      <c r="I120" s="28"/>
      <c r="J120" s="28"/>
      <c r="K120" s="28"/>
      <c r="L120" s="41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3" s="2" customFormat="1" ht="6.9" customHeight="1">
      <c r="A121" s="28"/>
      <c r="B121" s="29"/>
      <c r="C121" s="28"/>
      <c r="D121" s="28"/>
      <c r="E121" s="28"/>
      <c r="F121" s="28"/>
      <c r="G121" s="28"/>
      <c r="H121" s="28"/>
      <c r="I121" s="28"/>
      <c r="J121" s="28"/>
      <c r="K121" s="28"/>
      <c r="L121" s="41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63" s="2" customFormat="1" ht="12" customHeight="1">
      <c r="A122" s="28"/>
      <c r="B122" s="29"/>
      <c r="C122" s="25" t="s">
        <v>17</v>
      </c>
      <c r="D122" s="28"/>
      <c r="E122" s="28"/>
      <c r="F122" s="23" t="str">
        <f>F12</f>
        <v xml:space="preserve"> </v>
      </c>
      <c r="G122" s="28"/>
      <c r="H122" s="28"/>
      <c r="I122" s="25" t="s">
        <v>19</v>
      </c>
      <c r="J122" s="54" t="str">
        <f>IF(J12="","",J12)</f>
        <v>28. 4. 2022</v>
      </c>
      <c r="K122" s="28"/>
      <c r="L122" s="41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63" s="2" customFormat="1" ht="6.9" customHeight="1">
      <c r="A123" s="28"/>
      <c r="B123" s="29"/>
      <c r="C123" s="28"/>
      <c r="D123" s="28"/>
      <c r="E123" s="28"/>
      <c r="F123" s="28"/>
      <c r="G123" s="28"/>
      <c r="H123" s="28"/>
      <c r="I123" s="28"/>
      <c r="J123" s="28"/>
      <c r="K123" s="28"/>
      <c r="L123" s="41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63" s="2" customFormat="1" ht="40.200000000000003" customHeight="1">
      <c r="A124" s="28"/>
      <c r="B124" s="29"/>
      <c r="C124" s="25" t="s">
        <v>21</v>
      </c>
      <c r="D124" s="28"/>
      <c r="E124" s="28"/>
      <c r="F124" s="23" t="str">
        <f>E15</f>
        <v>ROTAX - ARCH spol, s.r.o., Fidlíkova 3, 066 01 Humenné</v>
      </c>
      <c r="G124" s="28"/>
      <c r="H124" s="28"/>
      <c r="I124" s="25" t="s">
        <v>27</v>
      </c>
      <c r="J124" s="26" t="str">
        <f>E21</f>
        <v>Argo-PK, Projekčná kancelária, Strojárska 3998, Snina</v>
      </c>
      <c r="K124" s="28"/>
      <c r="L124" s="41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63" s="2" customFormat="1" ht="15.15" customHeight="1">
      <c r="A125" s="28"/>
      <c r="B125" s="29"/>
      <c r="C125" s="25" t="s">
        <v>26</v>
      </c>
      <c r="D125" s="28"/>
      <c r="E125" s="28"/>
      <c r="F125" s="23" t="str">
        <f>IF(E18="","",E18)</f>
        <v xml:space="preserve"> </v>
      </c>
      <c r="G125" s="28"/>
      <c r="H125" s="28"/>
      <c r="I125" s="25" t="s">
        <v>29</v>
      </c>
      <c r="J125" s="26" t="str">
        <f>E24</f>
        <v xml:space="preserve"> </v>
      </c>
      <c r="K125" s="28"/>
      <c r="L125" s="41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63" s="2" customFormat="1" ht="10.35" customHeight="1">
      <c r="A126" s="28"/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41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63" s="11" customFormat="1" ht="29.25" customHeight="1">
      <c r="A127" s="123"/>
      <c r="B127" s="124"/>
      <c r="C127" s="125" t="s">
        <v>101</v>
      </c>
      <c r="D127" s="126" t="s">
        <v>56</v>
      </c>
      <c r="E127" s="126" t="s">
        <v>52</v>
      </c>
      <c r="F127" s="126" t="s">
        <v>53</v>
      </c>
      <c r="G127" s="126" t="s">
        <v>102</v>
      </c>
      <c r="H127" s="126" t="s">
        <v>103</v>
      </c>
      <c r="I127" s="126" t="s">
        <v>104</v>
      </c>
      <c r="J127" s="127" t="s">
        <v>86</v>
      </c>
      <c r="K127" s="128" t="s">
        <v>105</v>
      </c>
      <c r="L127" s="129"/>
      <c r="M127" s="61" t="s">
        <v>1</v>
      </c>
      <c r="N127" s="62" t="s">
        <v>35</v>
      </c>
      <c r="O127" s="62" t="s">
        <v>106</v>
      </c>
      <c r="P127" s="62" t="s">
        <v>107</v>
      </c>
      <c r="Q127" s="62" t="s">
        <v>108</v>
      </c>
      <c r="R127" s="62" t="s">
        <v>109</v>
      </c>
      <c r="S127" s="62" t="s">
        <v>110</v>
      </c>
      <c r="T127" s="63" t="s">
        <v>111</v>
      </c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63" s="2" customFormat="1" ht="22.95" customHeight="1">
      <c r="A128" s="28"/>
      <c r="B128" s="29"/>
      <c r="C128" s="68" t="s">
        <v>87</v>
      </c>
      <c r="D128" s="28"/>
      <c r="E128" s="28"/>
      <c r="F128" s="28"/>
      <c r="G128" s="28"/>
      <c r="H128" s="28"/>
      <c r="I128" s="28"/>
      <c r="J128" s="130">
        <f>BK128</f>
        <v>0</v>
      </c>
      <c r="K128" s="28"/>
      <c r="L128" s="29"/>
      <c r="M128" s="64"/>
      <c r="N128" s="55"/>
      <c r="O128" s="65"/>
      <c r="P128" s="131">
        <f>P129+P214</f>
        <v>4526.548803650001</v>
      </c>
      <c r="Q128" s="65"/>
      <c r="R128" s="131">
        <f>R129+R214</f>
        <v>987.37889238999981</v>
      </c>
      <c r="S128" s="65"/>
      <c r="T128" s="132">
        <f>T129+T214</f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6" t="s">
        <v>70</v>
      </c>
      <c r="AU128" s="16" t="s">
        <v>88</v>
      </c>
      <c r="BK128" s="133">
        <f>BK129+BK214</f>
        <v>0</v>
      </c>
    </row>
    <row r="129" spans="1:65" s="12" customFormat="1" ht="25.95" customHeight="1">
      <c r="B129" s="134"/>
      <c r="D129" s="135" t="s">
        <v>70</v>
      </c>
      <c r="E129" s="136" t="s">
        <v>112</v>
      </c>
      <c r="F129" s="136" t="s">
        <v>113</v>
      </c>
      <c r="J129" s="137">
        <f>BK129</f>
        <v>0</v>
      </c>
      <c r="L129" s="134"/>
      <c r="M129" s="138"/>
      <c r="N129" s="139"/>
      <c r="O129" s="139"/>
      <c r="P129" s="140">
        <f>P130+P150+P173+P192+P209+P212</f>
        <v>2182.4456110000001</v>
      </c>
      <c r="Q129" s="139"/>
      <c r="R129" s="140">
        <f>R130+R150+R173+R192+R209+R212</f>
        <v>957.91948118999983</v>
      </c>
      <c r="S129" s="139"/>
      <c r="T129" s="141">
        <f>T130+T150+T173+T192+T209+T212</f>
        <v>0</v>
      </c>
      <c r="AR129" s="135" t="s">
        <v>79</v>
      </c>
      <c r="AT129" s="142" t="s">
        <v>70</v>
      </c>
      <c r="AU129" s="142" t="s">
        <v>71</v>
      </c>
      <c r="AY129" s="135" t="s">
        <v>114</v>
      </c>
      <c r="BK129" s="143">
        <f>BK130+BK150+BK173+BK192+BK209+BK212</f>
        <v>0</v>
      </c>
    </row>
    <row r="130" spans="1:65" s="12" customFormat="1" ht="22.95" customHeight="1">
      <c r="B130" s="134"/>
      <c r="D130" s="135" t="s">
        <v>70</v>
      </c>
      <c r="E130" s="144" t="s">
        <v>79</v>
      </c>
      <c r="F130" s="144" t="s">
        <v>115</v>
      </c>
      <c r="J130" s="145">
        <f>BK130</f>
        <v>0</v>
      </c>
      <c r="L130" s="134"/>
      <c r="M130" s="138"/>
      <c r="N130" s="139"/>
      <c r="O130" s="139"/>
      <c r="P130" s="140">
        <f>SUM(P131:P149)</f>
        <v>38.499336999999997</v>
      </c>
      <c r="Q130" s="139"/>
      <c r="R130" s="140">
        <f>SUM(R131:R149)</f>
        <v>0</v>
      </c>
      <c r="S130" s="139"/>
      <c r="T130" s="141">
        <f>SUM(T131:T149)</f>
        <v>0</v>
      </c>
      <c r="AR130" s="135" t="s">
        <v>79</v>
      </c>
      <c r="AT130" s="142" t="s">
        <v>70</v>
      </c>
      <c r="AU130" s="142" t="s">
        <v>79</v>
      </c>
      <c r="AY130" s="135" t="s">
        <v>114</v>
      </c>
      <c r="BK130" s="143">
        <f>SUM(BK131:BK149)</f>
        <v>0</v>
      </c>
    </row>
    <row r="131" spans="1:65" s="2" customFormat="1" ht="37.950000000000003" customHeight="1">
      <c r="A131" s="28"/>
      <c r="B131" s="146"/>
      <c r="C131" s="147" t="s">
        <v>79</v>
      </c>
      <c r="D131" s="147" t="s">
        <v>116</v>
      </c>
      <c r="E131" s="148" t="s">
        <v>117</v>
      </c>
      <c r="F131" s="149" t="s">
        <v>118</v>
      </c>
      <c r="G131" s="150" t="s">
        <v>119</v>
      </c>
      <c r="H131" s="151">
        <v>744</v>
      </c>
      <c r="I131" s="152"/>
      <c r="J131" s="152">
        <f>ROUND(I131*H131,2)</f>
        <v>0</v>
      </c>
      <c r="K131" s="153"/>
      <c r="L131" s="29"/>
      <c r="M131" s="154" t="s">
        <v>1</v>
      </c>
      <c r="N131" s="155" t="s">
        <v>37</v>
      </c>
      <c r="O131" s="156">
        <v>0.01</v>
      </c>
      <c r="P131" s="156">
        <f>O131*H131</f>
        <v>7.44</v>
      </c>
      <c r="Q131" s="156">
        <v>0</v>
      </c>
      <c r="R131" s="156">
        <f>Q131*H131</f>
        <v>0</v>
      </c>
      <c r="S131" s="156">
        <v>0</v>
      </c>
      <c r="T131" s="157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58" t="s">
        <v>120</v>
      </c>
      <c r="AT131" s="158" t="s">
        <v>116</v>
      </c>
      <c r="AU131" s="158" t="s">
        <v>121</v>
      </c>
      <c r="AY131" s="16" t="s">
        <v>114</v>
      </c>
      <c r="BE131" s="159">
        <f>IF(N131="základná",J131,0)</f>
        <v>0</v>
      </c>
      <c r="BF131" s="159">
        <f>IF(N131="znížená",J131,0)</f>
        <v>0</v>
      </c>
      <c r="BG131" s="159">
        <f>IF(N131="zákl. prenesená",J131,0)</f>
        <v>0</v>
      </c>
      <c r="BH131" s="159">
        <f>IF(N131="zníž. prenesená",J131,0)</f>
        <v>0</v>
      </c>
      <c r="BI131" s="159">
        <f>IF(N131="nulová",J131,0)</f>
        <v>0</v>
      </c>
      <c r="BJ131" s="16" t="s">
        <v>121</v>
      </c>
      <c r="BK131" s="159">
        <f>ROUND(I131*H131,2)</f>
        <v>0</v>
      </c>
      <c r="BL131" s="16" t="s">
        <v>120</v>
      </c>
      <c r="BM131" s="158" t="s">
        <v>122</v>
      </c>
    </row>
    <row r="132" spans="1:65" s="13" customFormat="1">
      <c r="B132" s="160"/>
      <c r="D132" s="161" t="s">
        <v>123</v>
      </c>
      <c r="E132" s="162" t="s">
        <v>1</v>
      </c>
      <c r="F132" s="163" t="s">
        <v>124</v>
      </c>
      <c r="H132" s="164">
        <v>744</v>
      </c>
      <c r="L132" s="160"/>
      <c r="M132" s="165"/>
      <c r="N132" s="166"/>
      <c r="O132" s="166"/>
      <c r="P132" s="166"/>
      <c r="Q132" s="166"/>
      <c r="R132" s="166"/>
      <c r="S132" s="166"/>
      <c r="T132" s="167"/>
      <c r="AT132" s="162" t="s">
        <v>123</v>
      </c>
      <c r="AU132" s="162" t="s">
        <v>121</v>
      </c>
      <c r="AV132" s="13" t="s">
        <v>121</v>
      </c>
      <c r="AW132" s="13" t="s">
        <v>28</v>
      </c>
      <c r="AX132" s="13" t="s">
        <v>79</v>
      </c>
      <c r="AY132" s="162" t="s">
        <v>114</v>
      </c>
    </row>
    <row r="133" spans="1:65" s="2" customFormat="1" ht="33" customHeight="1">
      <c r="A133" s="28"/>
      <c r="B133" s="146"/>
      <c r="C133" s="147" t="s">
        <v>121</v>
      </c>
      <c r="D133" s="147" t="s">
        <v>116</v>
      </c>
      <c r="E133" s="148" t="s">
        <v>125</v>
      </c>
      <c r="F133" s="149" t="s">
        <v>126</v>
      </c>
      <c r="G133" s="150" t="s">
        <v>127</v>
      </c>
      <c r="H133" s="151">
        <v>223.89599999999999</v>
      </c>
      <c r="I133" s="152"/>
      <c r="J133" s="152">
        <f>ROUND(I133*H133,2)</f>
        <v>0</v>
      </c>
      <c r="K133" s="153"/>
      <c r="L133" s="29"/>
      <c r="M133" s="154" t="s">
        <v>1</v>
      </c>
      <c r="N133" s="155" t="s">
        <v>37</v>
      </c>
      <c r="O133" s="156">
        <v>1.2E-2</v>
      </c>
      <c r="P133" s="156">
        <f>O133*H133</f>
        <v>2.6867519999999998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58" t="s">
        <v>120</v>
      </c>
      <c r="AT133" s="158" t="s">
        <v>116</v>
      </c>
      <c r="AU133" s="158" t="s">
        <v>121</v>
      </c>
      <c r="AY133" s="16" t="s">
        <v>114</v>
      </c>
      <c r="BE133" s="159">
        <f>IF(N133="základná",J133,0)</f>
        <v>0</v>
      </c>
      <c r="BF133" s="159">
        <f>IF(N133="znížená",J133,0)</f>
        <v>0</v>
      </c>
      <c r="BG133" s="159">
        <f>IF(N133="zákl. prenesená",J133,0)</f>
        <v>0</v>
      </c>
      <c r="BH133" s="159">
        <f>IF(N133="zníž. prenesená",J133,0)</f>
        <v>0</v>
      </c>
      <c r="BI133" s="159">
        <f>IF(N133="nulová",J133,0)</f>
        <v>0</v>
      </c>
      <c r="BJ133" s="16" t="s">
        <v>121</v>
      </c>
      <c r="BK133" s="159">
        <f>ROUND(I133*H133,2)</f>
        <v>0</v>
      </c>
      <c r="BL133" s="16" t="s">
        <v>120</v>
      </c>
      <c r="BM133" s="158" t="s">
        <v>128</v>
      </c>
    </row>
    <row r="134" spans="1:65" s="13" customFormat="1">
      <c r="B134" s="160"/>
      <c r="D134" s="161" t="s">
        <v>123</v>
      </c>
      <c r="E134" s="162" t="s">
        <v>1</v>
      </c>
      <c r="F134" s="163" t="s">
        <v>129</v>
      </c>
      <c r="H134" s="164">
        <v>223.89599999999999</v>
      </c>
      <c r="L134" s="160"/>
      <c r="M134" s="165"/>
      <c r="N134" s="166"/>
      <c r="O134" s="166"/>
      <c r="P134" s="166"/>
      <c r="Q134" s="166"/>
      <c r="R134" s="166"/>
      <c r="S134" s="166"/>
      <c r="T134" s="167"/>
      <c r="AT134" s="162" t="s">
        <v>123</v>
      </c>
      <c r="AU134" s="162" t="s">
        <v>121</v>
      </c>
      <c r="AV134" s="13" t="s">
        <v>121</v>
      </c>
      <c r="AW134" s="13" t="s">
        <v>28</v>
      </c>
      <c r="AX134" s="13" t="s">
        <v>71</v>
      </c>
      <c r="AY134" s="162" t="s">
        <v>114</v>
      </c>
    </row>
    <row r="135" spans="1:65" s="14" customFormat="1">
      <c r="B135" s="168"/>
      <c r="D135" s="161" t="s">
        <v>123</v>
      </c>
      <c r="E135" s="169" t="s">
        <v>1</v>
      </c>
      <c r="F135" s="170" t="s">
        <v>130</v>
      </c>
      <c r="H135" s="171">
        <v>223.89599999999999</v>
      </c>
      <c r="L135" s="168"/>
      <c r="M135" s="172"/>
      <c r="N135" s="173"/>
      <c r="O135" s="173"/>
      <c r="P135" s="173"/>
      <c r="Q135" s="173"/>
      <c r="R135" s="173"/>
      <c r="S135" s="173"/>
      <c r="T135" s="174"/>
      <c r="AT135" s="169" t="s">
        <v>123</v>
      </c>
      <c r="AU135" s="169" t="s">
        <v>121</v>
      </c>
      <c r="AV135" s="14" t="s">
        <v>120</v>
      </c>
      <c r="AW135" s="14" t="s">
        <v>28</v>
      </c>
      <c r="AX135" s="14" t="s">
        <v>79</v>
      </c>
      <c r="AY135" s="169" t="s">
        <v>114</v>
      </c>
    </row>
    <row r="136" spans="1:65" s="2" customFormat="1" ht="21.75" customHeight="1">
      <c r="A136" s="28"/>
      <c r="B136" s="146"/>
      <c r="C136" s="147" t="s">
        <v>131</v>
      </c>
      <c r="D136" s="147" t="s">
        <v>116</v>
      </c>
      <c r="E136" s="148" t="s">
        <v>132</v>
      </c>
      <c r="F136" s="149" t="s">
        <v>133</v>
      </c>
      <c r="G136" s="150" t="s">
        <v>127</v>
      </c>
      <c r="H136" s="151">
        <v>9.9749999999999996</v>
      </c>
      <c r="I136" s="152"/>
      <c r="J136" s="152">
        <f>ROUND(I136*H136,2)</f>
        <v>0</v>
      </c>
      <c r="K136" s="153"/>
      <c r="L136" s="29"/>
      <c r="M136" s="154" t="s">
        <v>1</v>
      </c>
      <c r="N136" s="155" t="s">
        <v>37</v>
      </c>
      <c r="O136" s="156">
        <v>0.83799999999999997</v>
      </c>
      <c r="P136" s="156">
        <f>O136*H136</f>
        <v>8.3590499999999999</v>
      </c>
      <c r="Q136" s="156">
        <v>0</v>
      </c>
      <c r="R136" s="156">
        <f>Q136*H136</f>
        <v>0</v>
      </c>
      <c r="S136" s="156">
        <v>0</v>
      </c>
      <c r="T136" s="157">
        <f>S136*H136</f>
        <v>0</v>
      </c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R136" s="158" t="s">
        <v>120</v>
      </c>
      <c r="AT136" s="158" t="s">
        <v>116</v>
      </c>
      <c r="AU136" s="158" t="s">
        <v>121</v>
      </c>
      <c r="AY136" s="16" t="s">
        <v>114</v>
      </c>
      <c r="BE136" s="159">
        <f>IF(N136="základná",J136,0)</f>
        <v>0</v>
      </c>
      <c r="BF136" s="159">
        <f>IF(N136="znížená",J136,0)</f>
        <v>0</v>
      </c>
      <c r="BG136" s="159">
        <f>IF(N136="zákl. prenesená",J136,0)</f>
        <v>0</v>
      </c>
      <c r="BH136" s="159">
        <f>IF(N136="zníž. prenesená",J136,0)</f>
        <v>0</v>
      </c>
      <c r="BI136" s="159">
        <f>IF(N136="nulová",J136,0)</f>
        <v>0</v>
      </c>
      <c r="BJ136" s="16" t="s">
        <v>121</v>
      </c>
      <c r="BK136" s="159">
        <f>ROUND(I136*H136,2)</f>
        <v>0</v>
      </c>
      <c r="BL136" s="16" t="s">
        <v>120</v>
      </c>
      <c r="BM136" s="158" t="s">
        <v>134</v>
      </c>
    </row>
    <row r="137" spans="1:65" s="13" customFormat="1">
      <c r="B137" s="160"/>
      <c r="D137" s="161" t="s">
        <v>123</v>
      </c>
      <c r="E137" s="162" t="s">
        <v>1</v>
      </c>
      <c r="F137" s="163" t="s">
        <v>135</v>
      </c>
      <c r="H137" s="164">
        <v>9.9749999999999996</v>
      </c>
      <c r="L137" s="160"/>
      <c r="M137" s="165"/>
      <c r="N137" s="166"/>
      <c r="O137" s="166"/>
      <c r="P137" s="166"/>
      <c r="Q137" s="166"/>
      <c r="R137" s="166"/>
      <c r="S137" s="166"/>
      <c r="T137" s="167"/>
      <c r="AT137" s="162" t="s">
        <v>123</v>
      </c>
      <c r="AU137" s="162" t="s">
        <v>121</v>
      </c>
      <c r="AV137" s="13" t="s">
        <v>121</v>
      </c>
      <c r="AW137" s="13" t="s">
        <v>28</v>
      </c>
      <c r="AX137" s="13" t="s">
        <v>71</v>
      </c>
      <c r="AY137" s="162" t="s">
        <v>114</v>
      </c>
    </row>
    <row r="138" spans="1:65" s="14" customFormat="1">
      <c r="B138" s="168"/>
      <c r="D138" s="161" t="s">
        <v>123</v>
      </c>
      <c r="E138" s="169" t="s">
        <v>1</v>
      </c>
      <c r="F138" s="170" t="s">
        <v>130</v>
      </c>
      <c r="H138" s="171">
        <v>9.9749999999999996</v>
      </c>
      <c r="L138" s="168"/>
      <c r="M138" s="172"/>
      <c r="N138" s="173"/>
      <c r="O138" s="173"/>
      <c r="P138" s="173"/>
      <c r="Q138" s="173"/>
      <c r="R138" s="173"/>
      <c r="S138" s="173"/>
      <c r="T138" s="174"/>
      <c r="AT138" s="169" t="s">
        <v>123</v>
      </c>
      <c r="AU138" s="169" t="s">
        <v>121</v>
      </c>
      <c r="AV138" s="14" t="s">
        <v>120</v>
      </c>
      <c r="AW138" s="14" t="s">
        <v>28</v>
      </c>
      <c r="AX138" s="14" t="s">
        <v>79</v>
      </c>
      <c r="AY138" s="169" t="s">
        <v>114</v>
      </c>
    </row>
    <row r="139" spans="1:65" s="2" customFormat="1" ht="24.15" customHeight="1">
      <c r="A139" s="28"/>
      <c r="B139" s="146"/>
      <c r="C139" s="147" t="s">
        <v>120</v>
      </c>
      <c r="D139" s="147" t="s">
        <v>116</v>
      </c>
      <c r="E139" s="148" t="s">
        <v>136</v>
      </c>
      <c r="F139" s="149" t="s">
        <v>137</v>
      </c>
      <c r="G139" s="150" t="s">
        <v>127</v>
      </c>
      <c r="H139" s="151">
        <v>2.9929999999999999</v>
      </c>
      <c r="I139" s="152"/>
      <c r="J139" s="152">
        <f>ROUND(I139*H139,2)</f>
        <v>0</v>
      </c>
      <c r="K139" s="153"/>
      <c r="L139" s="29"/>
      <c r="M139" s="154" t="s">
        <v>1</v>
      </c>
      <c r="N139" s="155" t="s">
        <v>37</v>
      </c>
      <c r="O139" s="156">
        <v>4.2000000000000003E-2</v>
      </c>
      <c r="P139" s="156">
        <f>O139*H139</f>
        <v>0.12570600000000001</v>
      </c>
      <c r="Q139" s="156">
        <v>0</v>
      </c>
      <c r="R139" s="156">
        <f>Q139*H139</f>
        <v>0</v>
      </c>
      <c r="S139" s="156">
        <v>0</v>
      </c>
      <c r="T139" s="157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58" t="s">
        <v>120</v>
      </c>
      <c r="AT139" s="158" t="s">
        <v>116</v>
      </c>
      <c r="AU139" s="158" t="s">
        <v>121</v>
      </c>
      <c r="AY139" s="16" t="s">
        <v>114</v>
      </c>
      <c r="BE139" s="159">
        <f>IF(N139="základná",J139,0)</f>
        <v>0</v>
      </c>
      <c r="BF139" s="159">
        <f>IF(N139="znížená",J139,0)</f>
        <v>0</v>
      </c>
      <c r="BG139" s="159">
        <f>IF(N139="zákl. prenesená",J139,0)</f>
        <v>0</v>
      </c>
      <c r="BH139" s="159">
        <f>IF(N139="zníž. prenesená",J139,0)</f>
        <v>0</v>
      </c>
      <c r="BI139" s="159">
        <f>IF(N139="nulová",J139,0)</f>
        <v>0</v>
      </c>
      <c r="BJ139" s="16" t="s">
        <v>121</v>
      </c>
      <c r="BK139" s="159">
        <f>ROUND(I139*H139,2)</f>
        <v>0</v>
      </c>
      <c r="BL139" s="16" t="s">
        <v>120</v>
      </c>
      <c r="BM139" s="158" t="s">
        <v>138</v>
      </c>
    </row>
    <row r="140" spans="1:65" s="13" customFormat="1">
      <c r="B140" s="160"/>
      <c r="D140" s="161" t="s">
        <v>123</v>
      </c>
      <c r="E140" s="162" t="s">
        <v>1</v>
      </c>
      <c r="F140" s="163" t="s">
        <v>139</v>
      </c>
      <c r="H140" s="164">
        <v>2.9929999999999999</v>
      </c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123</v>
      </c>
      <c r="AU140" s="162" t="s">
        <v>121</v>
      </c>
      <c r="AV140" s="13" t="s">
        <v>121</v>
      </c>
      <c r="AW140" s="13" t="s">
        <v>28</v>
      </c>
      <c r="AX140" s="13" t="s">
        <v>79</v>
      </c>
      <c r="AY140" s="162" t="s">
        <v>114</v>
      </c>
    </row>
    <row r="141" spans="1:65" s="2" customFormat="1" ht="21.75" customHeight="1">
      <c r="A141" s="28"/>
      <c r="B141" s="146"/>
      <c r="C141" s="147" t="s">
        <v>140</v>
      </c>
      <c r="D141" s="147" t="s">
        <v>116</v>
      </c>
      <c r="E141" s="148" t="s">
        <v>141</v>
      </c>
      <c r="F141" s="149" t="s">
        <v>142</v>
      </c>
      <c r="G141" s="150" t="s">
        <v>127</v>
      </c>
      <c r="H141" s="151">
        <v>4.91</v>
      </c>
      <c r="I141" s="152"/>
      <c r="J141" s="152">
        <f>ROUND(I141*H141,2)</f>
        <v>0</v>
      </c>
      <c r="K141" s="153"/>
      <c r="L141" s="29"/>
      <c r="M141" s="154" t="s">
        <v>1</v>
      </c>
      <c r="N141" s="155" t="s">
        <v>37</v>
      </c>
      <c r="O141" s="156">
        <v>2.5139999999999998</v>
      </c>
      <c r="P141" s="156">
        <f>O141*H141</f>
        <v>12.343739999999999</v>
      </c>
      <c r="Q141" s="156">
        <v>0</v>
      </c>
      <c r="R141" s="156">
        <f>Q141*H141</f>
        <v>0</v>
      </c>
      <c r="S141" s="156">
        <v>0</v>
      </c>
      <c r="T141" s="157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58" t="s">
        <v>120</v>
      </c>
      <c r="AT141" s="158" t="s">
        <v>116</v>
      </c>
      <c r="AU141" s="158" t="s">
        <v>121</v>
      </c>
      <c r="AY141" s="16" t="s">
        <v>114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6" t="s">
        <v>121</v>
      </c>
      <c r="BK141" s="159">
        <f>ROUND(I141*H141,2)</f>
        <v>0</v>
      </c>
      <c r="BL141" s="16" t="s">
        <v>120</v>
      </c>
      <c r="BM141" s="158" t="s">
        <v>143</v>
      </c>
    </row>
    <row r="142" spans="1:65" s="13" customFormat="1">
      <c r="B142" s="160"/>
      <c r="D142" s="161" t="s">
        <v>123</v>
      </c>
      <c r="E142" s="162" t="s">
        <v>1</v>
      </c>
      <c r="F142" s="163" t="s">
        <v>144</v>
      </c>
      <c r="H142" s="164">
        <v>4.91</v>
      </c>
      <c r="L142" s="160"/>
      <c r="M142" s="165"/>
      <c r="N142" s="166"/>
      <c r="O142" s="166"/>
      <c r="P142" s="166"/>
      <c r="Q142" s="166"/>
      <c r="R142" s="166"/>
      <c r="S142" s="166"/>
      <c r="T142" s="167"/>
      <c r="AT142" s="162" t="s">
        <v>123</v>
      </c>
      <c r="AU142" s="162" t="s">
        <v>121</v>
      </c>
      <c r="AV142" s="13" t="s">
        <v>121</v>
      </c>
      <c r="AW142" s="13" t="s">
        <v>28</v>
      </c>
      <c r="AX142" s="13" t="s">
        <v>79</v>
      </c>
      <c r="AY142" s="162" t="s">
        <v>114</v>
      </c>
    </row>
    <row r="143" spans="1:65" s="2" customFormat="1" ht="37.950000000000003" customHeight="1">
      <c r="A143" s="28"/>
      <c r="B143" s="146"/>
      <c r="C143" s="147" t="s">
        <v>145</v>
      </c>
      <c r="D143" s="147" t="s">
        <v>116</v>
      </c>
      <c r="E143" s="148" t="s">
        <v>146</v>
      </c>
      <c r="F143" s="149" t="s">
        <v>147</v>
      </c>
      <c r="G143" s="150" t="s">
        <v>127</v>
      </c>
      <c r="H143" s="151">
        <v>1.4730000000000001</v>
      </c>
      <c r="I143" s="152"/>
      <c r="J143" s="152">
        <f>ROUND(I143*H143,2)</f>
        <v>0</v>
      </c>
      <c r="K143" s="153"/>
      <c r="L143" s="29"/>
      <c r="M143" s="154" t="s">
        <v>1</v>
      </c>
      <c r="N143" s="155" t="s">
        <v>37</v>
      </c>
      <c r="O143" s="156">
        <v>0.61299999999999999</v>
      </c>
      <c r="P143" s="156">
        <f>O143*H143</f>
        <v>0.902949</v>
      </c>
      <c r="Q143" s="156">
        <v>0</v>
      </c>
      <c r="R143" s="156">
        <f>Q143*H143</f>
        <v>0</v>
      </c>
      <c r="S143" s="156">
        <v>0</v>
      </c>
      <c r="T143" s="157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58" t="s">
        <v>120</v>
      </c>
      <c r="AT143" s="158" t="s">
        <v>116</v>
      </c>
      <c r="AU143" s="158" t="s">
        <v>121</v>
      </c>
      <c r="AY143" s="16" t="s">
        <v>114</v>
      </c>
      <c r="BE143" s="159">
        <f>IF(N143="základná",J143,0)</f>
        <v>0</v>
      </c>
      <c r="BF143" s="159">
        <f>IF(N143="znížená",J143,0)</f>
        <v>0</v>
      </c>
      <c r="BG143" s="159">
        <f>IF(N143="zákl. prenesená",J143,0)</f>
        <v>0</v>
      </c>
      <c r="BH143" s="159">
        <f>IF(N143="zníž. prenesená",J143,0)</f>
        <v>0</v>
      </c>
      <c r="BI143" s="159">
        <f>IF(N143="nulová",J143,0)</f>
        <v>0</v>
      </c>
      <c r="BJ143" s="16" t="s">
        <v>121</v>
      </c>
      <c r="BK143" s="159">
        <f>ROUND(I143*H143,2)</f>
        <v>0</v>
      </c>
      <c r="BL143" s="16" t="s">
        <v>120</v>
      </c>
      <c r="BM143" s="158" t="s">
        <v>148</v>
      </c>
    </row>
    <row r="144" spans="1:65" s="13" customFormat="1">
      <c r="B144" s="160"/>
      <c r="D144" s="161" t="s">
        <v>123</v>
      </c>
      <c r="E144" s="162" t="s">
        <v>1</v>
      </c>
      <c r="F144" s="163" t="s">
        <v>149</v>
      </c>
      <c r="H144" s="164">
        <v>1.4730000000000001</v>
      </c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123</v>
      </c>
      <c r="AU144" s="162" t="s">
        <v>121</v>
      </c>
      <c r="AV144" s="13" t="s">
        <v>121</v>
      </c>
      <c r="AW144" s="13" t="s">
        <v>28</v>
      </c>
      <c r="AX144" s="13" t="s">
        <v>79</v>
      </c>
      <c r="AY144" s="162" t="s">
        <v>114</v>
      </c>
    </row>
    <row r="145" spans="1:65" s="2" customFormat="1" ht="24.15" customHeight="1">
      <c r="A145" s="28"/>
      <c r="B145" s="146"/>
      <c r="C145" s="147" t="s">
        <v>150</v>
      </c>
      <c r="D145" s="147" t="s">
        <v>116</v>
      </c>
      <c r="E145" s="148" t="s">
        <v>151</v>
      </c>
      <c r="F145" s="149" t="s">
        <v>152</v>
      </c>
      <c r="G145" s="150" t="s">
        <v>127</v>
      </c>
      <c r="H145" s="151">
        <v>14.885</v>
      </c>
      <c r="I145" s="152"/>
      <c r="J145" s="152">
        <f>ROUND(I145*H145,2)</f>
        <v>0</v>
      </c>
      <c r="K145" s="153"/>
      <c r="L145" s="29"/>
      <c r="M145" s="154" t="s">
        <v>1</v>
      </c>
      <c r="N145" s="155" t="s">
        <v>37</v>
      </c>
      <c r="O145" s="156">
        <v>6.9000000000000006E-2</v>
      </c>
      <c r="P145" s="156">
        <f>O145*H145</f>
        <v>1.0270650000000001</v>
      </c>
      <c r="Q145" s="156">
        <v>0</v>
      </c>
      <c r="R145" s="156">
        <f>Q145*H145</f>
        <v>0</v>
      </c>
      <c r="S145" s="156">
        <v>0</v>
      </c>
      <c r="T145" s="157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58" t="s">
        <v>120</v>
      </c>
      <c r="AT145" s="158" t="s">
        <v>116</v>
      </c>
      <c r="AU145" s="158" t="s">
        <v>121</v>
      </c>
      <c r="AY145" s="16" t="s">
        <v>114</v>
      </c>
      <c r="BE145" s="159">
        <f>IF(N145="základná",J145,0)</f>
        <v>0</v>
      </c>
      <c r="BF145" s="159">
        <f>IF(N145="znížená",J145,0)</f>
        <v>0</v>
      </c>
      <c r="BG145" s="159">
        <f>IF(N145="zákl. prenesená",J145,0)</f>
        <v>0</v>
      </c>
      <c r="BH145" s="159">
        <f>IF(N145="zníž. prenesená",J145,0)</f>
        <v>0</v>
      </c>
      <c r="BI145" s="159">
        <f>IF(N145="nulová",J145,0)</f>
        <v>0</v>
      </c>
      <c r="BJ145" s="16" t="s">
        <v>121</v>
      </c>
      <c r="BK145" s="159">
        <f>ROUND(I145*H145,2)</f>
        <v>0</v>
      </c>
      <c r="BL145" s="16" t="s">
        <v>120</v>
      </c>
      <c r="BM145" s="158" t="s">
        <v>153</v>
      </c>
    </row>
    <row r="146" spans="1:65" s="13" customFormat="1">
      <c r="B146" s="160"/>
      <c r="D146" s="161" t="s">
        <v>123</v>
      </c>
      <c r="E146" s="162" t="s">
        <v>1</v>
      </c>
      <c r="F146" s="163" t="s">
        <v>154</v>
      </c>
      <c r="H146" s="164">
        <v>14.885</v>
      </c>
      <c r="L146" s="160"/>
      <c r="M146" s="165"/>
      <c r="N146" s="166"/>
      <c r="O146" s="166"/>
      <c r="P146" s="166"/>
      <c r="Q146" s="166"/>
      <c r="R146" s="166"/>
      <c r="S146" s="166"/>
      <c r="T146" s="167"/>
      <c r="AT146" s="162" t="s">
        <v>123</v>
      </c>
      <c r="AU146" s="162" t="s">
        <v>121</v>
      </c>
      <c r="AV146" s="13" t="s">
        <v>121</v>
      </c>
      <c r="AW146" s="13" t="s">
        <v>28</v>
      </c>
      <c r="AX146" s="13" t="s">
        <v>79</v>
      </c>
      <c r="AY146" s="162" t="s">
        <v>114</v>
      </c>
    </row>
    <row r="147" spans="1:65" s="2" customFormat="1" ht="24.15" customHeight="1">
      <c r="A147" s="28"/>
      <c r="B147" s="146"/>
      <c r="C147" s="147" t="s">
        <v>155</v>
      </c>
      <c r="D147" s="147" t="s">
        <v>116</v>
      </c>
      <c r="E147" s="148" t="s">
        <v>156</v>
      </c>
      <c r="F147" s="149" t="s">
        <v>157</v>
      </c>
      <c r="G147" s="150" t="s">
        <v>127</v>
      </c>
      <c r="H147" s="151">
        <v>14.885</v>
      </c>
      <c r="I147" s="152"/>
      <c r="J147" s="152">
        <f>ROUND(I147*H147,2)</f>
        <v>0</v>
      </c>
      <c r="K147" s="153"/>
      <c r="L147" s="29"/>
      <c r="M147" s="154" t="s">
        <v>1</v>
      </c>
      <c r="N147" s="155" t="s">
        <v>37</v>
      </c>
      <c r="O147" s="156">
        <v>8.6999999999999994E-2</v>
      </c>
      <c r="P147" s="156">
        <f>O147*H147</f>
        <v>1.2949949999999999</v>
      </c>
      <c r="Q147" s="156">
        <v>0</v>
      </c>
      <c r="R147" s="156">
        <f>Q147*H147</f>
        <v>0</v>
      </c>
      <c r="S147" s="156">
        <v>0</v>
      </c>
      <c r="T147" s="157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58" t="s">
        <v>120</v>
      </c>
      <c r="AT147" s="158" t="s">
        <v>116</v>
      </c>
      <c r="AU147" s="158" t="s">
        <v>121</v>
      </c>
      <c r="AY147" s="16" t="s">
        <v>114</v>
      </c>
      <c r="BE147" s="159">
        <f>IF(N147="základná",J147,0)</f>
        <v>0</v>
      </c>
      <c r="BF147" s="159">
        <f>IF(N147="znížená",J147,0)</f>
        <v>0</v>
      </c>
      <c r="BG147" s="159">
        <f>IF(N147="zákl. prenesená",J147,0)</f>
        <v>0</v>
      </c>
      <c r="BH147" s="159">
        <f>IF(N147="zníž. prenesená",J147,0)</f>
        <v>0</v>
      </c>
      <c r="BI147" s="159">
        <f>IF(N147="nulová",J147,0)</f>
        <v>0</v>
      </c>
      <c r="BJ147" s="16" t="s">
        <v>121</v>
      </c>
      <c r="BK147" s="159">
        <f>ROUND(I147*H147,2)</f>
        <v>0</v>
      </c>
      <c r="BL147" s="16" t="s">
        <v>120</v>
      </c>
      <c r="BM147" s="158" t="s">
        <v>158</v>
      </c>
    </row>
    <row r="148" spans="1:65" s="2" customFormat="1" ht="21.75" customHeight="1">
      <c r="A148" s="28"/>
      <c r="B148" s="146"/>
      <c r="C148" s="147" t="s">
        <v>159</v>
      </c>
      <c r="D148" s="147" t="s">
        <v>116</v>
      </c>
      <c r="E148" s="148" t="s">
        <v>160</v>
      </c>
      <c r="F148" s="149" t="s">
        <v>161</v>
      </c>
      <c r="G148" s="150" t="s">
        <v>127</v>
      </c>
      <c r="H148" s="151">
        <v>14.885</v>
      </c>
      <c r="I148" s="152"/>
      <c r="J148" s="152">
        <f>ROUND(I148*H148,2)</f>
        <v>0</v>
      </c>
      <c r="K148" s="153"/>
      <c r="L148" s="29"/>
      <c r="M148" s="154" t="s">
        <v>1</v>
      </c>
      <c r="N148" s="155" t="s">
        <v>37</v>
      </c>
      <c r="O148" s="156">
        <v>8.0000000000000002E-3</v>
      </c>
      <c r="P148" s="156">
        <f>O148*H148</f>
        <v>0.11908000000000001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58" t="s">
        <v>120</v>
      </c>
      <c r="AT148" s="158" t="s">
        <v>116</v>
      </c>
      <c r="AU148" s="158" t="s">
        <v>121</v>
      </c>
      <c r="AY148" s="16" t="s">
        <v>114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6" t="s">
        <v>121</v>
      </c>
      <c r="BK148" s="159">
        <f>ROUND(I148*H148,2)</f>
        <v>0</v>
      </c>
      <c r="BL148" s="16" t="s">
        <v>120</v>
      </c>
      <c r="BM148" s="158" t="s">
        <v>162</v>
      </c>
    </row>
    <row r="149" spans="1:65" s="2" customFormat="1" ht="21.75" customHeight="1">
      <c r="A149" s="28"/>
      <c r="B149" s="146"/>
      <c r="C149" s="147" t="s">
        <v>163</v>
      </c>
      <c r="D149" s="147" t="s">
        <v>116</v>
      </c>
      <c r="E149" s="148" t="s">
        <v>164</v>
      </c>
      <c r="F149" s="149" t="s">
        <v>165</v>
      </c>
      <c r="G149" s="150" t="s">
        <v>119</v>
      </c>
      <c r="H149" s="151">
        <v>350</v>
      </c>
      <c r="I149" s="152"/>
      <c r="J149" s="152">
        <f>ROUND(I149*H149,2)</f>
        <v>0</v>
      </c>
      <c r="K149" s="153"/>
      <c r="L149" s="29"/>
      <c r="M149" s="154" t="s">
        <v>1</v>
      </c>
      <c r="N149" s="155" t="s">
        <v>37</v>
      </c>
      <c r="O149" s="156">
        <v>1.2E-2</v>
      </c>
      <c r="P149" s="156">
        <f>O149*H149</f>
        <v>4.2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58" t="s">
        <v>120</v>
      </c>
      <c r="AT149" s="158" t="s">
        <v>116</v>
      </c>
      <c r="AU149" s="158" t="s">
        <v>121</v>
      </c>
      <c r="AY149" s="16" t="s">
        <v>114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6" t="s">
        <v>121</v>
      </c>
      <c r="BK149" s="159">
        <f>ROUND(I149*H149,2)</f>
        <v>0</v>
      </c>
      <c r="BL149" s="16" t="s">
        <v>120</v>
      </c>
      <c r="BM149" s="158" t="s">
        <v>166</v>
      </c>
    </row>
    <row r="150" spans="1:65" s="12" customFormat="1" ht="22.95" customHeight="1">
      <c r="B150" s="134"/>
      <c r="D150" s="135" t="s">
        <v>70</v>
      </c>
      <c r="E150" s="144" t="s">
        <v>121</v>
      </c>
      <c r="F150" s="144" t="s">
        <v>167</v>
      </c>
      <c r="J150" s="145">
        <f>BK150</f>
        <v>0</v>
      </c>
      <c r="L150" s="134"/>
      <c r="M150" s="138"/>
      <c r="N150" s="139"/>
      <c r="O150" s="139"/>
      <c r="P150" s="140">
        <f>SUM(P151:P172)</f>
        <v>176.25620400000003</v>
      </c>
      <c r="Q150" s="139"/>
      <c r="R150" s="140">
        <f>SUM(R151:R172)</f>
        <v>309.76572455999997</v>
      </c>
      <c r="S150" s="139"/>
      <c r="T150" s="141">
        <f>SUM(T151:T172)</f>
        <v>0</v>
      </c>
      <c r="AR150" s="135" t="s">
        <v>79</v>
      </c>
      <c r="AT150" s="142" t="s">
        <v>70</v>
      </c>
      <c r="AU150" s="142" t="s">
        <v>79</v>
      </c>
      <c r="AY150" s="135" t="s">
        <v>114</v>
      </c>
      <c r="BK150" s="143">
        <f>SUM(BK151:BK172)</f>
        <v>0</v>
      </c>
    </row>
    <row r="151" spans="1:65" s="2" customFormat="1" ht="24.15" customHeight="1">
      <c r="A151" s="28"/>
      <c r="B151" s="146"/>
      <c r="C151" s="147" t="s">
        <v>168</v>
      </c>
      <c r="D151" s="147" t="s">
        <v>116</v>
      </c>
      <c r="E151" s="148" t="s">
        <v>169</v>
      </c>
      <c r="F151" s="149" t="s">
        <v>170</v>
      </c>
      <c r="G151" s="150" t="s">
        <v>127</v>
      </c>
      <c r="H151" s="151">
        <v>135.096</v>
      </c>
      <c r="I151" s="152"/>
      <c r="J151" s="152">
        <f>ROUND(I151*H151,2)</f>
        <v>0</v>
      </c>
      <c r="K151" s="153"/>
      <c r="L151" s="29"/>
      <c r="M151" s="154" t="s">
        <v>1</v>
      </c>
      <c r="N151" s="155" t="s">
        <v>37</v>
      </c>
      <c r="O151" s="156">
        <v>1.097</v>
      </c>
      <c r="P151" s="156">
        <f>O151*H151</f>
        <v>148.200312</v>
      </c>
      <c r="Q151" s="156">
        <v>2.0699999999999998</v>
      </c>
      <c r="R151" s="156">
        <f>Q151*H151</f>
        <v>279.64871999999997</v>
      </c>
      <c r="S151" s="156">
        <v>0</v>
      </c>
      <c r="T151" s="157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58" t="s">
        <v>120</v>
      </c>
      <c r="AT151" s="158" t="s">
        <v>116</v>
      </c>
      <c r="AU151" s="158" t="s">
        <v>121</v>
      </c>
      <c r="AY151" s="16" t="s">
        <v>114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6" t="s">
        <v>121</v>
      </c>
      <c r="BK151" s="159">
        <f>ROUND(I151*H151,2)</f>
        <v>0</v>
      </c>
      <c r="BL151" s="16" t="s">
        <v>120</v>
      </c>
      <c r="BM151" s="158" t="s">
        <v>171</v>
      </c>
    </row>
    <row r="152" spans="1:65" s="13" customFormat="1">
      <c r="B152" s="160"/>
      <c r="D152" s="161" t="s">
        <v>123</v>
      </c>
      <c r="E152" s="162" t="s">
        <v>1</v>
      </c>
      <c r="F152" s="163" t="s">
        <v>172</v>
      </c>
      <c r="H152" s="164">
        <v>1.425</v>
      </c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123</v>
      </c>
      <c r="AU152" s="162" t="s">
        <v>121</v>
      </c>
      <c r="AV152" s="13" t="s">
        <v>121</v>
      </c>
      <c r="AW152" s="13" t="s">
        <v>28</v>
      </c>
      <c r="AX152" s="13" t="s">
        <v>71</v>
      </c>
      <c r="AY152" s="162" t="s">
        <v>114</v>
      </c>
    </row>
    <row r="153" spans="1:65" s="13" customFormat="1">
      <c r="B153" s="160"/>
      <c r="D153" s="161" t="s">
        <v>123</v>
      </c>
      <c r="E153" s="162" t="s">
        <v>1</v>
      </c>
      <c r="F153" s="163" t="s">
        <v>173</v>
      </c>
      <c r="H153" s="164">
        <v>12.955</v>
      </c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123</v>
      </c>
      <c r="AU153" s="162" t="s">
        <v>121</v>
      </c>
      <c r="AV153" s="13" t="s">
        <v>121</v>
      </c>
      <c r="AW153" s="13" t="s">
        <v>28</v>
      </c>
      <c r="AX153" s="13" t="s">
        <v>71</v>
      </c>
      <c r="AY153" s="162" t="s">
        <v>114</v>
      </c>
    </row>
    <row r="154" spans="1:65" s="13" customFormat="1">
      <c r="B154" s="160"/>
      <c r="D154" s="161" t="s">
        <v>123</v>
      </c>
      <c r="E154" s="162" t="s">
        <v>1</v>
      </c>
      <c r="F154" s="163" t="s">
        <v>174</v>
      </c>
      <c r="H154" s="164">
        <v>39.75</v>
      </c>
      <c r="L154" s="160"/>
      <c r="M154" s="165"/>
      <c r="N154" s="166"/>
      <c r="O154" s="166"/>
      <c r="P154" s="166"/>
      <c r="Q154" s="166"/>
      <c r="R154" s="166"/>
      <c r="S154" s="166"/>
      <c r="T154" s="167"/>
      <c r="AT154" s="162" t="s">
        <v>123</v>
      </c>
      <c r="AU154" s="162" t="s">
        <v>121</v>
      </c>
      <c r="AV154" s="13" t="s">
        <v>121</v>
      </c>
      <c r="AW154" s="13" t="s">
        <v>28</v>
      </c>
      <c r="AX154" s="13" t="s">
        <v>71</v>
      </c>
      <c r="AY154" s="162" t="s">
        <v>114</v>
      </c>
    </row>
    <row r="155" spans="1:65" s="13" customFormat="1">
      <c r="B155" s="160"/>
      <c r="D155" s="161" t="s">
        <v>123</v>
      </c>
      <c r="E155" s="162" t="s">
        <v>1</v>
      </c>
      <c r="F155" s="163" t="s">
        <v>175</v>
      </c>
      <c r="H155" s="164">
        <v>43.182000000000002</v>
      </c>
      <c r="L155" s="160"/>
      <c r="M155" s="165"/>
      <c r="N155" s="166"/>
      <c r="O155" s="166"/>
      <c r="P155" s="166"/>
      <c r="Q155" s="166"/>
      <c r="R155" s="166"/>
      <c r="S155" s="166"/>
      <c r="T155" s="167"/>
      <c r="AT155" s="162" t="s">
        <v>123</v>
      </c>
      <c r="AU155" s="162" t="s">
        <v>121</v>
      </c>
      <c r="AV155" s="13" t="s">
        <v>121</v>
      </c>
      <c r="AW155" s="13" t="s">
        <v>28</v>
      </c>
      <c r="AX155" s="13" t="s">
        <v>71</v>
      </c>
      <c r="AY155" s="162" t="s">
        <v>114</v>
      </c>
    </row>
    <row r="156" spans="1:65" s="13" customFormat="1">
      <c r="B156" s="160"/>
      <c r="D156" s="161" t="s">
        <v>123</v>
      </c>
      <c r="E156" s="162" t="s">
        <v>1</v>
      </c>
      <c r="F156" s="163" t="s">
        <v>176</v>
      </c>
      <c r="H156" s="164">
        <v>37.783999999999999</v>
      </c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123</v>
      </c>
      <c r="AU156" s="162" t="s">
        <v>121</v>
      </c>
      <c r="AV156" s="13" t="s">
        <v>121</v>
      </c>
      <c r="AW156" s="13" t="s">
        <v>28</v>
      </c>
      <c r="AX156" s="13" t="s">
        <v>71</v>
      </c>
      <c r="AY156" s="162" t="s">
        <v>114</v>
      </c>
    </row>
    <row r="157" spans="1:65" s="14" customFormat="1">
      <c r="B157" s="168"/>
      <c r="D157" s="161" t="s">
        <v>123</v>
      </c>
      <c r="E157" s="169" t="s">
        <v>1</v>
      </c>
      <c r="F157" s="170" t="s">
        <v>130</v>
      </c>
      <c r="H157" s="171">
        <v>135.096</v>
      </c>
      <c r="L157" s="168"/>
      <c r="M157" s="172"/>
      <c r="N157" s="173"/>
      <c r="O157" s="173"/>
      <c r="P157" s="173"/>
      <c r="Q157" s="173"/>
      <c r="R157" s="173"/>
      <c r="S157" s="173"/>
      <c r="T157" s="174"/>
      <c r="AT157" s="169" t="s">
        <v>123</v>
      </c>
      <c r="AU157" s="169" t="s">
        <v>121</v>
      </c>
      <c r="AV157" s="14" t="s">
        <v>120</v>
      </c>
      <c r="AW157" s="14" t="s">
        <v>28</v>
      </c>
      <c r="AX157" s="14" t="s">
        <v>79</v>
      </c>
      <c r="AY157" s="169" t="s">
        <v>114</v>
      </c>
    </row>
    <row r="158" spans="1:65" s="2" customFormat="1" ht="24.15" customHeight="1">
      <c r="A158" s="28"/>
      <c r="B158" s="146"/>
      <c r="C158" s="147" t="s">
        <v>177</v>
      </c>
      <c r="D158" s="147" t="s">
        <v>116</v>
      </c>
      <c r="E158" s="148" t="s">
        <v>178</v>
      </c>
      <c r="F158" s="149" t="s">
        <v>179</v>
      </c>
      <c r="G158" s="150" t="s">
        <v>127</v>
      </c>
      <c r="H158" s="151">
        <v>4.4800000000000004</v>
      </c>
      <c r="I158" s="152"/>
      <c r="J158" s="152">
        <f>ROUND(I158*H158,2)</f>
        <v>0</v>
      </c>
      <c r="K158" s="153"/>
      <c r="L158" s="29"/>
      <c r="M158" s="154" t="s">
        <v>1</v>
      </c>
      <c r="N158" s="155" t="s">
        <v>37</v>
      </c>
      <c r="O158" s="156">
        <v>0.58299999999999996</v>
      </c>
      <c r="P158" s="156">
        <f>O158*H158</f>
        <v>2.6118399999999999</v>
      </c>
      <c r="Q158" s="156">
        <v>2.19407</v>
      </c>
      <c r="R158" s="156">
        <f>Q158*H158</f>
        <v>9.8294336000000015</v>
      </c>
      <c r="S158" s="156">
        <v>0</v>
      </c>
      <c r="T158" s="157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58" t="s">
        <v>120</v>
      </c>
      <c r="AT158" s="158" t="s">
        <v>116</v>
      </c>
      <c r="AU158" s="158" t="s">
        <v>121</v>
      </c>
      <c r="AY158" s="16" t="s">
        <v>114</v>
      </c>
      <c r="BE158" s="159">
        <f>IF(N158="základná",J158,0)</f>
        <v>0</v>
      </c>
      <c r="BF158" s="159">
        <f>IF(N158="znížená",J158,0)</f>
        <v>0</v>
      </c>
      <c r="BG158" s="159">
        <f>IF(N158="zákl. prenesená",J158,0)</f>
        <v>0</v>
      </c>
      <c r="BH158" s="159">
        <f>IF(N158="zníž. prenesená",J158,0)</f>
        <v>0</v>
      </c>
      <c r="BI158" s="159">
        <f>IF(N158="nulová",J158,0)</f>
        <v>0</v>
      </c>
      <c r="BJ158" s="16" t="s">
        <v>121</v>
      </c>
      <c r="BK158" s="159">
        <f>ROUND(I158*H158,2)</f>
        <v>0</v>
      </c>
      <c r="BL158" s="16" t="s">
        <v>120</v>
      </c>
      <c r="BM158" s="158" t="s">
        <v>180</v>
      </c>
    </row>
    <row r="159" spans="1:65" s="13" customFormat="1">
      <c r="B159" s="160"/>
      <c r="D159" s="161" t="s">
        <v>123</v>
      </c>
      <c r="E159" s="162" t="s">
        <v>1</v>
      </c>
      <c r="F159" s="163" t="s">
        <v>181</v>
      </c>
      <c r="H159" s="164">
        <v>4.4800000000000004</v>
      </c>
      <c r="L159" s="160"/>
      <c r="M159" s="165"/>
      <c r="N159" s="166"/>
      <c r="O159" s="166"/>
      <c r="P159" s="166"/>
      <c r="Q159" s="166"/>
      <c r="R159" s="166"/>
      <c r="S159" s="166"/>
      <c r="T159" s="167"/>
      <c r="AT159" s="162" t="s">
        <v>123</v>
      </c>
      <c r="AU159" s="162" t="s">
        <v>121</v>
      </c>
      <c r="AV159" s="13" t="s">
        <v>121</v>
      </c>
      <c r="AW159" s="13" t="s">
        <v>28</v>
      </c>
      <c r="AX159" s="13" t="s">
        <v>79</v>
      </c>
      <c r="AY159" s="162" t="s">
        <v>114</v>
      </c>
    </row>
    <row r="160" spans="1:65" s="2" customFormat="1" ht="21.75" customHeight="1">
      <c r="A160" s="28"/>
      <c r="B160" s="146"/>
      <c r="C160" s="147" t="s">
        <v>182</v>
      </c>
      <c r="D160" s="147" t="s">
        <v>116</v>
      </c>
      <c r="E160" s="148" t="s">
        <v>183</v>
      </c>
      <c r="F160" s="149" t="s">
        <v>184</v>
      </c>
      <c r="G160" s="150" t="s">
        <v>119</v>
      </c>
      <c r="H160" s="151">
        <v>2.3580000000000001</v>
      </c>
      <c r="I160" s="152"/>
      <c r="J160" s="152">
        <f>ROUND(I160*H160,2)</f>
        <v>0</v>
      </c>
      <c r="K160" s="153"/>
      <c r="L160" s="29"/>
      <c r="M160" s="154" t="s">
        <v>1</v>
      </c>
      <c r="N160" s="155" t="s">
        <v>37</v>
      </c>
      <c r="O160" s="156">
        <v>0.35799999999999998</v>
      </c>
      <c r="P160" s="156">
        <f>O160*H160</f>
        <v>0.84416400000000003</v>
      </c>
      <c r="Q160" s="156">
        <v>6.7000000000000002E-4</v>
      </c>
      <c r="R160" s="156">
        <f>Q160*H160</f>
        <v>1.5798600000000002E-3</v>
      </c>
      <c r="S160" s="156">
        <v>0</v>
      </c>
      <c r="T160" s="157">
        <f>S160*H160</f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58" t="s">
        <v>120</v>
      </c>
      <c r="AT160" s="158" t="s">
        <v>116</v>
      </c>
      <c r="AU160" s="158" t="s">
        <v>121</v>
      </c>
      <c r="AY160" s="16" t="s">
        <v>114</v>
      </c>
      <c r="BE160" s="159">
        <f>IF(N160="základná",J160,0)</f>
        <v>0</v>
      </c>
      <c r="BF160" s="159">
        <f>IF(N160="znížená",J160,0)</f>
        <v>0</v>
      </c>
      <c r="BG160" s="159">
        <f>IF(N160="zákl. prenesená",J160,0)</f>
        <v>0</v>
      </c>
      <c r="BH160" s="159">
        <f>IF(N160="zníž. prenesená",J160,0)</f>
        <v>0</v>
      </c>
      <c r="BI160" s="159">
        <f>IF(N160="nulová",J160,0)</f>
        <v>0</v>
      </c>
      <c r="BJ160" s="16" t="s">
        <v>121</v>
      </c>
      <c r="BK160" s="159">
        <f>ROUND(I160*H160,2)</f>
        <v>0</v>
      </c>
      <c r="BL160" s="16" t="s">
        <v>120</v>
      </c>
      <c r="BM160" s="158" t="s">
        <v>185</v>
      </c>
    </row>
    <row r="161" spans="1:65" s="13" customFormat="1">
      <c r="B161" s="160"/>
      <c r="D161" s="161" t="s">
        <v>123</v>
      </c>
      <c r="E161" s="162" t="s">
        <v>1</v>
      </c>
      <c r="F161" s="163" t="s">
        <v>186</v>
      </c>
      <c r="H161" s="164">
        <v>2.3580000000000001</v>
      </c>
      <c r="L161" s="160"/>
      <c r="M161" s="165"/>
      <c r="N161" s="166"/>
      <c r="O161" s="166"/>
      <c r="P161" s="166"/>
      <c r="Q161" s="166"/>
      <c r="R161" s="166"/>
      <c r="S161" s="166"/>
      <c r="T161" s="167"/>
      <c r="AT161" s="162" t="s">
        <v>123</v>
      </c>
      <c r="AU161" s="162" t="s">
        <v>121</v>
      </c>
      <c r="AV161" s="13" t="s">
        <v>121</v>
      </c>
      <c r="AW161" s="13" t="s">
        <v>28</v>
      </c>
      <c r="AX161" s="13" t="s">
        <v>79</v>
      </c>
      <c r="AY161" s="162" t="s">
        <v>114</v>
      </c>
    </row>
    <row r="162" spans="1:65" s="2" customFormat="1" ht="21.75" customHeight="1">
      <c r="A162" s="28"/>
      <c r="B162" s="146"/>
      <c r="C162" s="147" t="s">
        <v>187</v>
      </c>
      <c r="D162" s="147" t="s">
        <v>116</v>
      </c>
      <c r="E162" s="148" t="s">
        <v>188</v>
      </c>
      <c r="F162" s="149" t="s">
        <v>189</v>
      </c>
      <c r="G162" s="150" t="s">
        <v>119</v>
      </c>
      <c r="H162" s="151">
        <v>2.3580000000000001</v>
      </c>
      <c r="I162" s="152"/>
      <c r="J162" s="152">
        <f>ROUND(I162*H162,2)</f>
        <v>0</v>
      </c>
      <c r="K162" s="153"/>
      <c r="L162" s="29"/>
      <c r="M162" s="154" t="s">
        <v>1</v>
      </c>
      <c r="N162" s="155" t="s">
        <v>37</v>
      </c>
      <c r="O162" s="156">
        <v>0.19900000000000001</v>
      </c>
      <c r="P162" s="156">
        <f>O162*H162</f>
        <v>0.46924200000000005</v>
      </c>
      <c r="Q162" s="156">
        <v>0</v>
      </c>
      <c r="R162" s="156">
        <f>Q162*H162</f>
        <v>0</v>
      </c>
      <c r="S162" s="156">
        <v>0</v>
      </c>
      <c r="T162" s="157">
        <f>S162*H162</f>
        <v>0</v>
      </c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R162" s="158" t="s">
        <v>120</v>
      </c>
      <c r="AT162" s="158" t="s">
        <v>116</v>
      </c>
      <c r="AU162" s="158" t="s">
        <v>121</v>
      </c>
      <c r="AY162" s="16" t="s">
        <v>114</v>
      </c>
      <c r="BE162" s="159">
        <f>IF(N162="základná",J162,0)</f>
        <v>0</v>
      </c>
      <c r="BF162" s="159">
        <f>IF(N162="znížená",J162,0)</f>
        <v>0</v>
      </c>
      <c r="BG162" s="159">
        <f>IF(N162="zákl. prenesená",J162,0)</f>
        <v>0</v>
      </c>
      <c r="BH162" s="159">
        <f>IF(N162="zníž. prenesená",J162,0)</f>
        <v>0</v>
      </c>
      <c r="BI162" s="159">
        <f>IF(N162="nulová",J162,0)</f>
        <v>0</v>
      </c>
      <c r="BJ162" s="16" t="s">
        <v>121</v>
      </c>
      <c r="BK162" s="159">
        <f>ROUND(I162*H162,2)</f>
        <v>0</v>
      </c>
      <c r="BL162" s="16" t="s">
        <v>120</v>
      </c>
      <c r="BM162" s="158" t="s">
        <v>190</v>
      </c>
    </row>
    <row r="163" spans="1:65" s="2" customFormat="1" ht="16.5" customHeight="1">
      <c r="A163" s="28"/>
      <c r="B163" s="146"/>
      <c r="C163" s="147" t="s">
        <v>191</v>
      </c>
      <c r="D163" s="147" t="s">
        <v>116</v>
      </c>
      <c r="E163" s="148" t="s">
        <v>192</v>
      </c>
      <c r="F163" s="149" t="s">
        <v>193</v>
      </c>
      <c r="G163" s="150" t="s">
        <v>194</v>
      </c>
      <c r="H163" s="151">
        <v>0.157</v>
      </c>
      <c r="I163" s="152"/>
      <c r="J163" s="152">
        <f>ROUND(I163*H163,2)</f>
        <v>0</v>
      </c>
      <c r="K163" s="153"/>
      <c r="L163" s="29"/>
      <c r="M163" s="154" t="s">
        <v>1</v>
      </c>
      <c r="N163" s="155" t="s">
        <v>37</v>
      </c>
      <c r="O163" s="156">
        <v>34.322000000000003</v>
      </c>
      <c r="P163" s="156">
        <f>O163*H163</f>
        <v>5.3885540000000001</v>
      </c>
      <c r="Q163" s="156">
        <v>1.01895</v>
      </c>
      <c r="R163" s="156">
        <f>Q163*H163</f>
        <v>0.15997515000000001</v>
      </c>
      <c r="S163" s="156">
        <v>0</v>
      </c>
      <c r="T163" s="157">
        <f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58" t="s">
        <v>120</v>
      </c>
      <c r="AT163" s="158" t="s">
        <v>116</v>
      </c>
      <c r="AU163" s="158" t="s">
        <v>121</v>
      </c>
      <c r="AY163" s="16" t="s">
        <v>114</v>
      </c>
      <c r="BE163" s="159">
        <f>IF(N163="základná",J163,0)</f>
        <v>0</v>
      </c>
      <c r="BF163" s="159">
        <f>IF(N163="znížená",J163,0)</f>
        <v>0</v>
      </c>
      <c r="BG163" s="159">
        <f>IF(N163="zákl. prenesená",J163,0)</f>
        <v>0</v>
      </c>
      <c r="BH163" s="159">
        <f>IF(N163="zníž. prenesená",J163,0)</f>
        <v>0</v>
      </c>
      <c r="BI163" s="159">
        <f>IF(N163="nulová",J163,0)</f>
        <v>0</v>
      </c>
      <c r="BJ163" s="16" t="s">
        <v>121</v>
      </c>
      <c r="BK163" s="159">
        <f>ROUND(I163*H163,2)</f>
        <v>0</v>
      </c>
      <c r="BL163" s="16" t="s">
        <v>120</v>
      </c>
      <c r="BM163" s="158" t="s">
        <v>195</v>
      </c>
    </row>
    <row r="164" spans="1:65" s="13" customFormat="1">
      <c r="B164" s="160"/>
      <c r="D164" s="161" t="s">
        <v>123</v>
      </c>
      <c r="E164" s="162" t="s">
        <v>1</v>
      </c>
      <c r="F164" s="163" t="s">
        <v>196</v>
      </c>
      <c r="H164" s="164">
        <v>0.157</v>
      </c>
      <c r="L164" s="160"/>
      <c r="M164" s="165"/>
      <c r="N164" s="166"/>
      <c r="O164" s="166"/>
      <c r="P164" s="166"/>
      <c r="Q164" s="166"/>
      <c r="R164" s="166"/>
      <c r="S164" s="166"/>
      <c r="T164" s="167"/>
      <c r="AT164" s="162" t="s">
        <v>123</v>
      </c>
      <c r="AU164" s="162" t="s">
        <v>121</v>
      </c>
      <c r="AV164" s="13" t="s">
        <v>121</v>
      </c>
      <c r="AW164" s="13" t="s">
        <v>28</v>
      </c>
      <c r="AX164" s="13" t="s">
        <v>79</v>
      </c>
      <c r="AY164" s="162" t="s">
        <v>114</v>
      </c>
    </row>
    <row r="165" spans="1:65" s="2" customFormat="1" ht="24.15" customHeight="1">
      <c r="A165" s="28"/>
      <c r="B165" s="146"/>
      <c r="C165" s="147" t="s">
        <v>197</v>
      </c>
      <c r="D165" s="147" t="s">
        <v>116</v>
      </c>
      <c r="E165" s="148" t="s">
        <v>198</v>
      </c>
      <c r="F165" s="149" t="s">
        <v>199</v>
      </c>
      <c r="G165" s="150" t="s">
        <v>127</v>
      </c>
      <c r="H165" s="151">
        <v>9.0250000000000004</v>
      </c>
      <c r="I165" s="152"/>
      <c r="J165" s="152">
        <f>ROUND(I165*H165,2)</f>
        <v>0</v>
      </c>
      <c r="K165" s="153"/>
      <c r="L165" s="29"/>
      <c r="M165" s="154" t="s">
        <v>1</v>
      </c>
      <c r="N165" s="155" t="s">
        <v>37</v>
      </c>
      <c r="O165" s="156">
        <v>0.60399999999999998</v>
      </c>
      <c r="P165" s="156">
        <f>O165*H165</f>
        <v>5.4511000000000003</v>
      </c>
      <c r="Q165" s="156">
        <v>2.19407</v>
      </c>
      <c r="R165" s="156">
        <f>Q165*H165</f>
        <v>19.801481750000001</v>
      </c>
      <c r="S165" s="156">
        <v>0</v>
      </c>
      <c r="T165" s="157">
        <f>S165*H165</f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58" t="s">
        <v>120</v>
      </c>
      <c r="AT165" s="158" t="s">
        <v>116</v>
      </c>
      <c r="AU165" s="158" t="s">
        <v>121</v>
      </c>
      <c r="AY165" s="16" t="s">
        <v>114</v>
      </c>
      <c r="BE165" s="159">
        <f>IF(N165="základná",J165,0)</f>
        <v>0</v>
      </c>
      <c r="BF165" s="159">
        <f>IF(N165="znížená",J165,0)</f>
        <v>0</v>
      </c>
      <c r="BG165" s="159">
        <f>IF(N165="zákl. prenesená",J165,0)</f>
        <v>0</v>
      </c>
      <c r="BH165" s="159">
        <f>IF(N165="zníž. prenesená",J165,0)</f>
        <v>0</v>
      </c>
      <c r="BI165" s="159">
        <f>IF(N165="nulová",J165,0)</f>
        <v>0</v>
      </c>
      <c r="BJ165" s="16" t="s">
        <v>121</v>
      </c>
      <c r="BK165" s="159">
        <f>ROUND(I165*H165,2)</f>
        <v>0</v>
      </c>
      <c r="BL165" s="16" t="s">
        <v>120</v>
      </c>
      <c r="BM165" s="158" t="s">
        <v>200</v>
      </c>
    </row>
    <row r="166" spans="1:65" s="13" customFormat="1">
      <c r="B166" s="160"/>
      <c r="D166" s="161" t="s">
        <v>123</v>
      </c>
      <c r="E166" s="162" t="s">
        <v>1</v>
      </c>
      <c r="F166" s="163" t="s">
        <v>201</v>
      </c>
      <c r="H166" s="164">
        <v>9.0250000000000004</v>
      </c>
      <c r="L166" s="160"/>
      <c r="M166" s="165"/>
      <c r="N166" s="166"/>
      <c r="O166" s="166"/>
      <c r="P166" s="166"/>
      <c r="Q166" s="166"/>
      <c r="R166" s="166"/>
      <c r="S166" s="166"/>
      <c r="T166" s="167"/>
      <c r="AT166" s="162" t="s">
        <v>123</v>
      </c>
      <c r="AU166" s="162" t="s">
        <v>121</v>
      </c>
      <c r="AV166" s="13" t="s">
        <v>121</v>
      </c>
      <c r="AW166" s="13" t="s">
        <v>28</v>
      </c>
      <c r="AX166" s="13" t="s">
        <v>71</v>
      </c>
      <c r="AY166" s="162" t="s">
        <v>114</v>
      </c>
    </row>
    <row r="167" spans="1:65" s="14" customFormat="1">
      <c r="B167" s="168"/>
      <c r="D167" s="161" t="s">
        <v>123</v>
      </c>
      <c r="E167" s="169" t="s">
        <v>1</v>
      </c>
      <c r="F167" s="170" t="s">
        <v>130</v>
      </c>
      <c r="H167" s="171">
        <v>9.0250000000000004</v>
      </c>
      <c r="L167" s="168"/>
      <c r="M167" s="172"/>
      <c r="N167" s="173"/>
      <c r="O167" s="173"/>
      <c r="P167" s="173"/>
      <c r="Q167" s="173"/>
      <c r="R167" s="173"/>
      <c r="S167" s="173"/>
      <c r="T167" s="174"/>
      <c r="AT167" s="169" t="s">
        <v>123</v>
      </c>
      <c r="AU167" s="169" t="s">
        <v>121</v>
      </c>
      <c r="AV167" s="14" t="s">
        <v>120</v>
      </c>
      <c r="AW167" s="14" t="s">
        <v>28</v>
      </c>
      <c r="AX167" s="14" t="s">
        <v>79</v>
      </c>
      <c r="AY167" s="169" t="s">
        <v>114</v>
      </c>
    </row>
    <row r="168" spans="1:65" s="2" customFormat="1" ht="21.75" customHeight="1">
      <c r="A168" s="28"/>
      <c r="B168" s="146"/>
      <c r="C168" s="147" t="s">
        <v>202</v>
      </c>
      <c r="D168" s="147" t="s">
        <v>116</v>
      </c>
      <c r="E168" s="148" t="s">
        <v>203</v>
      </c>
      <c r="F168" s="149" t="s">
        <v>204</v>
      </c>
      <c r="G168" s="150" t="s">
        <v>119</v>
      </c>
      <c r="H168" s="151">
        <v>3.8</v>
      </c>
      <c r="I168" s="152"/>
      <c r="J168" s="152">
        <f>ROUND(I168*H168,2)</f>
        <v>0</v>
      </c>
      <c r="K168" s="153"/>
      <c r="L168" s="29"/>
      <c r="M168" s="154" t="s">
        <v>1</v>
      </c>
      <c r="N168" s="155" t="s">
        <v>37</v>
      </c>
      <c r="O168" s="156">
        <v>0.35799999999999998</v>
      </c>
      <c r="P168" s="156">
        <f>O168*H168</f>
        <v>1.3603999999999998</v>
      </c>
      <c r="Q168" s="156">
        <v>6.7000000000000002E-4</v>
      </c>
      <c r="R168" s="156">
        <f>Q168*H168</f>
        <v>2.5460000000000001E-3</v>
      </c>
      <c r="S168" s="156">
        <v>0</v>
      </c>
      <c r="T168" s="157">
        <f>S168*H168</f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58" t="s">
        <v>120</v>
      </c>
      <c r="AT168" s="158" t="s">
        <v>116</v>
      </c>
      <c r="AU168" s="158" t="s">
        <v>121</v>
      </c>
      <c r="AY168" s="16" t="s">
        <v>114</v>
      </c>
      <c r="BE168" s="159">
        <f>IF(N168="základná",J168,0)</f>
        <v>0</v>
      </c>
      <c r="BF168" s="159">
        <f>IF(N168="znížená",J168,0)</f>
        <v>0</v>
      </c>
      <c r="BG168" s="159">
        <f>IF(N168="zákl. prenesená",J168,0)</f>
        <v>0</v>
      </c>
      <c r="BH168" s="159">
        <f>IF(N168="zníž. prenesená",J168,0)</f>
        <v>0</v>
      </c>
      <c r="BI168" s="159">
        <f>IF(N168="nulová",J168,0)</f>
        <v>0</v>
      </c>
      <c r="BJ168" s="16" t="s">
        <v>121</v>
      </c>
      <c r="BK168" s="159">
        <f>ROUND(I168*H168,2)</f>
        <v>0</v>
      </c>
      <c r="BL168" s="16" t="s">
        <v>120</v>
      </c>
      <c r="BM168" s="158" t="s">
        <v>205</v>
      </c>
    </row>
    <row r="169" spans="1:65" s="13" customFormat="1">
      <c r="B169" s="160"/>
      <c r="D169" s="161" t="s">
        <v>123</v>
      </c>
      <c r="E169" s="162" t="s">
        <v>1</v>
      </c>
      <c r="F169" s="163" t="s">
        <v>206</v>
      </c>
      <c r="H169" s="164">
        <v>3.8</v>
      </c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123</v>
      </c>
      <c r="AU169" s="162" t="s">
        <v>121</v>
      </c>
      <c r="AV169" s="13" t="s">
        <v>121</v>
      </c>
      <c r="AW169" s="13" t="s">
        <v>28</v>
      </c>
      <c r="AX169" s="13" t="s">
        <v>79</v>
      </c>
      <c r="AY169" s="162" t="s">
        <v>114</v>
      </c>
    </row>
    <row r="170" spans="1:65" s="2" customFormat="1" ht="21.75" customHeight="1">
      <c r="A170" s="28"/>
      <c r="B170" s="146"/>
      <c r="C170" s="147" t="s">
        <v>207</v>
      </c>
      <c r="D170" s="147" t="s">
        <v>116</v>
      </c>
      <c r="E170" s="148" t="s">
        <v>208</v>
      </c>
      <c r="F170" s="149" t="s">
        <v>209</v>
      </c>
      <c r="G170" s="150" t="s">
        <v>119</v>
      </c>
      <c r="H170" s="151">
        <v>3.8</v>
      </c>
      <c r="I170" s="152"/>
      <c r="J170" s="152">
        <f>ROUND(I170*H170,2)</f>
        <v>0</v>
      </c>
      <c r="K170" s="153"/>
      <c r="L170" s="29"/>
      <c r="M170" s="154" t="s">
        <v>1</v>
      </c>
      <c r="N170" s="155" t="s">
        <v>37</v>
      </c>
      <c r="O170" s="156">
        <v>0.19900000000000001</v>
      </c>
      <c r="P170" s="156">
        <f>O170*H170</f>
        <v>0.75619999999999998</v>
      </c>
      <c r="Q170" s="156">
        <v>0</v>
      </c>
      <c r="R170" s="156">
        <f>Q170*H170</f>
        <v>0</v>
      </c>
      <c r="S170" s="156">
        <v>0</v>
      </c>
      <c r="T170" s="157">
        <f>S170*H170</f>
        <v>0</v>
      </c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58" t="s">
        <v>120</v>
      </c>
      <c r="AT170" s="158" t="s">
        <v>116</v>
      </c>
      <c r="AU170" s="158" t="s">
        <v>121</v>
      </c>
      <c r="AY170" s="16" t="s">
        <v>114</v>
      </c>
      <c r="BE170" s="159">
        <f>IF(N170="základná",J170,0)</f>
        <v>0</v>
      </c>
      <c r="BF170" s="159">
        <f>IF(N170="znížená",J170,0)</f>
        <v>0</v>
      </c>
      <c r="BG170" s="159">
        <f>IF(N170="zákl. prenesená",J170,0)</f>
        <v>0</v>
      </c>
      <c r="BH170" s="159">
        <f>IF(N170="zníž. prenesená",J170,0)</f>
        <v>0</v>
      </c>
      <c r="BI170" s="159">
        <f>IF(N170="nulová",J170,0)</f>
        <v>0</v>
      </c>
      <c r="BJ170" s="16" t="s">
        <v>121</v>
      </c>
      <c r="BK170" s="159">
        <f>ROUND(I170*H170,2)</f>
        <v>0</v>
      </c>
      <c r="BL170" s="16" t="s">
        <v>120</v>
      </c>
      <c r="BM170" s="158" t="s">
        <v>210</v>
      </c>
    </row>
    <row r="171" spans="1:65" s="2" customFormat="1" ht="16.5" customHeight="1">
      <c r="A171" s="28"/>
      <c r="B171" s="146"/>
      <c r="C171" s="147" t="s">
        <v>211</v>
      </c>
      <c r="D171" s="147" t="s">
        <v>116</v>
      </c>
      <c r="E171" s="148" t="s">
        <v>212</v>
      </c>
      <c r="F171" s="149" t="s">
        <v>213</v>
      </c>
      <c r="G171" s="150" t="s">
        <v>194</v>
      </c>
      <c r="H171" s="151">
        <v>0.316</v>
      </c>
      <c r="I171" s="152"/>
      <c r="J171" s="152">
        <f>ROUND(I171*H171,2)</f>
        <v>0</v>
      </c>
      <c r="K171" s="153"/>
      <c r="L171" s="29"/>
      <c r="M171" s="154" t="s">
        <v>1</v>
      </c>
      <c r="N171" s="155" t="s">
        <v>37</v>
      </c>
      <c r="O171" s="156">
        <v>35.362000000000002</v>
      </c>
      <c r="P171" s="156">
        <f>O171*H171</f>
        <v>11.174392000000001</v>
      </c>
      <c r="Q171" s="156">
        <v>1.01895</v>
      </c>
      <c r="R171" s="156">
        <f>Q171*H171</f>
        <v>0.3219882</v>
      </c>
      <c r="S171" s="156">
        <v>0</v>
      </c>
      <c r="T171" s="157">
        <f>S171*H171</f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58" t="s">
        <v>120</v>
      </c>
      <c r="AT171" s="158" t="s">
        <v>116</v>
      </c>
      <c r="AU171" s="158" t="s">
        <v>121</v>
      </c>
      <c r="AY171" s="16" t="s">
        <v>114</v>
      </c>
      <c r="BE171" s="159">
        <f>IF(N171="základná",J171,0)</f>
        <v>0</v>
      </c>
      <c r="BF171" s="159">
        <f>IF(N171="znížená",J171,0)</f>
        <v>0</v>
      </c>
      <c r="BG171" s="159">
        <f>IF(N171="zákl. prenesená",J171,0)</f>
        <v>0</v>
      </c>
      <c r="BH171" s="159">
        <f>IF(N171="zníž. prenesená",J171,0)</f>
        <v>0</v>
      </c>
      <c r="BI171" s="159">
        <f>IF(N171="nulová",J171,0)</f>
        <v>0</v>
      </c>
      <c r="BJ171" s="16" t="s">
        <v>121</v>
      </c>
      <c r="BK171" s="159">
        <f>ROUND(I171*H171,2)</f>
        <v>0</v>
      </c>
      <c r="BL171" s="16" t="s">
        <v>120</v>
      </c>
      <c r="BM171" s="158" t="s">
        <v>214</v>
      </c>
    </row>
    <row r="172" spans="1:65" s="13" customFormat="1">
      <c r="B172" s="160"/>
      <c r="D172" s="161" t="s">
        <v>123</v>
      </c>
      <c r="E172" s="162" t="s">
        <v>1</v>
      </c>
      <c r="F172" s="163" t="s">
        <v>215</v>
      </c>
      <c r="H172" s="164">
        <v>0.316</v>
      </c>
      <c r="L172" s="160"/>
      <c r="M172" s="165"/>
      <c r="N172" s="166"/>
      <c r="O172" s="166"/>
      <c r="P172" s="166"/>
      <c r="Q172" s="166"/>
      <c r="R172" s="166"/>
      <c r="S172" s="166"/>
      <c r="T172" s="167"/>
      <c r="AT172" s="162" t="s">
        <v>123</v>
      </c>
      <c r="AU172" s="162" t="s">
        <v>121</v>
      </c>
      <c r="AV172" s="13" t="s">
        <v>121</v>
      </c>
      <c r="AW172" s="13" t="s">
        <v>28</v>
      </c>
      <c r="AX172" s="13" t="s">
        <v>79</v>
      </c>
      <c r="AY172" s="162" t="s">
        <v>114</v>
      </c>
    </row>
    <row r="173" spans="1:65" s="12" customFormat="1" ht="22.95" customHeight="1">
      <c r="B173" s="134"/>
      <c r="D173" s="135" t="s">
        <v>70</v>
      </c>
      <c r="E173" s="144" t="s">
        <v>131</v>
      </c>
      <c r="F173" s="144" t="s">
        <v>216</v>
      </c>
      <c r="J173" s="145">
        <f>BK173</f>
        <v>0</v>
      </c>
      <c r="L173" s="134"/>
      <c r="M173" s="138"/>
      <c r="N173" s="139"/>
      <c r="O173" s="139"/>
      <c r="P173" s="140">
        <f>SUM(P174:P191)</f>
        <v>737.75899200000003</v>
      </c>
      <c r="Q173" s="139"/>
      <c r="R173" s="140">
        <f>SUM(R174:R191)</f>
        <v>220.33462715999997</v>
      </c>
      <c r="S173" s="139"/>
      <c r="T173" s="141">
        <f>SUM(T174:T191)</f>
        <v>0</v>
      </c>
      <c r="AR173" s="135" t="s">
        <v>79</v>
      </c>
      <c r="AT173" s="142" t="s">
        <v>70</v>
      </c>
      <c r="AU173" s="142" t="s">
        <v>79</v>
      </c>
      <c r="AY173" s="135" t="s">
        <v>114</v>
      </c>
      <c r="BK173" s="143">
        <f>SUM(BK174:BK191)</f>
        <v>0</v>
      </c>
    </row>
    <row r="174" spans="1:65" s="2" customFormat="1" ht="21.75" customHeight="1">
      <c r="A174" s="28"/>
      <c r="B174" s="146"/>
      <c r="C174" s="147" t="s">
        <v>7</v>
      </c>
      <c r="D174" s="147" t="s">
        <v>116</v>
      </c>
      <c r="E174" s="148" t="s">
        <v>217</v>
      </c>
      <c r="F174" s="149" t="s">
        <v>218</v>
      </c>
      <c r="G174" s="150" t="s">
        <v>127</v>
      </c>
      <c r="H174" s="151">
        <v>94.524000000000001</v>
      </c>
      <c r="I174" s="152"/>
      <c r="J174" s="152">
        <f>ROUND(I174*H174,2)</f>
        <v>0</v>
      </c>
      <c r="K174" s="153"/>
      <c r="L174" s="29"/>
      <c r="M174" s="154" t="s">
        <v>1</v>
      </c>
      <c r="N174" s="155" t="s">
        <v>37</v>
      </c>
      <c r="O174" s="156">
        <v>1.218</v>
      </c>
      <c r="P174" s="156">
        <f>O174*H174</f>
        <v>115.13023199999999</v>
      </c>
      <c r="Q174" s="156">
        <v>2.2968899999999999</v>
      </c>
      <c r="R174" s="156">
        <f>Q174*H174</f>
        <v>217.11123035999998</v>
      </c>
      <c r="S174" s="156">
        <v>0</v>
      </c>
      <c r="T174" s="157">
        <f>S174*H174</f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58" t="s">
        <v>120</v>
      </c>
      <c r="AT174" s="158" t="s">
        <v>116</v>
      </c>
      <c r="AU174" s="158" t="s">
        <v>121</v>
      </c>
      <c r="AY174" s="16" t="s">
        <v>114</v>
      </c>
      <c r="BE174" s="159">
        <f>IF(N174="základná",J174,0)</f>
        <v>0</v>
      </c>
      <c r="BF174" s="159">
        <f>IF(N174="znížená",J174,0)</f>
        <v>0</v>
      </c>
      <c r="BG174" s="159">
        <f>IF(N174="zákl. prenesená",J174,0)</f>
        <v>0</v>
      </c>
      <c r="BH174" s="159">
        <f>IF(N174="zníž. prenesená",J174,0)</f>
        <v>0</v>
      </c>
      <c r="BI174" s="159">
        <f>IF(N174="nulová",J174,0)</f>
        <v>0</v>
      </c>
      <c r="BJ174" s="16" t="s">
        <v>121</v>
      </c>
      <c r="BK174" s="159">
        <f>ROUND(I174*H174,2)</f>
        <v>0</v>
      </c>
      <c r="BL174" s="16" t="s">
        <v>120</v>
      </c>
      <c r="BM174" s="158" t="s">
        <v>219</v>
      </c>
    </row>
    <row r="175" spans="1:65" s="13" customFormat="1">
      <c r="B175" s="160"/>
      <c r="D175" s="161" t="s">
        <v>123</v>
      </c>
      <c r="E175" s="162" t="s">
        <v>1</v>
      </c>
      <c r="F175" s="163" t="s">
        <v>220</v>
      </c>
      <c r="H175" s="164">
        <v>71.7</v>
      </c>
      <c r="L175" s="160"/>
      <c r="M175" s="165"/>
      <c r="N175" s="166"/>
      <c r="O175" s="166"/>
      <c r="P175" s="166"/>
      <c r="Q175" s="166"/>
      <c r="R175" s="166"/>
      <c r="S175" s="166"/>
      <c r="T175" s="167"/>
      <c r="AT175" s="162" t="s">
        <v>123</v>
      </c>
      <c r="AU175" s="162" t="s">
        <v>121</v>
      </c>
      <c r="AV175" s="13" t="s">
        <v>121</v>
      </c>
      <c r="AW175" s="13" t="s">
        <v>28</v>
      </c>
      <c r="AX175" s="13" t="s">
        <v>71</v>
      </c>
      <c r="AY175" s="162" t="s">
        <v>114</v>
      </c>
    </row>
    <row r="176" spans="1:65" s="13" customFormat="1">
      <c r="B176" s="160"/>
      <c r="D176" s="161" t="s">
        <v>123</v>
      </c>
      <c r="E176" s="162" t="s">
        <v>1</v>
      </c>
      <c r="F176" s="163" t="s">
        <v>221</v>
      </c>
      <c r="H176" s="164">
        <v>5.6589999999999998</v>
      </c>
      <c r="L176" s="160"/>
      <c r="M176" s="165"/>
      <c r="N176" s="166"/>
      <c r="O176" s="166"/>
      <c r="P176" s="166"/>
      <c r="Q176" s="166"/>
      <c r="R176" s="166"/>
      <c r="S176" s="166"/>
      <c r="T176" s="167"/>
      <c r="AT176" s="162" t="s">
        <v>123</v>
      </c>
      <c r="AU176" s="162" t="s">
        <v>121</v>
      </c>
      <c r="AV176" s="13" t="s">
        <v>121</v>
      </c>
      <c r="AW176" s="13" t="s">
        <v>28</v>
      </c>
      <c r="AX176" s="13" t="s">
        <v>71</v>
      </c>
      <c r="AY176" s="162" t="s">
        <v>114</v>
      </c>
    </row>
    <row r="177" spans="1:65" s="13" customFormat="1">
      <c r="B177" s="160"/>
      <c r="D177" s="161" t="s">
        <v>123</v>
      </c>
      <c r="E177" s="162" t="s">
        <v>1</v>
      </c>
      <c r="F177" s="163" t="s">
        <v>222</v>
      </c>
      <c r="H177" s="164">
        <v>17.164999999999999</v>
      </c>
      <c r="L177" s="160"/>
      <c r="M177" s="165"/>
      <c r="N177" s="166"/>
      <c r="O177" s="166"/>
      <c r="P177" s="166"/>
      <c r="Q177" s="166"/>
      <c r="R177" s="166"/>
      <c r="S177" s="166"/>
      <c r="T177" s="167"/>
      <c r="AT177" s="162" t="s">
        <v>123</v>
      </c>
      <c r="AU177" s="162" t="s">
        <v>121</v>
      </c>
      <c r="AV177" s="13" t="s">
        <v>121</v>
      </c>
      <c r="AW177" s="13" t="s">
        <v>28</v>
      </c>
      <c r="AX177" s="13" t="s">
        <v>71</v>
      </c>
      <c r="AY177" s="162" t="s">
        <v>114</v>
      </c>
    </row>
    <row r="178" spans="1:65" s="14" customFormat="1">
      <c r="B178" s="168"/>
      <c r="D178" s="161" t="s">
        <v>123</v>
      </c>
      <c r="E178" s="169" t="s">
        <v>1</v>
      </c>
      <c r="F178" s="170" t="s">
        <v>130</v>
      </c>
      <c r="H178" s="171">
        <v>94.524000000000001</v>
      </c>
      <c r="L178" s="168"/>
      <c r="M178" s="172"/>
      <c r="N178" s="173"/>
      <c r="O178" s="173"/>
      <c r="P178" s="173"/>
      <c r="Q178" s="173"/>
      <c r="R178" s="173"/>
      <c r="S178" s="173"/>
      <c r="T178" s="174"/>
      <c r="AT178" s="169" t="s">
        <v>123</v>
      </c>
      <c r="AU178" s="169" t="s">
        <v>121</v>
      </c>
      <c r="AV178" s="14" t="s">
        <v>120</v>
      </c>
      <c r="AW178" s="14" t="s">
        <v>28</v>
      </c>
      <c r="AX178" s="14" t="s">
        <v>79</v>
      </c>
      <c r="AY178" s="169" t="s">
        <v>114</v>
      </c>
    </row>
    <row r="179" spans="1:65" s="2" customFormat="1" ht="24.15" customHeight="1">
      <c r="A179" s="28"/>
      <c r="B179" s="146"/>
      <c r="C179" s="147" t="s">
        <v>223</v>
      </c>
      <c r="D179" s="147" t="s">
        <v>116</v>
      </c>
      <c r="E179" s="148" t="s">
        <v>224</v>
      </c>
      <c r="F179" s="149" t="s">
        <v>225</v>
      </c>
      <c r="G179" s="150" t="s">
        <v>119</v>
      </c>
      <c r="H179" s="151">
        <v>801.84</v>
      </c>
      <c r="I179" s="152"/>
      <c r="J179" s="152">
        <f>ROUND(I179*H179,2)</f>
        <v>0</v>
      </c>
      <c r="K179" s="153"/>
      <c r="L179" s="29"/>
      <c r="M179" s="154" t="s">
        <v>1</v>
      </c>
      <c r="N179" s="155" t="s">
        <v>37</v>
      </c>
      <c r="O179" s="156">
        <v>0.443</v>
      </c>
      <c r="P179" s="156">
        <f>O179*H179</f>
        <v>355.21512000000001</v>
      </c>
      <c r="Q179" s="156">
        <v>1.5499999999999999E-3</v>
      </c>
      <c r="R179" s="156">
        <f>Q179*H179</f>
        <v>1.2428520000000001</v>
      </c>
      <c r="S179" s="156">
        <v>0</v>
      </c>
      <c r="T179" s="157">
        <f>S179*H179</f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58" t="s">
        <v>197</v>
      </c>
      <c r="AT179" s="158" t="s">
        <v>116</v>
      </c>
      <c r="AU179" s="158" t="s">
        <v>121</v>
      </c>
      <c r="AY179" s="16" t="s">
        <v>114</v>
      </c>
      <c r="BE179" s="159">
        <f>IF(N179="základná",J179,0)</f>
        <v>0</v>
      </c>
      <c r="BF179" s="159">
        <f>IF(N179="znížená",J179,0)</f>
        <v>0</v>
      </c>
      <c r="BG179" s="159">
        <f>IF(N179="zákl. prenesená",J179,0)</f>
        <v>0</v>
      </c>
      <c r="BH179" s="159">
        <f>IF(N179="zníž. prenesená",J179,0)</f>
        <v>0</v>
      </c>
      <c r="BI179" s="159">
        <f>IF(N179="nulová",J179,0)</f>
        <v>0</v>
      </c>
      <c r="BJ179" s="16" t="s">
        <v>121</v>
      </c>
      <c r="BK179" s="159">
        <f>ROUND(I179*H179,2)</f>
        <v>0</v>
      </c>
      <c r="BL179" s="16" t="s">
        <v>197</v>
      </c>
      <c r="BM179" s="158" t="s">
        <v>226</v>
      </c>
    </row>
    <row r="180" spans="1:65" s="13" customFormat="1">
      <c r="B180" s="160"/>
      <c r="D180" s="161" t="s">
        <v>123</v>
      </c>
      <c r="E180" s="162" t="s">
        <v>1</v>
      </c>
      <c r="F180" s="163" t="s">
        <v>227</v>
      </c>
      <c r="H180" s="164">
        <v>573.6</v>
      </c>
      <c r="L180" s="160"/>
      <c r="M180" s="165"/>
      <c r="N180" s="166"/>
      <c r="O180" s="166"/>
      <c r="P180" s="166"/>
      <c r="Q180" s="166"/>
      <c r="R180" s="166"/>
      <c r="S180" s="166"/>
      <c r="T180" s="167"/>
      <c r="AT180" s="162" t="s">
        <v>123</v>
      </c>
      <c r="AU180" s="162" t="s">
        <v>121</v>
      </c>
      <c r="AV180" s="13" t="s">
        <v>121</v>
      </c>
      <c r="AW180" s="13" t="s">
        <v>28</v>
      </c>
      <c r="AX180" s="13" t="s">
        <v>71</v>
      </c>
      <c r="AY180" s="162" t="s">
        <v>114</v>
      </c>
    </row>
    <row r="181" spans="1:65" s="13" customFormat="1">
      <c r="B181" s="160"/>
      <c r="D181" s="161" t="s">
        <v>123</v>
      </c>
      <c r="E181" s="162" t="s">
        <v>1</v>
      </c>
      <c r="F181" s="163" t="s">
        <v>228</v>
      </c>
      <c r="H181" s="164">
        <v>56.591999999999999</v>
      </c>
      <c r="L181" s="160"/>
      <c r="M181" s="165"/>
      <c r="N181" s="166"/>
      <c r="O181" s="166"/>
      <c r="P181" s="166"/>
      <c r="Q181" s="166"/>
      <c r="R181" s="166"/>
      <c r="S181" s="166"/>
      <c r="T181" s="167"/>
      <c r="AT181" s="162" t="s">
        <v>123</v>
      </c>
      <c r="AU181" s="162" t="s">
        <v>121</v>
      </c>
      <c r="AV181" s="13" t="s">
        <v>121</v>
      </c>
      <c r="AW181" s="13" t="s">
        <v>28</v>
      </c>
      <c r="AX181" s="13" t="s">
        <v>71</v>
      </c>
      <c r="AY181" s="162" t="s">
        <v>114</v>
      </c>
    </row>
    <row r="182" spans="1:65" s="13" customFormat="1">
      <c r="B182" s="160"/>
      <c r="D182" s="161" t="s">
        <v>123</v>
      </c>
      <c r="E182" s="162" t="s">
        <v>1</v>
      </c>
      <c r="F182" s="163" t="s">
        <v>229</v>
      </c>
      <c r="H182" s="164">
        <v>171.648</v>
      </c>
      <c r="L182" s="160"/>
      <c r="M182" s="165"/>
      <c r="N182" s="166"/>
      <c r="O182" s="166"/>
      <c r="P182" s="166"/>
      <c r="Q182" s="166"/>
      <c r="R182" s="166"/>
      <c r="S182" s="166"/>
      <c r="T182" s="167"/>
      <c r="AT182" s="162" t="s">
        <v>123</v>
      </c>
      <c r="AU182" s="162" t="s">
        <v>121</v>
      </c>
      <c r="AV182" s="13" t="s">
        <v>121</v>
      </c>
      <c r="AW182" s="13" t="s">
        <v>28</v>
      </c>
      <c r="AX182" s="13" t="s">
        <v>71</v>
      </c>
      <c r="AY182" s="162" t="s">
        <v>114</v>
      </c>
    </row>
    <row r="183" spans="1:65" s="14" customFormat="1">
      <c r="B183" s="168"/>
      <c r="D183" s="161" t="s">
        <v>123</v>
      </c>
      <c r="E183" s="169" t="s">
        <v>1</v>
      </c>
      <c r="F183" s="170" t="s">
        <v>130</v>
      </c>
      <c r="H183" s="171">
        <v>801.84</v>
      </c>
      <c r="L183" s="168"/>
      <c r="M183" s="172"/>
      <c r="N183" s="173"/>
      <c r="O183" s="173"/>
      <c r="P183" s="173"/>
      <c r="Q183" s="173"/>
      <c r="R183" s="173"/>
      <c r="S183" s="173"/>
      <c r="T183" s="174"/>
      <c r="AT183" s="169" t="s">
        <v>123</v>
      </c>
      <c r="AU183" s="169" t="s">
        <v>121</v>
      </c>
      <c r="AV183" s="14" t="s">
        <v>120</v>
      </c>
      <c r="AW183" s="14" t="s">
        <v>28</v>
      </c>
      <c r="AX183" s="14" t="s">
        <v>79</v>
      </c>
      <c r="AY183" s="169" t="s">
        <v>114</v>
      </c>
    </row>
    <row r="184" spans="1:65" s="2" customFormat="1" ht="24.15" customHeight="1">
      <c r="A184" s="28"/>
      <c r="B184" s="146"/>
      <c r="C184" s="147" t="s">
        <v>230</v>
      </c>
      <c r="D184" s="147" t="s">
        <v>116</v>
      </c>
      <c r="E184" s="148" t="s">
        <v>231</v>
      </c>
      <c r="F184" s="149" t="s">
        <v>232</v>
      </c>
      <c r="G184" s="150" t="s">
        <v>119</v>
      </c>
      <c r="H184" s="151">
        <v>801.84</v>
      </c>
      <c r="I184" s="152"/>
      <c r="J184" s="152">
        <f>ROUND(I184*H184,2)</f>
        <v>0</v>
      </c>
      <c r="K184" s="153"/>
      <c r="L184" s="29"/>
      <c r="M184" s="154" t="s">
        <v>1</v>
      </c>
      <c r="N184" s="155" t="s">
        <v>37</v>
      </c>
      <c r="O184" s="156">
        <v>0.314</v>
      </c>
      <c r="P184" s="156">
        <f>O184*H184</f>
        <v>251.77776</v>
      </c>
      <c r="Q184" s="156">
        <v>0</v>
      </c>
      <c r="R184" s="156">
        <f>Q184*H184</f>
        <v>0</v>
      </c>
      <c r="S184" s="156">
        <v>0</v>
      </c>
      <c r="T184" s="157">
        <f>S184*H184</f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58" t="s">
        <v>120</v>
      </c>
      <c r="AT184" s="158" t="s">
        <v>116</v>
      </c>
      <c r="AU184" s="158" t="s">
        <v>121</v>
      </c>
      <c r="AY184" s="16" t="s">
        <v>114</v>
      </c>
      <c r="BE184" s="159">
        <f>IF(N184="základná",J184,0)</f>
        <v>0</v>
      </c>
      <c r="BF184" s="159">
        <f>IF(N184="znížená",J184,0)</f>
        <v>0</v>
      </c>
      <c r="BG184" s="159">
        <f>IF(N184="zákl. prenesená",J184,0)</f>
        <v>0</v>
      </c>
      <c r="BH184" s="159">
        <f>IF(N184="zníž. prenesená",J184,0)</f>
        <v>0</v>
      </c>
      <c r="BI184" s="159">
        <f>IF(N184="nulová",J184,0)</f>
        <v>0</v>
      </c>
      <c r="BJ184" s="16" t="s">
        <v>121</v>
      </c>
      <c r="BK184" s="159">
        <f>ROUND(I184*H184,2)</f>
        <v>0</v>
      </c>
      <c r="BL184" s="16" t="s">
        <v>120</v>
      </c>
      <c r="BM184" s="158" t="s">
        <v>233</v>
      </c>
    </row>
    <row r="185" spans="1:65" s="2" customFormat="1" ht="37.950000000000003" customHeight="1">
      <c r="A185" s="28"/>
      <c r="B185" s="146"/>
      <c r="C185" s="147" t="s">
        <v>234</v>
      </c>
      <c r="D185" s="147" t="s">
        <v>116</v>
      </c>
      <c r="E185" s="148" t="s">
        <v>235</v>
      </c>
      <c r="F185" s="149" t="s">
        <v>236</v>
      </c>
      <c r="G185" s="150" t="s">
        <v>119</v>
      </c>
      <c r="H185" s="151">
        <v>1336.4</v>
      </c>
      <c r="I185" s="152"/>
      <c r="J185" s="152">
        <f>ROUND(I185*H185,2)</f>
        <v>0</v>
      </c>
      <c r="K185" s="153"/>
      <c r="L185" s="29"/>
      <c r="M185" s="154" t="s">
        <v>1</v>
      </c>
      <c r="N185" s="155" t="s">
        <v>37</v>
      </c>
      <c r="O185" s="156">
        <v>0</v>
      </c>
      <c r="P185" s="156">
        <f>O185*H185</f>
        <v>0</v>
      </c>
      <c r="Q185" s="156">
        <v>0</v>
      </c>
      <c r="R185" s="156">
        <f>Q185*H185</f>
        <v>0</v>
      </c>
      <c r="S185" s="156">
        <v>0</v>
      </c>
      <c r="T185" s="157">
        <f>S185*H185</f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58" t="s">
        <v>120</v>
      </c>
      <c r="AT185" s="158" t="s">
        <v>116</v>
      </c>
      <c r="AU185" s="158" t="s">
        <v>121</v>
      </c>
      <c r="AY185" s="16" t="s">
        <v>114</v>
      </c>
      <c r="BE185" s="159">
        <f>IF(N185="základná",J185,0)</f>
        <v>0</v>
      </c>
      <c r="BF185" s="159">
        <f>IF(N185="znížená",J185,0)</f>
        <v>0</v>
      </c>
      <c r="BG185" s="159">
        <f>IF(N185="zákl. prenesená",J185,0)</f>
        <v>0</v>
      </c>
      <c r="BH185" s="159">
        <f>IF(N185="zníž. prenesená",J185,0)</f>
        <v>0</v>
      </c>
      <c r="BI185" s="159">
        <f>IF(N185="nulová",J185,0)</f>
        <v>0</v>
      </c>
      <c r="BJ185" s="16" t="s">
        <v>121</v>
      </c>
      <c r="BK185" s="159">
        <f>ROUND(I185*H185,2)</f>
        <v>0</v>
      </c>
      <c r="BL185" s="16" t="s">
        <v>120</v>
      </c>
      <c r="BM185" s="158" t="s">
        <v>237</v>
      </c>
    </row>
    <row r="186" spans="1:65" s="13" customFormat="1">
      <c r="B186" s="160"/>
      <c r="D186" s="161" t="s">
        <v>123</v>
      </c>
      <c r="E186" s="162" t="s">
        <v>1</v>
      </c>
      <c r="F186" s="163" t="s">
        <v>238</v>
      </c>
      <c r="H186" s="164">
        <v>1336.4</v>
      </c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123</v>
      </c>
      <c r="AU186" s="162" t="s">
        <v>121</v>
      </c>
      <c r="AV186" s="13" t="s">
        <v>121</v>
      </c>
      <c r="AW186" s="13" t="s">
        <v>28</v>
      </c>
      <c r="AX186" s="13" t="s">
        <v>79</v>
      </c>
      <c r="AY186" s="162" t="s">
        <v>114</v>
      </c>
    </row>
    <row r="187" spans="1:65" s="2" customFormat="1" ht="37.950000000000003" customHeight="1">
      <c r="A187" s="28"/>
      <c r="B187" s="146"/>
      <c r="C187" s="147" t="s">
        <v>239</v>
      </c>
      <c r="D187" s="147" t="s">
        <v>116</v>
      </c>
      <c r="E187" s="148" t="s">
        <v>240</v>
      </c>
      <c r="F187" s="149" t="s">
        <v>241</v>
      </c>
      <c r="G187" s="150" t="s">
        <v>119</v>
      </c>
      <c r="H187" s="151">
        <v>400.92</v>
      </c>
      <c r="I187" s="152"/>
      <c r="J187" s="152">
        <f>ROUND(I187*H187,2)</f>
        <v>0</v>
      </c>
      <c r="K187" s="153"/>
      <c r="L187" s="29"/>
      <c r="M187" s="154" t="s">
        <v>1</v>
      </c>
      <c r="N187" s="155" t="s">
        <v>37</v>
      </c>
      <c r="O187" s="156">
        <v>3.9E-2</v>
      </c>
      <c r="P187" s="156">
        <f>O187*H187</f>
        <v>15.63588</v>
      </c>
      <c r="Q187" s="156">
        <v>4.9399999999999999E-3</v>
      </c>
      <c r="R187" s="156">
        <f>Q187*H187</f>
        <v>1.9805448000000001</v>
      </c>
      <c r="S187" s="156">
        <v>0</v>
      </c>
      <c r="T187" s="157">
        <f>S187*H187</f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58" t="s">
        <v>120</v>
      </c>
      <c r="AT187" s="158" t="s">
        <v>116</v>
      </c>
      <c r="AU187" s="158" t="s">
        <v>121</v>
      </c>
      <c r="AY187" s="16" t="s">
        <v>114</v>
      </c>
      <c r="BE187" s="159">
        <f>IF(N187="základná",J187,0)</f>
        <v>0</v>
      </c>
      <c r="BF187" s="159">
        <f>IF(N187="znížená",J187,0)</f>
        <v>0</v>
      </c>
      <c r="BG187" s="159">
        <f>IF(N187="zákl. prenesená",J187,0)</f>
        <v>0</v>
      </c>
      <c r="BH187" s="159">
        <f>IF(N187="zníž. prenesená",J187,0)</f>
        <v>0</v>
      </c>
      <c r="BI187" s="159">
        <f>IF(N187="nulová",J187,0)</f>
        <v>0</v>
      </c>
      <c r="BJ187" s="16" t="s">
        <v>121</v>
      </c>
      <c r="BK187" s="159">
        <f>ROUND(I187*H187,2)</f>
        <v>0</v>
      </c>
      <c r="BL187" s="16" t="s">
        <v>120</v>
      </c>
      <c r="BM187" s="158" t="s">
        <v>242</v>
      </c>
    </row>
    <row r="188" spans="1:65" s="13" customFormat="1">
      <c r="B188" s="160"/>
      <c r="D188" s="161" t="s">
        <v>123</v>
      </c>
      <c r="E188" s="162" t="s">
        <v>1</v>
      </c>
      <c r="F188" s="163" t="s">
        <v>243</v>
      </c>
      <c r="H188" s="164">
        <v>286.8</v>
      </c>
      <c r="L188" s="160"/>
      <c r="M188" s="165"/>
      <c r="N188" s="166"/>
      <c r="O188" s="166"/>
      <c r="P188" s="166"/>
      <c r="Q188" s="166"/>
      <c r="R188" s="166"/>
      <c r="S188" s="166"/>
      <c r="T188" s="167"/>
      <c r="AT188" s="162" t="s">
        <v>123</v>
      </c>
      <c r="AU188" s="162" t="s">
        <v>121</v>
      </c>
      <c r="AV188" s="13" t="s">
        <v>121</v>
      </c>
      <c r="AW188" s="13" t="s">
        <v>28</v>
      </c>
      <c r="AX188" s="13" t="s">
        <v>71</v>
      </c>
      <c r="AY188" s="162" t="s">
        <v>114</v>
      </c>
    </row>
    <row r="189" spans="1:65" s="13" customFormat="1">
      <c r="B189" s="160"/>
      <c r="D189" s="161" t="s">
        <v>123</v>
      </c>
      <c r="E189" s="162" t="s">
        <v>1</v>
      </c>
      <c r="F189" s="163" t="s">
        <v>244</v>
      </c>
      <c r="H189" s="164">
        <v>28.295999999999999</v>
      </c>
      <c r="L189" s="160"/>
      <c r="M189" s="165"/>
      <c r="N189" s="166"/>
      <c r="O189" s="166"/>
      <c r="P189" s="166"/>
      <c r="Q189" s="166"/>
      <c r="R189" s="166"/>
      <c r="S189" s="166"/>
      <c r="T189" s="167"/>
      <c r="AT189" s="162" t="s">
        <v>123</v>
      </c>
      <c r="AU189" s="162" t="s">
        <v>121</v>
      </c>
      <c r="AV189" s="13" t="s">
        <v>121</v>
      </c>
      <c r="AW189" s="13" t="s">
        <v>28</v>
      </c>
      <c r="AX189" s="13" t="s">
        <v>71</v>
      </c>
      <c r="AY189" s="162" t="s">
        <v>114</v>
      </c>
    </row>
    <row r="190" spans="1:65" s="13" customFormat="1">
      <c r="B190" s="160"/>
      <c r="D190" s="161" t="s">
        <v>123</v>
      </c>
      <c r="E190" s="162" t="s">
        <v>1</v>
      </c>
      <c r="F190" s="163" t="s">
        <v>245</v>
      </c>
      <c r="H190" s="164">
        <v>85.823999999999998</v>
      </c>
      <c r="L190" s="160"/>
      <c r="M190" s="165"/>
      <c r="N190" s="166"/>
      <c r="O190" s="166"/>
      <c r="P190" s="166"/>
      <c r="Q190" s="166"/>
      <c r="R190" s="166"/>
      <c r="S190" s="166"/>
      <c r="T190" s="167"/>
      <c r="AT190" s="162" t="s">
        <v>123</v>
      </c>
      <c r="AU190" s="162" t="s">
        <v>121</v>
      </c>
      <c r="AV190" s="13" t="s">
        <v>121</v>
      </c>
      <c r="AW190" s="13" t="s">
        <v>28</v>
      </c>
      <c r="AX190" s="13" t="s">
        <v>71</v>
      </c>
      <c r="AY190" s="162" t="s">
        <v>114</v>
      </c>
    </row>
    <row r="191" spans="1:65" s="14" customFormat="1">
      <c r="B191" s="168"/>
      <c r="D191" s="161" t="s">
        <v>123</v>
      </c>
      <c r="E191" s="169" t="s">
        <v>1</v>
      </c>
      <c r="F191" s="170" t="s">
        <v>130</v>
      </c>
      <c r="H191" s="171">
        <v>400.92</v>
      </c>
      <c r="L191" s="168"/>
      <c r="M191" s="172"/>
      <c r="N191" s="173"/>
      <c r="O191" s="173"/>
      <c r="P191" s="173"/>
      <c r="Q191" s="173"/>
      <c r="R191" s="173"/>
      <c r="S191" s="173"/>
      <c r="T191" s="174"/>
      <c r="AT191" s="169" t="s">
        <v>123</v>
      </c>
      <c r="AU191" s="169" t="s">
        <v>121</v>
      </c>
      <c r="AV191" s="14" t="s">
        <v>120</v>
      </c>
      <c r="AW191" s="14" t="s">
        <v>28</v>
      </c>
      <c r="AX191" s="14" t="s">
        <v>79</v>
      </c>
      <c r="AY191" s="169" t="s">
        <v>114</v>
      </c>
    </row>
    <row r="192" spans="1:65" s="12" customFormat="1" ht="22.95" customHeight="1">
      <c r="B192" s="134"/>
      <c r="D192" s="135" t="s">
        <v>70</v>
      </c>
      <c r="E192" s="144" t="s">
        <v>145</v>
      </c>
      <c r="F192" s="144" t="s">
        <v>246</v>
      </c>
      <c r="J192" s="145">
        <f>BK192</f>
        <v>0</v>
      </c>
      <c r="L192" s="134"/>
      <c r="M192" s="138"/>
      <c r="N192" s="139"/>
      <c r="O192" s="139"/>
      <c r="P192" s="140">
        <f>SUM(P193:P208)</f>
        <v>692.91000199999996</v>
      </c>
      <c r="Q192" s="139"/>
      <c r="R192" s="140">
        <f>SUM(R193:R208)</f>
        <v>427.78850562999997</v>
      </c>
      <c r="S192" s="139"/>
      <c r="T192" s="141">
        <f>SUM(T193:T208)</f>
        <v>0</v>
      </c>
      <c r="AR192" s="135" t="s">
        <v>79</v>
      </c>
      <c r="AT192" s="142" t="s">
        <v>70</v>
      </c>
      <c r="AU192" s="142" t="s">
        <v>79</v>
      </c>
      <c r="AY192" s="135" t="s">
        <v>114</v>
      </c>
      <c r="BK192" s="143">
        <f>SUM(BK193:BK208)</f>
        <v>0</v>
      </c>
    </row>
    <row r="193" spans="1:65" s="2" customFormat="1" ht="24.15" customHeight="1">
      <c r="A193" s="28"/>
      <c r="B193" s="146"/>
      <c r="C193" s="147" t="s">
        <v>247</v>
      </c>
      <c r="D193" s="147" t="s">
        <v>116</v>
      </c>
      <c r="E193" s="148" t="s">
        <v>248</v>
      </c>
      <c r="F193" s="149" t="s">
        <v>249</v>
      </c>
      <c r="G193" s="150" t="s">
        <v>127</v>
      </c>
      <c r="H193" s="151">
        <v>61.247999999999998</v>
      </c>
      <c r="I193" s="152"/>
      <c r="J193" s="152">
        <f>ROUND(I193*H193,2)</f>
        <v>0</v>
      </c>
      <c r="K193" s="153"/>
      <c r="L193" s="29"/>
      <c r="M193" s="154" t="s">
        <v>1</v>
      </c>
      <c r="N193" s="155" t="s">
        <v>37</v>
      </c>
      <c r="O193" s="156">
        <v>3.5409999999999999</v>
      </c>
      <c r="P193" s="156">
        <f>O193*H193</f>
        <v>216.87916799999999</v>
      </c>
      <c r="Q193" s="156">
        <v>2.0952500000000001</v>
      </c>
      <c r="R193" s="156">
        <f>Q193*H193</f>
        <v>128.32987199999999</v>
      </c>
      <c r="S193" s="156">
        <v>0</v>
      </c>
      <c r="T193" s="157">
        <f>S193*H193</f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58" t="s">
        <v>120</v>
      </c>
      <c r="AT193" s="158" t="s">
        <v>116</v>
      </c>
      <c r="AU193" s="158" t="s">
        <v>121</v>
      </c>
      <c r="AY193" s="16" t="s">
        <v>114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6" t="s">
        <v>121</v>
      </c>
      <c r="BK193" s="159">
        <f>ROUND(I193*H193,2)</f>
        <v>0</v>
      </c>
      <c r="BL193" s="16" t="s">
        <v>120</v>
      </c>
      <c r="BM193" s="158" t="s">
        <v>250</v>
      </c>
    </row>
    <row r="194" spans="1:65" s="13" customFormat="1">
      <c r="B194" s="160"/>
      <c r="D194" s="161" t="s">
        <v>123</v>
      </c>
      <c r="E194" s="162" t="s">
        <v>1</v>
      </c>
      <c r="F194" s="163" t="s">
        <v>251</v>
      </c>
      <c r="H194" s="164">
        <v>61.247999999999998</v>
      </c>
      <c r="L194" s="160"/>
      <c r="M194" s="165"/>
      <c r="N194" s="166"/>
      <c r="O194" s="166"/>
      <c r="P194" s="166"/>
      <c r="Q194" s="166"/>
      <c r="R194" s="166"/>
      <c r="S194" s="166"/>
      <c r="T194" s="167"/>
      <c r="AT194" s="162" t="s">
        <v>123</v>
      </c>
      <c r="AU194" s="162" t="s">
        <v>121</v>
      </c>
      <c r="AV194" s="13" t="s">
        <v>121</v>
      </c>
      <c r="AW194" s="13" t="s">
        <v>28</v>
      </c>
      <c r="AX194" s="13" t="s">
        <v>79</v>
      </c>
      <c r="AY194" s="162" t="s">
        <v>114</v>
      </c>
    </row>
    <row r="195" spans="1:65" s="2" customFormat="1" ht="24.15" customHeight="1">
      <c r="A195" s="28"/>
      <c r="B195" s="146"/>
      <c r="C195" s="147" t="s">
        <v>252</v>
      </c>
      <c r="D195" s="147" t="s">
        <v>116</v>
      </c>
      <c r="E195" s="148" t="s">
        <v>253</v>
      </c>
      <c r="F195" s="149" t="s">
        <v>254</v>
      </c>
      <c r="G195" s="150" t="s">
        <v>127</v>
      </c>
      <c r="H195" s="151">
        <v>132.589</v>
      </c>
      <c r="I195" s="152"/>
      <c r="J195" s="152">
        <f>ROUND(I195*H195,2)</f>
        <v>0</v>
      </c>
      <c r="K195" s="153"/>
      <c r="L195" s="29"/>
      <c r="M195" s="154" t="s">
        <v>1</v>
      </c>
      <c r="N195" s="155" t="s">
        <v>37</v>
      </c>
      <c r="O195" s="156">
        <v>2.3199999999999998</v>
      </c>
      <c r="P195" s="156">
        <f>O195*H195</f>
        <v>307.60647999999998</v>
      </c>
      <c r="Q195" s="156">
        <v>2.19407</v>
      </c>
      <c r="R195" s="156">
        <f>Q195*H195</f>
        <v>290.90954722999999</v>
      </c>
      <c r="S195" s="156">
        <v>0</v>
      </c>
      <c r="T195" s="157">
        <f>S195*H195</f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58" t="s">
        <v>120</v>
      </c>
      <c r="AT195" s="158" t="s">
        <v>116</v>
      </c>
      <c r="AU195" s="158" t="s">
        <v>121</v>
      </c>
      <c r="AY195" s="16" t="s">
        <v>114</v>
      </c>
      <c r="BE195" s="159">
        <f>IF(N195="základná",J195,0)</f>
        <v>0</v>
      </c>
      <c r="BF195" s="159">
        <f>IF(N195="znížená",J195,0)</f>
        <v>0</v>
      </c>
      <c r="BG195" s="159">
        <f>IF(N195="zákl. prenesená",J195,0)</f>
        <v>0</v>
      </c>
      <c r="BH195" s="159">
        <f>IF(N195="zníž. prenesená",J195,0)</f>
        <v>0</v>
      </c>
      <c r="BI195" s="159">
        <f>IF(N195="nulová",J195,0)</f>
        <v>0</v>
      </c>
      <c r="BJ195" s="16" t="s">
        <v>121</v>
      </c>
      <c r="BK195" s="159">
        <f>ROUND(I195*H195,2)</f>
        <v>0</v>
      </c>
      <c r="BL195" s="16" t="s">
        <v>120</v>
      </c>
      <c r="BM195" s="158" t="s">
        <v>255</v>
      </c>
    </row>
    <row r="196" spans="1:65" s="13" customFormat="1">
      <c r="B196" s="160"/>
      <c r="D196" s="161" t="s">
        <v>123</v>
      </c>
      <c r="E196" s="162" t="s">
        <v>1</v>
      </c>
      <c r="F196" s="163" t="s">
        <v>256</v>
      </c>
      <c r="H196" s="164">
        <v>37.548000000000002</v>
      </c>
      <c r="L196" s="160"/>
      <c r="M196" s="165"/>
      <c r="N196" s="166"/>
      <c r="O196" s="166"/>
      <c r="P196" s="166"/>
      <c r="Q196" s="166"/>
      <c r="R196" s="166"/>
      <c r="S196" s="166"/>
      <c r="T196" s="167"/>
      <c r="AT196" s="162" t="s">
        <v>123</v>
      </c>
      <c r="AU196" s="162" t="s">
        <v>121</v>
      </c>
      <c r="AV196" s="13" t="s">
        <v>121</v>
      </c>
      <c r="AW196" s="13" t="s">
        <v>28</v>
      </c>
      <c r="AX196" s="13" t="s">
        <v>71</v>
      </c>
      <c r="AY196" s="162" t="s">
        <v>114</v>
      </c>
    </row>
    <row r="197" spans="1:65" s="13" customFormat="1">
      <c r="B197" s="160"/>
      <c r="D197" s="161" t="s">
        <v>123</v>
      </c>
      <c r="E197" s="162" t="s">
        <v>1</v>
      </c>
      <c r="F197" s="163" t="s">
        <v>257</v>
      </c>
      <c r="H197" s="164">
        <v>95.040999999999997</v>
      </c>
      <c r="L197" s="160"/>
      <c r="M197" s="165"/>
      <c r="N197" s="166"/>
      <c r="O197" s="166"/>
      <c r="P197" s="166"/>
      <c r="Q197" s="166"/>
      <c r="R197" s="166"/>
      <c r="S197" s="166"/>
      <c r="T197" s="167"/>
      <c r="AT197" s="162" t="s">
        <v>123</v>
      </c>
      <c r="AU197" s="162" t="s">
        <v>121</v>
      </c>
      <c r="AV197" s="13" t="s">
        <v>121</v>
      </c>
      <c r="AW197" s="13" t="s">
        <v>28</v>
      </c>
      <c r="AX197" s="13" t="s">
        <v>71</v>
      </c>
      <c r="AY197" s="162" t="s">
        <v>114</v>
      </c>
    </row>
    <row r="198" spans="1:65" s="14" customFormat="1">
      <c r="B198" s="168"/>
      <c r="D198" s="161" t="s">
        <v>123</v>
      </c>
      <c r="E198" s="169" t="s">
        <v>1</v>
      </c>
      <c r="F198" s="170" t="s">
        <v>130</v>
      </c>
      <c r="H198" s="171">
        <v>132.589</v>
      </c>
      <c r="L198" s="168"/>
      <c r="M198" s="172"/>
      <c r="N198" s="173"/>
      <c r="O198" s="173"/>
      <c r="P198" s="173"/>
      <c r="Q198" s="173"/>
      <c r="R198" s="173"/>
      <c r="S198" s="173"/>
      <c r="T198" s="174"/>
      <c r="AT198" s="169" t="s">
        <v>123</v>
      </c>
      <c r="AU198" s="169" t="s">
        <v>121</v>
      </c>
      <c r="AV198" s="14" t="s">
        <v>120</v>
      </c>
      <c r="AW198" s="14" t="s">
        <v>28</v>
      </c>
      <c r="AX198" s="14" t="s">
        <v>79</v>
      </c>
      <c r="AY198" s="169" t="s">
        <v>114</v>
      </c>
    </row>
    <row r="199" spans="1:65" s="2" customFormat="1" ht="21.75" customHeight="1">
      <c r="A199" s="28"/>
      <c r="B199" s="146"/>
      <c r="C199" s="147" t="s">
        <v>258</v>
      </c>
      <c r="D199" s="147" t="s">
        <v>116</v>
      </c>
      <c r="E199" s="148" t="s">
        <v>259</v>
      </c>
      <c r="F199" s="149" t="s">
        <v>260</v>
      </c>
      <c r="G199" s="150" t="s">
        <v>119</v>
      </c>
      <c r="H199" s="151">
        <v>43.548000000000002</v>
      </c>
      <c r="I199" s="152"/>
      <c r="J199" s="152">
        <f>ROUND(I199*H199,2)</f>
        <v>0</v>
      </c>
      <c r="K199" s="153"/>
      <c r="L199" s="29"/>
      <c r="M199" s="154" t="s">
        <v>1</v>
      </c>
      <c r="N199" s="155" t="s">
        <v>37</v>
      </c>
      <c r="O199" s="156">
        <v>0.40899999999999997</v>
      </c>
      <c r="P199" s="156">
        <f>O199*H199</f>
        <v>17.811132000000001</v>
      </c>
      <c r="Q199" s="156">
        <v>8.6099999999999996E-3</v>
      </c>
      <c r="R199" s="156">
        <f>Q199*H199</f>
        <v>0.37494828000000002</v>
      </c>
      <c r="S199" s="156">
        <v>0</v>
      </c>
      <c r="T199" s="157">
        <f>S199*H199</f>
        <v>0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58" t="s">
        <v>120</v>
      </c>
      <c r="AT199" s="158" t="s">
        <v>116</v>
      </c>
      <c r="AU199" s="158" t="s">
        <v>121</v>
      </c>
      <c r="AY199" s="16" t="s">
        <v>114</v>
      </c>
      <c r="BE199" s="159">
        <f>IF(N199="základná",J199,0)</f>
        <v>0</v>
      </c>
      <c r="BF199" s="159">
        <f>IF(N199="znížená",J199,0)</f>
        <v>0</v>
      </c>
      <c r="BG199" s="159">
        <f>IF(N199="zákl. prenesená",J199,0)</f>
        <v>0</v>
      </c>
      <c r="BH199" s="159">
        <f>IF(N199="zníž. prenesená",J199,0)</f>
        <v>0</v>
      </c>
      <c r="BI199" s="159">
        <f>IF(N199="nulová",J199,0)</f>
        <v>0</v>
      </c>
      <c r="BJ199" s="16" t="s">
        <v>121</v>
      </c>
      <c r="BK199" s="159">
        <f>ROUND(I199*H199,2)</f>
        <v>0</v>
      </c>
      <c r="BL199" s="16" t="s">
        <v>120</v>
      </c>
      <c r="BM199" s="158" t="s">
        <v>261</v>
      </c>
    </row>
    <row r="200" spans="1:65" s="13" customFormat="1" ht="20.399999999999999">
      <c r="B200" s="160"/>
      <c r="D200" s="161" t="s">
        <v>123</v>
      </c>
      <c r="E200" s="162" t="s">
        <v>1</v>
      </c>
      <c r="F200" s="163" t="s">
        <v>262</v>
      </c>
      <c r="H200" s="164">
        <v>43.548000000000002</v>
      </c>
      <c r="L200" s="160"/>
      <c r="M200" s="165"/>
      <c r="N200" s="166"/>
      <c r="O200" s="166"/>
      <c r="P200" s="166"/>
      <c r="Q200" s="166"/>
      <c r="R200" s="166"/>
      <c r="S200" s="166"/>
      <c r="T200" s="167"/>
      <c r="AT200" s="162" t="s">
        <v>123</v>
      </c>
      <c r="AU200" s="162" t="s">
        <v>121</v>
      </c>
      <c r="AV200" s="13" t="s">
        <v>121</v>
      </c>
      <c r="AW200" s="13" t="s">
        <v>28</v>
      </c>
      <c r="AX200" s="13" t="s">
        <v>79</v>
      </c>
      <c r="AY200" s="162" t="s">
        <v>114</v>
      </c>
    </row>
    <row r="201" spans="1:65" s="2" customFormat="1" ht="21.75" customHeight="1">
      <c r="A201" s="28"/>
      <c r="B201" s="146"/>
      <c r="C201" s="147" t="s">
        <v>263</v>
      </c>
      <c r="D201" s="147" t="s">
        <v>116</v>
      </c>
      <c r="E201" s="148" t="s">
        <v>264</v>
      </c>
      <c r="F201" s="149" t="s">
        <v>265</v>
      </c>
      <c r="G201" s="150" t="s">
        <v>119</v>
      </c>
      <c r="H201" s="151">
        <v>43.548000000000002</v>
      </c>
      <c r="I201" s="152"/>
      <c r="J201" s="152">
        <f>ROUND(I201*H201,2)</f>
        <v>0</v>
      </c>
      <c r="K201" s="153"/>
      <c r="L201" s="29"/>
      <c r="M201" s="154" t="s">
        <v>1</v>
      </c>
      <c r="N201" s="155" t="s">
        <v>37</v>
      </c>
      <c r="O201" s="156">
        <v>0.248</v>
      </c>
      <c r="P201" s="156">
        <f>O201*H201</f>
        <v>10.799904</v>
      </c>
      <c r="Q201" s="156">
        <v>0</v>
      </c>
      <c r="R201" s="156">
        <f>Q201*H201</f>
        <v>0</v>
      </c>
      <c r="S201" s="156">
        <v>0</v>
      </c>
      <c r="T201" s="157">
        <f>S201*H201</f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58" t="s">
        <v>120</v>
      </c>
      <c r="AT201" s="158" t="s">
        <v>116</v>
      </c>
      <c r="AU201" s="158" t="s">
        <v>121</v>
      </c>
      <c r="AY201" s="16" t="s">
        <v>114</v>
      </c>
      <c r="BE201" s="159">
        <f>IF(N201="základná",J201,0)</f>
        <v>0</v>
      </c>
      <c r="BF201" s="159">
        <f>IF(N201="znížená",J201,0)</f>
        <v>0</v>
      </c>
      <c r="BG201" s="159">
        <f>IF(N201="zákl. prenesená",J201,0)</f>
        <v>0</v>
      </c>
      <c r="BH201" s="159">
        <f>IF(N201="zníž. prenesená",J201,0)</f>
        <v>0</v>
      </c>
      <c r="BI201" s="159">
        <f>IF(N201="nulová",J201,0)</f>
        <v>0</v>
      </c>
      <c r="BJ201" s="16" t="s">
        <v>121</v>
      </c>
      <c r="BK201" s="159">
        <f>ROUND(I201*H201,2)</f>
        <v>0</v>
      </c>
      <c r="BL201" s="16" t="s">
        <v>120</v>
      </c>
      <c r="BM201" s="158" t="s">
        <v>266</v>
      </c>
    </row>
    <row r="202" spans="1:65" s="2" customFormat="1" ht="37.950000000000003" customHeight="1">
      <c r="A202" s="28"/>
      <c r="B202" s="146"/>
      <c r="C202" s="147" t="s">
        <v>267</v>
      </c>
      <c r="D202" s="147" t="s">
        <v>116</v>
      </c>
      <c r="E202" s="148" t="s">
        <v>268</v>
      </c>
      <c r="F202" s="149" t="s">
        <v>269</v>
      </c>
      <c r="G202" s="150" t="s">
        <v>119</v>
      </c>
      <c r="H202" s="151">
        <v>1652.818</v>
      </c>
      <c r="I202" s="152"/>
      <c r="J202" s="152">
        <f>ROUND(I202*H202,2)</f>
        <v>0</v>
      </c>
      <c r="K202" s="153"/>
      <c r="L202" s="29"/>
      <c r="M202" s="154" t="s">
        <v>1</v>
      </c>
      <c r="N202" s="155" t="s">
        <v>37</v>
      </c>
      <c r="O202" s="156">
        <v>4.1000000000000002E-2</v>
      </c>
      <c r="P202" s="156">
        <f>O202*H202</f>
        <v>67.765538000000006</v>
      </c>
      <c r="Q202" s="156">
        <v>4.9399999999999999E-3</v>
      </c>
      <c r="R202" s="156">
        <f>Q202*H202</f>
        <v>8.1649209200000001</v>
      </c>
      <c r="S202" s="156">
        <v>0</v>
      </c>
      <c r="T202" s="157">
        <f>S202*H202</f>
        <v>0</v>
      </c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R202" s="158" t="s">
        <v>120</v>
      </c>
      <c r="AT202" s="158" t="s">
        <v>116</v>
      </c>
      <c r="AU202" s="158" t="s">
        <v>121</v>
      </c>
      <c r="AY202" s="16" t="s">
        <v>114</v>
      </c>
      <c r="BE202" s="159">
        <f>IF(N202="základná",J202,0)</f>
        <v>0</v>
      </c>
      <c r="BF202" s="159">
        <f>IF(N202="znížená",J202,0)</f>
        <v>0</v>
      </c>
      <c r="BG202" s="159">
        <f>IF(N202="zákl. prenesená",J202,0)</f>
        <v>0</v>
      </c>
      <c r="BH202" s="159">
        <f>IF(N202="zníž. prenesená",J202,0)</f>
        <v>0</v>
      </c>
      <c r="BI202" s="159">
        <f>IF(N202="nulová",J202,0)</f>
        <v>0</v>
      </c>
      <c r="BJ202" s="16" t="s">
        <v>121</v>
      </c>
      <c r="BK202" s="159">
        <f>ROUND(I202*H202,2)</f>
        <v>0</v>
      </c>
      <c r="BL202" s="16" t="s">
        <v>120</v>
      </c>
      <c r="BM202" s="158" t="s">
        <v>270</v>
      </c>
    </row>
    <row r="203" spans="1:65" s="13" customFormat="1">
      <c r="B203" s="160"/>
      <c r="D203" s="161" t="s">
        <v>123</v>
      </c>
      <c r="E203" s="162" t="s">
        <v>1</v>
      </c>
      <c r="F203" s="163" t="s">
        <v>271</v>
      </c>
      <c r="H203" s="164">
        <v>765.596</v>
      </c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123</v>
      </c>
      <c r="AU203" s="162" t="s">
        <v>121</v>
      </c>
      <c r="AV203" s="13" t="s">
        <v>121</v>
      </c>
      <c r="AW203" s="13" t="s">
        <v>28</v>
      </c>
      <c r="AX203" s="13" t="s">
        <v>71</v>
      </c>
      <c r="AY203" s="162" t="s">
        <v>114</v>
      </c>
    </row>
    <row r="204" spans="1:65" s="13" customFormat="1">
      <c r="B204" s="160"/>
      <c r="D204" s="161" t="s">
        <v>123</v>
      </c>
      <c r="E204" s="162" t="s">
        <v>1</v>
      </c>
      <c r="F204" s="163" t="s">
        <v>272</v>
      </c>
      <c r="H204" s="164">
        <v>636.90200000000004</v>
      </c>
      <c r="L204" s="160"/>
      <c r="M204" s="165"/>
      <c r="N204" s="166"/>
      <c r="O204" s="166"/>
      <c r="P204" s="166"/>
      <c r="Q204" s="166"/>
      <c r="R204" s="166"/>
      <c r="S204" s="166"/>
      <c r="T204" s="167"/>
      <c r="AT204" s="162" t="s">
        <v>123</v>
      </c>
      <c r="AU204" s="162" t="s">
        <v>121</v>
      </c>
      <c r="AV204" s="13" t="s">
        <v>121</v>
      </c>
      <c r="AW204" s="13" t="s">
        <v>28</v>
      </c>
      <c r="AX204" s="13" t="s">
        <v>71</v>
      </c>
      <c r="AY204" s="162" t="s">
        <v>114</v>
      </c>
    </row>
    <row r="205" spans="1:65" s="13" customFormat="1">
      <c r="B205" s="160"/>
      <c r="D205" s="161" t="s">
        <v>123</v>
      </c>
      <c r="E205" s="162" t="s">
        <v>1</v>
      </c>
      <c r="F205" s="163" t="s">
        <v>273</v>
      </c>
      <c r="H205" s="164">
        <v>250.32</v>
      </c>
      <c r="L205" s="160"/>
      <c r="M205" s="165"/>
      <c r="N205" s="166"/>
      <c r="O205" s="166"/>
      <c r="P205" s="166"/>
      <c r="Q205" s="166"/>
      <c r="R205" s="166"/>
      <c r="S205" s="166"/>
      <c r="T205" s="167"/>
      <c r="AT205" s="162" t="s">
        <v>123</v>
      </c>
      <c r="AU205" s="162" t="s">
        <v>121</v>
      </c>
      <c r="AV205" s="13" t="s">
        <v>121</v>
      </c>
      <c r="AW205" s="13" t="s">
        <v>28</v>
      </c>
      <c r="AX205" s="13" t="s">
        <v>71</v>
      </c>
      <c r="AY205" s="162" t="s">
        <v>114</v>
      </c>
    </row>
    <row r="206" spans="1:65" s="14" customFormat="1">
      <c r="B206" s="168"/>
      <c r="D206" s="161" t="s">
        <v>123</v>
      </c>
      <c r="E206" s="169" t="s">
        <v>1</v>
      </c>
      <c r="F206" s="170" t="s">
        <v>130</v>
      </c>
      <c r="H206" s="171">
        <v>1652.818</v>
      </c>
      <c r="L206" s="168"/>
      <c r="M206" s="172"/>
      <c r="N206" s="173"/>
      <c r="O206" s="173"/>
      <c r="P206" s="173"/>
      <c r="Q206" s="173"/>
      <c r="R206" s="173"/>
      <c r="S206" s="173"/>
      <c r="T206" s="174"/>
      <c r="AT206" s="169" t="s">
        <v>123</v>
      </c>
      <c r="AU206" s="169" t="s">
        <v>121</v>
      </c>
      <c r="AV206" s="14" t="s">
        <v>120</v>
      </c>
      <c r="AW206" s="14" t="s">
        <v>28</v>
      </c>
      <c r="AX206" s="14" t="s">
        <v>79</v>
      </c>
      <c r="AY206" s="169" t="s">
        <v>114</v>
      </c>
    </row>
    <row r="207" spans="1:65" s="2" customFormat="1" ht="37.950000000000003" customHeight="1">
      <c r="A207" s="28"/>
      <c r="B207" s="146"/>
      <c r="C207" s="147" t="s">
        <v>274</v>
      </c>
      <c r="D207" s="147" t="s">
        <v>116</v>
      </c>
      <c r="E207" s="148" t="s">
        <v>275</v>
      </c>
      <c r="F207" s="149" t="s">
        <v>276</v>
      </c>
      <c r="G207" s="150" t="s">
        <v>277</v>
      </c>
      <c r="H207" s="151">
        <v>153.62</v>
      </c>
      <c r="I207" s="152"/>
      <c r="J207" s="152">
        <f>ROUND(I207*H207,2)</f>
        <v>0</v>
      </c>
      <c r="K207" s="153"/>
      <c r="L207" s="29"/>
      <c r="M207" s="154" t="s">
        <v>1</v>
      </c>
      <c r="N207" s="155" t="s">
        <v>37</v>
      </c>
      <c r="O207" s="156">
        <v>0.46899999999999997</v>
      </c>
      <c r="P207" s="156">
        <f>O207*H207</f>
        <v>72.047780000000003</v>
      </c>
      <c r="Q207" s="156">
        <v>6.0000000000000002E-5</v>
      </c>
      <c r="R207" s="156">
        <f>Q207*H207</f>
        <v>9.2172E-3</v>
      </c>
      <c r="S207" s="156">
        <v>0</v>
      </c>
      <c r="T207" s="157">
        <f>S207*H207</f>
        <v>0</v>
      </c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R207" s="158" t="s">
        <v>120</v>
      </c>
      <c r="AT207" s="158" t="s">
        <v>116</v>
      </c>
      <c r="AU207" s="158" t="s">
        <v>121</v>
      </c>
      <c r="AY207" s="16" t="s">
        <v>114</v>
      </c>
      <c r="BE207" s="159">
        <f>IF(N207="základná",J207,0)</f>
        <v>0</v>
      </c>
      <c r="BF207" s="159">
        <f>IF(N207="znížená",J207,0)</f>
        <v>0</v>
      </c>
      <c r="BG207" s="159">
        <f>IF(N207="zákl. prenesená",J207,0)</f>
        <v>0</v>
      </c>
      <c r="BH207" s="159">
        <f>IF(N207="zníž. prenesená",J207,0)</f>
        <v>0</v>
      </c>
      <c r="BI207" s="159">
        <f>IF(N207="nulová",J207,0)</f>
        <v>0</v>
      </c>
      <c r="BJ207" s="16" t="s">
        <v>121</v>
      </c>
      <c r="BK207" s="159">
        <f>ROUND(I207*H207,2)</f>
        <v>0</v>
      </c>
      <c r="BL207" s="16" t="s">
        <v>120</v>
      </c>
      <c r="BM207" s="158" t="s">
        <v>278</v>
      </c>
    </row>
    <row r="208" spans="1:65" s="13" customFormat="1">
      <c r="B208" s="160"/>
      <c r="D208" s="161" t="s">
        <v>123</v>
      </c>
      <c r="E208" s="162" t="s">
        <v>1</v>
      </c>
      <c r="F208" s="163" t="s">
        <v>279</v>
      </c>
      <c r="H208" s="164">
        <v>153.62</v>
      </c>
      <c r="L208" s="160"/>
      <c r="M208" s="165"/>
      <c r="N208" s="166"/>
      <c r="O208" s="166"/>
      <c r="P208" s="166"/>
      <c r="Q208" s="166"/>
      <c r="R208" s="166"/>
      <c r="S208" s="166"/>
      <c r="T208" s="167"/>
      <c r="AT208" s="162" t="s">
        <v>123</v>
      </c>
      <c r="AU208" s="162" t="s">
        <v>121</v>
      </c>
      <c r="AV208" s="13" t="s">
        <v>121</v>
      </c>
      <c r="AW208" s="13" t="s">
        <v>28</v>
      </c>
      <c r="AX208" s="13" t="s">
        <v>79</v>
      </c>
      <c r="AY208" s="162" t="s">
        <v>114</v>
      </c>
    </row>
    <row r="209" spans="1:65" s="12" customFormat="1" ht="22.95" customHeight="1">
      <c r="B209" s="134"/>
      <c r="D209" s="135" t="s">
        <v>70</v>
      </c>
      <c r="E209" s="144" t="s">
        <v>159</v>
      </c>
      <c r="F209" s="144" t="s">
        <v>473</v>
      </c>
      <c r="J209" s="145">
        <f>BK209</f>
        <v>0</v>
      </c>
      <c r="L209" s="134"/>
      <c r="M209" s="138"/>
      <c r="N209" s="139"/>
      <c r="O209" s="139"/>
      <c r="P209" s="140">
        <f>SUM(P210:P211)</f>
        <v>211.30449600000003</v>
      </c>
      <c r="Q209" s="139"/>
      <c r="R209" s="140">
        <f>SUM(R210:R211)</f>
        <v>3.0623840000000003E-2</v>
      </c>
      <c r="S209" s="139"/>
      <c r="T209" s="141">
        <f>SUM(T210:T211)</f>
        <v>0</v>
      </c>
      <c r="AR209" s="135" t="s">
        <v>79</v>
      </c>
      <c r="AT209" s="142" t="s">
        <v>70</v>
      </c>
      <c r="AU209" s="142" t="s">
        <v>79</v>
      </c>
      <c r="AY209" s="135" t="s">
        <v>114</v>
      </c>
      <c r="BK209" s="143">
        <f>SUM(BK210:BK211)</f>
        <v>0</v>
      </c>
    </row>
    <row r="210" spans="1:65" s="2" customFormat="1" ht="24.15" customHeight="1">
      <c r="A210" s="28"/>
      <c r="B210" s="146"/>
      <c r="C210" s="147" t="s">
        <v>280</v>
      </c>
      <c r="D210" s="147" t="s">
        <v>116</v>
      </c>
      <c r="E210" s="148" t="s">
        <v>281</v>
      </c>
      <c r="F210" s="149" t="s">
        <v>282</v>
      </c>
      <c r="G210" s="150" t="s">
        <v>119</v>
      </c>
      <c r="H210" s="151">
        <v>765.596</v>
      </c>
      <c r="I210" s="152"/>
      <c r="J210" s="152">
        <f>ROUND(I210*H210,2)</f>
        <v>0</v>
      </c>
      <c r="K210" s="153"/>
      <c r="L210" s="29"/>
      <c r="M210" s="154" t="s">
        <v>1</v>
      </c>
      <c r="N210" s="155" t="s">
        <v>37</v>
      </c>
      <c r="O210" s="156">
        <v>0.27600000000000002</v>
      </c>
      <c r="P210" s="156">
        <f>O210*H210</f>
        <v>211.30449600000003</v>
      </c>
      <c r="Q210" s="156">
        <v>4.0000000000000003E-5</v>
      </c>
      <c r="R210" s="156">
        <f>Q210*H210</f>
        <v>3.0623840000000003E-2</v>
      </c>
      <c r="S210" s="156">
        <v>0</v>
      </c>
      <c r="T210" s="157">
        <f>S210*H210</f>
        <v>0</v>
      </c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R210" s="158" t="s">
        <v>120</v>
      </c>
      <c r="AT210" s="158" t="s">
        <v>116</v>
      </c>
      <c r="AU210" s="158" t="s">
        <v>121</v>
      </c>
      <c r="AY210" s="16" t="s">
        <v>114</v>
      </c>
      <c r="BE210" s="159">
        <f>IF(N210="základná",J210,0)</f>
        <v>0</v>
      </c>
      <c r="BF210" s="159">
        <f>IF(N210="znížená",J210,0)</f>
        <v>0</v>
      </c>
      <c r="BG210" s="159">
        <f>IF(N210="zákl. prenesená",J210,0)</f>
        <v>0</v>
      </c>
      <c r="BH210" s="159">
        <f>IF(N210="zníž. prenesená",J210,0)</f>
        <v>0</v>
      </c>
      <c r="BI210" s="159">
        <f>IF(N210="nulová",J210,0)</f>
        <v>0</v>
      </c>
      <c r="BJ210" s="16" t="s">
        <v>121</v>
      </c>
      <c r="BK210" s="159">
        <f>ROUND(I210*H210,2)</f>
        <v>0</v>
      </c>
      <c r="BL210" s="16" t="s">
        <v>120</v>
      </c>
      <c r="BM210" s="158" t="s">
        <v>283</v>
      </c>
    </row>
    <row r="211" spans="1:65" s="13" customFormat="1">
      <c r="B211" s="160"/>
      <c r="D211" s="161" t="s">
        <v>123</v>
      </c>
      <c r="E211" s="162" t="s">
        <v>1</v>
      </c>
      <c r="F211" s="163" t="s">
        <v>271</v>
      </c>
      <c r="H211" s="164">
        <v>765.596</v>
      </c>
      <c r="L211" s="160"/>
      <c r="M211" s="165"/>
      <c r="N211" s="166"/>
      <c r="O211" s="166"/>
      <c r="P211" s="166"/>
      <c r="Q211" s="166"/>
      <c r="R211" s="166"/>
      <c r="S211" s="166"/>
      <c r="T211" s="167"/>
      <c r="AT211" s="162" t="s">
        <v>123</v>
      </c>
      <c r="AU211" s="162" t="s">
        <v>121</v>
      </c>
      <c r="AV211" s="13" t="s">
        <v>121</v>
      </c>
      <c r="AW211" s="13" t="s">
        <v>28</v>
      </c>
      <c r="AX211" s="13" t="s">
        <v>79</v>
      </c>
      <c r="AY211" s="162" t="s">
        <v>114</v>
      </c>
    </row>
    <row r="212" spans="1:65" s="12" customFormat="1" ht="22.95" customHeight="1">
      <c r="B212" s="134"/>
      <c r="D212" s="135" t="s">
        <v>70</v>
      </c>
      <c r="E212" s="144" t="s">
        <v>284</v>
      </c>
      <c r="F212" s="144" t="s">
        <v>285</v>
      </c>
      <c r="J212" s="145">
        <f>BK212</f>
        <v>0</v>
      </c>
      <c r="L212" s="134"/>
      <c r="M212" s="138"/>
      <c r="N212" s="139"/>
      <c r="O212" s="139"/>
      <c r="P212" s="140">
        <f>P213</f>
        <v>325.71658000000002</v>
      </c>
      <c r="Q212" s="139"/>
      <c r="R212" s="140">
        <f>R213</f>
        <v>0</v>
      </c>
      <c r="S212" s="139"/>
      <c r="T212" s="141">
        <f>T213</f>
        <v>0</v>
      </c>
      <c r="AR212" s="135" t="s">
        <v>79</v>
      </c>
      <c r="AT212" s="142" t="s">
        <v>70</v>
      </c>
      <c r="AU212" s="142" t="s">
        <v>79</v>
      </c>
      <c r="AY212" s="135" t="s">
        <v>114</v>
      </c>
      <c r="BK212" s="143">
        <f>BK213</f>
        <v>0</v>
      </c>
    </row>
    <row r="213" spans="1:65" s="2" customFormat="1" ht="24.15" customHeight="1">
      <c r="A213" s="28"/>
      <c r="B213" s="146"/>
      <c r="C213" s="147" t="s">
        <v>286</v>
      </c>
      <c r="D213" s="147" t="s">
        <v>116</v>
      </c>
      <c r="E213" s="148" t="s">
        <v>287</v>
      </c>
      <c r="F213" s="149" t="s">
        <v>288</v>
      </c>
      <c r="G213" s="150" t="s">
        <v>194</v>
      </c>
      <c r="H213" s="151">
        <v>990.02</v>
      </c>
      <c r="I213" s="152"/>
      <c r="J213" s="152">
        <f>ROUND(I213*H213,2)</f>
        <v>0</v>
      </c>
      <c r="K213" s="153"/>
      <c r="L213" s="29"/>
      <c r="M213" s="154" t="s">
        <v>1</v>
      </c>
      <c r="N213" s="155" t="s">
        <v>37</v>
      </c>
      <c r="O213" s="156">
        <v>0.32900000000000001</v>
      </c>
      <c r="P213" s="156">
        <f>O213*H213</f>
        <v>325.71658000000002</v>
      </c>
      <c r="Q213" s="156">
        <v>0</v>
      </c>
      <c r="R213" s="156">
        <f>Q213*H213</f>
        <v>0</v>
      </c>
      <c r="S213" s="156">
        <v>0</v>
      </c>
      <c r="T213" s="157">
        <f>S213*H213</f>
        <v>0</v>
      </c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R213" s="158" t="s">
        <v>120</v>
      </c>
      <c r="AT213" s="158" t="s">
        <v>116</v>
      </c>
      <c r="AU213" s="158" t="s">
        <v>121</v>
      </c>
      <c r="AY213" s="16" t="s">
        <v>114</v>
      </c>
      <c r="BE213" s="159">
        <f>IF(N213="základná",J213,0)</f>
        <v>0</v>
      </c>
      <c r="BF213" s="159">
        <f>IF(N213="znížená",J213,0)</f>
        <v>0</v>
      </c>
      <c r="BG213" s="159">
        <f>IF(N213="zákl. prenesená",J213,0)</f>
        <v>0</v>
      </c>
      <c r="BH213" s="159">
        <f>IF(N213="zníž. prenesená",J213,0)</f>
        <v>0</v>
      </c>
      <c r="BI213" s="159">
        <f>IF(N213="nulová",J213,0)</f>
        <v>0</v>
      </c>
      <c r="BJ213" s="16" t="s">
        <v>121</v>
      </c>
      <c r="BK213" s="159">
        <f>ROUND(I213*H213,2)</f>
        <v>0</v>
      </c>
      <c r="BL213" s="16" t="s">
        <v>120</v>
      </c>
      <c r="BM213" s="158" t="s">
        <v>289</v>
      </c>
    </row>
    <row r="214" spans="1:65" s="12" customFormat="1" ht="25.95" customHeight="1">
      <c r="B214" s="134"/>
      <c r="D214" s="135" t="s">
        <v>70</v>
      </c>
      <c r="E214" s="136" t="s">
        <v>290</v>
      </c>
      <c r="F214" s="136" t="s">
        <v>291</v>
      </c>
      <c r="J214" s="137">
        <f>BK214</f>
        <v>0</v>
      </c>
      <c r="L214" s="134"/>
      <c r="M214" s="138"/>
      <c r="N214" s="139"/>
      <c r="O214" s="139"/>
      <c r="P214" s="140">
        <f>P215+P223+P230+P272</f>
        <v>2344.1031926500004</v>
      </c>
      <c r="Q214" s="139"/>
      <c r="R214" s="140">
        <f>R215+R223+R230+R272</f>
        <v>29.459411199999998</v>
      </c>
      <c r="S214" s="139"/>
      <c r="T214" s="141">
        <f>T215+T223+T230+T272</f>
        <v>0</v>
      </c>
      <c r="AR214" s="135" t="s">
        <v>121</v>
      </c>
      <c r="AT214" s="142" t="s">
        <v>70</v>
      </c>
      <c r="AU214" s="142" t="s">
        <v>71</v>
      </c>
      <c r="AY214" s="135" t="s">
        <v>114</v>
      </c>
      <c r="BK214" s="143">
        <f>BK215+BK223+BK230+BK272</f>
        <v>0</v>
      </c>
    </row>
    <row r="215" spans="1:65" s="12" customFormat="1" ht="22.95" customHeight="1">
      <c r="B215" s="134"/>
      <c r="D215" s="135" t="s">
        <v>70</v>
      </c>
      <c r="E215" s="144" t="s">
        <v>292</v>
      </c>
      <c r="F215" s="144" t="s">
        <v>293</v>
      </c>
      <c r="J215" s="145">
        <f>BK215</f>
        <v>0</v>
      </c>
      <c r="L215" s="134"/>
      <c r="M215" s="138"/>
      <c r="N215" s="139"/>
      <c r="O215" s="139"/>
      <c r="P215" s="140">
        <f>SUM(P216:P222)</f>
        <v>244.72797</v>
      </c>
      <c r="Q215" s="139"/>
      <c r="R215" s="140">
        <f>SUM(R216:R222)</f>
        <v>5.8476138900000008</v>
      </c>
      <c r="S215" s="139"/>
      <c r="T215" s="141">
        <f>SUM(T216:T222)</f>
        <v>0</v>
      </c>
      <c r="AR215" s="135" t="s">
        <v>121</v>
      </c>
      <c r="AT215" s="142" t="s">
        <v>70</v>
      </c>
      <c r="AU215" s="142" t="s">
        <v>79</v>
      </c>
      <c r="AY215" s="135" t="s">
        <v>114</v>
      </c>
      <c r="BK215" s="143">
        <f>SUM(BK216:BK222)</f>
        <v>0</v>
      </c>
    </row>
    <row r="216" spans="1:65" s="2" customFormat="1" ht="24.15" customHeight="1">
      <c r="A216" s="28"/>
      <c r="B216" s="146"/>
      <c r="C216" s="147" t="s">
        <v>294</v>
      </c>
      <c r="D216" s="147" t="s">
        <v>116</v>
      </c>
      <c r="E216" s="148" t="s">
        <v>295</v>
      </c>
      <c r="F216" s="149" t="s">
        <v>296</v>
      </c>
      <c r="G216" s="150" t="s">
        <v>277</v>
      </c>
      <c r="H216" s="151">
        <v>1153.92</v>
      </c>
      <c r="I216" s="152"/>
      <c r="J216" s="152">
        <f>ROUND(I216*H216,2)</f>
        <v>0</v>
      </c>
      <c r="K216" s="153"/>
      <c r="L216" s="29"/>
      <c r="M216" s="154" t="s">
        <v>1</v>
      </c>
      <c r="N216" s="155" t="s">
        <v>37</v>
      </c>
      <c r="O216" s="156">
        <v>0.21199999999999999</v>
      </c>
      <c r="P216" s="156">
        <f>O216*H216</f>
        <v>244.63104000000001</v>
      </c>
      <c r="Q216" s="156">
        <v>2.5999999999999998E-4</v>
      </c>
      <c r="R216" s="156">
        <f>Q216*H216</f>
        <v>0.30001919999999999</v>
      </c>
      <c r="S216" s="156">
        <v>0</v>
      </c>
      <c r="T216" s="157">
        <f>S216*H216</f>
        <v>0</v>
      </c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R216" s="158" t="s">
        <v>197</v>
      </c>
      <c r="AT216" s="158" t="s">
        <v>116</v>
      </c>
      <c r="AU216" s="158" t="s">
        <v>121</v>
      </c>
      <c r="AY216" s="16" t="s">
        <v>114</v>
      </c>
      <c r="BE216" s="159">
        <f>IF(N216="základná",J216,0)</f>
        <v>0</v>
      </c>
      <c r="BF216" s="159">
        <f>IF(N216="znížená",J216,0)</f>
        <v>0</v>
      </c>
      <c r="BG216" s="159">
        <f>IF(N216="zákl. prenesená",J216,0)</f>
        <v>0</v>
      </c>
      <c r="BH216" s="159">
        <f>IF(N216="zníž. prenesená",J216,0)</f>
        <v>0</v>
      </c>
      <c r="BI216" s="159">
        <f>IF(N216="nulová",J216,0)</f>
        <v>0</v>
      </c>
      <c r="BJ216" s="16" t="s">
        <v>121</v>
      </c>
      <c r="BK216" s="159">
        <f>ROUND(I216*H216,2)</f>
        <v>0</v>
      </c>
      <c r="BL216" s="16" t="s">
        <v>197</v>
      </c>
      <c r="BM216" s="158" t="s">
        <v>297</v>
      </c>
    </row>
    <row r="217" spans="1:65" s="13" customFormat="1">
      <c r="B217" s="160"/>
      <c r="D217" s="161" t="s">
        <v>123</v>
      </c>
      <c r="E217" s="162" t="s">
        <v>1</v>
      </c>
      <c r="F217" s="163" t="s">
        <v>298</v>
      </c>
      <c r="H217" s="164">
        <v>1153.92</v>
      </c>
      <c r="L217" s="160"/>
      <c r="M217" s="165"/>
      <c r="N217" s="166"/>
      <c r="O217" s="166"/>
      <c r="P217" s="166"/>
      <c r="Q217" s="166"/>
      <c r="R217" s="166"/>
      <c r="S217" s="166"/>
      <c r="T217" s="167"/>
      <c r="AT217" s="162" t="s">
        <v>123</v>
      </c>
      <c r="AU217" s="162" t="s">
        <v>121</v>
      </c>
      <c r="AV217" s="13" t="s">
        <v>121</v>
      </c>
      <c r="AW217" s="13" t="s">
        <v>28</v>
      </c>
      <c r="AX217" s="13" t="s">
        <v>79</v>
      </c>
      <c r="AY217" s="162" t="s">
        <v>114</v>
      </c>
    </row>
    <row r="218" spans="1:65" s="2" customFormat="1" ht="16.5" customHeight="1">
      <c r="A218" s="28"/>
      <c r="B218" s="146"/>
      <c r="C218" s="175" t="s">
        <v>299</v>
      </c>
      <c r="D218" s="175" t="s">
        <v>300</v>
      </c>
      <c r="E218" s="176" t="s">
        <v>301</v>
      </c>
      <c r="F218" s="177" t="s">
        <v>302</v>
      </c>
      <c r="G218" s="178" t="s">
        <v>127</v>
      </c>
      <c r="H218" s="179">
        <v>9.6929999999999996</v>
      </c>
      <c r="I218" s="180"/>
      <c r="J218" s="180">
        <f>ROUND(I218*H218,2)</f>
        <v>0</v>
      </c>
      <c r="K218" s="181"/>
      <c r="L218" s="182"/>
      <c r="M218" s="183" t="s">
        <v>1</v>
      </c>
      <c r="N218" s="184" t="s">
        <v>37</v>
      </c>
      <c r="O218" s="156">
        <v>0</v>
      </c>
      <c r="P218" s="156">
        <f>O218*H218</f>
        <v>0</v>
      </c>
      <c r="Q218" s="156">
        <v>0.55000000000000004</v>
      </c>
      <c r="R218" s="156">
        <f>Q218*H218</f>
        <v>5.3311500000000001</v>
      </c>
      <c r="S218" s="156">
        <v>0</v>
      </c>
      <c r="T218" s="157">
        <f>S218*H218</f>
        <v>0</v>
      </c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R218" s="158" t="s">
        <v>286</v>
      </c>
      <c r="AT218" s="158" t="s">
        <v>300</v>
      </c>
      <c r="AU218" s="158" t="s">
        <v>121</v>
      </c>
      <c r="AY218" s="16" t="s">
        <v>114</v>
      </c>
      <c r="BE218" s="159">
        <f>IF(N218="základná",J218,0)</f>
        <v>0</v>
      </c>
      <c r="BF218" s="159">
        <f>IF(N218="znížená",J218,0)</f>
        <v>0</v>
      </c>
      <c r="BG218" s="159">
        <f>IF(N218="zákl. prenesená",J218,0)</f>
        <v>0</v>
      </c>
      <c r="BH218" s="159">
        <f>IF(N218="zníž. prenesená",J218,0)</f>
        <v>0</v>
      </c>
      <c r="BI218" s="159">
        <f>IF(N218="nulová",J218,0)</f>
        <v>0</v>
      </c>
      <c r="BJ218" s="16" t="s">
        <v>121</v>
      </c>
      <c r="BK218" s="159">
        <f>ROUND(I218*H218,2)</f>
        <v>0</v>
      </c>
      <c r="BL218" s="16" t="s">
        <v>197</v>
      </c>
      <c r="BM218" s="158" t="s">
        <v>303</v>
      </c>
    </row>
    <row r="219" spans="1:65" s="13" customFormat="1">
      <c r="B219" s="160"/>
      <c r="D219" s="161" t="s">
        <v>123</v>
      </c>
      <c r="E219" s="162" t="s">
        <v>1</v>
      </c>
      <c r="F219" s="163" t="s">
        <v>304</v>
      </c>
      <c r="H219" s="164">
        <v>9.2309999999999999</v>
      </c>
      <c r="L219" s="160"/>
      <c r="M219" s="165"/>
      <c r="N219" s="166"/>
      <c r="O219" s="166"/>
      <c r="P219" s="166"/>
      <c r="Q219" s="166"/>
      <c r="R219" s="166"/>
      <c r="S219" s="166"/>
      <c r="T219" s="167"/>
      <c r="AT219" s="162" t="s">
        <v>123</v>
      </c>
      <c r="AU219" s="162" t="s">
        <v>121</v>
      </c>
      <c r="AV219" s="13" t="s">
        <v>121</v>
      </c>
      <c r="AW219" s="13" t="s">
        <v>28</v>
      </c>
      <c r="AX219" s="13" t="s">
        <v>79</v>
      </c>
      <c r="AY219" s="162" t="s">
        <v>114</v>
      </c>
    </row>
    <row r="220" spans="1:65" s="13" customFormat="1">
      <c r="B220" s="160"/>
      <c r="D220" s="161" t="s">
        <v>123</v>
      </c>
      <c r="F220" s="163" t="s">
        <v>305</v>
      </c>
      <c r="H220" s="164">
        <v>9.6929999999999996</v>
      </c>
      <c r="L220" s="160"/>
      <c r="M220" s="165"/>
      <c r="N220" s="166"/>
      <c r="O220" s="166"/>
      <c r="P220" s="166"/>
      <c r="Q220" s="166"/>
      <c r="R220" s="166"/>
      <c r="S220" s="166"/>
      <c r="T220" s="167"/>
      <c r="AT220" s="162" t="s">
        <v>123</v>
      </c>
      <c r="AU220" s="162" t="s">
        <v>121</v>
      </c>
      <c r="AV220" s="13" t="s">
        <v>121</v>
      </c>
      <c r="AW220" s="13" t="s">
        <v>3</v>
      </c>
      <c r="AX220" s="13" t="s">
        <v>79</v>
      </c>
      <c r="AY220" s="162" t="s">
        <v>114</v>
      </c>
    </row>
    <row r="221" spans="1:65" s="2" customFormat="1" ht="44.25" customHeight="1">
      <c r="A221" s="28"/>
      <c r="B221" s="146"/>
      <c r="C221" s="147" t="s">
        <v>306</v>
      </c>
      <c r="D221" s="147" t="s">
        <v>116</v>
      </c>
      <c r="E221" s="148" t="s">
        <v>307</v>
      </c>
      <c r="F221" s="149" t="s">
        <v>308</v>
      </c>
      <c r="G221" s="150" t="s">
        <v>127</v>
      </c>
      <c r="H221" s="151">
        <v>9.6929999999999996</v>
      </c>
      <c r="I221" s="152"/>
      <c r="J221" s="152">
        <f>ROUND(I221*H221,2)</f>
        <v>0</v>
      </c>
      <c r="K221" s="153"/>
      <c r="L221" s="29"/>
      <c r="M221" s="154" t="s">
        <v>1</v>
      </c>
      <c r="N221" s="155" t="s">
        <v>37</v>
      </c>
      <c r="O221" s="156">
        <v>0.01</v>
      </c>
      <c r="P221" s="156">
        <f>O221*H221</f>
        <v>9.6930000000000002E-2</v>
      </c>
      <c r="Q221" s="156">
        <v>2.2329999999999999E-2</v>
      </c>
      <c r="R221" s="156">
        <f>Q221*H221</f>
        <v>0.21644469</v>
      </c>
      <c r="S221" s="156">
        <v>0</v>
      </c>
      <c r="T221" s="157">
        <f>S221*H221</f>
        <v>0</v>
      </c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R221" s="158" t="s">
        <v>197</v>
      </c>
      <c r="AT221" s="158" t="s">
        <v>116</v>
      </c>
      <c r="AU221" s="158" t="s">
        <v>121</v>
      </c>
      <c r="AY221" s="16" t="s">
        <v>114</v>
      </c>
      <c r="BE221" s="159">
        <f>IF(N221="základná",J221,0)</f>
        <v>0</v>
      </c>
      <c r="BF221" s="159">
        <f>IF(N221="znížená",J221,0)</f>
        <v>0</v>
      </c>
      <c r="BG221" s="159">
        <f>IF(N221="zákl. prenesená",J221,0)</f>
        <v>0</v>
      </c>
      <c r="BH221" s="159">
        <f>IF(N221="zníž. prenesená",J221,0)</f>
        <v>0</v>
      </c>
      <c r="BI221" s="159">
        <f>IF(N221="nulová",J221,0)</f>
        <v>0</v>
      </c>
      <c r="BJ221" s="16" t="s">
        <v>121</v>
      </c>
      <c r="BK221" s="159">
        <f>ROUND(I221*H221,2)</f>
        <v>0</v>
      </c>
      <c r="BL221" s="16" t="s">
        <v>197</v>
      </c>
      <c r="BM221" s="158" t="s">
        <v>309</v>
      </c>
    </row>
    <row r="222" spans="1:65" s="2" customFormat="1" ht="24.15" customHeight="1">
      <c r="A222" s="28"/>
      <c r="B222" s="146"/>
      <c r="C222" s="147" t="s">
        <v>310</v>
      </c>
      <c r="D222" s="147" t="s">
        <v>116</v>
      </c>
      <c r="E222" s="148" t="s">
        <v>311</v>
      </c>
      <c r="F222" s="149" t="s">
        <v>312</v>
      </c>
      <c r="G222" s="150" t="s">
        <v>313</v>
      </c>
      <c r="H222" s="151">
        <v>117.24</v>
      </c>
      <c r="I222" s="152"/>
      <c r="J222" s="152">
        <f>ROUND(I222*H222,2)</f>
        <v>0</v>
      </c>
      <c r="K222" s="153"/>
      <c r="L222" s="29"/>
      <c r="M222" s="154" t="s">
        <v>1</v>
      </c>
      <c r="N222" s="155" t="s">
        <v>37</v>
      </c>
      <c r="O222" s="156">
        <v>0</v>
      </c>
      <c r="P222" s="156">
        <f>O222*H222</f>
        <v>0</v>
      </c>
      <c r="Q222" s="156">
        <v>0</v>
      </c>
      <c r="R222" s="156">
        <f>Q222*H222</f>
        <v>0</v>
      </c>
      <c r="S222" s="156">
        <v>0</v>
      </c>
      <c r="T222" s="157">
        <f>S222*H222</f>
        <v>0</v>
      </c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R222" s="158" t="s">
        <v>197</v>
      </c>
      <c r="AT222" s="158" t="s">
        <v>116</v>
      </c>
      <c r="AU222" s="158" t="s">
        <v>121</v>
      </c>
      <c r="AY222" s="16" t="s">
        <v>114</v>
      </c>
      <c r="BE222" s="159">
        <f>IF(N222="základná",J222,0)</f>
        <v>0</v>
      </c>
      <c r="BF222" s="159">
        <f>IF(N222="znížená",J222,0)</f>
        <v>0</v>
      </c>
      <c r="BG222" s="159">
        <f>IF(N222="zákl. prenesená",J222,0)</f>
        <v>0</v>
      </c>
      <c r="BH222" s="159">
        <f>IF(N222="zníž. prenesená",J222,0)</f>
        <v>0</v>
      </c>
      <c r="BI222" s="159">
        <f>IF(N222="nulová",J222,0)</f>
        <v>0</v>
      </c>
      <c r="BJ222" s="16" t="s">
        <v>121</v>
      </c>
      <c r="BK222" s="159">
        <f>ROUND(I222*H222,2)</f>
        <v>0</v>
      </c>
      <c r="BL222" s="16" t="s">
        <v>197</v>
      </c>
      <c r="BM222" s="158" t="s">
        <v>314</v>
      </c>
    </row>
    <row r="223" spans="1:65" s="12" customFormat="1" ht="22.95" customHeight="1">
      <c r="B223" s="134"/>
      <c r="D223" s="135" t="s">
        <v>70</v>
      </c>
      <c r="E223" s="144" t="s">
        <v>315</v>
      </c>
      <c r="F223" s="144" t="s">
        <v>316</v>
      </c>
      <c r="J223" s="145">
        <f>BK223</f>
        <v>0</v>
      </c>
      <c r="L223" s="134"/>
      <c r="M223" s="138"/>
      <c r="N223" s="139"/>
      <c r="O223" s="139"/>
      <c r="P223" s="140">
        <f>SUM(P224:P229)</f>
        <v>212.44732000000002</v>
      </c>
      <c r="Q223" s="139"/>
      <c r="R223" s="140">
        <f>SUM(R224:R229)</f>
        <v>0.39311019999999997</v>
      </c>
      <c r="S223" s="139"/>
      <c r="T223" s="141">
        <f>SUM(T224:T229)</f>
        <v>0</v>
      </c>
      <c r="AR223" s="135" t="s">
        <v>121</v>
      </c>
      <c r="AT223" s="142" t="s">
        <v>70</v>
      </c>
      <c r="AU223" s="142" t="s">
        <v>79</v>
      </c>
      <c r="AY223" s="135" t="s">
        <v>114</v>
      </c>
      <c r="BK223" s="143">
        <f>SUM(BK224:BK229)</f>
        <v>0</v>
      </c>
    </row>
    <row r="224" spans="1:65" s="2" customFormat="1" ht="24.15" customHeight="1">
      <c r="A224" s="28"/>
      <c r="B224" s="146"/>
      <c r="C224" s="147" t="s">
        <v>317</v>
      </c>
      <c r="D224" s="147" t="s">
        <v>116</v>
      </c>
      <c r="E224" s="148" t="s">
        <v>318</v>
      </c>
      <c r="F224" s="149" t="s">
        <v>319</v>
      </c>
      <c r="G224" s="150" t="s">
        <v>277</v>
      </c>
      <c r="H224" s="151">
        <v>216.36</v>
      </c>
      <c r="I224" s="152"/>
      <c r="J224" s="152">
        <f>ROUND(I224*H224,2)</f>
        <v>0</v>
      </c>
      <c r="K224" s="153"/>
      <c r="L224" s="29"/>
      <c r="M224" s="154" t="s">
        <v>1</v>
      </c>
      <c r="N224" s="155" t="s">
        <v>37</v>
      </c>
      <c r="O224" s="156">
        <v>0.89400000000000002</v>
      </c>
      <c r="P224" s="156">
        <f>O224*H224</f>
        <v>193.42584000000002</v>
      </c>
      <c r="Q224" s="156">
        <v>1.5499999999999999E-3</v>
      </c>
      <c r="R224" s="156">
        <f>Q224*H224</f>
        <v>0.33535799999999999</v>
      </c>
      <c r="S224" s="156">
        <v>0</v>
      </c>
      <c r="T224" s="157">
        <f>S224*H224</f>
        <v>0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R224" s="158" t="s">
        <v>197</v>
      </c>
      <c r="AT224" s="158" t="s">
        <v>116</v>
      </c>
      <c r="AU224" s="158" t="s">
        <v>121</v>
      </c>
      <c r="AY224" s="16" t="s">
        <v>114</v>
      </c>
      <c r="BE224" s="159">
        <f>IF(N224="základná",J224,0)</f>
        <v>0</v>
      </c>
      <c r="BF224" s="159">
        <f>IF(N224="znížená",J224,0)</f>
        <v>0</v>
      </c>
      <c r="BG224" s="159">
        <f>IF(N224="zákl. prenesená",J224,0)</f>
        <v>0</v>
      </c>
      <c r="BH224" s="159">
        <f>IF(N224="zníž. prenesená",J224,0)</f>
        <v>0</v>
      </c>
      <c r="BI224" s="159">
        <f>IF(N224="nulová",J224,0)</f>
        <v>0</v>
      </c>
      <c r="BJ224" s="16" t="s">
        <v>121</v>
      </c>
      <c r="BK224" s="159">
        <f>ROUND(I224*H224,2)</f>
        <v>0</v>
      </c>
      <c r="BL224" s="16" t="s">
        <v>197</v>
      </c>
      <c r="BM224" s="158" t="s">
        <v>320</v>
      </c>
    </row>
    <row r="225" spans="1:65" s="13" customFormat="1">
      <c r="B225" s="160"/>
      <c r="D225" s="161" t="s">
        <v>123</v>
      </c>
      <c r="E225" s="162" t="s">
        <v>1</v>
      </c>
      <c r="F225" s="163" t="s">
        <v>321</v>
      </c>
      <c r="H225" s="164">
        <v>216.36</v>
      </c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123</v>
      </c>
      <c r="AU225" s="162" t="s">
        <v>121</v>
      </c>
      <c r="AV225" s="13" t="s">
        <v>121</v>
      </c>
      <c r="AW225" s="13" t="s">
        <v>28</v>
      </c>
      <c r="AX225" s="13" t="s">
        <v>79</v>
      </c>
      <c r="AY225" s="162" t="s">
        <v>114</v>
      </c>
    </row>
    <row r="226" spans="1:65" s="2" customFormat="1" ht="24.15" customHeight="1">
      <c r="A226" s="28"/>
      <c r="B226" s="146"/>
      <c r="C226" s="147" t="s">
        <v>322</v>
      </c>
      <c r="D226" s="147" t="s">
        <v>116</v>
      </c>
      <c r="E226" s="148" t="s">
        <v>323</v>
      </c>
      <c r="F226" s="149" t="s">
        <v>324</v>
      </c>
      <c r="G226" s="150" t="s">
        <v>325</v>
      </c>
      <c r="H226" s="151">
        <v>6</v>
      </c>
      <c r="I226" s="152"/>
      <c r="J226" s="152">
        <f>ROUND(I226*H226,2)</f>
        <v>0</v>
      </c>
      <c r="K226" s="153"/>
      <c r="L226" s="29"/>
      <c r="M226" s="154" t="s">
        <v>1</v>
      </c>
      <c r="N226" s="155" t="s">
        <v>37</v>
      </c>
      <c r="O226" s="156">
        <v>1.2350000000000001</v>
      </c>
      <c r="P226" s="156">
        <f>O226*H226</f>
        <v>7.41</v>
      </c>
      <c r="Q226" s="156">
        <v>1.06E-3</v>
      </c>
      <c r="R226" s="156">
        <f>Q226*H226</f>
        <v>6.3599999999999993E-3</v>
      </c>
      <c r="S226" s="156">
        <v>0</v>
      </c>
      <c r="T226" s="157">
        <f>S226*H226</f>
        <v>0</v>
      </c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R226" s="158" t="s">
        <v>197</v>
      </c>
      <c r="AT226" s="158" t="s">
        <v>116</v>
      </c>
      <c r="AU226" s="158" t="s">
        <v>121</v>
      </c>
      <c r="AY226" s="16" t="s">
        <v>114</v>
      </c>
      <c r="BE226" s="159">
        <f>IF(N226="základná",J226,0)</f>
        <v>0</v>
      </c>
      <c r="BF226" s="159">
        <f>IF(N226="znížená",J226,0)</f>
        <v>0</v>
      </c>
      <c r="BG226" s="159">
        <f>IF(N226="zákl. prenesená",J226,0)</f>
        <v>0</v>
      </c>
      <c r="BH226" s="159">
        <f>IF(N226="zníž. prenesená",J226,0)</f>
        <v>0</v>
      </c>
      <c r="BI226" s="159">
        <f>IF(N226="nulová",J226,0)</f>
        <v>0</v>
      </c>
      <c r="BJ226" s="16" t="s">
        <v>121</v>
      </c>
      <c r="BK226" s="159">
        <f>ROUND(I226*H226,2)</f>
        <v>0</v>
      </c>
      <c r="BL226" s="16" t="s">
        <v>197</v>
      </c>
      <c r="BM226" s="158" t="s">
        <v>326</v>
      </c>
    </row>
    <row r="227" spans="1:65" s="2" customFormat="1" ht="24.15" customHeight="1">
      <c r="A227" s="28"/>
      <c r="B227" s="146"/>
      <c r="C227" s="147" t="s">
        <v>327</v>
      </c>
      <c r="D227" s="147" t="s">
        <v>116</v>
      </c>
      <c r="E227" s="148" t="s">
        <v>328</v>
      </c>
      <c r="F227" s="149" t="s">
        <v>329</v>
      </c>
      <c r="G227" s="150" t="s">
        <v>277</v>
      </c>
      <c r="H227" s="151">
        <v>17.54</v>
      </c>
      <c r="I227" s="152"/>
      <c r="J227" s="152">
        <f>ROUND(I227*H227,2)</f>
        <v>0</v>
      </c>
      <c r="K227" s="153"/>
      <c r="L227" s="29"/>
      <c r="M227" s="154" t="s">
        <v>1</v>
      </c>
      <c r="N227" s="155" t="s">
        <v>37</v>
      </c>
      <c r="O227" s="156">
        <v>0.66200000000000003</v>
      </c>
      <c r="P227" s="156">
        <f>O227*H227</f>
        <v>11.61148</v>
      </c>
      <c r="Q227" s="156">
        <v>2.9299999999999999E-3</v>
      </c>
      <c r="R227" s="156">
        <f>Q227*H227</f>
        <v>5.1392199999999992E-2</v>
      </c>
      <c r="S227" s="156">
        <v>0</v>
      </c>
      <c r="T227" s="157">
        <f>S227*H227</f>
        <v>0</v>
      </c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R227" s="158" t="s">
        <v>197</v>
      </c>
      <c r="AT227" s="158" t="s">
        <v>116</v>
      </c>
      <c r="AU227" s="158" t="s">
        <v>121</v>
      </c>
      <c r="AY227" s="16" t="s">
        <v>114</v>
      </c>
      <c r="BE227" s="159">
        <f>IF(N227="základná",J227,0)</f>
        <v>0</v>
      </c>
      <c r="BF227" s="159">
        <f>IF(N227="znížená",J227,0)</f>
        <v>0</v>
      </c>
      <c r="BG227" s="159">
        <f>IF(N227="zákl. prenesená",J227,0)</f>
        <v>0</v>
      </c>
      <c r="BH227" s="159">
        <f>IF(N227="zníž. prenesená",J227,0)</f>
        <v>0</v>
      </c>
      <c r="BI227" s="159">
        <f>IF(N227="nulová",J227,0)</f>
        <v>0</v>
      </c>
      <c r="BJ227" s="16" t="s">
        <v>121</v>
      </c>
      <c r="BK227" s="159">
        <f>ROUND(I227*H227,2)</f>
        <v>0</v>
      </c>
      <c r="BL227" s="16" t="s">
        <v>197</v>
      </c>
      <c r="BM227" s="158" t="s">
        <v>330</v>
      </c>
    </row>
    <row r="228" spans="1:65" s="13" customFormat="1">
      <c r="B228" s="160"/>
      <c r="D228" s="161" t="s">
        <v>123</v>
      </c>
      <c r="E228" s="162" t="s">
        <v>1</v>
      </c>
      <c r="F228" s="163" t="s">
        <v>331</v>
      </c>
      <c r="H228" s="164">
        <v>17.54</v>
      </c>
      <c r="L228" s="160"/>
      <c r="M228" s="165"/>
      <c r="N228" s="166"/>
      <c r="O228" s="166"/>
      <c r="P228" s="166"/>
      <c r="Q228" s="166"/>
      <c r="R228" s="166"/>
      <c r="S228" s="166"/>
      <c r="T228" s="167"/>
      <c r="AT228" s="162" t="s">
        <v>123</v>
      </c>
      <c r="AU228" s="162" t="s">
        <v>121</v>
      </c>
      <c r="AV228" s="13" t="s">
        <v>121</v>
      </c>
      <c r="AW228" s="13" t="s">
        <v>28</v>
      </c>
      <c r="AX228" s="13" t="s">
        <v>79</v>
      </c>
      <c r="AY228" s="162" t="s">
        <v>114</v>
      </c>
    </row>
    <row r="229" spans="1:65" s="2" customFormat="1" ht="24.15" customHeight="1">
      <c r="A229" s="28"/>
      <c r="B229" s="146"/>
      <c r="C229" s="147" t="s">
        <v>332</v>
      </c>
      <c r="D229" s="147" t="s">
        <v>116</v>
      </c>
      <c r="E229" s="148" t="s">
        <v>333</v>
      </c>
      <c r="F229" s="149" t="s">
        <v>334</v>
      </c>
      <c r="G229" s="150" t="s">
        <v>313</v>
      </c>
      <c r="H229" s="151">
        <v>54.661999999999999</v>
      </c>
      <c r="I229" s="152"/>
      <c r="J229" s="152">
        <f>ROUND(I229*H229,2)</f>
        <v>0</v>
      </c>
      <c r="K229" s="153"/>
      <c r="L229" s="29"/>
      <c r="M229" s="154" t="s">
        <v>1</v>
      </c>
      <c r="N229" s="155" t="s">
        <v>37</v>
      </c>
      <c r="O229" s="156">
        <v>0</v>
      </c>
      <c r="P229" s="156">
        <f>O229*H229</f>
        <v>0</v>
      </c>
      <c r="Q229" s="156">
        <v>0</v>
      </c>
      <c r="R229" s="156">
        <f>Q229*H229</f>
        <v>0</v>
      </c>
      <c r="S229" s="156">
        <v>0</v>
      </c>
      <c r="T229" s="157">
        <f>S229*H229</f>
        <v>0</v>
      </c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R229" s="158" t="s">
        <v>197</v>
      </c>
      <c r="AT229" s="158" t="s">
        <v>116</v>
      </c>
      <c r="AU229" s="158" t="s">
        <v>121</v>
      </c>
      <c r="AY229" s="16" t="s">
        <v>114</v>
      </c>
      <c r="BE229" s="159">
        <f>IF(N229="základná",J229,0)</f>
        <v>0</v>
      </c>
      <c r="BF229" s="159">
        <f>IF(N229="znížená",J229,0)</f>
        <v>0</v>
      </c>
      <c r="BG229" s="159">
        <f>IF(N229="zákl. prenesená",J229,0)</f>
        <v>0</v>
      </c>
      <c r="BH229" s="159">
        <f>IF(N229="zníž. prenesená",J229,0)</f>
        <v>0</v>
      </c>
      <c r="BI229" s="159">
        <f>IF(N229="nulová",J229,0)</f>
        <v>0</v>
      </c>
      <c r="BJ229" s="16" t="s">
        <v>121</v>
      </c>
      <c r="BK229" s="159">
        <f>ROUND(I229*H229,2)</f>
        <v>0</v>
      </c>
      <c r="BL229" s="16" t="s">
        <v>197</v>
      </c>
      <c r="BM229" s="158" t="s">
        <v>335</v>
      </c>
    </row>
    <row r="230" spans="1:65" s="12" customFormat="1" ht="22.95" customHeight="1">
      <c r="B230" s="134"/>
      <c r="D230" s="135" t="s">
        <v>70</v>
      </c>
      <c r="E230" s="144" t="s">
        <v>336</v>
      </c>
      <c r="F230" s="144" t="s">
        <v>337</v>
      </c>
      <c r="J230" s="145">
        <f>BK230</f>
        <v>0</v>
      </c>
      <c r="L230" s="134"/>
      <c r="M230" s="138"/>
      <c r="N230" s="139"/>
      <c r="O230" s="139"/>
      <c r="P230" s="140">
        <f>SUM(P231:P271)</f>
        <v>1836.3733200000001</v>
      </c>
      <c r="Q230" s="139"/>
      <c r="R230" s="140">
        <f>SUM(R231:R271)</f>
        <v>23.149339259999998</v>
      </c>
      <c r="S230" s="139"/>
      <c r="T230" s="141">
        <f>SUM(T231:T271)</f>
        <v>0</v>
      </c>
      <c r="AR230" s="135" t="s">
        <v>121</v>
      </c>
      <c r="AT230" s="142" t="s">
        <v>70</v>
      </c>
      <c r="AU230" s="142" t="s">
        <v>79</v>
      </c>
      <c r="AY230" s="135" t="s">
        <v>114</v>
      </c>
      <c r="BK230" s="143">
        <f>SUM(BK231:BK271)</f>
        <v>0</v>
      </c>
    </row>
    <row r="231" spans="1:65" s="2" customFormat="1" ht="24.15" customHeight="1">
      <c r="A231" s="28"/>
      <c r="B231" s="146"/>
      <c r="C231" s="147" t="s">
        <v>338</v>
      </c>
      <c r="D231" s="147" t="s">
        <v>116</v>
      </c>
      <c r="E231" s="148" t="s">
        <v>339</v>
      </c>
      <c r="F231" s="149" t="s">
        <v>340</v>
      </c>
      <c r="G231" s="150" t="s">
        <v>119</v>
      </c>
      <c r="H231" s="151">
        <v>249.62299999999999</v>
      </c>
      <c r="I231" s="152"/>
      <c r="J231" s="152">
        <f>ROUND(I231*H231,2)</f>
        <v>0</v>
      </c>
      <c r="K231" s="153"/>
      <c r="L231" s="29"/>
      <c r="M231" s="154" t="s">
        <v>1</v>
      </c>
      <c r="N231" s="155" t="s">
        <v>37</v>
      </c>
      <c r="O231" s="156">
        <v>1.0669999999999999</v>
      </c>
      <c r="P231" s="156">
        <f>O231*H231</f>
        <v>266.34774099999998</v>
      </c>
      <c r="Q231" s="156">
        <v>1.2999999999999999E-4</v>
      </c>
      <c r="R231" s="156">
        <f>Q231*H231</f>
        <v>3.2450989999999999E-2</v>
      </c>
      <c r="S231" s="156">
        <v>0</v>
      </c>
      <c r="T231" s="157">
        <f>S231*H231</f>
        <v>0</v>
      </c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R231" s="158" t="s">
        <v>197</v>
      </c>
      <c r="AT231" s="158" t="s">
        <v>116</v>
      </c>
      <c r="AU231" s="158" t="s">
        <v>121</v>
      </c>
      <c r="AY231" s="16" t="s">
        <v>114</v>
      </c>
      <c r="BE231" s="159">
        <f>IF(N231="základná",J231,0)</f>
        <v>0</v>
      </c>
      <c r="BF231" s="159">
        <f>IF(N231="znížená",J231,0)</f>
        <v>0</v>
      </c>
      <c r="BG231" s="159">
        <f>IF(N231="zákl. prenesená",J231,0)</f>
        <v>0</v>
      </c>
      <c r="BH231" s="159">
        <f>IF(N231="zníž. prenesená",J231,0)</f>
        <v>0</v>
      </c>
      <c r="BI231" s="159">
        <f>IF(N231="nulová",J231,0)</f>
        <v>0</v>
      </c>
      <c r="BJ231" s="16" t="s">
        <v>121</v>
      </c>
      <c r="BK231" s="159">
        <f>ROUND(I231*H231,2)</f>
        <v>0</v>
      </c>
      <c r="BL231" s="16" t="s">
        <v>197</v>
      </c>
      <c r="BM231" s="158" t="s">
        <v>341</v>
      </c>
    </row>
    <row r="232" spans="1:65" s="13" customFormat="1">
      <c r="B232" s="160"/>
      <c r="D232" s="161" t="s">
        <v>123</v>
      </c>
      <c r="E232" s="162" t="s">
        <v>1</v>
      </c>
      <c r="F232" s="163" t="s">
        <v>342</v>
      </c>
      <c r="H232" s="164">
        <v>249.62299999999999</v>
      </c>
      <c r="L232" s="160"/>
      <c r="M232" s="165"/>
      <c r="N232" s="166"/>
      <c r="O232" s="166"/>
      <c r="P232" s="166"/>
      <c r="Q232" s="166"/>
      <c r="R232" s="166"/>
      <c r="S232" s="166"/>
      <c r="T232" s="167"/>
      <c r="AT232" s="162" t="s">
        <v>123</v>
      </c>
      <c r="AU232" s="162" t="s">
        <v>121</v>
      </c>
      <c r="AV232" s="13" t="s">
        <v>121</v>
      </c>
      <c r="AW232" s="13" t="s">
        <v>28</v>
      </c>
      <c r="AX232" s="13" t="s">
        <v>79</v>
      </c>
      <c r="AY232" s="162" t="s">
        <v>114</v>
      </c>
    </row>
    <row r="233" spans="1:65" s="2" customFormat="1" ht="16.5" customHeight="1">
      <c r="A233" s="28"/>
      <c r="B233" s="146"/>
      <c r="C233" s="175" t="s">
        <v>343</v>
      </c>
      <c r="D233" s="175" t="s">
        <v>300</v>
      </c>
      <c r="E233" s="176" t="s">
        <v>344</v>
      </c>
      <c r="F233" s="177" t="s">
        <v>345</v>
      </c>
      <c r="G233" s="178" t="s">
        <v>194</v>
      </c>
      <c r="H233" s="179">
        <v>0.75700000000000001</v>
      </c>
      <c r="I233" s="180"/>
      <c r="J233" s="180">
        <f>ROUND(I233*H233,2)</f>
        <v>0</v>
      </c>
      <c r="K233" s="181"/>
      <c r="L233" s="182"/>
      <c r="M233" s="183" t="s">
        <v>1</v>
      </c>
      <c r="N233" s="184" t="s">
        <v>37</v>
      </c>
      <c r="O233" s="156">
        <v>0</v>
      </c>
      <c r="P233" s="156">
        <f>O233*H233</f>
        <v>0</v>
      </c>
      <c r="Q233" s="156">
        <v>1</v>
      </c>
      <c r="R233" s="156">
        <f>Q233*H233</f>
        <v>0.75700000000000001</v>
      </c>
      <c r="S233" s="156">
        <v>0</v>
      </c>
      <c r="T233" s="157">
        <f>S233*H233</f>
        <v>0</v>
      </c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R233" s="158" t="s">
        <v>286</v>
      </c>
      <c r="AT233" s="158" t="s">
        <v>300</v>
      </c>
      <c r="AU233" s="158" t="s">
        <v>121</v>
      </c>
      <c r="AY233" s="16" t="s">
        <v>114</v>
      </c>
      <c r="BE233" s="159">
        <f>IF(N233="základná",J233,0)</f>
        <v>0</v>
      </c>
      <c r="BF233" s="159">
        <f>IF(N233="znížená",J233,0)</f>
        <v>0</v>
      </c>
      <c r="BG233" s="159">
        <f>IF(N233="zákl. prenesená",J233,0)</f>
        <v>0</v>
      </c>
      <c r="BH233" s="159">
        <f>IF(N233="zníž. prenesená",J233,0)</f>
        <v>0</v>
      </c>
      <c r="BI233" s="159">
        <f>IF(N233="nulová",J233,0)</f>
        <v>0</v>
      </c>
      <c r="BJ233" s="16" t="s">
        <v>121</v>
      </c>
      <c r="BK233" s="159">
        <f>ROUND(I233*H233,2)</f>
        <v>0</v>
      </c>
      <c r="BL233" s="16" t="s">
        <v>197</v>
      </c>
      <c r="BM233" s="158" t="s">
        <v>346</v>
      </c>
    </row>
    <row r="234" spans="1:65" s="13" customFormat="1">
      <c r="B234" s="160"/>
      <c r="D234" s="161" t="s">
        <v>123</v>
      </c>
      <c r="E234" s="162" t="s">
        <v>1</v>
      </c>
      <c r="F234" s="163" t="s">
        <v>347</v>
      </c>
      <c r="H234" s="164">
        <v>0.75700000000000001</v>
      </c>
      <c r="L234" s="160"/>
      <c r="M234" s="165"/>
      <c r="N234" s="166"/>
      <c r="O234" s="166"/>
      <c r="P234" s="166"/>
      <c r="Q234" s="166"/>
      <c r="R234" s="166"/>
      <c r="S234" s="166"/>
      <c r="T234" s="167"/>
      <c r="AT234" s="162" t="s">
        <v>123</v>
      </c>
      <c r="AU234" s="162" t="s">
        <v>121</v>
      </c>
      <c r="AV234" s="13" t="s">
        <v>121</v>
      </c>
      <c r="AW234" s="13" t="s">
        <v>28</v>
      </c>
      <c r="AX234" s="13" t="s">
        <v>79</v>
      </c>
      <c r="AY234" s="162" t="s">
        <v>114</v>
      </c>
    </row>
    <row r="235" spans="1:65" s="2" customFormat="1" ht="16.5" customHeight="1">
      <c r="A235" s="28"/>
      <c r="B235" s="146"/>
      <c r="C235" s="147" t="s">
        <v>348</v>
      </c>
      <c r="D235" s="147" t="s">
        <v>116</v>
      </c>
      <c r="E235" s="148" t="s">
        <v>349</v>
      </c>
      <c r="F235" s="149" t="s">
        <v>350</v>
      </c>
      <c r="G235" s="150" t="s">
        <v>119</v>
      </c>
      <c r="H235" s="151">
        <v>60.792000000000002</v>
      </c>
      <c r="I235" s="152"/>
      <c r="J235" s="152">
        <f>ROUND(I235*H235,2)</f>
        <v>0</v>
      </c>
      <c r="K235" s="153"/>
      <c r="L235" s="29"/>
      <c r="M235" s="154" t="s">
        <v>1</v>
      </c>
      <c r="N235" s="155" t="s">
        <v>37</v>
      </c>
      <c r="O235" s="156">
        <v>0.32800000000000001</v>
      </c>
      <c r="P235" s="156">
        <f>O235*H235</f>
        <v>19.939776000000002</v>
      </c>
      <c r="Q235" s="156">
        <v>1.0000000000000001E-5</v>
      </c>
      <c r="R235" s="156">
        <f>Q235*H235</f>
        <v>6.0792000000000007E-4</v>
      </c>
      <c r="S235" s="156">
        <v>0</v>
      </c>
      <c r="T235" s="157">
        <f>S235*H235</f>
        <v>0</v>
      </c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R235" s="158" t="s">
        <v>197</v>
      </c>
      <c r="AT235" s="158" t="s">
        <v>116</v>
      </c>
      <c r="AU235" s="158" t="s">
        <v>121</v>
      </c>
      <c r="AY235" s="16" t="s">
        <v>114</v>
      </c>
      <c r="BE235" s="159">
        <f>IF(N235="základná",J235,0)</f>
        <v>0</v>
      </c>
      <c r="BF235" s="159">
        <f>IF(N235="znížená",J235,0)</f>
        <v>0</v>
      </c>
      <c r="BG235" s="159">
        <f>IF(N235="zákl. prenesená",J235,0)</f>
        <v>0</v>
      </c>
      <c r="BH235" s="159">
        <f>IF(N235="zníž. prenesená",J235,0)</f>
        <v>0</v>
      </c>
      <c r="BI235" s="159">
        <f>IF(N235="nulová",J235,0)</f>
        <v>0</v>
      </c>
      <c r="BJ235" s="16" t="s">
        <v>121</v>
      </c>
      <c r="BK235" s="159">
        <f>ROUND(I235*H235,2)</f>
        <v>0</v>
      </c>
      <c r="BL235" s="16" t="s">
        <v>197</v>
      </c>
      <c r="BM235" s="158" t="s">
        <v>351</v>
      </c>
    </row>
    <row r="236" spans="1:65" s="13" customFormat="1">
      <c r="B236" s="160"/>
      <c r="D236" s="161" t="s">
        <v>123</v>
      </c>
      <c r="E236" s="162" t="s">
        <v>1</v>
      </c>
      <c r="F236" s="163" t="s">
        <v>352</v>
      </c>
      <c r="H236" s="164">
        <v>60.792000000000002</v>
      </c>
      <c r="L236" s="160"/>
      <c r="M236" s="165"/>
      <c r="N236" s="166"/>
      <c r="O236" s="166"/>
      <c r="P236" s="166"/>
      <c r="Q236" s="166"/>
      <c r="R236" s="166"/>
      <c r="S236" s="166"/>
      <c r="T236" s="167"/>
      <c r="AT236" s="162" t="s">
        <v>123</v>
      </c>
      <c r="AU236" s="162" t="s">
        <v>121</v>
      </c>
      <c r="AV236" s="13" t="s">
        <v>121</v>
      </c>
      <c r="AW236" s="13" t="s">
        <v>28</v>
      </c>
      <c r="AX236" s="13" t="s">
        <v>79</v>
      </c>
      <c r="AY236" s="162" t="s">
        <v>114</v>
      </c>
    </row>
    <row r="237" spans="1:65" s="2" customFormat="1" ht="16.5" customHeight="1">
      <c r="A237" s="28"/>
      <c r="B237" s="146"/>
      <c r="C237" s="175" t="s">
        <v>353</v>
      </c>
      <c r="D237" s="175" t="s">
        <v>300</v>
      </c>
      <c r="E237" s="176" t="s">
        <v>354</v>
      </c>
      <c r="F237" s="177" t="s">
        <v>355</v>
      </c>
      <c r="G237" s="178" t="s">
        <v>119</v>
      </c>
      <c r="H237" s="179">
        <v>66.870999999999995</v>
      </c>
      <c r="I237" s="180"/>
      <c r="J237" s="180">
        <f>ROUND(I237*H237,2)</f>
        <v>0</v>
      </c>
      <c r="K237" s="181"/>
      <c r="L237" s="182"/>
      <c r="M237" s="183" t="s">
        <v>1</v>
      </c>
      <c r="N237" s="184" t="s">
        <v>37</v>
      </c>
      <c r="O237" s="156">
        <v>0</v>
      </c>
      <c r="P237" s="156">
        <f>O237*H237</f>
        <v>0</v>
      </c>
      <c r="Q237" s="156">
        <v>8.0000000000000004E-4</v>
      </c>
      <c r="R237" s="156">
        <f>Q237*H237</f>
        <v>5.3496799999999997E-2</v>
      </c>
      <c r="S237" s="156">
        <v>0</v>
      </c>
      <c r="T237" s="157">
        <f>S237*H237</f>
        <v>0</v>
      </c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R237" s="158" t="s">
        <v>286</v>
      </c>
      <c r="AT237" s="158" t="s">
        <v>300</v>
      </c>
      <c r="AU237" s="158" t="s">
        <v>121</v>
      </c>
      <c r="AY237" s="16" t="s">
        <v>114</v>
      </c>
      <c r="BE237" s="159">
        <f>IF(N237="základná",J237,0)</f>
        <v>0</v>
      </c>
      <c r="BF237" s="159">
        <f>IF(N237="znížená",J237,0)</f>
        <v>0</v>
      </c>
      <c r="BG237" s="159">
        <f>IF(N237="zákl. prenesená",J237,0)</f>
        <v>0</v>
      </c>
      <c r="BH237" s="159">
        <f>IF(N237="zníž. prenesená",J237,0)</f>
        <v>0</v>
      </c>
      <c r="BI237" s="159">
        <f>IF(N237="nulová",J237,0)</f>
        <v>0</v>
      </c>
      <c r="BJ237" s="16" t="s">
        <v>121</v>
      </c>
      <c r="BK237" s="159">
        <f>ROUND(I237*H237,2)</f>
        <v>0</v>
      </c>
      <c r="BL237" s="16" t="s">
        <v>197</v>
      </c>
      <c r="BM237" s="158" t="s">
        <v>356</v>
      </c>
    </row>
    <row r="238" spans="1:65" s="13" customFormat="1">
      <c r="B238" s="160"/>
      <c r="D238" s="161" t="s">
        <v>123</v>
      </c>
      <c r="E238" s="162" t="s">
        <v>1</v>
      </c>
      <c r="F238" s="163" t="s">
        <v>357</v>
      </c>
      <c r="H238" s="164">
        <v>60.792000000000002</v>
      </c>
      <c r="L238" s="160"/>
      <c r="M238" s="165"/>
      <c r="N238" s="166"/>
      <c r="O238" s="166"/>
      <c r="P238" s="166"/>
      <c r="Q238" s="166"/>
      <c r="R238" s="166"/>
      <c r="S238" s="166"/>
      <c r="T238" s="167"/>
      <c r="AT238" s="162" t="s">
        <v>123</v>
      </c>
      <c r="AU238" s="162" t="s">
        <v>121</v>
      </c>
      <c r="AV238" s="13" t="s">
        <v>121</v>
      </c>
      <c r="AW238" s="13" t="s">
        <v>28</v>
      </c>
      <c r="AX238" s="13" t="s">
        <v>79</v>
      </c>
      <c r="AY238" s="162" t="s">
        <v>114</v>
      </c>
    </row>
    <row r="239" spans="1:65" s="13" customFormat="1">
      <c r="B239" s="160"/>
      <c r="D239" s="161" t="s">
        <v>123</v>
      </c>
      <c r="F239" s="163" t="s">
        <v>358</v>
      </c>
      <c r="H239" s="164">
        <v>66.870999999999995</v>
      </c>
      <c r="L239" s="160"/>
      <c r="M239" s="165"/>
      <c r="N239" s="166"/>
      <c r="O239" s="166"/>
      <c r="P239" s="166"/>
      <c r="Q239" s="166"/>
      <c r="R239" s="166"/>
      <c r="S239" s="166"/>
      <c r="T239" s="167"/>
      <c r="AT239" s="162" t="s">
        <v>123</v>
      </c>
      <c r="AU239" s="162" t="s">
        <v>121</v>
      </c>
      <c r="AV239" s="13" t="s">
        <v>121</v>
      </c>
      <c r="AW239" s="13" t="s">
        <v>3</v>
      </c>
      <c r="AX239" s="13" t="s">
        <v>79</v>
      </c>
      <c r="AY239" s="162" t="s">
        <v>114</v>
      </c>
    </row>
    <row r="240" spans="1:65" s="2" customFormat="1" ht="21.75" customHeight="1">
      <c r="A240" s="28"/>
      <c r="B240" s="146"/>
      <c r="C240" s="147" t="s">
        <v>359</v>
      </c>
      <c r="D240" s="147" t="s">
        <v>116</v>
      </c>
      <c r="E240" s="148" t="s">
        <v>360</v>
      </c>
      <c r="F240" s="149" t="s">
        <v>361</v>
      </c>
      <c r="G240" s="150" t="s">
        <v>119</v>
      </c>
      <c r="H240" s="151">
        <v>188.83099999999999</v>
      </c>
      <c r="I240" s="152"/>
      <c r="J240" s="152">
        <f>ROUND(I240*H240,2)</f>
        <v>0</v>
      </c>
      <c r="K240" s="153"/>
      <c r="L240" s="29"/>
      <c r="M240" s="154" t="s">
        <v>1</v>
      </c>
      <c r="N240" s="155" t="s">
        <v>37</v>
      </c>
      <c r="O240" s="156">
        <v>0.33900000000000002</v>
      </c>
      <c r="P240" s="156">
        <f>O240*H240</f>
        <v>64.013709000000006</v>
      </c>
      <c r="Q240" s="156">
        <v>8.4999999999999995E-4</v>
      </c>
      <c r="R240" s="156">
        <f>Q240*H240</f>
        <v>0.16050634999999999</v>
      </c>
      <c r="S240" s="156">
        <v>0</v>
      </c>
      <c r="T240" s="157">
        <f>S240*H240</f>
        <v>0</v>
      </c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R240" s="158" t="s">
        <v>197</v>
      </c>
      <c r="AT240" s="158" t="s">
        <v>116</v>
      </c>
      <c r="AU240" s="158" t="s">
        <v>121</v>
      </c>
      <c r="AY240" s="16" t="s">
        <v>114</v>
      </c>
      <c r="BE240" s="159">
        <f>IF(N240="základná",J240,0)</f>
        <v>0</v>
      </c>
      <c r="BF240" s="159">
        <f>IF(N240="znížená",J240,0)</f>
        <v>0</v>
      </c>
      <c r="BG240" s="159">
        <f>IF(N240="zákl. prenesená",J240,0)</f>
        <v>0</v>
      </c>
      <c r="BH240" s="159">
        <f>IF(N240="zníž. prenesená",J240,0)</f>
        <v>0</v>
      </c>
      <c r="BI240" s="159">
        <f>IF(N240="nulová",J240,0)</f>
        <v>0</v>
      </c>
      <c r="BJ240" s="16" t="s">
        <v>121</v>
      </c>
      <c r="BK240" s="159">
        <f>ROUND(I240*H240,2)</f>
        <v>0</v>
      </c>
      <c r="BL240" s="16" t="s">
        <v>197</v>
      </c>
      <c r="BM240" s="158" t="s">
        <v>362</v>
      </c>
    </row>
    <row r="241" spans="1:65" s="13" customFormat="1">
      <c r="B241" s="160"/>
      <c r="D241" s="161" t="s">
        <v>123</v>
      </c>
      <c r="E241" s="162" t="s">
        <v>1</v>
      </c>
      <c r="F241" s="163" t="s">
        <v>363</v>
      </c>
      <c r="H241" s="164">
        <v>17.821999999999999</v>
      </c>
      <c r="L241" s="160"/>
      <c r="M241" s="165"/>
      <c r="N241" s="166"/>
      <c r="O241" s="166"/>
      <c r="P241" s="166"/>
      <c r="Q241" s="166"/>
      <c r="R241" s="166"/>
      <c r="S241" s="166"/>
      <c r="T241" s="167"/>
      <c r="AT241" s="162" t="s">
        <v>123</v>
      </c>
      <c r="AU241" s="162" t="s">
        <v>121</v>
      </c>
      <c r="AV241" s="13" t="s">
        <v>121</v>
      </c>
      <c r="AW241" s="13" t="s">
        <v>28</v>
      </c>
      <c r="AX241" s="13" t="s">
        <v>71</v>
      </c>
      <c r="AY241" s="162" t="s">
        <v>114</v>
      </c>
    </row>
    <row r="242" spans="1:65" s="13" customFormat="1">
      <c r="B242" s="160"/>
      <c r="D242" s="161" t="s">
        <v>123</v>
      </c>
      <c r="E242" s="162" t="s">
        <v>1</v>
      </c>
      <c r="F242" s="163" t="s">
        <v>364</v>
      </c>
      <c r="H242" s="164">
        <v>47.131</v>
      </c>
      <c r="L242" s="160"/>
      <c r="M242" s="165"/>
      <c r="N242" s="166"/>
      <c r="O242" s="166"/>
      <c r="P242" s="166"/>
      <c r="Q242" s="166"/>
      <c r="R242" s="166"/>
      <c r="S242" s="166"/>
      <c r="T242" s="167"/>
      <c r="AT242" s="162" t="s">
        <v>123</v>
      </c>
      <c r="AU242" s="162" t="s">
        <v>121</v>
      </c>
      <c r="AV242" s="13" t="s">
        <v>121</v>
      </c>
      <c r="AW242" s="13" t="s">
        <v>28</v>
      </c>
      <c r="AX242" s="13" t="s">
        <v>71</v>
      </c>
      <c r="AY242" s="162" t="s">
        <v>114</v>
      </c>
    </row>
    <row r="243" spans="1:65" s="13" customFormat="1">
      <c r="B243" s="160"/>
      <c r="D243" s="161" t="s">
        <v>123</v>
      </c>
      <c r="E243" s="162" t="s">
        <v>1</v>
      </c>
      <c r="F243" s="163" t="s">
        <v>365</v>
      </c>
      <c r="H243" s="164">
        <v>123.878</v>
      </c>
      <c r="L243" s="160"/>
      <c r="M243" s="165"/>
      <c r="N243" s="166"/>
      <c r="O243" s="166"/>
      <c r="P243" s="166"/>
      <c r="Q243" s="166"/>
      <c r="R243" s="166"/>
      <c r="S243" s="166"/>
      <c r="T243" s="167"/>
      <c r="AT243" s="162" t="s">
        <v>123</v>
      </c>
      <c r="AU243" s="162" t="s">
        <v>121</v>
      </c>
      <c r="AV243" s="13" t="s">
        <v>121</v>
      </c>
      <c r="AW243" s="13" t="s">
        <v>28</v>
      </c>
      <c r="AX243" s="13" t="s">
        <v>71</v>
      </c>
      <c r="AY243" s="162" t="s">
        <v>114</v>
      </c>
    </row>
    <row r="244" spans="1:65" s="14" customFormat="1">
      <c r="B244" s="168"/>
      <c r="D244" s="161" t="s">
        <v>123</v>
      </c>
      <c r="E244" s="169" t="s">
        <v>1</v>
      </c>
      <c r="F244" s="170" t="s">
        <v>130</v>
      </c>
      <c r="H244" s="171">
        <v>188.83100000000002</v>
      </c>
      <c r="L244" s="168"/>
      <c r="M244" s="172"/>
      <c r="N244" s="173"/>
      <c r="O244" s="173"/>
      <c r="P244" s="173"/>
      <c r="Q244" s="173"/>
      <c r="R244" s="173"/>
      <c r="S244" s="173"/>
      <c r="T244" s="174"/>
      <c r="AT244" s="169" t="s">
        <v>123</v>
      </c>
      <c r="AU244" s="169" t="s">
        <v>121</v>
      </c>
      <c r="AV244" s="14" t="s">
        <v>120</v>
      </c>
      <c r="AW244" s="14" t="s">
        <v>28</v>
      </c>
      <c r="AX244" s="14" t="s">
        <v>79</v>
      </c>
      <c r="AY244" s="169" t="s">
        <v>114</v>
      </c>
    </row>
    <row r="245" spans="1:65" s="2" customFormat="1" ht="16.5" customHeight="1">
      <c r="A245" s="28"/>
      <c r="B245" s="146"/>
      <c r="C245" s="175" t="s">
        <v>366</v>
      </c>
      <c r="D245" s="175" t="s">
        <v>300</v>
      </c>
      <c r="E245" s="176" t="s">
        <v>367</v>
      </c>
      <c r="F245" s="177" t="s">
        <v>368</v>
      </c>
      <c r="G245" s="178" t="s">
        <v>119</v>
      </c>
      <c r="H245" s="179">
        <v>198.273</v>
      </c>
      <c r="I245" s="180"/>
      <c r="J245" s="180">
        <f>ROUND(I245*H245,2)</f>
        <v>0</v>
      </c>
      <c r="K245" s="181"/>
      <c r="L245" s="182"/>
      <c r="M245" s="183" t="s">
        <v>1</v>
      </c>
      <c r="N245" s="184" t="s">
        <v>37</v>
      </c>
      <c r="O245" s="156">
        <v>0</v>
      </c>
      <c r="P245" s="156">
        <f>O245*H245</f>
        <v>0</v>
      </c>
      <c r="Q245" s="156">
        <v>8.9999999999999993E-3</v>
      </c>
      <c r="R245" s="156">
        <f>Q245*H245</f>
        <v>1.7844569999999997</v>
      </c>
      <c r="S245" s="156">
        <v>0</v>
      </c>
      <c r="T245" s="157">
        <f>S245*H245</f>
        <v>0</v>
      </c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R245" s="158" t="s">
        <v>286</v>
      </c>
      <c r="AT245" s="158" t="s">
        <v>300</v>
      </c>
      <c r="AU245" s="158" t="s">
        <v>121</v>
      </c>
      <c r="AY245" s="16" t="s">
        <v>114</v>
      </c>
      <c r="BE245" s="159">
        <f>IF(N245="základná",J245,0)</f>
        <v>0</v>
      </c>
      <c r="BF245" s="159">
        <f>IF(N245="znížená",J245,0)</f>
        <v>0</v>
      </c>
      <c r="BG245" s="159">
        <f>IF(N245="zákl. prenesená",J245,0)</f>
        <v>0</v>
      </c>
      <c r="BH245" s="159">
        <f>IF(N245="zníž. prenesená",J245,0)</f>
        <v>0</v>
      </c>
      <c r="BI245" s="159">
        <f>IF(N245="nulová",J245,0)</f>
        <v>0</v>
      </c>
      <c r="BJ245" s="16" t="s">
        <v>121</v>
      </c>
      <c r="BK245" s="159">
        <f>ROUND(I245*H245,2)</f>
        <v>0</v>
      </c>
      <c r="BL245" s="16" t="s">
        <v>197</v>
      </c>
      <c r="BM245" s="158" t="s">
        <v>369</v>
      </c>
    </row>
    <row r="246" spans="1:65" s="13" customFormat="1">
      <c r="B246" s="160"/>
      <c r="D246" s="161" t="s">
        <v>123</v>
      </c>
      <c r="F246" s="163" t="s">
        <v>370</v>
      </c>
      <c r="H246" s="164">
        <v>198.273</v>
      </c>
      <c r="L246" s="160"/>
      <c r="M246" s="165"/>
      <c r="N246" s="166"/>
      <c r="O246" s="166"/>
      <c r="P246" s="166"/>
      <c r="Q246" s="166"/>
      <c r="R246" s="166"/>
      <c r="S246" s="166"/>
      <c r="T246" s="167"/>
      <c r="AT246" s="162" t="s">
        <v>123</v>
      </c>
      <c r="AU246" s="162" t="s">
        <v>121</v>
      </c>
      <c r="AV246" s="13" t="s">
        <v>121</v>
      </c>
      <c r="AW246" s="13" t="s">
        <v>3</v>
      </c>
      <c r="AX246" s="13" t="s">
        <v>79</v>
      </c>
      <c r="AY246" s="162" t="s">
        <v>114</v>
      </c>
    </row>
    <row r="247" spans="1:65" s="2" customFormat="1" ht="33" customHeight="1">
      <c r="A247" s="28"/>
      <c r="B247" s="146"/>
      <c r="C247" s="147" t="s">
        <v>371</v>
      </c>
      <c r="D247" s="147" t="s">
        <v>116</v>
      </c>
      <c r="E247" s="148" t="s">
        <v>372</v>
      </c>
      <c r="F247" s="149" t="s">
        <v>373</v>
      </c>
      <c r="G247" s="150" t="s">
        <v>277</v>
      </c>
      <c r="H247" s="151">
        <v>143.04</v>
      </c>
      <c r="I247" s="152"/>
      <c r="J247" s="152">
        <f>ROUND(I247*H247,2)</f>
        <v>0</v>
      </c>
      <c r="K247" s="153"/>
      <c r="L247" s="29"/>
      <c r="M247" s="154" t="s">
        <v>1</v>
      </c>
      <c r="N247" s="155" t="s">
        <v>37</v>
      </c>
      <c r="O247" s="156">
        <v>0.26300000000000001</v>
      </c>
      <c r="P247" s="156">
        <f>O247*H247</f>
        <v>37.619520000000001</v>
      </c>
      <c r="Q247" s="156">
        <v>5.0000000000000002E-5</v>
      </c>
      <c r="R247" s="156">
        <f>Q247*H247</f>
        <v>7.1520000000000004E-3</v>
      </c>
      <c r="S247" s="156">
        <v>0</v>
      </c>
      <c r="T247" s="157">
        <f>S247*H247</f>
        <v>0</v>
      </c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R247" s="158" t="s">
        <v>197</v>
      </c>
      <c r="AT247" s="158" t="s">
        <v>116</v>
      </c>
      <c r="AU247" s="158" t="s">
        <v>121</v>
      </c>
      <c r="AY247" s="16" t="s">
        <v>114</v>
      </c>
      <c r="BE247" s="159">
        <f>IF(N247="základná",J247,0)</f>
        <v>0</v>
      </c>
      <c r="BF247" s="159">
        <f>IF(N247="znížená",J247,0)</f>
        <v>0</v>
      </c>
      <c r="BG247" s="159">
        <f>IF(N247="zákl. prenesená",J247,0)</f>
        <v>0</v>
      </c>
      <c r="BH247" s="159">
        <f>IF(N247="zníž. prenesená",J247,0)</f>
        <v>0</v>
      </c>
      <c r="BI247" s="159">
        <f>IF(N247="nulová",J247,0)</f>
        <v>0</v>
      </c>
      <c r="BJ247" s="16" t="s">
        <v>121</v>
      </c>
      <c r="BK247" s="159">
        <f>ROUND(I247*H247,2)</f>
        <v>0</v>
      </c>
      <c r="BL247" s="16" t="s">
        <v>197</v>
      </c>
      <c r="BM247" s="158" t="s">
        <v>374</v>
      </c>
    </row>
    <row r="248" spans="1:65" s="13" customFormat="1">
      <c r="B248" s="160"/>
      <c r="D248" s="161" t="s">
        <v>123</v>
      </c>
      <c r="E248" s="162" t="s">
        <v>1</v>
      </c>
      <c r="F248" s="163" t="s">
        <v>375</v>
      </c>
      <c r="H248" s="164">
        <v>143.04</v>
      </c>
      <c r="L248" s="160"/>
      <c r="M248" s="165"/>
      <c r="N248" s="166"/>
      <c r="O248" s="166"/>
      <c r="P248" s="166"/>
      <c r="Q248" s="166"/>
      <c r="R248" s="166"/>
      <c r="S248" s="166"/>
      <c r="T248" s="167"/>
      <c r="AT248" s="162" t="s">
        <v>123</v>
      </c>
      <c r="AU248" s="162" t="s">
        <v>121</v>
      </c>
      <c r="AV248" s="13" t="s">
        <v>121</v>
      </c>
      <c r="AW248" s="13" t="s">
        <v>28</v>
      </c>
      <c r="AX248" s="13" t="s">
        <v>79</v>
      </c>
      <c r="AY248" s="162" t="s">
        <v>114</v>
      </c>
    </row>
    <row r="249" spans="1:65" s="2" customFormat="1" ht="24.15" customHeight="1">
      <c r="A249" s="28"/>
      <c r="B249" s="146"/>
      <c r="C249" s="175" t="s">
        <v>376</v>
      </c>
      <c r="D249" s="175" t="s">
        <v>300</v>
      </c>
      <c r="E249" s="176" t="s">
        <v>377</v>
      </c>
      <c r="F249" s="177" t="s">
        <v>378</v>
      </c>
      <c r="G249" s="178" t="s">
        <v>277</v>
      </c>
      <c r="H249" s="179">
        <v>143.04</v>
      </c>
      <c r="I249" s="180"/>
      <c r="J249" s="180">
        <f>ROUND(I249*H249,2)</f>
        <v>0</v>
      </c>
      <c r="K249" s="181"/>
      <c r="L249" s="182"/>
      <c r="M249" s="183" t="s">
        <v>1</v>
      </c>
      <c r="N249" s="184" t="s">
        <v>37</v>
      </c>
      <c r="O249" s="156">
        <v>0</v>
      </c>
      <c r="P249" s="156">
        <f>O249*H249</f>
        <v>0</v>
      </c>
      <c r="Q249" s="156">
        <v>5.0000000000000001E-3</v>
      </c>
      <c r="R249" s="156">
        <f>Q249*H249</f>
        <v>0.71519999999999995</v>
      </c>
      <c r="S249" s="156">
        <v>0</v>
      </c>
      <c r="T249" s="157">
        <f>S249*H249</f>
        <v>0</v>
      </c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R249" s="158" t="s">
        <v>286</v>
      </c>
      <c r="AT249" s="158" t="s">
        <v>300</v>
      </c>
      <c r="AU249" s="158" t="s">
        <v>121</v>
      </c>
      <c r="AY249" s="16" t="s">
        <v>114</v>
      </c>
      <c r="BE249" s="159">
        <f>IF(N249="základná",J249,0)</f>
        <v>0</v>
      </c>
      <c r="BF249" s="159">
        <f>IF(N249="znížená",J249,0)</f>
        <v>0</v>
      </c>
      <c r="BG249" s="159">
        <f>IF(N249="zákl. prenesená",J249,0)</f>
        <v>0</v>
      </c>
      <c r="BH249" s="159">
        <f>IF(N249="zníž. prenesená",J249,0)</f>
        <v>0</v>
      </c>
      <c r="BI249" s="159">
        <f>IF(N249="nulová",J249,0)</f>
        <v>0</v>
      </c>
      <c r="BJ249" s="16" t="s">
        <v>121</v>
      </c>
      <c r="BK249" s="159">
        <f>ROUND(I249*H249,2)</f>
        <v>0</v>
      </c>
      <c r="BL249" s="16" t="s">
        <v>197</v>
      </c>
      <c r="BM249" s="158" t="s">
        <v>379</v>
      </c>
    </row>
    <row r="250" spans="1:65" s="2" customFormat="1" ht="21.75" customHeight="1">
      <c r="A250" s="28"/>
      <c r="B250" s="146"/>
      <c r="C250" s="147" t="s">
        <v>380</v>
      </c>
      <c r="D250" s="147" t="s">
        <v>116</v>
      </c>
      <c r="E250" s="148" t="s">
        <v>381</v>
      </c>
      <c r="F250" s="149" t="s">
        <v>382</v>
      </c>
      <c r="G250" s="150" t="s">
        <v>119</v>
      </c>
      <c r="H250" s="151">
        <v>1200.798</v>
      </c>
      <c r="I250" s="152"/>
      <c r="J250" s="152">
        <f>ROUND(I250*H250,2)</f>
        <v>0</v>
      </c>
      <c r="K250" s="153"/>
      <c r="L250" s="29"/>
      <c r="M250" s="154" t="s">
        <v>1</v>
      </c>
      <c r="N250" s="155" t="s">
        <v>37</v>
      </c>
      <c r="O250" s="156">
        <v>0.32800000000000001</v>
      </c>
      <c r="P250" s="156">
        <f>O250*H250</f>
        <v>393.86174400000004</v>
      </c>
      <c r="Q250" s="156">
        <v>1.0000000000000001E-5</v>
      </c>
      <c r="R250" s="156">
        <f>Q250*H250</f>
        <v>1.2007980000000001E-2</v>
      </c>
      <c r="S250" s="156">
        <v>0</v>
      </c>
      <c r="T250" s="157">
        <f>S250*H250</f>
        <v>0</v>
      </c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R250" s="158" t="s">
        <v>197</v>
      </c>
      <c r="AT250" s="158" t="s">
        <v>116</v>
      </c>
      <c r="AU250" s="158" t="s">
        <v>121</v>
      </c>
      <c r="AY250" s="16" t="s">
        <v>114</v>
      </c>
      <c r="BE250" s="159">
        <f>IF(N250="základná",J250,0)</f>
        <v>0</v>
      </c>
      <c r="BF250" s="159">
        <f>IF(N250="znížená",J250,0)</f>
        <v>0</v>
      </c>
      <c r="BG250" s="159">
        <f>IF(N250="zákl. prenesená",J250,0)</f>
        <v>0</v>
      </c>
      <c r="BH250" s="159">
        <f>IF(N250="zníž. prenesená",J250,0)</f>
        <v>0</v>
      </c>
      <c r="BI250" s="159">
        <f>IF(N250="nulová",J250,0)</f>
        <v>0</v>
      </c>
      <c r="BJ250" s="16" t="s">
        <v>121</v>
      </c>
      <c r="BK250" s="159">
        <f>ROUND(I250*H250,2)</f>
        <v>0</v>
      </c>
      <c r="BL250" s="16" t="s">
        <v>197</v>
      </c>
      <c r="BM250" s="158" t="s">
        <v>383</v>
      </c>
    </row>
    <row r="251" spans="1:65" s="13" customFormat="1">
      <c r="B251" s="160"/>
      <c r="D251" s="161" t="s">
        <v>123</v>
      </c>
      <c r="E251" s="162" t="s">
        <v>1</v>
      </c>
      <c r="F251" s="163" t="s">
        <v>384</v>
      </c>
      <c r="H251" s="164">
        <v>1200.798</v>
      </c>
      <c r="L251" s="160"/>
      <c r="M251" s="165"/>
      <c r="N251" s="166"/>
      <c r="O251" s="166"/>
      <c r="P251" s="166"/>
      <c r="Q251" s="166"/>
      <c r="R251" s="166"/>
      <c r="S251" s="166"/>
      <c r="T251" s="167"/>
      <c r="AT251" s="162" t="s">
        <v>123</v>
      </c>
      <c r="AU251" s="162" t="s">
        <v>121</v>
      </c>
      <c r="AV251" s="13" t="s">
        <v>121</v>
      </c>
      <c r="AW251" s="13" t="s">
        <v>28</v>
      </c>
      <c r="AX251" s="13" t="s">
        <v>79</v>
      </c>
      <c r="AY251" s="162" t="s">
        <v>114</v>
      </c>
    </row>
    <row r="252" spans="1:65" s="2" customFormat="1" ht="16.5" customHeight="1">
      <c r="A252" s="28"/>
      <c r="B252" s="146"/>
      <c r="C252" s="175" t="s">
        <v>385</v>
      </c>
      <c r="D252" s="175" t="s">
        <v>300</v>
      </c>
      <c r="E252" s="176" t="s">
        <v>386</v>
      </c>
      <c r="F252" s="177" t="s">
        <v>387</v>
      </c>
      <c r="G252" s="178" t="s">
        <v>119</v>
      </c>
      <c r="H252" s="179">
        <v>1236.8219999999999</v>
      </c>
      <c r="I252" s="180"/>
      <c r="J252" s="180">
        <f>ROUND(I252*H252,2)</f>
        <v>0</v>
      </c>
      <c r="K252" s="181"/>
      <c r="L252" s="182"/>
      <c r="M252" s="183" t="s">
        <v>1</v>
      </c>
      <c r="N252" s="184" t="s">
        <v>37</v>
      </c>
      <c r="O252" s="156">
        <v>0</v>
      </c>
      <c r="P252" s="156">
        <f>O252*H252</f>
        <v>0</v>
      </c>
      <c r="Q252" s="156">
        <v>5.7600000000000004E-3</v>
      </c>
      <c r="R252" s="156">
        <f>Q252*H252</f>
        <v>7.1240947199999995</v>
      </c>
      <c r="S252" s="156">
        <v>0</v>
      </c>
      <c r="T252" s="157">
        <f>S252*H252</f>
        <v>0</v>
      </c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R252" s="158" t="s">
        <v>286</v>
      </c>
      <c r="AT252" s="158" t="s">
        <v>300</v>
      </c>
      <c r="AU252" s="158" t="s">
        <v>121</v>
      </c>
      <c r="AY252" s="16" t="s">
        <v>114</v>
      </c>
      <c r="BE252" s="159">
        <f>IF(N252="základná",J252,0)</f>
        <v>0</v>
      </c>
      <c r="BF252" s="159">
        <f>IF(N252="znížená",J252,0)</f>
        <v>0</v>
      </c>
      <c r="BG252" s="159">
        <f>IF(N252="zákl. prenesená",J252,0)</f>
        <v>0</v>
      </c>
      <c r="BH252" s="159">
        <f>IF(N252="zníž. prenesená",J252,0)</f>
        <v>0</v>
      </c>
      <c r="BI252" s="159">
        <f>IF(N252="nulová",J252,0)</f>
        <v>0</v>
      </c>
      <c r="BJ252" s="16" t="s">
        <v>121</v>
      </c>
      <c r="BK252" s="159">
        <f>ROUND(I252*H252,2)</f>
        <v>0</v>
      </c>
      <c r="BL252" s="16" t="s">
        <v>197</v>
      </c>
      <c r="BM252" s="158" t="s">
        <v>388</v>
      </c>
    </row>
    <row r="253" spans="1:65" s="13" customFormat="1">
      <c r="B253" s="160"/>
      <c r="D253" s="161" t="s">
        <v>123</v>
      </c>
      <c r="F253" s="163" t="s">
        <v>389</v>
      </c>
      <c r="H253" s="164">
        <v>1236.8219999999999</v>
      </c>
      <c r="L253" s="160"/>
      <c r="M253" s="165"/>
      <c r="N253" s="166"/>
      <c r="O253" s="166"/>
      <c r="P253" s="166"/>
      <c r="Q253" s="166"/>
      <c r="R253" s="166"/>
      <c r="S253" s="166"/>
      <c r="T253" s="167"/>
      <c r="AT253" s="162" t="s">
        <v>123</v>
      </c>
      <c r="AU253" s="162" t="s">
        <v>121</v>
      </c>
      <c r="AV253" s="13" t="s">
        <v>121</v>
      </c>
      <c r="AW253" s="13" t="s">
        <v>3</v>
      </c>
      <c r="AX253" s="13" t="s">
        <v>79</v>
      </c>
      <c r="AY253" s="162" t="s">
        <v>114</v>
      </c>
    </row>
    <row r="254" spans="1:65" s="2" customFormat="1" ht="24.15" customHeight="1">
      <c r="A254" s="28"/>
      <c r="B254" s="146"/>
      <c r="C254" s="147" t="s">
        <v>390</v>
      </c>
      <c r="D254" s="147" t="s">
        <v>116</v>
      </c>
      <c r="E254" s="148" t="s">
        <v>391</v>
      </c>
      <c r="F254" s="149" t="s">
        <v>392</v>
      </c>
      <c r="G254" s="150" t="s">
        <v>325</v>
      </c>
      <c r="H254" s="151">
        <v>4</v>
      </c>
      <c r="I254" s="152"/>
      <c r="J254" s="152">
        <f t="shared" ref="J254:J265" si="0">ROUND(I254*H254,2)</f>
        <v>0</v>
      </c>
      <c r="K254" s="153"/>
      <c r="L254" s="29"/>
      <c r="M254" s="154" t="s">
        <v>1</v>
      </c>
      <c r="N254" s="155" t="s">
        <v>37</v>
      </c>
      <c r="O254" s="156">
        <v>0.97572999999999999</v>
      </c>
      <c r="P254" s="156">
        <f t="shared" ref="P254:P265" si="1">O254*H254</f>
        <v>3.9029199999999999</v>
      </c>
      <c r="Q254" s="156">
        <v>0</v>
      </c>
      <c r="R254" s="156">
        <f t="shared" ref="R254:R265" si="2">Q254*H254</f>
        <v>0</v>
      </c>
      <c r="S254" s="156">
        <v>0</v>
      </c>
      <c r="T254" s="157">
        <f t="shared" ref="T254:T265" si="3">S254*H254</f>
        <v>0</v>
      </c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R254" s="158" t="s">
        <v>197</v>
      </c>
      <c r="AT254" s="158" t="s">
        <v>116</v>
      </c>
      <c r="AU254" s="158" t="s">
        <v>121</v>
      </c>
      <c r="AY254" s="16" t="s">
        <v>114</v>
      </c>
      <c r="BE254" s="159">
        <f t="shared" ref="BE254:BE265" si="4">IF(N254="základná",J254,0)</f>
        <v>0</v>
      </c>
      <c r="BF254" s="159">
        <f t="shared" ref="BF254:BF265" si="5">IF(N254="znížená",J254,0)</f>
        <v>0</v>
      </c>
      <c r="BG254" s="159">
        <f t="shared" ref="BG254:BG265" si="6">IF(N254="zákl. prenesená",J254,0)</f>
        <v>0</v>
      </c>
      <c r="BH254" s="159">
        <f t="shared" ref="BH254:BH265" si="7">IF(N254="zníž. prenesená",J254,0)</f>
        <v>0</v>
      </c>
      <c r="BI254" s="159">
        <f t="shared" ref="BI254:BI265" si="8">IF(N254="nulová",J254,0)</f>
        <v>0</v>
      </c>
      <c r="BJ254" s="16" t="s">
        <v>121</v>
      </c>
      <c r="BK254" s="159">
        <f t="shared" ref="BK254:BK265" si="9">ROUND(I254*H254,2)</f>
        <v>0</v>
      </c>
      <c r="BL254" s="16" t="s">
        <v>197</v>
      </c>
      <c r="BM254" s="158" t="s">
        <v>393</v>
      </c>
    </row>
    <row r="255" spans="1:65" s="2" customFormat="1" ht="16.5" customHeight="1">
      <c r="A255" s="28"/>
      <c r="B255" s="146"/>
      <c r="C255" s="175" t="s">
        <v>394</v>
      </c>
      <c r="D255" s="175" t="s">
        <v>300</v>
      </c>
      <c r="E255" s="176" t="s">
        <v>395</v>
      </c>
      <c r="F255" s="177" t="s">
        <v>396</v>
      </c>
      <c r="G255" s="178" t="s">
        <v>325</v>
      </c>
      <c r="H255" s="179">
        <v>4</v>
      </c>
      <c r="I255" s="180"/>
      <c r="J255" s="180">
        <f t="shared" si="0"/>
        <v>0</v>
      </c>
      <c r="K255" s="181"/>
      <c r="L255" s="182"/>
      <c r="M255" s="183" t="s">
        <v>1</v>
      </c>
      <c r="N255" s="184" t="s">
        <v>37</v>
      </c>
      <c r="O255" s="156">
        <v>0</v>
      </c>
      <c r="P255" s="156">
        <f t="shared" si="1"/>
        <v>0</v>
      </c>
      <c r="Q255" s="156">
        <v>4.1790000000000001E-2</v>
      </c>
      <c r="R255" s="156">
        <f t="shared" si="2"/>
        <v>0.16716</v>
      </c>
      <c r="S255" s="156">
        <v>0</v>
      </c>
      <c r="T255" s="157">
        <f t="shared" si="3"/>
        <v>0</v>
      </c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R255" s="158" t="s">
        <v>286</v>
      </c>
      <c r="AT255" s="158" t="s">
        <v>300</v>
      </c>
      <c r="AU255" s="158" t="s">
        <v>121</v>
      </c>
      <c r="AY255" s="16" t="s">
        <v>114</v>
      </c>
      <c r="BE255" s="159">
        <f t="shared" si="4"/>
        <v>0</v>
      </c>
      <c r="BF255" s="159">
        <f t="shared" si="5"/>
        <v>0</v>
      </c>
      <c r="BG255" s="159">
        <f t="shared" si="6"/>
        <v>0</v>
      </c>
      <c r="BH255" s="159">
        <f t="shared" si="7"/>
        <v>0</v>
      </c>
      <c r="BI255" s="159">
        <f t="shared" si="8"/>
        <v>0</v>
      </c>
      <c r="BJ255" s="16" t="s">
        <v>121</v>
      </c>
      <c r="BK255" s="159">
        <f t="shared" si="9"/>
        <v>0</v>
      </c>
      <c r="BL255" s="16" t="s">
        <v>197</v>
      </c>
      <c r="BM255" s="158" t="s">
        <v>397</v>
      </c>
    </row>
    <row r="256" spans="1:65" s="2" customFormat="1" ht="24.15" customHeight="1">
      <c r="A256" s="28"/>
      <c r="B256" s="146"/>
      <c r="C256" s="147" t="s">
        <v>398</v>
      </c>
      <c r="D256" s="147" t="s">
        <v>116</v>
      </c>
      <c r="E256" s="148" t="s">
        <v>399</v>
      </c>
      <c r="F256" s="149" t="s">
        <v>400</v>
      </c>
      <c r="G256" s="150" t="s">
        <v>325</v>
      </c>
      <c r="H256" s="151">
        <v>9</v>
      </c>
      <c r="I256" s="152"/>
      <c r="J256" s="152">
        <f t="shared" si="0"/>
        <v>0</v>
      </c>
      <c r="K256" s="153"/>
      <c r="L256" s="29"/>
      <c r="M256" s="154" t="s">
        <v>1</v>
      </c>
      <c r="N256" s="155" t="s">
        <v>37</v>
      </c>
      <c r="O256" s="156">
        <v>1.2047300000000001</v>
      </c>
      <c r="P256" s="156">
        <f t="shared" si="1"/>
        <v>10.84257</v>
      </c>
      <c r="Q256" s="156">
        <v>0</v>
      </c>
      <c r="R256" s="156">
        <f t="shared" si="2"/>
        <v>0</v>
      </c>
      <c r="S256" s="156">
        <v>0</v>
      </c>
      <c r="T256" s="157">
        <f t="shared" si="3"/>
        <v>0</v>
      </c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R256" s="158" t="s">
        <v>197</v>
      </c>
      <c r="AT256" s="158" t="s">
        <v>116</v>
      </c>
      <c r="AU256" s="158" t="s">
        <v>121</v>
      </c>
      <c r="AY256" s="16" t="s">
        <v>114</v>
      </c>
      <c r="BE256" s="159">
        <f t="shared" si="4"/>
        <v>0</v>
      </c>
      <c r="BF256" s="159">
        <f t="shared" si="5"/>
        <v>0</v>
      </c>
      <c r="BG256" s="159">
        <f t="shared" si="6"/>
        <v>0</v>
      </c>
      <c r="BH256" s="159">
        <f t="shared" si="7"/>
        <v>0</v>
      </c>
      <c r="BI256" s="159">
        <f t="shared" si="8"/>
        <v>0</v>
      </c>
      <c r="BJ256" s="16" t="s">
        <v>121</v>
      </c>
      <c r="BK256" s="159">
        <f t="shared" si="9"/>
        <v>0</v>
      </c>
      <c r="BL256" s="16" t="s">
        <v>197</v>
      </c>
      <c r="BM256" s="158" t="s">
        <v>401</v>
      </c>
    </row>
    <row r="257" spans="1:65" s="2" customFormat="1" ht="16.5" customHeight="1">
      <c r="A257" s="28"/>
      <c r="B257" s="146"/>
      <c r="C257" s="175" t="s">
        <v>402</v>
      </c>
      <c r="D257" s="175" t="s">
        <v>300</v>
      </c>
      <c r="E257" s="176" t="s">
        <v>403</v>
      </c>
      <c r="F257" s="177" t="s">
        <v>404</v>
      </c>
      <c r="G257" s="178" t="s">
        <v>325</v>
      </c>
      <c r="H257" s="179">
        <v>5</v>
      </c>
      <c r="I257" s="180"/>
      <c r="J257" s="180">
        <f t="shared" si="0"/>
        <v>0</v>
      </c>
      <c r="K257" s="181"/>
      <c r="L257" s="182"/>
      <c r="M257" s="183" t="s">
        <v>1</v>
      </c>
      <c r="N257" s="184" t="s">
        <v>37</v>
      </c>
      <c r="O257" s="156">
        <v>0</v>
      </c>
      <c r="P257" s="156">
        <f t="shared" si="1"/>
        <v>0</v>
      </c>
      <c r="Q257" s="156">
        <v>3.6459999999999999E-2</v>
      </c>
      <c r="R257" s="156">
        <f t="shared" si="2"/>
        <v>0.18229999999999999</v>
      </c>
      <c r="S257" s="156">
        <v>0</v>
      </c>
      <c r="T257" s="157">
        <f t="shared" si="3"/>
        <v>0</v>
      </c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R257" s="158" t="s">
        <v>286</v>
      </c>
      <c r="AT257" s="158" t="s">
        <v>300</v>
      </c>
      <c r="AU257" s="158" t="s">
        <v>121</v>
      </c>
      <c r="AY257" s="16" t="s">
        <v>114</v>
      </c>
      <c r="BE257" s="159">
        <f t="shared" si="4"/>
        <v>0</v>
      </c>
      <c r="BF257" s="159">
        <f t="shared" si="5"/>
        <v>0</v>
      </c>
      <c r="BG257" s="159">
        <f t="shared" si="6"/>
        <v>0</v>
      </c>
      <c r="BH257" s="159">
        <f t="shared" si="7"/>
        <v>0</v>
      </c>
      <c r="BI257" s="159">
        <f t="shared" si="8"/>
        <v>0</v>
      </c>
      <c r="BJ257" s="16" t="s">
        <v>121</v>
      </c>
      <c r="BK257" s="159">
        <f t="shared" si="9"/>
        <v>0</v>
      </c>
      <c r="BL257" s="16" t="s">
        <v>197</v>
      </c>
      <c r="BM257" s="158" t="s">
        <v>405</v>
      </c>
    </row>
    <row r="258" spans="1:65" s="2" customFormat="1" ht="16.5" customHeight="1">
      <c r="A258" s="28"/>
      <c r="B258" s="146"/>
      <c r="C258" s="175" t="s">
        <v>406</v>
      </c>
      <c r="D258" s="175" t="s">
        <v>300</v>
      </c>
      <c r="E258" s="176" t="s">
        <v>407</v>
      </c>
      <c r="F258" s="177" t="s">
        <v>408</v>
      </c>
      <c r="G258" s="178" t="s">
        <v>325</v>
      </c>
      <c r="H258" s="179">
        <v>4</v>
      </c>
      <c r="I258" s="180"/>
      <c r="J258" s="180">
        <f t="shared" si="0"/>
        <v>0</v>
      </c>
      <c r="K258" s="181"/>
      <c r="L258" s="182"/>
      <c r="M258" s="183" t="s">
        <v>1</v>
      </c>
      <c r="N258" s="184" t="s">
        <v>37</v>
      </c>
      <c r="O258" s="156">
        <v>0</v>
      </c>
      <c r="P258" s="156">
        <f t="shared" si="1"/>
        <v>0</v>
      </c>
      <c r="Q258" s="156">
        <v>3.8469999999999997E-2</v>
      </c>
      <c r="R258" s="156">
        <f t="shared" si="2"/>
        <v>0.15387999999999999</v>
      </c>
      <c r="S258" s="156">
        <v>0</v>
      </c>
      <c r="T258" s="157">
        <f t="shared" si="3"/>
        <v>0</v>
      </c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R258" s="158" t="s">
        <v>286</v>
      </c>
      <c r="AT258" s="158" t="s">
        <v>300</v>
      </c>
      <c r="AU258" s="158" t="s">
        <v>121</v>
      </c>
      <c r="AY258" s="16" t="s">
        <v>114</v>
      </c>
      <c r="BE258" s="159">
        <f t="shared" si="4"/>
        <v>0</v>
      </c>
      <c r="BF258" s="159">
        <f t="shared" si="5"/>
        <v>0</v>
      </c>
      <c r="BG258" s="159">
        <f t="shared" si="6"/>
        <v>0</v>
      </c>
      <c r="BH258" s="159">
        <f t="shared" si="7"/>
        <v>0</v>
      </c>
      <c r="BI258" s="159">
        <f t="shared" si="8"/>
        <v>0</v>
      </c>
      <c r="BJ258" s="16" t="s">
        <v>121</v>
      </c>
      <c r="BK258" s="159">
        <f t="shared" si="9"/>
        <v>0</v>
      </c>
      <c r="BL258" s="16" t="s">
        <v>197</v>
      </c>
      <c r="BM258" s="158" t="s">
        <v>409</v>
      </c>
    </row>
    <row r="259" spans="1:65" s="2" customFormat="1" ht="24.15" customHeight="1">
      <c r="A259" s="28"/>
      <c r="B259" s="146"/>
      <c r="C259" s="147" t="s">
        <v>410</v>
      </c>
      <c r="D259" s="147" t="s">
        <v>116</v>
      </c>
      <c r="E259" s="148" t="s">
        <v>411</v>
      </c>
      <c r="F259" s="149" t="s">
        <v>412</v>
      </c>
      <c r="G259" s="150" t="s">
        <v>325</v>
      </c>
      <c r="H259" s="151">
        <v>5</v>
      </c>
      <c r="I259" s="152"/>
      <c r="J259" s="152">
        <f t="shared" si="0"/>
        <v>0</v>
      </c>
      <c r="K259" s="153"/>
      <c r="L259" s="29"/>
      <c r="M259" s="154" t="s">
        <v>1</v>
      </c>
      <c r="N259" s="155" t="s">
        <v>37</v>
      </c>
      <c r="O259" s="156">
        <v>1.9787300000000001</v>
      </c>
      <c r="P259" s="156">
        <f t="shared" si="1"/>
        <v>9.8936500000000009</v>
      </c>
      <c r="Q259" s="156">
        <v>0</v>
      </c>
      <c r="R259" s="156">
        <f t="shared" si="2"/>
        <v>0</v>
      </c>
      <c r="S259" s="156">
        <v>0</v>
      </c>
      <c r="T259" s="157">
        <f t="shared" si="3"/>
        <v>0</v>
      </c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R259" s="158" t="s">
        <v>197</v>
      </c>
      <c r="AT259" s="158" t="s">
        <v>116</v>
      </c>
      <c r="AU259" s="158" t="s">
        <v>121</v>
      </c>
      <c r="AY259" s="16" t="s">
        <v>114</v>
      </c>
      <c r="BE259" s="159">
        <f t="shared" si="4"/>
        <v>0</v>
      </c>
      <c r="BF259" s="159">
        <f t="shared" si="5"/>
        <v>0</v>
      </c>
      <c r="BG259" s="159">
        <f t="shared" si="6"/>
        <v>0</v>
      </c>
      <c r="BH259" s="159">
        <f t="shared" si="7"/>
        <v>0</v>
      </c>
      <c r="BI259" s="159">
        <f t="shared" si="8"/>
        <v>0</v>
      </c>
      <c r="BJ259" s="16" t="s">
        <v>121</v>
      </c>
      <c r="BK259" s="159">
        <f t="shared" si="9"/>
        <v>0</v>
      </c>
      <c r="BL259" s="16" t="s">
        <v>197</v>
      </c>
      <c r="BM259" s="158" t="s">
        <v>413</v>
      </c>
    </row>
    <row r="260" spans="1:65" s="2" customFormat="1" ht="16.5" customHeight="1">
      <c r="A260" s="28"/>
      <c r="B260" s="146"/>
      <c r="C260" s="175" t="s">
        <v>414</v>
      </c>
      <c r="D260" s="175" t="s">
        <v>300</v>
      </c>
      <c r="E260" s="176" t="s">
        <v>415</v>
      </c>
      <c r="F260" s="177" t="s">
        <v>416</v>
      </c>
      <c r="G260" s="178" t="s">
        <v>325</v>
      </c>
      <c r="H260" s="179">
        <v>5</v>
      </c>
      <c r="I260" s="180"/>
      <c r="J260" s="180">
        <f t="shared" si="0"/>
        <v>0</v>
      </c>
      <c r="K260" s="181"/>
      <c r="L260" s="182"/>
      <c r="M260" s="183" t="s">
        <v>1</v>
      </c>
      <c r="N260" s="184" t="s">
        <v>37</v>
      </c>
      <c r="O260" s="156">
        <v>0</v>
      </c>
      <c r="P260" s="156">
        <f t="shared" si="1"/>
        <v>0</v>
      </c>
      <c r="Q260" s="156">
        <v>0.37780000000000002</v>
      </c>
      <c r="R260" s="156">
        <f t="shared" si="2"/>
        <v>1.8890000000000002</v>
      </c>
      <c r="S260" s="156">
        <v>0</v>
      </c>
      <c r="T260" s="157">
        <f t="shared" si="3"/>
        <v>0</v>
      </c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R260" s="158" t="s">
        <v>286</v>
      </c>
      <c r="AT260" s="158" t="s">
        <v>300</v>
      </c>
      <c r="AU260" s="158" t="s">
        <v>121</v>
      </c>
      <c r="AY260" s="16" t="s">
        <v>114</v>
      </c>
      <c r="BE260" s="159">
        <f t="shared" si="4"/>
        <v>0</v>
      </c>
      <c r="BF260" s="159">
        <f t="shared" si="5"/>
        <v>0</v>
      </c>
      <c r="BG260" s="159">
        <f t="shared" si="6"/>
        <v>0</v>
      </c>
      <c r="BH260" s="159">
        <f t="shared" si="7"/>
        <v>0</v>
      </c>
      <c r="BI260" s="159">
        <f t="shared" si="8"/>
        <v>0</v>
      </c>
      <c r="BJ260" s="16" t="s">
        <v>121</v>
      </c>
      <c r="BK260" s="159">
        <f t="shared" si="9"/>
        <v>0</v>
      </c>
      <c r="BL260" s="16" t="s">
        <v>197</v>
      </c>
      <c r="BM260" s="158" t="s">
        <v>417</v>
      </c>
    </row>
    <row r="261" spans="1:65" s="2" customFormat="1" ht="24.15" customHeight="1">
      <c r="A261" s="28"/>
      <c r="B261" s="146"/>
      <c r="C261" s="147" t="s">
        <v>418</v>
      </c>
      <c r="D261" s="147" t="s">
        <v>116</v>
      </c>
      <c r="E261" s="148" t="s">
        <v>419</v>
      </c>
      <c r="F261" s="149" t="s">
        <v>420</v>
      </c>
      <c r="G261" s="150" t="s">
        <v>325</v>
      </c>
      <c r="H261" s="151">
        <v>2</v>
      </c>
      <c r="I261" s="152"/>
      <c r="J261" s="152">
        <f t="shared" si="0"/>
        <v>0</v>
      </c>
      <c r="K261" s="153"/>
      <c r="L261" s="29"/>
      <c r="M261" s="154" t="s">
        <v>1</v>
      </c>
      <c r="N261" s="155" t="s">
        <v>37</v>
      </c>
      <c r="O261" s="156">
        <v>2.8137300000000001</v>
      </c>
      <c r="P261" s="156">
        <f t="shared" si="1"/>
        <v>5.6274600000000001</v>
      </c>
      <c r="Q261" s="156">
        <v>0</v>
      </c>
      <c r="R261" s="156">
        <f t="shared" si="2"/>
        <v>0</v>
      </c>
      <c r="S261" s="156">
        <v>0</v>
      </c>
      <c r="T261" s="157">
        <f t="shared" si="3"/>
        <v>0</v>
      </c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R261" s="158" t="s">
        <v>197</v>
      </c>
      <c r="AT261" s="158" t="s">
        <v>116</v>
      </c>
      <c r="AU261" s="158" t="s">
        <v>121</v>
      </c>
      <c r="AY261" s="16" t="s">
        <v>114</v>
      </c>
      <c r="BE261" s="159">
        <f t="shared" si="4"/>
        <v>0</v>
      </c>
      <c r="BF261" s="159">
        <f t="shared" si="5"/>
        <v>0</v>
      </c>
      <c r="BG261" s="159">
        <f t="shared" si="6"/>
        <v>0</v>
      </c>
      <c r="BH261" s="159">
        <f t="shared" si="7"/>
        <v>0</v>
      </c>
      <c r="BI261" s="159">
        <f t="shared" si="8"/>
        <v>0</v>
      </c>
      <c r="BJ261" s="16" t="s">
        <v>121</v>
      </c>
      <c r="BK261" s="159">
        <f t="shared" si="9"/>
        <v>0</v>
      </c>
      <c r="BL261" s="16" t="s">
        <v>197</v>
      </c>
      <c r="BM261" s="158" t="s">
        <v>421</v>
      </c>
    </row>
    <row r="262" spans="1:65" s="2" customFormat="1" ht="24.15" customHeight="1">
      <c r="A262" s="28"/>
      <c r="B262" s="146"/>
      <c r="C262" s="175" t="s">
        <v>422</v>
      </c>
      <c r="D262" s="175" t="s">
        <v>300</v>
      </c>
      <c r="E262" s="176" t="s">
        <v>423</v>
      </c>
      <c r="F262" s="177" t="s">
        <v>424</v>
      </c>
      <c r="G262" s="178" t="s">
        <v>325</v>
      </c>
      <c r="H262" s="179">
        <v>2</v>
      </c>
      <c r="I262" s="180"/>
      <c r="J262" s="180">
        <f t="shared" si="0"/>
        <v>0</v>
      </c>
      <c r="K262" s="181"/>
      <c r="L262" s="182"/>
      <c r="M262" s="183" t="s">
        <v>1</v>
      </c>
      <c r="N262" s="184" t="s">
        <v>37</v>
      </c>
      <c r="O262" s="156">
        <v>0</v>
      </c>
      <c r="P262" s="156">
        <f t="shared" si="1"/>
        <v>0</v>
      </c>
      <c r="Q262" s="156">
        <v>0.47899999999999998</v>
      </c>
      <c r="R262" s="156">
        <f t="shared" si="2"/>
        <v>0.95799999999999996</v>
      </c>
      <c r="S262" s="156">
        <v>0</v>
      </c>
      <c r="T262" s="157">
        <f t="shared" si="3"/>
        <v>0</v>
      </c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R262" s="158" t="s">
        <v>286</v>
      </c>
      <c r="AT262" s="158" t="s">
        <v>300</v>
      </c>
      <c r="AU262" s="158" t="s">
        <v>121</v>
      </c>
      <c r="AY262" s="16" t="s">
        <v>114</v>
      </c>
      <c r="BE262" s="159">
        <f t="shared" si="4"/>
        <v>0</v>
      </c>
      <c r="BF262" s="159">
        <f t="shared" si="5"/>
        <v>0</v>
      </c>
      <c r="BG262" s="159">
        <f t="shared" si="6"/>
        <v>0</v>
      </c>
      <c r="BH262" s="159">
        <f t="shared" si="7"/>
        <v>0</v>
      </c>
      <c r="BI262" s="159">
        <f t="shared" si="8"/>
        <v>0</v>
      </c>
      <c r="BJ262" s="16" t="s">
        <v>121</v>
      </c>
      <c r="BK262" s="159">
        <f t="shared" si="9"/>
        <v>0</v>
      </c>
      <c r="BL262" s="16" t="s">
        <v>197</v>
      </c>
      <c r="BM262" s="158" t="s">
        <v>425</v>
      </c>
    </row>
    <row r="263" spans="1:65" s="2" customFormat="1" ht="24.15" customHeight="1">
      <c r="A263" s="28"/>
      <c r="B263" s="146"/>
      <c r="C263" s="147" t="s">
        <v>426</v>
      </c>
      <c r="D263" s="147" t="s">
        <v>116</v>
      </c>
      <c r="E263" s="148" t="s">
        <v>427</v>
      </c>
      <c r="F263" s="149" t="s">
        <v>428</v>
      </c>
      <c r="G263" s="150" t="s">
        <v>325</v>
      </c>
      <c r="H263" s="151">
        <v>3</v>
      </c>
      <c r="I263" s="152"/>
      <c r="J263" s="152">
        <f t="shared" si="0"/>
        <v>0</v>
      </c>
      <c r="K263" s="153"/>
      <c r="L263" s="29"/>
      <c r="M263" s="154" t="s">
        <v>1</v>
      </c>
      <c r="N263" s="155" t="s">
        <v>37</v>
      </c>
      <c r="O263" s="156">
        <v>8.1308199999999999</v>
      </c>
      <c r="P263" s="156">
        <f t="shared" si="1"/>
        <v>24.39246</v>
      </c>
      <c r="Q263" s="156">
        <v>0</v>
      </c>
      <c r="R263" s="156">
        <f t="shared" si="2"/>
        <v>0</v>
      </c>
      <c r="S263" s="156">
        <v>0</v>
      </c>
      <c r="T263" s="157">
        <f t="shared" si="3"/>
        <v>0</v>
      </c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R263" s="158" t="s">
        <v>197</v>
      </c>
      <c r="AT263" s="158" t="s">
        <v>116</v>
      </c>
      <c r="AU263" s="158" t="s">
        <v>121</v>
      </c>
      <c r="AY263" s="16" t="s">
        <v>114</v>
      </c>
      <c r="BE263" s="159">
        <f t="shared" si="4"/>
        <v>0</v>
      </c>
      <c r="BF263" s="159">
        <f t="shared" si="5"/>
        <v>0</v>
      </c>
      <c r="BG263" s="159">
        <f t="shared" si="6"/>
        <v>0</v>
      </c>
      <c r="BH263" s="159">
        <f t="shared" si="7"/>
        <v>0</v>
      </c>
      <c r="BI263" s="159">
        <f t="shared" si="8"/>
        <v>0</v>
      </c>
      <c r="BJ263" s="16" t="s">
        <v>121</v>
      </c>
      <c r="BK263" s="159">
        <f t="shared" si="9"/>
        <v>0</v>
      </c>
      <c r="BL263" s="16" t="s">
        <v>197</v>
      </c>
      <c r="BM263" s="158" t="s">
        <v>429</v>
      </c>
    </row>
    <row r="264" spans="1:65" s="2" customFormat="1" ht="16.5" customHeight="1">
      <c r="A264" s="28"/>
      <c r="B264" s="146"/>
      <c r="C264" s="175" t="s">
        <v>430</v>
      </c>
      <c r="D264" s="175" t="s">
        <v>300</v>
      </c>
      <c r="E264" s="176" t="s">
        <v>431</v>
      </c>
      <c r="F264" s="177" t="s">
        <v>432</v>
      </c>
      <c r="G264" s="178" t="s">
        <v>325</v>
      </c>
      <c r="H264" s="179">
        <v>3</v>
      </c>
      <c r="I264" s="180"/>
      <c r="J264" s="180">
        <f t="shared" si="0"/>
        <v>0</v>
      </c>
      <c r="K264" s="181"/>
      <c r="L264" s="182"/>
      <c r="M264" s="183" t="s">
        <v>1</v>
      </c>
      <c r="N264" s="184" t="s">
        <v>37</v>
      </c>
      <c r="O264" s="156">
        <v>0</v>
      </c>
      <c r="P264" s="156">
        <f t="shared" si="1"/>
        <v>0</v>
      </c>
      <c r="Q264" s="156">
        <v>0.76</v>
      </c>
      <c r="R264" s="156">
        <f t="shared" si="2"/>
        <v>2.2800000000000002</v>
      </c>
      <c r="S264" s="156">
        <v>0</v>
      </c>
      <c r="T264" s="157">
        <f t="shared" si="3"/>
        <v>0</v>
      </c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R264" s="158" t="s">
        <v>286</v>
      </c>
      <c r="AT264" s="158" t="s">
        <v>300</v>
      </c>
      <c r="AU264" s="158" t="s">
        <v>121</v>
      </c>
      <c r="AY264" s="16" t="s">
        <v>114</v>
      </c>
      <c r="BE264" s="159">
        <f t="shared" si="4"/>
        <v>0</v>
      </c>
      <c r="BF264" s="159">
        <f t="shared" si="5"/>
        <v>0</v>
      </c>
      <c r="BG264" s="159">
        <f t="shared" si="6"/>
        <v>0</v>
      </c>
      <c r="BH264" s="159">
        <f t="shared" si="7"/>
        <v>0</v>
      </c>
      <c r="BI264" s="159">
        <f t="shared" si="8"/>
        <v>0</v>
      </c>
      <c r="BJ264" s="16" t="s">
        <v>121</v>
      </c>
      <c r="BK264" s="159">
        <f t="shared" si="9"/>
        <v>0</v>
      </c>
      <c r="BL264" s="16" t="s">
        <v>197</v>
      </c>
      <c r="BM264" s="158" t="s">
        <v>433</v>
      </c>
    </row>
    <row r="265" spans="1:65" s="2" customFormat="1" ht="24.15" customHeight="1">
      <c r="A265" s="28"/>
      <c r="B265" s="146"/>
      <c r="C265" s="147" t="s">
        <v>434</v>
      </c>
      <c r="D265" s="147" t="s">
        <v>116</v>
      </c>
      <c r="E265" s="148" t="s">
        <v>435</v>
      </c>
      <c r="F265" s="149" t="s">
        <v>436</v>
      </c>
      <c r="G265" s="150" t="s">
        <v>437</v>
      </c>
      <c r="H265" s="151">
        <v>5595.12</v>
      </c>
      <c r="I265" s="152"/>
      <c r="J265" s="152">
        <f t="shared" si="0"/>
        <v>0</v>
      </c>
      <c r="K265" s="153"/>
      <c r="L265" s="29"/>
      <c r="M265" s="154" t="s">
        <v>1</v>
      </c>
      <c r="N265" s="155" t="s">
        <v>37</v>
      </c>
      <c r="O265" s="156">
        <v>9.9000000000000005E-2</v>
      </c>
      <c r="P265" s="156">
        <f t="shared" si="1"/>
        <v>553.91687999999999</v>
      </c>
      <c r="Q265" s="156">
        <v>5.0000000000000002E-5</v>
      </c>
      <c r="R265" s="156">
        <f t="shared" si="2"/>
        <v>0.279756</v>
      </c>
      <c r="S265" s="156">
        <v>0</v>
      </c>
      <c r="T265" s="157">
        <f t="shared" si="3"/>
        <v>0</v>
      </c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R265" s="158" t="s">
        <v>197</v>
      </c>
      <c r="AT265" s="158" t="s">
        <v>116</v>
      </c>
      <c r="AU265" s="158" t="s">
        <v>121</v>
      </c>
      <c r="AY265" s="16" t="s">
        <v>114</v>
      </c>
      <c r="BE265" s="159">
        <f t="shared" si="4"/>
        <v>0</v>
      </c>
      <c r="BF265" s="159">
        <f t="shared" si="5"/>
        <v>0</v>
      </c>
      <c r="BG265" s="159">
        <f t="shared" si="6"/>
        <v>0</v>
      </c>
      <c r="BH265" s="159">
        <f t="shared" si="7"/>
        <v>0</v>
      </c>
      <c r="BI265" s="159">
        <f t="shared" si="8"/>
        <v>0</v>
      </c>
      <c r="BJ265" s="16" t="s">
        <v>121</v>
      </c>
      <c r="BK265" s="159">
        <f t="shared" si="9"/>
        <v>0</v>
      </c>
      <c r="BL265" s="16" t="s">
        <v>197</v>
      </c>
      <c r="BM265" s="158" t="s">
        <v>438</v>
      </c>
    </row>
    <row r="266" spans="1:65" s="13" customFormat="1">
      <c r="B266" s="160"/>
      <c r="D266" s="161" t="s">
        <v>123</v>
      </c>
      <c r="E266" s="162" t="s">
        <v>1</v>
      </c>
      <c r="F266" s="163" t="s">
        <v>439</v>
      </c>
      <c r="H266" s="164">
        <v>5595.12</v>
      </c>
      <c r="L266" s="160"/>
      <c r="M266" s="165"/>
      <c r="N266" s="166"/>
      <c r="O266" s="166"/>
      <c r="P266" s="166"/>
      <c r="Q266" s="166"/>
      <c r="R266" s="166"/>
      <c r="S266" s="166"/>
      <c r="T266" s="167"/>
      <c r="AT266" s="162" t="s">
        <v>123</v>
      </c>
      <c r="AU266" s="162" t="s">
        <v>121</v>
      </c>
      <c r="AV266" s="13" t="s">
        <v>121</v>
      </c>
      <c r="AW266" s="13" t="s">
        <v>28</v>
      </c>
      <c r="AX266" s="13" t="s">
        <v>79</v>
      </c>
      <c r="AY266" s="162" t="s">
        <v>114</v>
      </c>
    </row>
    <row r="267" spans="1:65" s="2" customFormat="1" ht="16.5" customHeight="1">
      <c r="A267" s="28"/>
      <c r="B267" s="146"/>
      <c r="C267" s="175" t="s">
        <v>440</v>
      </c>
      <c r="D267" s="175" t="s">
        <v>300</v>
      </c>
      <c r="E267" s="176" t="s">
        <v>441</v>
      </c>
      <c r="F267" s="177" t="s">
        <v>442</v>
      </c>
      <c r="G267" s="178" t="s">
        <v>194</v>
      </c>
      <c r="H267" s="179">
        <v>6.1550000000000002</v>
      </c>
      <c r="I267" s="180"/>
      <c r="J267" s="180">
        <f>ROUND(I267*H267,2)</f>
        <v>0</v>
      </c>
      <c r="K267" s="181"/>
      <c r="L267" s="182"/>
      <c r="M267" s="183" t="s">
        <v>1</v>
      </c>
      <c r="N267" s="184" t="s">
        <v>37</v>
      </c>
      <c r="O267" s="156">
        <v>0</v>
      </c>
      <c r="P267" s="156">
        <f>O267*H267</f>
        <v>0</v>
      </c>
      <c r="Q267" s="156">
        <v>1</v>
      </c>
      <c r="R267" s="156">
        <f>Q267*H267</f>
        <v>6.1550000000000002</v>
      </c>
      <c r="S267" s="156">
        <v>0</v>
      </c>
      <c r="T267" s="157">
        <f>S267*H267</f>
        <v>0</v>
      </c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R267" s="158" t="s">
        <v>443</v>
      </c>
      <c r="AT267" s="158" t="s">
        <v>300</v>
      </c>
      <c r="AU267" s="158" t="s">
        <v>121</v>
      </c>
      <c r="AY267" s="16" t="s">
        <v>114</v>
      </c>
      <c r="BE267" s="159">
        <f>IF(N267="základná",J267,0)</f>
        <v>0</v>
      </c>
      <c r="BF267" s="159">
        <f>IF(N267="znížená",J267,0)</f>
        <v>0</v>
      </c>
      <c r="BG267" s="159">
        <f>IF(N267="zákl. prenesená",J267,0)</f>
        <v>0</v>
      </c>
      <c r="BH267" s="159">
        <f>IF(N267="zníž. prenesená",J267,0)</f>
        <v>0</v>
      </c>
      <c r="BI267" s="159">
        <f>IF(N267="nulová",J267,0)</f>
        <v>0</v>
      </c>
      <c r="BJ267" s="16" t="s">
        <v>121</v>
      </c>
      <c r="BK267" s="159">
        <f>ROUND(I267*H267,2)</f>
        <v>0</v>
      </c>
      <c r="BL267" s="16" t="s">
        <v>443</v>
      </c>
      <c r="BM267" s="158" t="s">
        <v>444</v>
      </c>
    </row>
    <row r="268" spans="1:65" s="13" customFormat="1">
      <c r="B268" s="160"/>
      <c r="D268" s="161" t="s">
        <v>123</v>
      </c>
      <c r="F268" s="163" t="s">
        <v>445</v>
      </c>
      <c r="H268" s="164">
        <v>6.1550000000000002</v>
      </c>
      <c r="L268" s="160"/>
      <c r="M268" s="165"/>
      <c r="N268" s="166"/>
      <c r="O268" s="166"/>
      <c r="P268" s="166"/>
      <c r="Q268" s="166"/>
      <c r="R268" s="166"/>
      <c r="S268" s="166"/>
      <c r="T268" s="167"/>
      <c r="AT268" s="162" t="s">
        <v>123</v>
      </c>
      <c r="AU268" s="162" t="s">
        <v>121</v>
      </c>
      <c r="AV268" s="13" t="s">
        <v>121</v>
      </c>
      <c r="AW268" s="13" t="s">
        <v>3</v>
      </c>
      <c r="AX268" s="13" t="s">
        <v>79</v>
      </c>
      <c r="AY268" s="162" t="s">
        <v>114</v>
      </c>
    </row>
    <row r="269" spans="1:65" s="2" customFormat="1" ht="33" customHeight="1">
      <c r="A269" s="28"/>
      <c r="B269" s="146"/>
      <c r="C269" s="147" t="s">
        <v>446</v>
      </c>
      <c r="D269" s="147" t="s">
        <v>116</v>
      </c>
      <c r="E269" s="148" t="s">
        <v>447</v>
      </c>
      <c r="F269" s="149" t="s">
        <v>448</v>
      </c>
      <c r="G269" s="150" t="s">
        <v>437</v>
      </c>
      <c r="H269" s="151">
        <v>8745.39</v>
      </c>
      <c r="I269" s="152"/>
      <c r="J269" s="152">
        <f>ROUND(I269*H269,2)</f>
        <v>0</v>
      </c>
      <c r="K269" s="153"/>
      <c r="L269" s="29"/>
      <c r="M269" s="154" t="s">
        <v>1</v>
      </c>
      <c r="N269" s="155" t="s">
        <v>37</v>
      </c>
      <c r="O269" s="156">
        <v>5.0999999999999997E-2</v>
      </c>
      <c r="P269" s="156">
        <f>O269*H269</f>
        <v>446.01488999999992</v>
      </c>
      <c r="Q269" s="156">
        <v>5.0000000000000002E-5</v>
      </c>
      <c r="R269" s="156">
        <f>Q269*H269</f>
        <v>0.43726949999999998</v>
      </c>
      <c r="S269" s="156">
        <v>0</v>
      </c>
      <c r="T269" s="157">
        <f>S269*H269</f>
        <v>0</v>
      </c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R269" s="158" t="s">
        <v>197</v>
      </c>
      <c r="AT269" s="158" t="s">
        <v>116</v>
      </c>
      <c r="AU269" s="158" t="s">
        <v>121</v>
      </c>
      <c r="AY269" s="16" t="s">
        <v>114</v>
      </c>
      <c r="BE269" s="159">
        <f>IF(N269="základná",J269,0)</f>
        <v>0</v>
      </c>
      <c r="BF269" s="159">
        <f>IF(N269="znížená",J269,0)</f>
        <v>0</v>
      </c>
      <c r="BG269" s="159">
        <f>IF(N269="zákl. prenesená",J269,0)</f>
        <v>0</v>
      </c>
      <c r="BH269" s="159">
        <f>IF(N269="zníž. prenesená",J269,0)</f>
        <v>0</v>
      </c>
      <c r="BI269" s="159">
        <f>IF(N269="nulová",J269,0)</f>
        <v>0</v>
      </c>
      <c r="BJ269" s="16" t="s">
        <v>121</v>
      </c>
      <c r="BK269" s="159">
        <f>ROUND(I269*H269,2)</f>
        <v>0</v>
      </c>
      <c r="BL269" s="16" t="s">
        <v>197</v>
      </c>
      <c r="BM269" s="158" t="s">
        <v>449</v>
      </c>
    </row>
    <row r="270" spans="1:65" s="13" customFormat="1">
      <c r="B270" s="160"/>
      <c r="D270" s="161" t="s">
        <v>123</v>
      </c>
      <c r="E270" s="162" t="s">
        <v>1</v>
      </c>
      <c r="F270" s="163" t="s">
        <v>450</v>
      </c>
      <c r="H270" s="164">
        <v>8745.39</v>
      </c>
      <c r="L270" s="160"/>
      <c r="M270" s="165"/>
      <c r="N270" s="166"/>
      <c r="O270" s="166"/>
      <c r="P270" s="166"/>
      <c r="Q270" s="166"/>
      <c r="R270" s="166"/>
      <c r="S270" s="166"/>
      <c r="T270" s="167"/>
      <c r="AT270" s="162" t="s">
        <v>123</v>
      </c>
      <c r="AU270" s="162" t="s">
        <v>121</v>
      </c>
      <c r="AV270" s="13" t="s">
        <v>121</v>
      </c>
      <c r="AW270" s="13" t="s">
        <v>28</v>
      </c>
      <c r="AX270" s="13" t="s">
        <v>79</v>
      </c>
      <c r="AY270" s="162" t="s">
        <v>114</v>
      </c>
    </row>
    <row r="271" spans="1:65" s="2" customFormat="1" ht="24.15" customHeight="1">
      <c r="A271" s="28"/>
      <c r="B271" s="146"/>
      <c r="C271" s="147" t="s">
        <v>451</v>
      </c>
      <c r="D271" s="147" t="s">
        <v>116</v>
      </c>
      <c r="E271" s="148" t="s">
        <v>452</v>
      </c>
      <c r="F271" s="149" t="s">
        <v>453</v>
      </c>
      <c r="G271" s="150" t="s">
        <v>313</v>
      </c>
      <c r="H271" s="151">
        <v>1011.23</v>
      </c>
      <c r="I271" s="152"/>
      <c r="J271" s="152">
        <f>ROUND(I271*H271,2)</f>
        <v>0</v>
      </c>
      <c r="K271" s="153"/>
      <c r="L271" s="29"/>
      <c r="M271" s="154" t="s">
        <v>1</v>
      </c>
      <c r="N271" s="155" t="s">
        <v>37</v>
      </c>
      <c r="O271" s="156">
        <v>0</v>
      </c>
      <c r="P271" s="156">
        <f>O271*H271</f>
        <v>0</v>
      </c>
      <c r="Q271" s="156">
        <v>0</v>
      </c>
      <c r="R271" s="156">
        <f>Q271*H271</f>
        <v>0</v>
      </c>
      <c r="S271" s="156">
        <v>0</v>
      </c>
      <c r="T271" s="157">
        <f>S271*H271</f>
        <v>0</v>
      </c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R271" s="158" t="s">
        <v>197</v>
      </c>
      <c r="AT271" s="158" t="s">
        <v>116</v>
      </c>
      <c r="AU271" s="158" t="s">
        <v>121</v>
      </c>
      <c r="AY271" s="16" t="s">
        <v>114</v>
      </c>
      <c r="BE271" s="159">
        <f>IF(N271="základná",J271,0)</f>
        <v>0</v>
      </c>
      <c r="BF271" s="159">
        <f>IF(N271="znížená",J271,0)</f>
        <v>0</v>
      </c>
      <c r="BG271" s="159">
        <f>IF(N271="zákl. prenesená",J271,0)</f>
        <v>0</v>
      </c>
      <c r="BH271" s="159">
        <f>IF(N271="zníž. prenesená",J271,0)</f>
        <v>0</v>
      </c>
      <c r="BI271" s="159">
        <f>IF(N271="nulová",J271,0)</f>
        <v>0</v>
      </c>
      <c r="BJ271" s="16" t="s">
        <v>121</v>
      </c>
      <c r="BK271" s="159">
        <f>ROUND(I271*H271,2)</f>
        <v>0</v>
      </c>
      <c r="BL271" s="16" t="s">
        <v>197</v>
      </c>
      <c r="BM271" s="158" t="s">
        <v>454</v>
      </c>
    </row>
    <row r="272" spans="1:65" s="12" customFormat="1" ht="22.95" customHeight="1">
      <c r="B272" s="134"/>
      <c r="D272" s="135" t="s">
        <v>70</v>
      </c>
      <c r="E272" s="144" t="s">
        <v>455</v>
      </c>
      <c r="F272" s="144" t="s">
        <v>456</v>
      </c>
      <c r="J272" s="145">
        <f>BK272</f>
        <v>0</v>
      </c>
      <c r="L272" s="134"/>
      <c r="M272" s="138"/>
      <c r="N272" s="139"/>
      <c r="O272" s="139"/>
      <c r="P272" s="140">
        <f>SUM(P273:P276)</f>
        <v>50.55458265</v>
      </c>
      <c r="Q272" s="139"/>
      <c r="R272" s="140">
        <f>SUM(R273:R276)</f>
        <v>6.9347850000000003E-2</v>
      </c>
      <c r="S272" s="139"/>
      <c r="T272" s="141">
        <f>SUM(T273:T276)</f>
        <v>0</v>
      </c>
      <c r="AR272" s="135" t="s">
        <v>121</v>
      </c>
      <c r="AT272" s="142" t="s">
        <v>70</v>
      </c>
      <c r="AU272" s="142" t="s">
        <v>79</v>
      </c>
      <c r="AY272" s="135" t="s">
        <v>114</v>
      </c>
      <c r="BK272" s="143">
        <f>SUM(BK273:BK276)</f>
        <v>0</v>
      </c>
    </row>
    <row r="273" spans="1:65" s="2" customFormat="1" ht="24.15" customHeight="1">
      <c r="A273" s="28"/>
      <c r="B273" s="146"/>
      <c r="C273" s="147" t="s">
        <v>457</v>
      </c>
      <c r="D273" s="147" t="s">
        <v>116</v>
      </c>
      <c r="E273" s="148" t="s">
        <v>458</v>
      </c>
      <c r="F273" s="149" t="s">
        <v>459</v>
      </c>
      <c r="G273" s="150" t="s">
        <v>119</v>
      </c>
      <c r="H273" s="151">
        <v>113.685</v>
      </c>
      <c r="I273" s="152"/>
      <c r="J273" s="152">
        <f>ROUND(I273*H273,2)</f>
        <v>0</v>
      </c>
      <c r="K273" s="153"/>
      <c r="L273" s="29"/>
      <c r="M273" s="154" t="s">
        <v>1</v>
      </c>
      <c r="N273" s="155" t="s">
        <v>37</v>
      </c>
      <c r="O273" s="156">
        <v>0.32741999999999999</v>
      </c>
      <c r="P273" s="156">
        <f>O273*H273</f>
        <v>37.222742699999998</v>
      </c>
      <c r="Q273" s="156">
        <v>2.3000000000000001E-4</v>
      </c>
      <c r="R273" s="156">
        <f>Q273*H273</f>
        <v>2.6147550000000002E-2</v>
      </c>
      <c r="S273" s="156">
        <v>0</v>
      </c>
      <c r="T273" s="157">
        <f>S273*H273</f>
        <v>0</v>
      </c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R273" s="158" t="s">
        <v>197</v>
      </c>
      <c r="AT273" s="158" t="s">
        <v>116</v>
      </c>
      <c r="AU273" s="158" t="s">
        <v>121</v>
      </c>
      <c r="AY273" s="16" t="s">
        <v>114</v>
      </c>
      <c r="BE273" s="159">
        <f>IF(N273="základná",J273,0)</f>
        <v>0</v>
      </c>
      <c r="BF273" s="159">
        <f>IF(N273="znížená",J273,0)</f>
        <v>0</v>
      </c>
      <c r="BG273" s="159">
        <f>IF(N273="zákl. prenesená",J273,0)</f>
        <v>0</v>
      </c>
      <c r="BH273" s="159">
        <f>IF(N273="zníž. prenesená",J273,0)</f>
        <v>0</v>
      </c>
      <c r="BI273" s="159">
        <f>IF(N273="nulová",J273,0)</f>
        <v>0</v>
      </c>
      <c r="BJ273" s="16" t="s">
        <v>121</v>
      </c>
      <c r="BK273" s="159">
        <f>ROUND(I273*H273,2)</f>
        <v>0</v>
      </c>
      <c r="BL273" s="16" t="s">
        <v>197</v>
      </c>
      <c r="BM273" s="158" t="s">
        <v>460</v>
      </c>
    </row>
    <row r="274" spans="1:65" s="2" customFormat="1" ht="24.15" customHeight="1">
      <c r="A274" s="28"/>
      <c r="B274" s="146"/>
      <c r="C274" s="147" t="s">
        <v>461</v>
      </c>
      <c r="D274" s="147" t="s">
        <v>116</v>
      </c>
      <c r="E274" s="148" t="s">
        <v>462</v>
      </c>
      <c r="F274" s="149" t="s">
        <v>463</v>
      </c>
      <c r="G274" s="150" t="s">
        <v>119</v>
      </c>
      <c r="H274" s="151">
        <v>113.685</v>
      </c>
      <c r="I274" s="152"/>
      <c r="J274" s="152">
        <f>ROUND(I274*H274,2)</f>
        <v>0</v>
      </c>
      <c r="K274" s="153"/>
      <c r="L274" s="29"/>
      <c r="M274" s="154" t="s">
        <v>1</v>
      </c>
      <c r="N274" s="155" t="s">
        <v>37</v>
      </c>
      <c r="O274" s="156">
        <v>8.7999999999999995E-2</v>
      </c>
      <c r="P274" s="156">
        <f>O274*H274</f>
        <v>10.00428</v>
      </c>
      <c r="Q274" s="156">
        <v>2.3000000000000001E-4</v>
      </c>
      <c r="R274" s="156">
        <f>Q274*H274</f>
        <v>2.6147550000000002E-2</v>
      </c>
      <c r="S274" s="156">
        <v>0</v>
      </c>
      <c r="T274" s="157">
        <f>S274*H274</f>
        <v>0</v>
      </c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R274" s="158" t="s">
        <v>197</v>
      </c>
      <c r="AT274" s="158" t="s">
        <v>116</v>
      </c>
      <c r="AU274" s="158" t="s">
        <v>121</v>
      </c>
      <c r="AY274" s="16" t="s">
        <v>114</v>
      </c>
      <c r="BE274" s="159">
        <f>IF(N274="základná",J274,0)</f>
        <v>0</v>
      </c>
      <c r="BF274" s="159">
        <f>IF(N274="znížená",J274,0)</f>
        <v>0</v>
      </c>
      <c r="BG274" s="159">
        <f>IF(N274="zákl. prenesená",J274,0)</f>
        <v>0</v>
      </c>
      <c r="BH274" s="159">
        <f>IF(N274="zníž. prenesená",J274,0)</f>
        <v>0</v>
      </c>
      <c r="BI274" s="159">
        <f>IF(N274="nulová",J274,0)</f>
        <v>0</v>
      </c>
      <c r="BJ274" s="16" t="s">
        <v>121</v>
      </c>
      <c r="BK274" s="159">
        <f>ROUND(I274*H274,2)</f>
        <v>0</v>
      </c>
      <c r="BL274" s="16" t="s">
        <v>197</v>
      </c>
      <c r="BM274" s="158" t="s">
        <v>464</v>
      </c>
    </row>
    <row r="275" spans="1:65" s="13" customFormat="1">
      <c r="B275" s="160"/>
      <c r="D275" s="161" t="s">
        <v>123</v>
      </c>
      <c r="E275" s="162" t="s">
        <v>1</v>
      </c>
      <c r="F275" s="163" t="s">
        <v>465</v>
      </c>
      <c r="H275" s="164">
        <v>113.685</v>
      </c>
      <c r="L275" s="160"/>
      <c r="M275" s="165"/>
      <c r="N275" s="166"/>
      <c r="O275" s="166"/>
      <c r="P275" s="166"/>
      <c r="Q275" s="166"/>
      <c r="R275" s="166"/>
      <c r="S275" s="166"/>
      <c r="T275" s="167"/>
      <c r="AT275" s="162" t="s">
        <v>123</v>
      </c>
      <c r="AU275" s="162" t="s">
        <v>121</v>
      </c>
      <c r="AV275" s="13" t="s">
        <v>121</v>
      </c>
      <c r="AW275" s="13" t="s">
        <v>28</v>
      </c>
      <c r="AX275" s="13" t="s">
        <v>79</v>
      </c>
      <c r="AY275" s="162" t="s">
        <v>114</v>
      </c>
    </row>
    <row r="276" spans="1:65" s="2" customFormat="1" ht="24.15" customHeight="1">
      <c r="A276" s="28"/>
      <c r="B276" s="146"/>
      <c r="C276" s="147" t="s">
        <v>466</v>
      </c>
      <c r="D276" s="147" t="s">
        <v>116</v>
      </c>
      <c r="E276" s="148" t="s">
        <v>467</v>
      </c>
      <c r="F276" s="149" t="s">
        <v>468</v>
      </c>
      <c r="G276" s="150" t="s">
        <v>119</v>
      </c>
      <c r="H276" s="151">
        <v>113.685</v>
      </c>
      <c r="I276" s="152"/>
      <c r="J276" s="152">
        <f>ROUND(I276*H276,2)</f>
        <v>0</v>
      </c>
      <c r="K276" s="153"/>
      <c r="L276" s="29"/>
      <c r="M276" s="185" t="s">
        <v>1</v>
      </c>
      <c r="N276" s="186" t="s">
        <v>37</v>
      </c>
      <c r="O276" s="187">
        <v>2.9270000000000001E-2</v>
      </c>
      <c r="P276" s="187">
        <f>O276*H276</f>
        <v>3.3275599500000004</v>
      </c>
      <c r="Q276" s="187">
        <v>1.4999999999999999E-4</v>
      </c>
      <c r="R276" s="187">
        <f>Q276*H276</f>
        <v>1.7052749999999998E-2</v>
      </c>
      <c r="S276" s="187">
        <v>0</v>
      </c>
      <c r="T276" s="188">
        <f>S276*H276</f>
        <v>0</v>
      </c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R276" s="158" t="s">
        <v>197</v>
      </c>
      <c r="AT276" s="158" t="s">
        <v>116</v>
      </c>
      <c r="AU276" s="158" t="s">
        <v>121</v>
      </c>
      <c r="AY276" s="16" t="s">
        <v>114</v>
      </c>
      <c r="BE276" s="159">
        <f>IF(N276="základná",J276,0)</f>
        <v>0</v>
      </c>
      <c r="BF276" s="159">
        <f>IF(N276="znížená",J276,0)</f>
        <v>0</v>
      </c>
      <c r="BG276" s="159">
        <f>IF(N276="zákl. prenesená",J276,0)</f>
        <v>0</v>
      </c>
      <c r="BH276" s="159">
        <f>IF(N276="zníž. prenesená",J276,0)</f>
        <v>0</v>
      </c>
      <c r="BI276" s="159">
        <f>IF(N276="nulová",J276,0)</f>
        <v>0</v>
      </c>
      <c r="BJ276" s="16" t="s">
        <v>121</v>
      </c>
      <c r="BK276" s="159">
        <f>ROUND(I276*H276,2)</f>
        <v>0</v>
      </c>
      <c r="BL276" s="16" t="s">
        <v>197</v>
      </c>
      <c r="BM276" s="158" t="s">
        <v>469</v>
      </c>
    </row>
    <row r="277" spans="1:65" s="2" customFormat="1" ht="6.9" customHeight="1">
      <c r="A277" s="28"/>
      <c r="B277" s="46"/>
      <c r="C277" s="47"/>
      <c r="D277" s="47"/>
      <c r="E277" s="47"/>
      <c r="F277" s="47"/>
      <c r="G277" s="47"/>
      <c r="H277" s="47"/>
      <c r="I277" s="47"/>
      <c r="J277" s="47"/>
      <c r="K277" s="47"/>
      <c r="L277" s="29"/>
      <c r="M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</row>
  </sheetData>
  <autoFilter ref="C127:K276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SO - 01 Vlastná stavba</vt:lpstr>
      <vt:lpstr>'01 - SO - 01 Vlastná stavba'!Názvy_tlače</vt:lpstr>
      <vt:lpstr>'Rekapitulácia stavby'!Názvy_tlače</vt:lpstr>
      <vt:lpstr>'01 - SO - 01 Vlastná stavba'!Oblasť_tlače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Sisková</dc:creator>
  <cp:lastModifiedBy>PC</cp:lastModifiedBy>
  <dcterms:created xsi:type="dcterms:W3CDTF">2022-06-16T14:22:23Z</dcterms:created>
  <dcterms:modified xsi:type="dcterms:W3CDTF">2022-06-23T13:56:34Z</dcterms:modified>
</cp:coreProperties>
</file>