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540" windowWidth="19815" windowHeight="6855" activeTab="1"/>
  </bookViews>
  <sheets>
    <sheet name="Rekapitulácia stavby" sheetId="1" r:id="rId1"/>
    <sheet name="01 - SO 01 Vlastná stavba" sheetId="2" r:id="rId2"/>
  </sheets>
  <definedNames>
    <definedName name="_xlnm._FilterDatabase" localSheetId="1" hidden="1">'01 - SO 01 Vlastná stavba'!$C$126:$K$282</definedName>
    <definedName name="_xlnm.Print_Titles" localSheetId="1">'01 - SO 01 Vlastná stavba'!$126:$126</definedName>
    <definedName name="_xlnm.Print_Titles" localSheetId="0">'Rekapitulácia stavby'!$92:$92</definedName>
    <definedName name="_xlnm.Print_Area" localSheetId="1">'01 - SO 01 Vlastná stavba'!$C$4:$J$76,'01 - SO 01 Vlastná stavba'!$C$82:$J$108,'01 - SO 01 Vlastná stavba'!$C$114:$J$282</definedName>
    <definedName name="_xlnm.Print_Area" localSheetId="0">'Rekapitulácia stavby'!$D$4:$AO$76,'Rekapitulácia stavby'!$C$82:$AQ$99</definedName>
  </definedNames>
  <calcPr calcId="125725"/>
</workbook>
</file>

<file path=xl/calcChain.xml><?xml version="1.0" encoding="utf-8"?>
<calcChain xmlns="http://schemas.openxmlformats.org/spreadsheetml/2006/main">
  <c r="J37" i="2"/>
  <c r="J36"/>
  <c r="AY95" i="1" s="1"/>
  <c r="J35" i="2"/>
  <c r="AX95" i="1" s="1"/>
  <c r="BI282" i="2"/>
  <c r="BH282"/>
  <c r="BG282"/>
  <c r="BE282"/>
  <c r="T282"/>
  <c r="R282"/>
  <c r="P282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57"/>
  <c r="BH257"/>
  <c r="BG257"/>
  <c r="BE257"/>
  <c r="T257"/>
  <c r="R257"/>
  <c r="P257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T232" s="1"/>
  <c r="R233"/>
  <c r="R232" s="1"/>
  <c r="P233"/>
  <c r="P232" s="1"/>
  <c r="BI230"/>
  <c r="BH230"/>
  <c r="BG230"/>
  <c r="BE230"/>
  <c r="T230"/>
  <c r="T229" s="1"/>
  <c r="R230"/>
  <c r="R229" s="1"/>
  <c r="P230"/>
  <c r="P229" s="1"/>
  <c r="BI227"/>
  <c r="BH227"/>
  <c r="BG227"/>
  <c r="BE227"/>
  <c r="T227"/>
  <c r="R227"/>
  <c r="P227"/>
  <c r="BI221"/>
  <c r="BH221"/>
  <c r="BG221"/>
  <c r="BE221"/>
  <c r="T221"/>
  <c r="R221"/>
  <c r="P221"/>
  <c r="BI220"/>
  <c r="BH220"/>
  <c r="BG220"/>
  <c r="BE220"/>
  <c r="T220"/>
  <c r="R220"/>
  <c r="P220"/>
  <c r="BI216"/>
  <c r="BH216"/>
  <c r="BG216"/>
  <c r="BE216"/>
  <c r="T216"/>
  <c r="R216"/>
  <c r="P216"/>
  <c r="BI209"/>
  <c r="BH209"/>
  <c r="BG209"/>
  <c r="BE209"/>
  <c r="T209"/>
  <c r="R209"/>
  <c r="P209"/>
  <c r="BI201"/>
  <c r="BH201"/>
  <c r="BG201"/>
  <c r="BE201"/>
  <c r="T201"/>
  <c r="R201"/>
  <c r="P201"/>
  <c r="BI200"/>
  <c r="BH200"/>
  <c r="BG200"/>
  <c r="BE200"/>
  <c r="T200"/>
  <c r="R200"/>
  <c r="P200"/>
  <c r="BI193"/>
  <c r="BH193"/>
  <c r="BG193"/>
  <c r="BE193"/>
  <c r="T193"/>
  <c r="R193"/>
  <c r="P193"/>
  <c r="BI186"/>
  <c r="BH186"/>
  <c r="BG186"/>
  <c r="BE186"/>
  <c r="T186"/>
  <c r="R186"/>
  <c r="P186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69"/>
  <c r="BH169"/>
  <c r="BG169"/>
  <c r="BE169"/>
  <c r="T169"/>
  <c r="R169"/>
  <c r="P169"/>
  <c r="BI164"/>
  <c r="BH164"/>
  <c r="BG164"/>
  <c r="BE164"/>
  <c r="T164"/>
  <c r="R164"/>
  <c r="P164"/>
  <c r="BI154"/>
  <c r="BH154"/>
  <c r="BG154"/>
  <c r="BE154"/>
  <c r="T154"/>
  <c r="R154"/>
  <c r="P154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1"/>
  <c r="BH141"/>
  <c r="BG141"/>
  <c r="BE141"/>
  <c r="T141"/>
  <c r="R141"/>
  <c r="P141"/>
  <c r="BI139"/>
  <c r="BH139"/>
  <c r="BG139"/>
  <c r="BE139"/>
  <c r="T139"/>
  <c r="R139"/>
  <c r="P139"/>
  <c r="BI135"/>
  <c r="BH135"/>
  <c r="BG135"/>
  <c r="BE135"/>
  <c r="T135"/>
  <c r="R135"/>
  <c r="P135"/>
  <c r="BI132"/>
  <c r="BH132"/>
  <c r="BG132"/>
  <c r="BE132"/>
  <c r="T132"/>
  <c r="R132"/>
  <c r="P132"/>
  <c r="BI130"/>
  <c r="BH130"/>
  <c r="BG130"/>
  <c r="BE130"/>
  <c r="T130"/>
  <c r="R130"/>
  <c r="P130"/>
  <c r="J123"/>
  <c r="F123"/>
  <c r="F121"/>
  <c r="E119"/>
  <c r="J91"/>
  <c r="F91"/>
  <c r="F89"/>
  <c r="E87"/>
  <c r="J24"/>
  <c r="E24"/>
  <c r="J92" s="1"/>
  <c r="J23"/>
  <c r="J18"/>
  <c r="E18"/>
  <c r="F124" s="1"/>
  <c r="J17"/>
  <c r="J12"/>
  <c r="J89" s="1"/>
  <c r="E7"/>
  <c r="E85" s="1"/>
  <c r="L90" i="1"/>
  <c r="AM90"/>
  <c r="AM89"/>
  <c r="L89"/>
  <c r="AM87"/>
  <c r="L87"/>
  <c r="L85"/>
  <c r="L84"/>
  <c r="BK267" i="2"/>
  <c r="J255"/>
  <c r="J241"/>
  <c r="BK216"/>
  <c r="BK164"/>
  <c r="BK148"/>
  <c r="J130"/>
  <c r="BK274"/>
  <c r="J269"/>
  <c r="BK248"/>
  <c r="J233"/>
  <c r="BK201"/>
  <c r="BK169"/>
  <c r="J132"/>
  <c r="BK280"/>
  <c r="J274"/>
  <c r="BK255"/>
  <c r="BK245"/>
  <c r="J220"/>
  <c r="BK186"/>
  <c r="BK174"/>
  <c r="J141"/>
  <c r="J280"/>
  <c r="BK272"/>
  <c r="J248"/>
  <c r="BK236"/>
  <c r="J221"/>
  <c r="J182"/>
  <c r="J169"/>
  <c r="BK262"/>
  <c r="J250"/>
  <c r="J236"/>
  <c r="BK183"/>
  <c r="J154"/>
  <c r="BK146"/>
  <c r="BK279"/>
  <c r="BK275"/>
  <c r="J271"/>
  <c r="BK257"/>
  <c r="J240"/>
  <c r="J216"/>
  <c r="BK154"/>
  <c r="BK130"/>
  <c r="J276"/>
  <c r="BK269"/>
  <c r="BK252"/>
  <c r="BK221"/>
  <c r="J200"/>
  <c r="J183"/>
  <c r="J164"/>
  <c r="BK135"/>
  <c r="J279"/>
  <c r="J267"/>
  <c r="J243"/>
  <c r="J227"/>
  <c r="J193"/>
  <c r="BK175"/>
  <c r="AS94" i="1"/>
  <c r="J275" i="2"/>
  <c r="J257"/>
  <c r="BK243"/>
  <c r="BK220"/>
  <c r="BK177"/>
  <c r="BK150"/>
  <c r="J139"/>
  <c r="BK277"/>
  <c r="BK264"/>
  <c r="J252"/>
  <c r="J237"/>
  <c r="BK200"/>
  <c r="J135"/>
  <c r="J278"/>
  <c r="J273"/>
  <c r="BK266"/>
  <c r="BK253"/>
  <c r="BK237"/>
  <c r="J209"/>
  <c r="J177"/>
  <c r="J146"/>
  <c r="J282"/>
  <c r="BK276"/>
  <c r="J264"/>
  <c r="J245"/>
  <c r="J230"/>
  <c r="J201"/>
  <c r="J180"/>
  <c r="J151"/>
  <c r="J272"/>
  <c r="J246"/>
  <c r="BK233"/>
  <c r="BK180"/>
  <c r="BK151"/>
  <c r="BK141"/>
  <c r="BK278"/>
  <c r="BK273"/>
  <c r="J266"/>
  <c r="J253"/>
  <c r="BK241"/>
  <c r="BK227"/>
  <c r="J175"/>
  <c r="J150"/>
  <c r="BK282"/>
  <c r="BK271"/>
  <c r="J262"/>
  <c r="BK246"/>
  <c r="BK230"/>
  <c r="BK193"/>
  <c r="BK182"/>
  <c r="J148"/>
  <c r="BK139"/>
  <c r="J277"/>
  <c r="BK250"/>
  <c r="BK240"/>
  <c r="BK209"/>
  <c r="J186"/>
  <c r="J174"/>
  <c r="BK132"/>
  <c r="BK129" l="1"/>
  <c r="J129" s="1"/>
  <c r="J98" s="1"/>
  <c r="BK153"/>
  <c r="J153" s="1"/>
  <c r="J99" s="1"/>
  <c r="BK185"/>
  <c r="J185" s="1"/>
  <c r="J100" s="1"/>
  <c r="BK208"/>
  <c r="J208" s="1"/>
  <c r="J101" s="1"/>
  <c r="BK235"/>
  <c r="J235" s="1"/>
  <c r="J105" s="1"/>
  <c r="R242"/>
  <c r="R249"/>
  <c r="P129"/>
  <c r="P153"/>
  <c r="P185"/>
  <c r="P208"/>
  <c r="T235"/>
  <c r="T242"/>
  <c r="T249"/>
  <c r="T129"/>
  <c r="R153"/>
  <c r="R185"/>
  <c r="T208"/>
  <c r="P235"/>
  <c r="BK242"/>
  <c r="J242" s="1"/>
  <c r="J106" s="1"/>
  <c r="BK249"/>
  <c r="J249" s="1"/>
  <c r="J107" s="1"/>
  <c r="R129"/>
  <c r="T153"/>
  <c r="T185"/>
  <c r="R208"/>
  <c r="R235"/>
  <c r="P242"/>
  <c r="P249"/>
  <c r="BK229"/>
  <c r="J229" s="1"/>
  <c r="J102" s="1"/>
  <c r="BK232"/>
  <c r="J232" s="1"/>
  <c r="J103" s="1"/>
  <c r="E117"/>
  <c r="J121"/>
  <c r="J124"/>
  <c r="BF135"/>
  <c r="BF141"/>
  <c r="BF150"/>
  <c r="BF164"/>
  <c r="BF169"/>
  <c r="BF175"/>
  <c r="BF177"/>
  <c r="BF180"/>
  <c r="BF182"/>
  <c r="BF183"/>
  <c r="BF186"/>
  <c r="BF193"/>
  <c r="BF200"/>
  <c r="BF201"/>
  <c r="BF221"/>
  <c r="BF227"/>
  <c r="BF230"/>
  <c r="BF246"/>
  <c r="BF257"/>
  <c r="BF262"/>
  <c r="BF279"/>
  <c r="F92"/>
  <c r="BF139"/>
  <c r="BF146"/>
  <c r="BF154"/>
  <c r="BF216"/>
  <c r="BF220"/>
  <c r="BF243"/>
  <c r="BF266"/>
  <c r="BF272"/>
  <c r="BF273"/>
  <c r="BF275"/>
  <c r="BF277"/>
  <c r="BF282"/>
  <c r="BF130"/>
  <c r="BF132"/>
  <c r="BF174"/>
  <c r="BF209"/>
  <c r="BF236"/>
  <c r="BF237"/>
  <c r="BF240"/>
  <c r="BF241"/>
  <c r="BF248"/>
  <c r="BF250"/>
  <c r="BF252"/>
  <c r="BF255"/>
  <c r="BF264"/>
  <c r="BF267"/>
  <c r="BF276"/>
  <c r="BF278"/>
  <c r="BF280"/>
  <c r="BF148"/>
  <c r="BF151"/>
  <c r="BF233"/>
  <c r="BF245"/>
  <c r="BF253"/>
  <c r="BF269"/>
  <c r="BF271"/>
  <c r="BF274"/>
  <c r="F36"/>
  <c r="BC95" i="1" s="1"/>
  <c r="F35" i="2"/>
  <c r="BB95" i="1" s="1"/>
  <c r="J33" i="2"/>
  <c r="AV95" i="1" s="1"/>
  <c r="F37" i="2"/>
  <c r="BD95" i="1" s="1"/>
  <c r="F33" i="2"/>
  <c r="AZ95" i="1" s="1"/>
  <c r="R234" i="2" l="1"/>
  <c r="P128"/>
  <c r="T128"/>
  <c r="T234"/>
  <c r="P234"/>
  <c r="R128"/>
  <c r="BK128"/>
  <c r="J128" s="1"/>
  <c r="J97" s="1"/>
  <c r="BK234"/>
  <c r="J234" s="1"/>
  <c r="J104" s="1"/>
  <c r="J34"/>
  <c r="AW95" i="1" s="1"/>
  <c r="AT95" s="1"/>
  <c r="AZ94"/>
  <c r="W29" s="1"/>
  <c r="BB94"/>
  <c r="AX94" s="1"/>
  <c r="BD94"/>
  <c r="W33" s="1"/>
  <c r="BC94"/>
  <c r="AY94" s="1"/>
  <c r="F34" i="2"/>
  <c r="BA95" i="1" s="1"/>
  <c r="R127" i="2" l="1"/>
  <c r="T127"/>
  <c r="P127"/>
  <c r="AU95" i="1" s="1"/>
  <c r="AU94" s="1"/>
  <c r="BK127" i="2"/>
  <c r="J127" s="1"/>
  <c r="J96" s="1"/>
  <c r="AV94" i="1"/>
  <c r="AK29" s="1"/>
  <c r="W31"/>
  <c r="W32"/>
  <c r="BA94"/>
  <c r="W30" s="1"/>
  <c r="J30" i="2" l="1"/>
  <c r="AG95" i="1" s="1"/>
  <c r="AW94"/>
  <c r="AK30" s="1"/>
  <c r="J39" i="2" l="1"/>
  <c r="AN95" i="1"/>
  <c r="AG94"/>
  <c r="AK26" s="1"/>
  <c r="AT94"/>
  <c r="AN94" l="1"/>
  <c r="AK35"/>
</calcChain>
</file>

<file path=xl/sharedStrings.xml><?xml version="1.0" encoding="utf-8"?>
<sst xmlns="http://schemas.openxmlformats.org/spreadsheetml/2006/main" count="1912" uniqueCount="440">
  <si>
    <t>Export Komplet</t>
  </si>
  <si>
    <t/>
  </si>
  <si>
    <t>2.0</t>
  </si>
  <si>
    <t>False</t>
  </si>
  <si>
    <t>{097a1e2b-1a10-499c-bedb-87ea60508d8b}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</si>
  <si>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</si>
  <si>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</si>
  <si>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</si>
  <si>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</si>
  <si>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</si>
  <si>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</si>
  <si>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</si>
  <si>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99-20</t>
  </si>
  <si>
    <t>Stavba:</t>
  </si>
  <si>
    <t>Stavebné úpravy maštale pre voľné ustajnenie HD, p.č. 609 Pichne okr. Snina</t>
  </si>
  <si>
    <t>JKSO:</t>
  </si>
  <si>
    <t>KS:</t>
  </si>
  <si>
    <t>Miesto:</t>
  </si>
  <si>
    <t xml:space="preserve"> </t>
  </si>
  <si>
    <t>Dátum:</t>
  </si>
  <si>
    <t>20. 6. 2022</t>
  </si>
  <si>
    <t>Objednávateľ:</t>
  </si>
  <si>
    <t>IČO:</t>
  </si>
  <si>
    <t>36 472 166</t>
  </si>
  <si>
    <t>IČ DPH:</t>
  </si>
  <si>
    <t>SK202 156 6778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</si>
  <si>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</si>
  <si>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</si>
  <si>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</si>
  <si>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</si>
  <si>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</si>
  <si>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</si>
  <si>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</si>
  <si>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</si>
  <si>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</si>
  <si>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</si>
  <si>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</si>
  <si>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</si>
  <si>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</si>
  <si>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</si>
  <si>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</si>
  <si>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</si>
  <si>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</si>
  <si>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</si>
  <si>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</si>
  <si>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</si>
  <si>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</si>
  <si>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</si>
  <si>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</si>
  <si>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</si>
  <si>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</si>
  <si>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</si>
  <si>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</si>
  <si>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</si>
  <si>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</si>
  <si>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</si>
  <si>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</si>
  <si>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</si>
  <si>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</si>
  <si>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</si>
  <si>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</si>
  <si>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</si>
  <si>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</si>
  <si>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</si>
  <si>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</si>
  <si>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</si>
  <si>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</si>
  <si>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</si>
  <si>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</si>
  <si>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</si>
  <si>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</si>
  <si>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</si>
  <si>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</si>
  <si>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</si>
  <si>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</si>
  <si>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</si>
  <si>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</si>
  <si>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Vlastná stavba</t>
  </si>
  <si>
    <t>STA</t>
  </si>
  <si>
    <t>1</t>
  </si>
  <si>
    <t>{332e9f8b-fcc4-4987-9de6-7b0ebf1e5a14}</t>
  </si>
  <si>
    <t>KRYCÍ LIST ROZPOČTU</t>
  </si>
  <si>
    <t>Objekt:</t>
  </si>
  <si>
    <t>01 - SO 01 Vlastná stavba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</si>
  <si>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</si>
  <si>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</si>
  <si>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</si>
  <si>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</si>
  <si>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</si>
  <si>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</si>
  <si>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</si>
  <si>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</si>
  <si>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</si>
  <si>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</si>
  <si>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</si>
  <si>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</si>
  <si>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</si>
  <si>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</si>
  <si>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</si>
  <si>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</si>
  <si>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</si>
  <si>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</si>
  <si>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</si>
  <si>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</si>
  <si>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</si>
  <si>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</si>
  <si>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</si>
  <si>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</si>
  <si>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</si>
  <si>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</si>
  <si>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</si>
  <si>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</si>
  <si>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</si>
  <si>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</si>
  <si>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</si>
  <si>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</si>
  <si>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</si>
  <si>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</si>
  <si>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</si>
  <si>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</si>
  <si>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2</t>
  </si>
  <si>
    <t>902109394</t>
  </si>
  <si>
    <t>VV</t>
  </si>
  <si>
    <t>73*8+16*12</t>
  </si>
  <si>
    <t>121101112.S</t>
  </si>
  <si>
    <t>Odstránenie ornice s premiestn. na hromady, so zložením na vzdialenosť do 100 m a do 1000 m3</t>
  </si>
  <si>
    <t>m3</t>
  </si>
  <si>
    <t>-935304676</t>
  </si>
  <si>
    <t>776*0,3</t>
  </si>
  <si>
    <t>Súčet</t>
  </si>
  <si>
    <t>3</t>
  </si>
  <si>
    <t>131201101.S</t>
  </si>
  <si>
    <t>Výkop nezapaženej jamy v hornine 3, do 100 m3</t>
  </si>
  <si>
    <t>1401706059</t>
  </si>
  <si>
    <t>0,5*0,5*0,95*30</t>
  </si>
  <si>
    <t>71,33*3,5*0,2    "krmna cesta</t>
  </si>
  <si>
    <t>131201109.S</t>
  </si>
  <si>
    <t>Hĺbenie nezapažených jám a zárezov. Príplatok za lepivosť horniny 3</t>
  </si>
  <si>
    <t>2131424755</t>
  </si>
  <si>
    <t>57,056*0,3</t>
  </si>
  <si>
    <t>5</t>
  </si>
  <si>
    <t>132201102.S</t>
  </si>
  <si>
    <t>Výkop ryhy do šírky 600 mm v horn.3 nad 100 m3</t>
  </si>
  <si>
    <t>1672134880</t>
  </si>
  <si>
    <t>(11,63+55,38)*2*0,6*0,95</t>
  </si>
  <si>
    <t>(5+2,5)*0,2*0,95</t>
  </si>
  <si>
    <t>(8,08+8,0)*0,2*0,95</t>
  </si>
  <si>
    <t>6</t>
  </si>
  <si>
    <t>132201109.S</t>
  </si>
  <si>
    <t>Príplatok k cene za lepivosť pri hĺbení rýh šírky do 600 mm zapažených i nezapažených s urovnaním dna v hornine 3</t>
  </si>
  <si>
    <t>2127816632</t>
  </si>
  <si>
    <t>80,871*0,3</t>
  </si>
  <si>
    <t>7</t>
  </si>
  <si>
    <t>162201102.S</t>
  </si>
  <si>
    <t>Vodorovné premiestnenie výkopku z horniny 1-4 nad 20-50m</t>
  </si>
  <si>
    <t>-469273872</t>
  </si>
  <si>
    <t>57,056+80,871</t>
  </si>
  <si>
    <t>8</t>
  </si>
  <si>
    <t>171201202.S</t>
  </si>
  <si>
    <t>Uloženie sypaniny na skládky nad 100 do 1000 m3</t>
  </si>
  <si>
    <t>-1184666740</t>
  </si>
  <si>
    <t>9</t>
  </si>
  <si>
    <t>181201101.S</t>
  </si>
  <si>
    <t>Úprava pláne v násypoch v hornine 1-4 bez zhutnenia</t>
  </si>
  <si>
    <t>-1502705468</t>
  </si>
  <si>
    <t>75*12</t>
  </si>
  <si>
    <t>Zakladanie</t>
  </si>
  <si>
    <t>10</t>
  </si>
  <si>
    <t>271573001.S</t>
  </si>
  <si>
    <t>Násyp pod základové konštrukcie so zhutnením zo štrkopiesku fr.0-32 mm</t>
  </si>
  <si>
    <t>1103876921</t>
  </si>
  <si>
    <t>0,5*0,5*30*0,15</t>
  </si>
  <si>
    <t>(8,08+7,88)*15,63*0,15</t>
  </si>
  <si>
    <t>4*55,38*0,15</t>
  </si>
  <si>
    <t>(11,63+55,38)*2*0,6*0,15</t>
  </si>
  <si>
    <t>(5+2,5)*0,2*0,15</t>
  </si>
  <si>
    <t>(8,08+7,88)*0,2*0,15</t>
  </si>
  <si>
    <t>11,63*55,38*0,15</t>
  </si>
  <si>
    <t>55,38*1,2*0,15</t>
  </si>
  <si>
    <t>11</t>
  </si>
  <si>
    <t>274321311.S</t>
  </si>
  <si>
    <t>Betón základových pásov, železový (bez výstuže), tr. C 16/20</t>
  </si>
  <si>
    <t>937162894</t>
  </si>
  <si>
    <t>(11,63+55,38)*2*0,5*0,95</t>
  </si>
  <si>
    <t>12</t>
  </si>
  <si>
    <t>274351215.S</t>
  </si>
  <si>
    <t>Debnenie stien základových pásov, zhotovenie-dielce</t>
  </si>
  <si>
    <t>-14711345</t>
  </si>
  <si>
    <t>(11,63+55,38)*2*2*0,15</t>
  </si>
  <si>
    <t>(5+2,5)*2*0,15</t>
  </si>
  <si>
    <t>(8,08+8,0)*2*0,15</t>
  </si>
  <si>
    <t>13</t>
  </si>
  <si>
    <t>274351216.S</t>
  </si>
  <si>
    <t>Debnenie stien základových pásov, odstránenie-dielce</t>
  </si>
  <si>
    <t>-268458346</t>
  </si>
  <si>
    <t>14</t>
  </si>
  <si>
    <t>274361821.S</t>
  </si>
  <si>
    <t>Výstuž základových pásov z ocele B500 (10505)</t>
  </si>
  <si>
    <t>t</t>
  </si>
  <si>
    <t>-1804700830</t>
  </si>
  <si>
    <t>68,140*0,035</t>
  </si>
  <si>
    <t>15</t>
  </si>
  <si>
    <t>275321311.S</t>
  </si>
  <si>
    <t>Betón základových pätiek, železový (bez výstuže), tr. C 16/20</t>
  </si>
  <si>
    <t>1849619598</t>
  </si>
  <si>
    <t>0,5*0,5*30*0,95</t>
  </si>
  <si>
    <t>16</t>
  </si>
  <si>
    <t>275351215.S</t>
  </si>
  <si>
    <t>Debnenie stien základových pätiek, zhotovenie-dielce</t>
  </si>
  <si>
    <t>-17806957</t>
  </si>
  <si>
    <t>0,5*4*0,15*30</t>
  </si>
  <si>
    <t>17</t>
  </si>
  <si>
    <t>275351216.S</t>
  </si>
  <si>
    <t>Debnenie stien základovýcb pätiek, odstránenie-dielce</t>
  </si>
  <si>
    <t>-1659140527</t>
  </si>
  <si>
    <t>18</t>
  </si>
  <si>
    <t>275361821.S</t>
  </si>
  <si>
    <t>Výstuž základových pätiek z ocele B500 (10505)</t>
  </si>
  <si>
    <t>1564993566</t>
  </si>
  <si>
    <t>7,125*0,035</t>
  </si>
  <si>
    <t>Zvislé a kompletné konštrukcie</t>
  </si>
  <si>
    <t>19</t>
  </si>
  <si>
    <t>341321410.S</t>
  </si>
  <si>
    <t>Betón stien a priečok, železový (bez výstuže) tr. C 25/30</t>
  </si>
  <si>
    <t>-265861045</t>
  </si>
  <si>
    <t>(8,0+8,08)*0,2*1,2</t>
  </si>
  <si>
    <t>(55,38+11,63)*2 *0,5*2</t>
  </si>
  <si>
    <t>(5+2,5)*1,2*0,2</t>
  </si>
  <si>
    <t>55,38*0,2*0,4*3</t>
  </si>
  <si>
    <t>-4*2-3*1,4-1,8*4</t>
  </si>
  <si>
    <t>341351105.S</t>
  </si>
  <si>
    <t>Debnenie stien a priečok obojstranné zhotovenie-dielce</t>
  </si>
  <si>
    <t>-134000030</t>
  </si>
  <si>
    <t>(8,0+8,08)*2*1,2</t>
  </si>
  <si>
    <t>(55,38+11,63)*2 *2*2</t>
  </si>
  <si>
    <t>(5+2,5)*1,2*2</t>
  </si>
  <si>
    <t>55,38*3*2*0,4</t>
  </si>
  <si>
    <t>(-4*2-3*1,4-1,8*4)*2</t>
  </si>
  <si>
    <t>21</t>
  </si>
  <si>
    <t>341351106.S</t>
  </si>
  <si>
    <t>Debnenie stien a priečok obojstranné odstránenie-dielce</t>
  </si>
  <si>
    <t>98478550</t>
  </si>
  <si>
    <t>22</t>
  </si>
  <si>
    <t>341362422.S</t>
  </si>
  <si>
    <t>Výstuž  stien a priečok rovných alebo oblých zo zváraných sietí KARI, priemer drôtu 6/6 mm, veľkosť oka 150x150 mm</t>
  </si>
  <si>
    <t>-491446700</t>
  </si>
  <si>
    <t>(8,0+8,08)*1,2</t>
  </si>
  <si>
    <t>(55,38+11,63)*2 *2</t>
  </si>
  <si>
    <t>(5+2,5)*1,2</t>
  </si>
  <si>
    <t>55,38*3*0,4</t>
  </si>
  <si>
    <t>(-4*2-3*1,4-1,8*4)</t>
  </si>
  <si>
    <t>Úpravy povrchov, podlahy, osadenie</t>
  </si>
  <si>
    <t>23</t>
  </si>
  <si>
    <t>631315611.S</t>
  </si>
  <si>
    <t>Mazanina z betónu prostého (m3) tr. C 16/20 hr.nad 120 do 240 mm</t>
  </si>
  <si>
    <t>2007206656</t>
  </si>
  <si>
    <t>(8,08+8,0)*19,9*0,15</t>
  </si>
  <si>
    <t>11,63*55,38*0,10</t>
  </si>
  <si>
    <t>55,38*3,5*0,15   " krmna cesta</t>
  </si>
  <si>
    <t>24</t>
  </si>
  <si>
    <t>631351101.S</t>
  </si>
  <si>
    <t>Debnenie stien, rýh a otvorov v podlahách zhotovenie</t>
  </si>
  <si>
    <t>-1247979505</t>
  </si>
  <si>
    <t>71,33*0,15  " krmna cesta</t>
  </si>
  <si>
    <t>(8,0+19,9*2+8,08+55,13*2)*0,15</t>
  </si>
  <si>
    <t>25</t>
  </si>
  <si>
    <t>631351102.S</t>
  </si>
  <si>
    <t>Debnenie stien, rýh a otvorov v podlahách odstránenie</t>
  </si>
  <si>
    <t>-639540243</t>
  </si>
  <si>
    <t>26</t>
  </si>
  <si>
    <t>631362422.S</t>
  </si>
  <si>
    <t>Výstuž mazanín z betónov (z kameniva) a z ľahkých betónov zo sietí KARI, priemer drôtu 6/6 mm, veľkosť oka 150x150 mm</t>
  </si>
  <si>
    <t>491717543</t>
  </si>
  <si>
    <t>(8,08+8,0)*19,9</t>
  </si>
  <si>
    <t>4*55,38</t>
  </si>
  <si>
    <t>11,63*55,38</t>
  </si>
  <si>
    <t>55,38*3,5  " krmna cesta</t>
  </si>
  <si>
    <t>27</t>
  </si>
  <si>
    <t>634920033.S</t>
  </si>
  <si>
    <t>Rezanie dilatačných škár v čiastočne zatvrdnutej betónovej mazanine alebo poteru hĺbky nad 50 do 80 mm, šírky nad 10 do 20 mm</t>
  </si>
  <si>
    <t>m</t>
  </si>
  <si>
    <t>1448044155</t>
  </si>
  <si>
    <t>19,9+8,0+19,9+8,08+4*4+10,48*3+55,13+3,5*4</t>
  </si>
  <si>
    <t>Ostatné konštrukcie a práce-búranie</t>
  </si>
  <si>
    <t>28</t>
  </si>
  <si>
    <t>952901311.S</t>
  </si>
  <si>
    <t>Vyčistenie budov poľnohospodárskych objektov akejkoľvek výšky</t>
  </si>
  <si>
    <t>-1150806007</t>
  </si>
  <si>
    <t>55,38*10,78</t>
  </si>
  <si>
    <t>99</t>
  </si>
  <si>
    <t>Presun hmôt HSV</t>
  </si>
  <si>
    <t>29</t>
  </si>
  <si>
    <t>998011002.S</t>
  </si>
  <si>
    <t>Presun hmôt pre budovy (801, 803, 812), zvislá konštr. z tehál, tvárnic, z kovu výšky do 12 m</t>
  </si>
  <si>
    <t>-497293428</t>
  </si>
  <si>
    <t>PSV</t>
  </si>
  <si>
    <t>Práce a dodávky PSV</t>
  </si>
  <si>
    <t>762</t>
  </si>
  <si>
    <t>Konštrukcie tesárske</t>
  </si>
  <si>
    <t>30</t>
  </si>
  <si>
    <t>762332110.S</t>
  </si>
  <si>
    <t>Montáž viazaných konštrukcií krovov striech z reziva priemernej plochy do 120 cm2</t>
  </si>
  <si>
    <t>637095193</t>
  </si>
  <si>
    <t>31</t>
  </si>
  <si>
    <t>M</t>
  </si>
  <si>
    <t>605120006900.S</t>
  </si>
  <si>
    <t>Drevené hranoly 80 mm x 120 mm</t>
  </si>
  <si>
    <t>32</t>
  </si>
  <si>
    <t>1053435893</t>
  </si>
  <si>
    <t>941,46*0,08*0,12</t>
  </si>
  <si>
    <t>9,038*1,05 'Prepočítané koeficientom množstva</t>
  </si>
  <si>
    <t>762395000.S</t>
  </si>
  <si>
    <t>Spojovacie prostriedky pre viazané konštrukcie krovov, debnenie a laťovanie, nadstrešné konštr., spádové kliny - svorky, dosky, klince, pásová oceľ, vruty</t>
  </si>
  <si>
    <t>547257066</t>
  </si>
  <si>
    <t>33</t>
  </si>
  <si>
    <t>998762202.S</t>
  </si>
  <si>
    <t>Presun hmôt pre konštrukcie tesárske v objektoch výšky do 12 m</t>
  </si>
  <si>
    <t>%</t>
  </si>
  <si>
    <t>-227539473</t>
  </si>
  <si>
    <t>764</t>
  </si>
  <si>
    <t>Konštrukcie klampiarske</t>
  </si>
  <si>
    <t>34</t>
  </si>
  <si>
    <t>764352221.S</t>
  </si>
  <si>
    <t>Žľaby z pozinkovaného PZ plechu, pododkvapové polkruhové r.š. 200 mm</t>
  </si>
  <si>
    <t>-1250004866</t>
  </si>
  <si>
    <t>55,38*3</t>
  </si>
  <si>
    <t>35</t>
  </si>
  <si>
    <t>764359212.S</t>
  </si>
  <si>
    <t>Kotlík kónický z pozinkovaného PZ plechu, pre rúry s priemerom od 100 do 125 mm</t>
  </si>
  <si>
    <t>ks</t>
  </si>
  <si>
    <t>144021217</t>
  </si>
  <si>
    <t>36</t>
  </si>
  <si>
    <t>764454255.S</t>
  </si>
  <si>
    <t>Zvodové rúry z pozinkovaného PZ plechu, kruhové priemer 150 mm</t>
  </si>
  <si>
    <t>922004393</t>
  </si>
  <si>
    <t>2,41*2+4,72*2+4,04*2</t>
  </si>
  <si>
    <t>37</t>
  </si>
  <si>
    <t>998764201.S</t>
  </si>
  <si>
    <t>Presun hmôt pre konštrukcie klampiarske v objektoch výšky do 6 m</t>
  </si>
  <si>
    <t>-511008423</t>
  </si>
  <si>
    <t>767</t>
  </si>
  <si>
    <t>Konštrukcie doplnkové kovové</t>
  </si>
  <si>
    <t>38</t>
  </si>
  <si>
    <t>767137114.S</t>
  </si>
  <si>
    <t>Montáž roštu zváraného z tenkosten. profilov, rozpätie do 600 mm</t>
  </si>
  <si>
    <t>-1620697782</t>
  </si>
  <si>
    <t>146,458+47,073</t>
  </si>
  <si>
    <t>39</t>
  </si>
  <si>
    <t>145520000300.S</t>
  </si>
  <si>
    <t>Profil oceľový zváraný tenkostenný uzavretý obdĺžnikový</t>
  </si>
  <si>
    <t>-1263607450</t>
  </si>
  <si>
    <t>40</t>
  </si>
  <si>
    <t>767137511.S</t>
  </si>
  <si>
    <t xml:space="preserve">Obloženie Lexanom </t>
  </si>
  <si>
    <t>-1325340012</t>
  </si>
  <si>
    <t>55,38*0,85</t>
  </si>
  <si>
    <t>41</t>
  </si>
  <si>
    <t>283170000100</t>
  </si>
  <si>
    <t>Doska komôrková z polykarbonátu LEXAN</t>
  </si>
  <si>
    <t>-1481408962</t>
  </si>
  <si>
    <t>47,073*1,05 'Prepočítané koeficientom množstva</t>
  </si>
  <si>
    <t>42</t>
  </si>
  <si>
    <t>767137512.S</t>
  </si>
  <si>
    <t>Obloženie plechom oceľovým, tvarovaným, lakovaným</t>
  </si>
  <si>
    <t>-726608570</t>
  </si>
  <si>
    <t>11,63*1,81/2*2</t>
  </si>
  <si>
    <t>(11,63*2,77-4*2)*2</t>
  </si>
  <si>
    <t>55,38*1,39</t>
  </si>
  <si>
    <t>43</t>
  </si>
  <si>
    <t>138310001300.S</t>
  </si>
  <si>
    <t>Plech trapézový pozink , hr. 0,5 - 1,25 mm</t>
  </si>
  <si>
    <t>395724074</t>
  </si>
  <si>
    <t>146,458*1,05 'Prepočítané koeficientom množstva</t>
  </si>
  <si>
    <t>44</t>
  </si>
  <si>
    <t>767161210.S</t>
  </si>
  <si>
    <t>Montáž zábradlia rovného z rúrok na oceľovú konštrukciu, s hmotnosťou 1 m zábradlia do 20 kg</t>
  </si>
  <si>
    <t>965411738</t>
  </si>
  <si>
    <t>55,38*2</t>
  </si>
  <si>
    <t>45</t>
  </si>
  <si>
    <t>553520003000.S</t>
  </si>
  <si>
    <t>Zábradlie rovné, výška do 1200 mm,  vhodné do exteriéru</t>
  </si>
  <si>
    <t>-1176794587</t>
  </si>
  <si>
    <t>46</t>
  </si>
  <si>
    <t>767392112.S</t>
  </si>
  <si>
    <t>Montáž krytiny striech plechom tvarovaným skrutkovaním</t>
  </si>
  <si>
    <t>1902293696</t>
  </si>
  <si>
    <t>55,38*12,78+55,38*1,2</t>
  </si>
  <si>
    <t>47</t>
  </si>
  <si>
    <t>-1636844058</t>
  </si>
  <si>
    <t>774,212*1,03 'Prepočítané koeficientom množstva</t>
  </si>
  <si>
    <t>48</t>
  </si>
  <si>
    <t>767920120.S</t>
  </si>
  <si>
    <t>Montáž vrát a vrátok osadzovaných na stĺpiky murované alebo betónované, 2-4 m2</t>
  </si>
  <si>
    <t>-759505436</t>
  </si>
  <si>
    <t>49</t>
  </si>
  <si>
    <t>553510010000.S</t>
  </si>
  <si>
    <t>Bránka - vráta - jednokrídlová, šxv 1,8x1,6 m</t>
  </si>
  <si>
    <t>-380263706</t>
  </si>
  <si>
    <t>50</t>
  </si>
  <si>
    <t>767920130.S</t>
  </si>
  <si>
    <t>Montáž vrát a vrátok osadzovaných na stĺpiky murované alebo betónované, 4-6 m2</t>
  </si>
  <si>
    <t>425019928</t>
  </si>
  <si>
    <t>51</t>
  </si>
  <si>
    <t>553410058800.S</t>
  </si>
  <si>
    <t>Vráta oceľové 3000x1600 mm</t>
  </si>
  <si>
    <t>252348621</t>
  </si>
  <si>
    <t>52</t>
  </si>
  <si>
    <t>767920140.S</t>
  </si>
  <si>
    <t>Montáž vrát a vrátok k oploteniu osadzovaných na stĺpiky murované alebo betónované, 6-8 m2</t>
  </si>
  <si>
    <t>953530570</t>
  </si>
  <si>
    <t>53</t>
  </si>
  <si>
    <t>553410058000.S1</t>
  </si>
  <si>
    <t>Vráta oceľové 4000x1600 mm posúvne</t>
  </si>
  <si>
    <t>552932175</t>
  </si>
  <si>
    <t>54</t>
  </si>
  <si>
    <t>767920170.S</t>
  </si>
  <si>
    <t>Montáž vrát a vrátok osadzovaných na stĺpiky murované alebo betónované nad 15 m2</t>
  </si>
  <si>
    <t>-1632897726</t>
  </si>
  <si>
    <t>55</t>
  </si>
  <si>
    <t>553410057800.S</t>
  </si>
  <si>
    <t>Vráta oceľové dvojkrídlové 10,78 x 1,6 m</t>
  </si>
  <si>
    <t>1685744399</t>
  </si>
  <si>
    <t>56</t>
  </si>
  <si>
    <t>767995106.S</t>
  </si>
  <si>
    <t>Montáž ostatných atypických kovových stavebných doplnkových konštrukcií nad 100 do 250 kg</t>
  </si>
  <si>
    <t>kg</t>
  </si>
  <si>
    <t>-1093156914</t>
  </si>
  <si>
    <t>57</t>
  </si>
  <si>
    <t>134830000100.S</t>
  </si>
  <si>
    <t>Prvky pre oceľovú nosnú konštrukciu - stĺpy, väzniky prierez do 100-300 mm- pozinkované</t>
  </si>
  <si>
    <t>971352491</t>
  </si>
  <si>
    <t>15785,65*0,001 'Prepočítané koeficientom množstva</t>
  </si>
  <si>
    <t>58</t>
  </si>
  <si>
    <t>998767201.S</t>
  </si>
  <si>
    <t>Presun hmôt pre kovové stavebné doplnkové konštrukcie v objektoch výšky do 6 m</t>
  </si>
  <si>
    <t>151895978</t>
  </si>
  <si>
    <t xml:space="preserve">Notax Consulting s.r.o., Fidlíkova 3, Humenné 066 01 </t>
  </si>
  <si>
    <t>Argo-PK, Projekčná kancelária, Strojárska 3998, Snina</t>
  </si>
  <si>
    <t>Notax Consulting s.r.o., Fidlíkova 3, Humenné 066 01</t>
  </si>
  <si>
    <t xml:space="preserve">    9 - Ostatné konštrukcie a práce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</si>
</sst>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0"/>
  <sheetViews>
    <sheetView showGridLines="0" topLeftCell="A112" workbookViewId="0">
      <selection activeCell="A96" sqref="A96:XFD9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18" t="s">
        <v>5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S4" s="16" t="s">
        <v>10</v>
      </c>
    </row>
    <row r="5" spans="1:74" s="1" customFormat="1" ht="12" customHeight="1">
      <c r="B5" s="19"/>
      <c r="D5" s="22" t="s">
        <v>11</v>
      </c>
      <c r="K5" s="211" t="s">
        <v>12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R5" s="19"/>
      <c r="BS5" s="16" t="s">
        <v>6</v>
      </c>
    </row>
    <row r="6" spans="1:74" s="1" customFormat="1" ht="36.950000000000003" customHeight="1">
      <c r="B6" s="19"/>
      <c r="D6" s="24" t="s">
        <v>13</v>
      </c>
      <c r="K6" s="213" t="s">
        <v>14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R6" s="19"/>
      <c r="BS6" s="16" t="s">
        <v>6</v>
      </c>
    </row>
    <row r="7" spans="1:74" s="1" customFormat="1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s="1" customFormat="1" ht="12" customHeight="1">
      <c r="B8" s="19"/>
      <c r="D8" s="25" t="s">
        <v>17</v>
      </c>
      <c r="K8" s="23" t="s">
        <v>18</v>
      </c>
      <c r="AK8" s="25" t="s">
        <v>19</v>
      </c>
      <c r="AN8" s="23" t="s">
        <v>20</v>
      </c>
      <c r="AR8" s="19"/>
      <c r="BS8" s="16" t="s">
        <v>6</v>
      </c>
    </row>
    <row r="9" spans="1:74" s="1" customFormat="1" ht="14.45" customHeight="1">
      <c r="B9" s="19"/>
      <c r="AR9" s="19"/>
      <c r="BS9" s="16" t="s">
        <v>6</v>
      </c>
    </row>
    <row r="10" spans="1:74" s="1" customFormat="1" ht="12" customHeight="1">
      <c r="B10" s="19"/>
      <c r="D10" s="25" t="s">
        <v>21</v>
      </c>
      <c r="AK10" s="25" t="s">
        <v>22</v>
      </c>
      <c r="AN10" s="23" t="s">
        <v>23</v>
      </c>
      <c r="AR10" s="19"/>
      <c r="BS10" s="16" t="s">
        <v>6</v>
      </c>
    </row>
    <row r="11" spans="1:74" s="1" customFormat="1" ht="18.399999999999999" customHeight="1">
      <c r="B11" s="19"/>
      <c r="E11" s="23" t="s">
        <v>436</v>
      </c>
      <c r="AK11" s="25" t="s">
        <v>24</v>
      </c>
      <c r="AN11" s="23" t="s">
        <v>25</v>
      </c>
      <c r="AR11" s="19"/>
      <c r="BS11" s="16" t="s">
        <v>6</v>
      </c>
    </row>
    <row r="12" spans="1:74" s="1" customFormat="1" ht="6.95" customHeight="1">
      <c r="B12" s="19"/>
      <c r="AR12" s="19"/>
      <c r="BS12" s="16" t="s">
        <v>6</v>
      </c>
    </row>
    <row r="13" spans="1:74" s="1" customFormat="1" ht="12" customHeight="1">
      <c r="B13" s="19"/>
      <c r="D13" s="25" t="s">
        <v>26</v>
      </c>
      <c r="AK13" s="25" t="s">
        <v>22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18</v>
      </c>
      <c r="AK14" s="25" t="s">
        <v>24</v>
      </c>
      <c r="AN14" s="23" t="s">
        <v>1</v>
      </c>
      <c r="AR14" s="19"/>
      <c r="BS14" s="16" t="s">
        <v>6</v>
      </c>
    </row>
    <row r="15" spans="1:74" s="1" customFormat="1" ht="6.95" customHeight="1">
      <c r="B15" s="19"/>
      <c r="AR15" s="19"/>
      <c r="BS15" s="16" t="s">
        <v>3</v>
      </c>
    </row>
    <row r="16" spans="1:74" s="1" customFormat="1" ht="12" customHeight="1">
      <c r="B16" s="19"/>
      <c r="D16" s="25" t="s">
        <v>27</v>
      </c>
      <c r="AK16" s="25" t="s">
        <v>22</v>
      </c>
      <c r="AN16" s="23" t="s">
        <v>1</v>
      </c>
      <c r="AR16" s="19"/>
      <c r="BS16" s="16" t="s">
        <v>3</v>
      </c>
    </row>
    <row r="17" spans="1:71" s="1" customFormat="1" ht="18.399999999999999" customHeight="1">
      <c r="B17" s="19"/>
      <c r="E17" s="23" t="s">
        <v>437</v>
      </c>
      <c r="AK17" s="25" t="s">
        <v>24</v>
      </c>
      <c r="AN17" s="23" t="s">
        <v>1</v>
      </c>
      <c r="AR17" s="19"/>
      <c r="BS17" s="16" t="s">
        <v>28</v>
      </c>
    </row>
    <row r="18" spans="1:71" s="1" customFormat="1" ht="6.95" customHeight="1">
      <c r="B18" s="19"/>
      <c r="AR18" s="19"/>
      <c r="BS18" s="16" t="s">
        <v>6</v>
      </c>
    </row>
    <row r="19" spans="1:71" s="1" customFormat="1" ht="12" customHeight="1">
      <c r="B19" s="19"/>
      <c r="D19" s="25" t="s">
        <v>29</v>
      </c>
      <c r="AK19" s="25" t="s">
        <v>22</v>
      </c>
      <c r="AN19" s="23" t="s">
        <v>1</v>
      </c>
      <c r="AR19" s="19"/>
      <c r="BS19" s="16" t="s">
        <v>6</v>
      </c>
    </row>
    <row r="20" spans="1:71" s="1" customFormat="1" ht="18.399999999999999" customHeight="1">
      <c r="B20" s="19"/>
      <c r="E20" s="23" t="s">
        <v>18</v>
      </c>
      <c r="AK20" s="25" t="s">
        <v>24</v>
      </c>
      <c r="AN20" s="23" t="s">
        <v>1</v>
      </c>
      <c r="AR20" s="19"/>
      <c r="BS20" s="16" t="s">
        <v>28</v>
      </c>
    </row>
    <row r="21" spans="1:71" s="1" customFormat="1" ht="6.95" customHeight="1">
      <c r="B21" s="19"/>
      <c r="AR21" s="19"/>
    </row>
    <row r="22" spans="1:71" s="1" customFormat="1" ht="12" customHeight="1">
      <c r="B22" s="19"/>
      <c r="D22" s="25" t="s">
        <v>30</v>
      </c>
      <c r="AR22" s="19"/>
    </row>
    <row r="23" spans="1:71" s="1" customFormat="1" ht="16.5" customHeight="1">
      <c r="B23" s="19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9"/>
    </row>
    <row r="24" spans="1:71" s="1" customFormat="1" ht="6.95" customHeight="1">
      <c r="B24" s="19"/>
      <c r="AR24" s="19"/>
    </row>
    <row r="25" spans="1:71" s="1" customFormat="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1:71" s="2" customFormat="1" ht="25.9" customHeight="1">
      <c r="A26" s="28"/>
      <c r="B26" s="29"/>
      <c r="C26" s="28"/>
      <c r="D26" s="30" t="s">
        <v>31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5">
        <f>ROUND(AG94,2)</f>
        <v>0</v>
      </c>
      <c r="AL26" s="216"/>
      <c r="AM26" s="216"/>
      <c r="AN26" s="216"/>
      <c r="AO26" s="216"/>
      <c r="AP26" s="28"/>
      <c r="AQ26" s="28"/>
      <c r="AR26" s="29"/>
      <c r="BE26" s="28"/>
    </row>
    <row r="27" spans="1:71" s="2" customFormat="1" ht="6.95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8"/>
    </row>
    <row r="28" spans="1:71" s="2" customFormat="1" ht="12.75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17" t="s">
        <v>32</v>
      </c>
      <c r="M28" s="217"/>
      <c r="N28" s="217"/>
      <c r="O28" s="217"/>
      <c r="P28" s="217"/>
      <c r="Q28" s="28"/>
      <c r="R28" s="28"/>
      <c r="S28" s="28"/>
      <c r="T28" s="28"/>
      <c r="U28" s="28"/>
      <c r="V28" s="28"/>
      <c r="W28" s="217" t="s">
        <v>33</v>
      </c>
      <c r="X28" s="217"/>
      <c r="Y28" s="217"/>
      <c r="Z28" s="217"/>
      <c r="AA28" s="217"/>
      <c r="AB28" s="217"/>
      <c r="AC28" s="217"/>
      <c r="AD28" s="217"/>
      <c r="AE28" s="217"/>
      <c r="AF28" s="28"/>
      <c r="AG28" s="28"/>
      <c r="AH28" s="28"/>
      <c r="AI28" s="28"/>
      <c r="AJ28" s="28"/>
      <c r="AK28" s="217" t="s">
        <v>34</v>
      </c>
      <c r="AL28" s="217"/>
      <c r="AM28" s="217"/>
      <c r="AN28" s="217"/>
      <c r="AO28" s="217"/>
      <c r="AP28" s="28"/>
      <c r="AQ28" s="28"/>
      <c r="AR28" s="29"/>
      <c r="BE28" s="28"/>
    </row>
    <row r="29" spans="1:71" s="3" customFormat="1" ht="14.45" customHeight="1">
      <c r="B29" s="33"/>
      <c r="D29" s="25" t="s">
        <v>35</v>
      </c>
      <c r="F29" s="34" t="s">
        <v>36</v>
      </c>
      <c r="L29" s="219">
        <v>0.2</v>
      </c>
      <c r="M29" s="220"/>
      <c r="N29" s="220"/>
      <c r="O29" s="220"/>
      <c r="P29" s="220"/>
      <c r="Q29" s="35"/>
      <c r="R29" s="35"/>
      <c r="S29" s="35"/>
      <c r="T29" s="35"/>
      <c r="U29" s="35"/>
      <c r="V29" s="35"/>
      <c r="W29" s="221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F29" s="35"/>
      <c r="AG29" s="35"/>
      <c r="AH29" s="35"/>
      <c r="AI29" s="35"/>
      <c r="AJ29" s="35"/>
      <c r="AK29" s="221">
        <f>ROUND(AV94, 2)</f>
        <v>0</v>
      </c>
      <c r="AL29" s="220"/>
      <c r="AM29" s="220"/>
      <c r="AN29" s="220"/>
      <c r="AO29" s="220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</row>
    <row r="30" spans="1:71" s="3" customFormat="1" ht="14.45" customHeight="1">
      <c r="B30" s="33"/>
      <c r="F30" s="34" t="s">
        <v>37</v>
      </c>
      <c r="L30" s="208">
        <v>0.2</v>
      </c>
      <c r="M30" s="209"/>
      <c r="N30" s="209"/>
      <c r="O30" s="209"/>
      <c r="P30" s="209"/>
      <c r="W30" s="210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10">
        <f>ROUND(AW94, 2)</f>
        <v>0</v>
      </c>
      <c r="AL30" s="209"/>
      <c r="AM30" s="209"/>
      <c r="AN30" s="209"/>
      <c r="AO30" s="209"/>
      <c r="AR30" s="33"/>
    </row>
    <row r="31" spans="1:71" s="3" customFormat="1" ht="14.45" hidden="1" customHeight="1">
      <c r="B31" s="33"/>
      <c r="F31" s="25" t="s">
        <v>38</v>
      </c>
      <c r="L31" s="208">
        <v>0.2</v>
      </c>
      <c r="M31" s="209"/>
      <c r="N31" s="209"/>
      <c r="O31" s="209"/>
      <c r="P31" s="209"/>
      <c r="W31" s="210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10">
        <v>0</v>
      </c>
      <c r="AL31" s="209"/>
      <c r="AM31" s="209"/>
      <c r="AN31" s="209"/>
      <c r="AO31" s="209"/>
      <c r="AR31" s="33"/>
    </row>
    <row r="32" spans="1:71" s="3" customFormat="1" ht="14.45" hidden="1" customHeight="1">
      <c r="B32" s="33"/>
      <c r="F32" s="25" t="s">
        <v>39</v>
      </c>
      <c r="L32" s="208">
        <v>0.2</v>
      </c>
      <c r="M32" s="209"/>
      <c r="N32" s="209"/>
      <c r="O32" s="209"/>
      <c r="P32" s="209"/>
      <c r="W32" s="210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10">
        <v>0</v>
      </c>
      <c r="AL32" s="209"/>
      <c r="AM32" s="209"/>
      <c r="AN32" s="209"/>
      <c r="AO32" s="209"/>
      <c r="AR32" s="33"/>
    </row>
    <row r="33" spans="1:57" s="3" customFormat="1" ht="14.45" hidden="1" customHeight="1">
      <c r="B33" s="33"/>
      <c r="F33" s="34" t="s">
        <v>40</v>
      </c>
      <c r="L33" s="219">
        <v>0</v>
      </c>
      <c r="M33" s="220"/>
      <c r="N33" s="220"/>
      <c r="O33" s="220"/>
      <c r="P33" s="220"/>
      <c r="Q33" s="35"/>
      <c r="R33" s="35"/>
      <c r="S33" s="35"/>
      <c r="T33" s="35"/>
      <c r="U33" s="35"/>
      <c r="V33" s="35"/>
      <c r="W33" s="221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F33" s="35"/>
      <c r="AG33" s="35"/>
      <c r="AH33" s="35"/>
      <c r="AI33" s="35"/>
      <c r="AJ33" s="35"/>
      <c r="AK33" s="221">
        <v>0</v>
      </c>
      <c r="AL33" s="220"/>
      <c r="AM33" s="220"/>
      <c r="AN33" s="220"/>
      <c r="AO33" s="220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</row>
    <row r="34" spans="1:57" s="2" customFormat="1" ht="6.95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8"/>
    </row>
    <row r="35" spans="1:57" s="2" customFormat="1" ht="25.9" customHeight="1">
      <c r="A35" s="28"/>
      <c r="B35" s="29"/>
      <c r="C35" s="37"/>
      <c r="D35" s="38" t="s">
        <v>41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42</v>
      </c>
      <c r="U35" s="39"/>
      <c r="V35" s="39"/>
      <c r="W35" s="39"/>
      <c r="X35" s="225" t="s">
        <v>43</v>
      </c>
      <c r="Y35" s="223"/>
      <c r="Z35" s="223"/>
      <c r="AA35" s="223"/>
      <c r="AB35" s="223"/>
      <c r="AC35" s="39"/>
      <c r="AD35" s="39"/>
      <c r="AE35" s="39"/>
      <c r="AF35" s="39"/>
      <c r="AG35" s="39"/>
      <c r="AH35" s="39"/>
      <c r="AI35" s="39"/>
      <c r="AJ35" s="39"/>
      <c r="AK35" s="222">
        <f>SUM(AK26:AK33)</f>
        <v>0</v>
      </c>
      <c r="AL35" s="223"/>
      <c r="AM35" s="223"/>
      <c r="AN35" s="223"/>
      <c r="AO35" s="224"/>
      <c r="AP35" s="37"/>
      <c r="AQ35" s="37"/>
      <c r="AR35" s="29"/>
      <c r="BE35" s="28"/>
    </row>
    <row r="36" spans="1:57" s="2" customFormat="1" ht="6.95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5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28"/>
      <c r="B60" s="29"/>
      <c r="C60" s="28"/>
      <c r="D60" s="44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4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4" t="s">
        <v>46</v>
      </c>
      <c r="AI60" s="31"/>
      <c r="AJ60" s="31"/>
      <c r="AK60" s="31"/>
      <c r="AL60" s="31"/>
      <c r="AM60" s="44" t="s">
        <v>47</v>
      </c>
      <c r="AN60" s="31"/>
      <c r="AO60" s="31"/>
      <c r="AP60" s="28"/>
      <c r="AQ60" s="28"/>
      <c r="AR60" s="29"/>
      <c r="BE60" s="28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28"/>
      <c r="B64" s="29"/>
      <c r="C64" s="28"/>
      <c r="D64" s="42" t="s">
        <v>48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49</v>
      </c>
      <c r="AI64" s="45"/>
      <c r="AJ64" s="45"/>
      <c r="AK64" s="45"/>
      <c r="AL64" s="45"/>
      <c r="AM64" s="45"/>
      <c r="AN64" s="45"/>
      <c r="AO64" s="45"/>
      <c r="AP64" s="28"/>
      <c r="AQ64" s="28"/>
      <c r="AR64" s="29"/>
      <c r="BE64" s="28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28"/>
      <c r="B75" s="29"/>
      <c r="C75" s="28"/>
      <c r="D75" s="44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4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4" t="s">
        <v>46</v>
      </c>
      <c r="AI75" s="31"/>
      <c r="AJ75" s="31"/>
      <c r="AK75" s="31"/>
      <c r="AL75" s="31"/>
      <c r="AM75" s="44" t="s">
        <v>47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29"/>
      <c r="BE77" s="28"/>
    </row>
    <row r="81" spans="1:91" s="2" customFormat="1" ht="6.95" customHeight="1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29"/>
      <c r="BE81" s="28"/>
    </row>
    <row r="82" spans="1:91" s="2" customFormat="1" ht="24.95" customHeight="1">
      <c r="A82" s="28"/>
      <c r="B82" s="29"/>
      <c r="C82" s="20" t="s">
        <v>50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50"/>
      <c r="C84" s="25" t="s">
        <v>11</v>
      </c>
      <c r="L84" s="4" t="str">
        <f>K5</f>
        <v>99-20</v>
      </c>
      <c r="AR84" s="50"/>
    </row>
    <row r="85" spans="1:91" s="5" customFormat="1" ht="36.950000000000003" customHeight="1">
      <c r="B85" s="51"/>
      <c r="C85" s="52" t="s">
        <v>13</v>
      </c>
      <c r="L85" s="189" t="str">
        <f>K6</f>
        <v>Stavebné úpravy maštale pre voľné ustajnenie HD, p.č. 609 Pichne okr. Snina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51"/>
    </row>
    <row r="86" spans="1:91" s="2" customFormat="1" ht="6.95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5" t="s">
        <v>17</v>
      </c>
      <c r="D87" s="28"/>
      <c r="E87" s="28"/>
      <c r="F87" s="28"/>
      <c r="G87" s="28"/>
      <c r="H87" s="28"/>
      <c r="I87" s="28"/>
      <c r="J87" s="28"/>
      <c r="K87" s="28"/>
      <c r="L87" s="53" t="str">
        <f>IF(K8="","",K8)</f>
        <v xml:space="preserve"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5" t="s">
        <v>19</v>
      </c>
      <c r="AJ87" s="28"/>
      <c r="AK87" s="28"/>
      <c r="AL87" s="28"/>
      <c r="AM87" s="191" t="str">
        <f>IF(AN8= "","",AN8)</f>
        <v>20. 6. 2022</v>
      </c>
      <c r="AN87" s="191"/>
      <c r="AO87" s="28"/>
      <c r="AP87" s="28"/>
      <c r="AQ87" s="28"/>
      <c r="AR87" s="29"/>
      <c r="BE87" s="28"/>
    </row>
    <row r="88" spans="1:91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40.15" customHeight="1">
      <c r="A89" s="28"/>
      <c r="B89" s="29"/>
      <c r="C89" s="25" t="s">
        <v>21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 xml:space="preserve">Notax Consulting s.r.o., Fidlíkova 3, Humenné 066 01 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5" t="s">
        <v>27</v>
      </c>
      <c r="AJ89" s="28"/>
      <c r="AK89" s="28"/>
      <c r="AL89" s="28"/>
      <c r="AM89" s="192" t="str">
        <f>IF(E17="","",E17)</f>
        <v>Argo-PK, Projekčná kancelária, Strojárska 3998, Snina</v>
      </c>
      <c r="AN89" s="193"/>
      <c r="AO89" s="193"/>
      <c r="AP89" s="193"/>
      <c r="AQ89" s="28"/>
      <c r="AR89" s="29"/>
      <c r="AS89" s="194" t="s">
        <v>51</v>
      </c>
      <c r="AT89" s="195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28"/>
    </row>
    <row r="90" spans="1:91" s="2" customFormat="1" ht="15.2" customHeight="1">
      <c r="A90" s="28"/>
      <c r="B90" s="29"/>
      <c r="C90" s="25" t="s">
        <v>26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29</v>
      </c>
      <c r="AJ90" s="28"/>
      <c r="AK90" s="28"/>
      <c r="AL90" s="28"/>
      <c r="AM90" s="192" t="str">
        <f>IF(E20="","",E20)</f>
        <v xml:space="preserve"> </v>
      </c>
      <c r="AN90" s="193"/>
      <c r="AO90" s="193"/>
      <c r="AP90" s="193"/>
      <c r="AQ90" s="28"/>
      <c r="AR90" s="29"/>
      <c r="AS90" s="196"/>
      <c r="AT90" s="197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28"/>
    </row>
    <row r="91" spans="1:91" s="2" customFormat="1" ht="10.9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196"/>
      <c r="AT91" s="197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28"/>
    </row>
    <row r="92" spans="1:91" s="2" customFormat="1" ht="29.25" customHeight="1">
      <c r="A92" s="28"/>
      <c r="B92" s="29"/>
      <c r="C92" s="198" t="s">
        <v>52</v>
      </c>
      <c r="D92" s="199"/>
      <c r="E92" s="199"/>
      <c r="F92" s="199"/>
      <c r="G92" s="199"/>
      <c r="H92" s="59"/>
      <c r="I92" s="200" t="s">
        <v>53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2" t="s">
        <v>54</v>
      </c>
      <c r="AH92" s="199"/>
      <c r="AI92" s="199"/>
      <c r="AJ92" s="199"/>
      <c r="AK92" s="199"/>
      <c r="AL92" s="199"/>
      <c r="AM92" s="199"/>
      <c r="AN92" s="200" t="s">
        <v>55</v>
      </c>
      <c r="AO92" s="199"/>
      <c r="AP92" s="201"/>
      <c r="AQ92" s="60" t="s">
        <v>56</v>
      </c>
      <c r="AR92" s="29"/>
      <c r="AS92" s="61" t="s">
        <v>57</v>
      </c>
      <c r="AT92" s="62" t="s">
        <v>58</v>
      </c>
      <c r="AU92" s="62" t="s">
        <v>59</v>
      </c>
      <c r="AV92" s="62" t="s">
        <v>60</v>
      </c>
      <c r="AW92" s="62" t="s">
        <v>61</v>
      </c>
      <c r="AX92" s="62" t="s">
        <v>62</v>
      </c>
      <c r="AY92" s="62" t="s">
        <v>63</v>
      </c>
      <c r="AZ92" s="62" t="s">
        <v>64</v>
      </c>
      <c r="BA92" s="62" t="s">
        <v>65</v>
      </c>
      <c r="BB92" s="62" t="s">
        <v>66</v>
      </c>
      <c r="BC92" s="62" t="s">
        <v>67</v>
      </c>
      <c r="BD92" s="63" t="s">
        <v>68</v>
      </c>
      <c r="BE92" s="28"/>
    </row>
    <row r="93" spans="1:91" s="2" customFormat="1" ht="10.9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28"/>
    </row>
    <row r="94" spans="1:91" s="6" customFormat="1" ht="32.450000000000003" customHeight="1">
      <c r="B94" s="67"/>
      <c r="C94" s="68" t="s">
        <v>69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06">
        <f>ROUND(SUM(AG95:AG98),2)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71" t="s">
        <v>1</v>
      </c>
      <c r="AR94" s="67"/>
      <c r="AS94" s="72">
        <f>ROUND(SUM(AS95:AS98),2)</f>
        <v>0</v>
      </c>
      <c r="AT94" s="73">
        <f>ROUND(SUM(AV94:AW94),2)</f>
        <v>0</v>
      </c>
      <c r="AU94" s="74">
        <f>ROUND(SUM(AU95:AU98),5)</f>
        <v>3880.7535899999998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ROUND(SUM(AZ95:AZ98),2)</f>
        <v>0</v>
      </c>
      <c r="BA94" s="73">
        <f>ROUND(SUM(BA95:BA98),2)</f>
        <v>0</v>
      </c>
      <c r="BB94" s="73">
        <f>ROUND(SUM(BB95:BB98),2)</f>
        <v>0</v>
      </c>
      <c r="BC94" s="73">
        <f>ROUND(SUM(BC95:BC98),2)</f>
        <v>0</v>
      </c>
      <c r="BD94" s="75">
        <f>ROUND(SUM(BD95:BD98),2)</f>
        <v>0</v>
      </c>
      <c r="BS94" s="76" t="s">
        <v>70</v>
      </c>
      <c r="BT94" s="76" t="s">
        <v>71</v>
      </c>
      <c r="BU94" s="77" t="s">
        <v>72</v>
      </c>
      <c r="BV94" s="76" t="s">
        <v>73</v>
      </c>
      <c r="BW94" s="76" t="s">
        <v>4</v>
      </c>
      <c r="BX94" s="76" t="s">
        <v>74</v>
      </c>
      <c r="CL94" s="76" t="s">
        <v>1</v>
      </c>
    </row>
    <row r="95" spans="1:91" s="7" customFormat="1" ht="16.5" customHeight="1">
      <c r="A95" s="78" t="s">
        <v>75</v>
      </c>
      <c r="B95" s="79"/>
      <c r="C95" s="80"/>
      <c r="D95" s="205" t="s">
        <v>76</v>
      </c>
      <c r="E95" s="205"/>
      <c r="F95" s="205"/>
      <c r="G95" s="205"/>
      <c r="H95" s="205"/>
      <c r="I95" s="81"/>
      <c r="J95" s="205" t="s">
        <v>77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'01 - SO 01 Vlastná stavba'!J30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82" t="s">
        <v>78</v>
      </c>
      <c r="AR95" s="79"/>
      <c r="AS95" s="83">
        <v>0</v>
      </c>
      <c r="AT95" s="84">
        <f>ROUND(SUM(AV95:AW95),2)</f>
        <v>0</v>
      </c>
      <c r="AU95" s="85">
        <f>'01 - SO 01 Vlastná stavba'!P127</f>
        <v>3880.7535934999996</v>
      </c>
      <c r="AV95" s="84">
        <f>'01 - SO 01 Vlastná stavba'!J33</f>
        <v>0</v>
      </c>
      <c r="AW95" s="84">
        <f>'01 - SO 01 Vlastná stavba'!J34</f>
        <v>0</v>
      </c>
      <c r="AX95" s="84">
        <f>'01 - SO 01 Vlastná stavba'!J35</f>
        <v>0</v>
      </c>
      <c r="AY95" s="84">
        <f>'01 - SO 01 Vlastná stavba'!J36</f>
        <v>0</v>
      </c>
      <c r="AZ95" s="84">
        <f>'01 - SO 01 Vlastná stavba'!F33</f>
        <v>0</v>
      </c>
      <c r="BA95" s="84">
        <f>'01 - SO 01 Vlastná stavba'!F34</f>
        <v>0</v>
      </c>
      <c r="BB95" s="84">
        <f>'01 - SO 01 Vlastná stavba'!F35</f>
        <v>0</v>
      </c>
      <c r="BC95" s="84">
        <f>'01 - SO 01 Vlastná stavba'!F36</f>
        <v>0</v>
      </c>
      <c r="BD95" s="86">
        <f>'01 - SO 01 Vlastná stavba'!F37</f>
        <v>0</v>
      </c>
      <c r="BT95" s="87" t="s">
        <v>79</v>
      </c>
      <c r="BV95" s="87" t="s">
        <v>73</v>
      </c>
      <c r="BW95" s="87" t="s">
        <v>80</v>
      </c>
      <c r="BX95" s="87" t="s">
        <v>4</v>
      </c>
      <c r="CL95" s="87" t="s">
        <v>1</v>
      </c>
      <c r="CM95" s="87" t="s">
        <v>71</v>
      </c>
    </row>
    <row r="96" spans="1:91" s="7" customFormat="1" ht="16.5" customHeight="1">
      <c r="A96" s="78"/>
      <c r="B96" s="79"/>
      <c r="C96" s="80"/>
      <c r="D96" s="205"/>
      <c r="E96" s="205"/>
      <c r="F96" s="205"/>
      <c r="G96" s="205"/>
      <c r="H96" s="205"/>
      <c r="I96" s="81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/>
      <c r="AH96" s="204"/>
      <c r="AI96" s="204"/>
      <c r="AJ96" s="204"/>
      <c r="AK96" s="204"/>
      <c r="AL96" s="204"/>
      <c r="AM96" s="204"/>
      <c r="AN96" s="203"/>
      <c r="AO96" s="204"/>
      <c r="AP96" s="204"/>
      <c r="AQ96" s="82"/>
      <c r="AR96" s="79"/>
      <c r="AS96" s="83"/>
      <c r="AT96" s="84"/>
      <c r="AU96" s="85"/>
      <c r="AV96" s="84"/>
      <c r="AW96" s="84"/>
      <c r="AX96" s="84"/>
      <c r="AY96" s="84"/>
      <c r="AZ96" s="84"/>
      <c r="BA96" s="84"/>
      <c r="BB96" s="84"/>
      <c r="BC96" s="84"/>
      <c r="BD96" s="86"/>
      <c r="BT96" s="87"/>
      <c r="BV96" s="87"/>
      <c r="BW96" s="87"/>
      <c r="BX96" s="87"/>
      <c r="CL96" s="87"/>
      <c r="CM96" s="87"/>
    </row>
    <row r="97" spans="1:91" s="7" customFormat="1" ht="24.75" customHeight="1">
      <c r="A97" s="78"/>
      <c r="B97" s="79"/>
      <c r="C97" s="80"/>
      <c r="D97" s="205"/>
      <c r="E97" s="205"/>
      <c r="F97" s="205"/>
      <c r="G97" s="205"/>
      <c r="H97" s="205"/>
      <c r="I97" s="81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3"/>
      <c r="AH97" s="204"/>
      <c r="AI97" s="204"/>
      <c r="AJ97" s="204"/>
      <c r="AK97" s="204"/>
      <c r="AL97" s="204"/>
      <c r="AM97" s="204"/>
      <c r="AN97" s="203"/>
      <c r="AO97" s="204"/>
      <c r="AP97" s="204"/>
      <c r="AQ97" s="82"/>
      <c r="AR97" s="79"/>
      <c r="AS97" s="83"/>
      <c r="AT97" s="84"/>
      <c r="AU97" s="85"/>
      <c r="AV97" s="84"/>
      <c r="AW97" s="84"/>
      <c r="AX97" s="84"/>
      <c r="AY97" s="84"/>
      <c r="AZ97" s="84"/>
      <c r="BA97" s="84"/>
      <c r="BB97" s="84"/>
      <c r="BC97" s="84"/>
      <c r="BD97" s="86"/>
      <c r="BT97" s="87"/>
      <c r="BV97" s="87"/>
      <c r="BW97" s="87"/>
      <c r="BX97" s="87"/>
      <c r="CL97" s="87"/>
      <c r="CM97" s="87"/>
    </row>
    <row r="98" spans="1:91" s="7" customFormat="1" ht="24.75" customHeight="1">
      <c r="A98" s="78"/>
      <c r="B98" s="79"/>
      <c r="C98" s="80"/>
      <c r="D98" s="205"/>
      <c r="E98" s="205"/>
      <c r="F98" s="205"/>
      <c r="G98" s="205"/>
      <c r="H98" s="205"/>
      <c r="I98" s="81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3"/>
      <c r="AH98" s="204"/>
      <c r="AI98" s="204"/>
      <c r="AJ98" s="204"/>
      <c r="AK98" s="204"/>
      <c r="AL98" s="204"/>
      <c r="AM98" s="204"/>
      <c r="AN98" s="203"/>
      <c r="AO98" s="204"/>
      <c r="AP98" s="204"/>
      <c r="AQ98" s="82"/>
      <c r="AR98" s="79"/>
      <c r="AS98" s="88"/>
      <c r="AT98" s="89"/>
      <c r="AU98" s="90"/>
      <c r="AV98" s="89"/>
      <c r="AW98" s="89"/>
      <c r="AX98" s="89"/>
      <c r="AY98" s="89"/>
      <c r="AZ98" s="89"/>
      <c r="BA98" s="89"/>
      <c r="BB98" s="89"/>
      <c r="BC98" s="89"/>
      <c r="BD98" s="91"/>
      <c r="BT98" s="87"/>
      <c r="BV98" s="87"/>
      <c r="BW98" s="87"/>
      <c r="BX98" s="87"/>
      <c r="CL98" s="87"/>
      <c r="CM98" s="87"/>
    </row>
    <row r="99" spans="1:91" s="2" customFormat="1" ht="30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91" s="2" customFormat="1" ht="6.95" customHeight="1">
      <c r="A100" s="28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2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01 - SO 01 Vlastná stavb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83"/>
  <sheetViews>
    <sheetView showGridLines="0" tabSelected="1" topLeftCell="F134" zoomScale="150" zoomScaleNormal="150" workbookViewId="0">
      <selection activeCell="V134" sqref="V13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80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1:46" s="1" customFormat="1" ht="24.95" customHeight="1">
      <c r="B4" s="19"/>
      <c r="D4" s="20" t="s">
        <v>81</v>
      </c>
      <c r="L4" s="19"/>
      <c r="M4" s="93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5" t="s">
        <v>13</v>
      </c>
      <c r="L6" s="19"/>
    </row>
    <row r="7" spans="1:46" s="1" customFormat="1" ht="26.25" customHeight="1">
      <c r="B7" s="19"/>
      <c r="E7" s="227" t="str">
        <f>'Rekapitulácia stavby'!K6</f>
        <v>Stavebné úpravy maštale pre voľné ustajnenie HD, p.č. 609 Pichne okr. Snina</v>
      </c>
      <c r="F7" s="228"/>
      <c r="G7" s="228"/>
      <c r="H7" s="228"/>
      <c r="L7" s="19"/>
    </row>
    <row r="8" spans="1:46" s="2" customFormat="1" ht="12" customHeight="1">
      <c r="A8" s="28"/>
      <c r="B8" s="29"/>
      <c r="C8" s="28"/>
      <c r="D8" s="25" t="s">
        <v>82</v>
      </c>
      <c r="E8" s="28"/>
      <c r="F8" s="28"/>
      <c r="G8" s="28"/>
      <c r="H8" s="28"/>
      <c r="I8" s="28"/>
      <c r="J8" s="28"/>
      <c r="K8" s="28"/>
      <c r="L8" s="41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89" t="s">
        <v>83</v>
      </c>
      <c r="F9" s="226"/>
      <c r="G9" s="226"/>
      <c r="H9" s="226"/>
      <c r="I9" s="28"/>
      <c r="J9" s="28"/>
      <c r="K9" s="28"/>
      <c r="L9" s="41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1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15</v>
      </c>
      <c r="E11" s="28"/>
      <c r="F11" s="23" t="s">
        <v>1</v>
      </c>
      <c r="G11" s="28"/>
      <c r="H11" s="28"/>
      <c r="I11" s="25" t="s">
        <v>16</v>
      </c>
      <c r="J11" s="23" t="s">
        <v>1</v>
      </c>
      <c r="K11" s="28"/>
      <c r="L11" s="41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17</v>
      </c>
      <c r="E12" s="28"/>
      <c r="F12" s="23" t="s">
        <v>18</v>
      </c>
      <c r="G12" s="28"/>
      <c r="H12" s="28"/>
      <c r="I12" s="25" t="s">
        <v>19</v>
      </c>
      <c r="J12" s="54" t="str">
        <f>'Rekapitulácia stavby'!AN8</f>
        <v>20. 6. 2022</v>
      </c>
      <c r="K12" s="28"/>
      <c r="L12" s="4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1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21</v>
      </c>
      <c r="E14" s="28"/>
      <c r="F14" s="28"/>
      <c r="G14" s="28"/>
      <c r="H14" s="28"/>
      <c r="I14" s="25" t="s">
        <v>22</v>
      </c>
      <c r="J14" s="23" t="s">
        <v>23</v>
      </c>
      <c r="K14" s="28"/>
      <c r="L14" s="41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">
        <v>438</v>
      </c>
      <c r="F15" s="28"/>
      <c r="G15" s="28"/>
      <c r="H15" s="28"/>
      <c r="I15" s="25" t="s">
        <v>24</v>
      </c>
      <c r="J15" s="23" t="s">
        <v>25</v>
      </c>
      <c r="K15" s="28"/>
      <c r="L15" s="41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1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5" t="s">
        <v>26</v>
      </c>
      <c r="E17" s="28"/>
      <c r="F17" s="28"/>
      <c r="G17" s="28"/>
      <c r="H17" s="28"/>
      <c r="I17" s="25" t="s">
        <v>22</v>
      </c>
      <c r="J17" s="23" t="str">
        <f>'Rekapitulácia stavby'!AN13</f>
        <v/>
      </c>
      <c r="K17" s="28"/>
      <c r="L17" s="41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211" t="str">
        <f>'Rekapitulácia stavby'!E14</f>
        <v xml:space="preserve"> </v>
      </c>
      <c r="F18" s="211"/>
      <c r="G18" s="211"/>
      <c r="H18" s="211"/>
      <c r="I18" s="25" t="s">
        <v>24</v>
      </c>
      <c r="J18" s="23" t="str">
        <f>'Rekapitulácia stavby'!AN14</f>
        <v/>
      </c>
      <c r="K18" s="28"/>
      <c r="L18" s="41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1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5" t="s">
        <v>27</v>
      </c>
      <c r="E20" s="28"/>
      <c r="F20" s="28"/>
      <c r="G20" s="28"/>
      <c r="H20" s="28"/>
      <c r="I20" s="25" t="s">
        <v>22</v>
      </c>
      <c r="J20" s="23" t="s">
        <v>1</v>
      </c>
      <c r="K20" s="28"/>
      <c r="L20" s="41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3" t="s">
        <v>437</v>
      </c>
      <c r="F21" s="28"/>
      <c r="G21" s="28"/>
      <c r="H21" s="28"/>
      <c r="I21" s="25" t="s">
        <v>24</v>
      </c>
      <c r="J21" s="23" t="s">
        <v>1</v>
      </c>
      <c r="K21" s="28"/>
      <c r="L21" s="41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1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5" t="s">
        <v>29</v>
      </c>
      <c r="E23" s="28"/>
      <c r="F23" s="28"/>
      <c r="G23" s="28"/>
      <c r="H23" s="28"/>
      <c r="I23" s="25" t="s">
        <v>22</v>
      </c>
      <c r="J23" s="23" t="str">
        <f>IF('Rekapitulácia stavby'!AN19="","",'Rekapitulácia stavby'!AN19)</f>
        <v/>
      </c>
      <c r="K23" s="28"/>
      <c r="L23" s="41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3" t="str">
        <f>IF('Rekapitulácia stavby'!E20="","",'Rekapitulácia stavby'!E20)</f>
        <v xml:space="preserve"> </v>
      </c>
      <c r="F24" s="28"/>
      <c r="G24" s="28"/>
      <c r="H24" s="28"/>
      <c r="I24" s="25" t="s">
        <v>24</v>
      </c>
      <c r="J24" s="23" t="str">
        <f>IF('Rekapitulácia stavby'!AN20="","",'Rekapitulácia stavby'!AN20)</f>
        <v/>
      </c>
      <c r="K24" s="28"/>
      <c r="L24" s="4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1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5" t="s">
        <v>30</v>
      </c>
      <c r="E26" s="28"/>
      <c r="F26" s="28"/>
      <c r="G26" s="28"/>
      <c r="H26" s="28"/>
      <c r="I26" s="28"/>
      <c r="J26" s="28"/>
      <c r="K26" s="28"/>
      <c r="L26" s="41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4"/>
      <c r="B27" s="95"/>
      <c r="C27" s="94"/>
      <c r="D27" s="94"/>
      <c r="E27" s="214" t="s">
        <v>1</v>
      </c>
      <c r="F27" s="214"/>
      <c r="G27" s="214"/>
      <c r="H27" s="21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1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5"/>
      <c r="E29" s="65"/>
      <c r="F29" s="65"/>
      <c r="G29" s="65"/>
      <c r="H29" s="65"/>
      <c r="I29" s="65"/>
      <c r="J29" s="65"/>
      <c r="K29" s="65"/>
      <c r="L29" s="41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7" t="s">
        <v>31</v>
      </c>
      <c r="E30" s="28"/>
      <c r="F30" s="28"/>
      <c r="G30" s="28"/>
      <c r="H30" s="28"/>
      <c r="I30" s="28"/>
      <c r="J30" s="70">
        <f>ROUND(J127, 2)</f>
        <v>0</v>
      </c>
      <c r="K30" s="28"/>
      <c r="L30" s="41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5"/>
      <c r="E31" s="65"/>
      <c r="F31" s="65"/>
      <c r="G31" s="65"/>
      <c r="H31" s="65"/>
      <c r="I31" s="65"/>
      <c r="J31" s="65"/>
      <c r="K31" s="65"/>
      <c r="L31" s="41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33</v>
      </c>
      <c r="G32" s="28"/>
      <c r="H32" s="28"/>
      <c r="I32" s="32" t="s">
        <v>32</v>
      </c>
      <c r="J32" s="32" t="s">
        <v>34</v>
      </c>
      <c r="K32" s="28"/>
      <c r="L32" s="41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8" t="s">
        <v>35</v>
      </c>
      <c r="E33" s="34" t="s">
        <v>36</v>
      </c>
      <c r="F33" s="99">
        <f>ROUND((SUM(BE127:BE282)),  2)</f>
        <v>0</v>
      </c>
      <c r="G33" s="100"/>
      <c r="H33" s="100"/>
      <c r="I33" s="101">
        <v>0.2</v>
      </c>
      <c r="J33" s="99">
        <f>ROUND(((SUM(BE127:BE282))*I33),  2)</f>
        <v>0</v>
      </c>
      <c r="K33" s="28"/>
      <c r="L33" s="41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34" t="s">
        <v>37</v>
      </c>
      <c r="F34" s="102">
        <f>ROUND((SUM(BF127:BF282)),  2)</f>
        <v>0</v>
      </c>
      <c r="G34" s="28"/>
      <c r="H34" s="28"/>
      <c r="I34" s="103">
        <v>0.2</v>
      </c>
      <c r="J34" s="102">
        <f>ROUND(((SUM(BF127:BF282))*I34),  2)</f>
        <v>0</v>
      </c>
      <c r="K34" s="28"/>
      <c r="L34" s="41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5" t="s">
        <v>38</v>
      </c>
      <c r="F35" s="102">
        <f>ROUND((SUM(BG127:BG282)),  2)</f>
        <v>0</v>
      </c>
      <c r="G35" s="28"/>
      <c r="H35" s="28"/>
      <c r="I35" s="103">
        <v>0.2</v>
      </c>
      <c r="J35" s="102">
        <f>0</f>
        <v>0</v>
      </c>
      <c r="K35" s="28"/>
      <c r="L35" s="41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5" t="s">
        <v>39</v>
      </c>
      <c r="F36" s="102">
        <f>ROUND((SUM(BH127:BH282)),  2)</f>
        <v>0</v>
      </c>
      <c r="G36" s="28"/>
      <c r="H36" s="28"/>
      <c r="I36" s="103">
        <v>0.2</v>
      </c>
      <c r="J36" s="102">
        <f>0</f>
        <v>0</v>
      </c>
      <c r="K36" s="28"/>
      <c r="L36" s="41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34" t="s">
        <v>40</v>
      </c>
      <c r="F37" s="99">
        <f>ROUND((SUM(BI127:BI282)),  2)</f>
        <v>0</v>
      </c>
      <c r="G37" s="100"/>
      <c r="H37" s="100"/>
      <c r="I37" s="101">
        <v>0</v>
      </c>
      <c r="J37" s="99">
        <f>0</f>
        <v>0</v>
      </c>
      <c r="K37" s="28"/>
      <c r="L37" s="41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1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104"/>
      <c r="D39" s="105" t="s">
        <v>41</v>
      </c>
      <c r="E39" s="59"/>
      <c r="F39" s="59"/>
      <c r="G39" s="106" t="s">
        <v>42</v>
      </c>
      <c r="H39" s="107" t="s">
        <v>43</v>
      </c>
      <c r="I39" s="59"/>
      <c r="J39" s="108">
        <f>SUM(J30:J37)</f>
        <v>0</v>
      </c>
      <c r="K39" s="109"/>
      <c r="L39" s="41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1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28"/>
      <c r="B61" s="29"/>
      <c r="C61" s="28"/>
      <c r="D61" s="44" t="s">
        <v>46</v>
      </c>
      <c r="E61" s="31"/>
      <c r="F61" s="110" t="s">
        <v>47</v>
      </c>
      <c r="G61" s="44" t="s">
        <v>46</v>
      </c>
      <c r="H61" s="31"/>
      <c r="I61" s="31"/>
      <c r="J61" s="111" t="s">
        <v>47</v>
      </c>
      <c r="K61" s="31"/>
      <c r="L61" s="41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28"/>
      <c r="B65" s="29"/>
      <c r="C65" s="28"/>
      <c r="D65" s="42" t="s">
        <v>48</v>
      </c>
      <c r="E65" s="45"/>
      <c r="F65" s="45"/>
      <c r="G65" s="42" t="s">
        <v>49</v>
      </c>
      <c r="H65" s="45"/>
      <c r="I65" s="45"/>
      <c r="J65" s="45"/>
      <c r="K65" s="45"/>
      <c r="L65" s="41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28"/>
      <c r="B76" s="29"/>
      <c r="C76" s="28"/>
      <c r="D76" s="44" t="s">
        <v>46</v>
      </c>
      <c r="E76" s="31"/>
      <c r="F76" s="110" t="s">
        <v>47</v>
      </c>
      <c r="G76" s="44" t="s">
        <v>46</v>
      </c>
      <c r="H76" s="31"/>
      <c r="I76" s="31"/>
      <c r="J76" s="111" t="s">
        <v>47</v>
      </c>
      <c r="K76" s="31"/>
      <c r="L76" s="41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20" t="s">
        <v>84</v>
      </c>
      <c r="D82" s="28"/>
      <c r="E82" s="28"/>
      <c r="F82" s="28"/>
      <c r="G82" s="28"/>
      <c r="H82" s="28"/>
      <c r="I82" s="28"/>
      <c r="J82" s="28"/>
      <c r="K82" s="28"/>
      <c r="L82" s="41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1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1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6.25" customHeight="1">
      <c r="A85" s="28"/>
      <c r="B85" s="29"/>
      <c r="C85" s="28"/>
      <c r="D85" s="28"/>
      <c r="E85" s="227" t="str">
        <f>E7</f>
        <v>Stavebné úpravy maštale pre voľné ustajnenie HD, p.č. 609 Pichne okr. Snina</v>
      </c>
      <c r="F85" s="228"/>
      <c r="G85" s="228"/>
      <c r="H85" s="228"/>
      <c r="I85" s="28"/>
      <c r="J85" s="28"/>
      <c r="K85" s="28"/>
      <c r="L85" s="41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82</v>
      </c>
      <c r="D86" s="28"/>
      <c r="E86" s="28"/>
      <c r="F86" s="28"/>
      <c r="G86" s="28"/>
      <c r="H86" s="28"/>
      <c r="I86" s="28"/>
      <c r="J86" s="28"/>
      <c r="K86" s="28"/>
      <c r="L86" s="41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89" t="str">
        <f>E9</f>
        <v>01 - SO 01 Vlastná stavba</v>
      </c>
      <c r="F87" s="226"/>
      <c r="G87" s="226"/>
      <c r="H87" s="226"/>
      <c r="I87" s="28"/>
      <c r="J87" s="28"/>
      <c r="K87" s="28"/>
      <c r="L87" s="41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1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17</v>
      </c>
      <c r="D89" s="28"/>
      <c r="E89" s="28"/>
      <c r="F89" s="23" t="str">
        <f>F12</f>
        <v xml:space="preserve"> </v>
      </c>
      <c r="G89" s="28"/>
      <c r="H89" s="28"/>
      <c r="I89" s="25" t="s">
        <v>19</v>
      </c>
      <c r="J89" s="54" t="str">
        <f>IF(J12="","",J12)</f>
        <v>20. 6. 2022</v>
      </c>
      <c r="K89" s="28"/>
      <c r="L89" s="41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1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40.15" customHeight="1">
      <c r="A91" s="28"/>
      <c r="B91" s="29"/>
      <c r="C91" s="25" t="s">
        <v>21</v>
      </c>
      <c r="D91" s="28"/>
      <c r="E91" s="28"/>
      <c r="F91" s="23" t="str">
        <f>E15</f>
        <v>Notax Consulting s.r.o., Fidlíkova 3, Humenné 066 01</v>
      </c>
      <c r="G91" s="28"/>
      <c r="H91" s="28"/>
      <c r="I91" s="25" t="s">
        <v>27</v>
      </c>
      <c r="J91" s="26" t="str">
        <f>E21</f>
        <v>Argo-PK, Projekčná kancelária, Strojárska 3998, Snina</v>
      </c>
      <c r="K91" s="28"/>
      <c r="L91" s="41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5" t="s">
        <v>26</v>
      </c>
      <c r="D92" s="28"/>
      <c r="E92" s="28"/>
      <c r="F92" s="23" t="str">
        <f>IF(E18="","",E18)</f>
        <v xml:space="preserve"> </v>
      </c>
      <c r="G92" s="28"/>
      <c r="H92" s="28"/>
      <c r="I92" s="25" t="s">
        <v>29</v>
      </c>
      <c r="J92" s="26" t="str">
        <f>E24</f>
        <v xml:space="preserve"> </v>
      </c>
      <c r="K92" s="28"/>
      <c r="L92" s="41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1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12" t="s">
        <v>85</v>
      </c>
      <c r="D94" s="104"/>
      <c r="E94" s="104"/>
      <c r="F94" s="104"/>
      <c r="G94" s="104"/>
      <c r="H94" s="104"/>
      <c r="I94" s="104"/>
      <c r="J94" s="113" t="s">
        <v>86</v>
      </c>
      <c r="K94" s="104"/>
      <c r="L94" s="41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1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14" t="s">
        <v>87</v>
      </c>
      <c r="D96" s="28"/>
      <c r="E96" s="28"/>
      <c r="F96" s="28"/>
      <c r="G96" s="28"/>
      <c r="H96" s="28"/>
      <c r="I96" s="28"/>
      <c r="J96" s="70">
        <f>J127</f>
        <v>0</v>
      </c>
      <c r="K96" s="28"/>
      <c r="L96" s="41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88</v>
      </c>
    </row>
    <row r="97" spans="1:31" s="9" customFormat="1" ht="24.95" customHeight="1">
      <c r="B97" s="115"/>
      <c r="D97" s="116" t="s">
        <v>89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customHeight="1">
      <c r="B98" s="119"/>
      <c r="D98" s="120" t="s">
        <v>90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customHeight="1">
      <c r="B99" s="119"/>
      <c r="D99" s="120" t="s">
        <v>91</v>
      </c>
      <c r="E99" s="121"/>
      <c r="F99" s="121"/>
      <c r="G99" s="121"/>
      <c r="H99" s="121"/>
      <c r="I99" s="121"/>
      <c r="J99" s="122">
        <f>J153</f>
        <v>0</v>
      </c>
      <c r="L99" s="119"/>
    </row>
    <row r="100" spans="1:31" s="10" customFormat="1" ht="19.899999999999999" customHeight="1">
      <c r="B100" s="119"/>
      <c r="D100" s="120" t="s">
        <v>92</v>
      </c>
      <c r="E100" s="121"/>
      <c r="F100" s="121"/>
      <c r="G100" s="121"/>
      <c r="H100" s="121"/>
      <c r="I100" s="121"/>
      <c r="J100" s="122">
        <f>J185</f>
        <v>0</v>
      </c>
      <c r="L100" s="119"/>
    </row>
    <row r="101" spans="1:31" s="10" customFormat="1" ht="19.899999999999999" customHeight="1">
      <c r="B101" s="119"/>
      <c r="D101" s="120" t="s">
        <v>93</v>
      </c>
      <c r="E101" s="121"/>
      <c r="F101" s="121"/>
      <c r="G101" s="121"/>
      <c r="H101" s="121"/>
      <c r="I101" s="121"/>
      <c r="J101" s="122">
        <f>J208</f>
        <v>0</v>
      </c>
      <c r="L101" s="119"/>
    </row>
    <row r="102" spans="1:31" s="10" customFormat="1" ht="19.899999999999999" customHeight="1">
      <c r="B102" s="119"/>
      <c r="D102" s="120" t="s">
        <v>439</v>
      </c>
      <c r="E102" s="121"/>
      <c r="F102" s="121"/>
      <c r="G102" s="121"/>
      <c r="H102" s="121"/>
      <c r="I102" s="121"/>
      <c r="J102" s="122">
        <f>J229</f>
        <v>0</v>
      </c>
      <c r="L102" s="119"/>
    </row>
    <row r="103" spans="1:31" s="10" customFormat="1" ht="19.899999999999999" customHeight="1">
      <c r="B103" s="119"/>
      <c r="D103" s="120" t="s">
        <v>94</v>
      </c>
      <c r="E103" s="121"/>
      <c r="F103" s="121"/>
      <c r="G103" s="121"/>
      <c r="H103" s="121"/>
      <c r="I103" s="121"/>
      <c r="J103" s="122">
        <f>J232</f>
        <v>0</v>
      </c>
      <c r="L103" s="119"/>
    </row>
    <row r="104" spans="1:31" s="9" customFormat="1" ht="24.95" customHeight="1">
      <c r="B104" s="115"/>
      <c r="D104" s="116" t="s">
        <v>95</v>
      </c>
      <c r="E104" s="117"/>
      <c r="F104" s="117"/>
      <c r="G104" s="117"/>
      <c r="H104" s="117"/>
      <c r="I104" s="117"/>
      <c r="J104" s="118">
        <f>J234</f>
        <v>0</v>
      </c>
      <c r="L104" s="115"/>
    </row>
    <row r="105" spans="1:31" s="10" customFormat="1" ht="19.899999999999999" customHeight="1">
      <c r="B105" s="119"/>
      <c r="D105" s="120" t="s">
        <v>96</v>
      </c>
      <c r="E105" s="121"/>
      <c r="F105" s="121"/>
      <c r="G105" s="121"/>
      <c r="H105" s="121"/>
      <c r="I105" s="121"/>
      <c r="J105" s="122">
        <f>J235</f>
        <v>0</v>
      </c>
      <c r="L105" s="119"/>
    </row>
    <row r="106" spans="1:31" s="10" customFormat="1" ht="19.899999999999999" customHeight="1">
      <c r="B106" s="119"/>
      <c r="D106" s="120" t="s">
        <v>97</v>
      </c>
      <c r="E106" s="121"/>
      <c r="F106" s="121"/>
      <c r="G106" s="121"/>
      <c r="H106" s="121"/>
      <c r="I106" s="121"/>
      <c r="J106" s="122">
        <f>J242</f>
        <v>0</v>
      </c>
      <c r="L106" s="119"/>
    </row>
    <row r="107" spans="1:31" s="10" customFormat="1" ht="19.899999999999999" customHeight="1">
      <c r="B107" s="119"/>
      <c r="D107" s="120" t="s">
        <v>98</v>
      </c>
      <c r="E107" s="121"/>
      <c r="F107" s="121"/>
      <c r="G107" s="121"/>
      <c r="H107" s="121"/>
      <c r="I107" s="121"/>
      <c r="J107" s="122">
        <f>J249</f>
        <v>0</v>
      </c>
      <c r="L107" s="119"/>
    </row>
    <row r="108" spans="1:31" s="2" customFormat="1" ht="21.75" customHeight="1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41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6.95" customHeight="1">
      <c r="A109" s="28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1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3" spans="1:63" s="2" customFormat="1" ht="6.95" customHeight="1">
      <c r="A113" s="28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1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24.95" customHeight="1">
      <c r="A114" s="28"/>
      <c r="B114" s="29"/>
      <c r="C114" s="20" t="s">
        <v>99</v>
      </c>
      <c r="D114" s="28"/>
      <c r="E114" s="28"/>
      <c r="F114" s="28"/>
      <c r="G114" s="28"/>
      <c r="H114" s="28"/>
      <c r="I114" s="28"/>
      <c r="J114" s="28"/>
      <c r="K114" s="28"/>
      <c r="L114" s="41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2" customFormat="1" ht="6.9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41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3" s="2" customFormat="1" ht="12" customHeight="1">
      <c r="A116" s="28"/>
      <c r="B116" s="29"/>
      <c r="C116" s="25" t="s">
        <v>13</v>
      </c>
      <c r="D116" s="28"/>
      <c r="E116" s="28"/>
      <c r="F116" s="28"/>
      <c r="G116" s="28"/>
      <c r="H116" s="28"/>
      <c r="I116" s="28"/>
      <c r="J116" s="28"/>
      <c r="K116" s="28"/>
      <c r="L116" s="41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3" s="2" customFormat="1" ht="26.25" customHeight="1">
      <c r="A117" s="28"/>
      <c r="B117" s="29"/>
      <c r="C117" s="28"/>
      <c r="D117" s="28"/>
      <c r="E117" s="227" t="str">
        <f>E7</f>
        <v>Stavebné úpravy maštale pre voľné ustajnenie HD, p.č. 609 Pichne okr. Snina</v>
      </c>
      <c r="F117" s="228"/>
      <c r="G117" s="228"/>
      <c r="H117" s="228"/>
      <c r="I117" s="28"/>
      <c r="J117" s="28"/>
      <c r="K117" s="28"/>
      <c r="L117" s="41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3" s="2" customFormat="1" ht="12" customHeight="1">
      <c r="A118" s="28"/>
      <c r="B118" s="29"/>
      <c r="C118" s="25" t="s">
        <v>82</v>
      </c>
      <c r="D118" s="28"/>
      <c r="E118" s="28"/>
      <c r="F118" s="28"/>
      <c r="G118" s="28"/>
      <c r="H118" s="28"/>
      <c r="I118" s="28"/>
      <c r="J118" s="28"/>
      <c r="K118" s="28"/>
      <c r="L118" s="41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6.5" customHeight="1">
      <c r="A119" s="28"/>
      <c r="B119" s="29"/>
      <c r="C119" s="28"/>
      <c r="D119" s="28"/>
      <c r="E119" s="189" t="str">
        <f>E9</f>
        <v>01 - SO 01 Vlastná stavba</v>
      </c>
      <c r="F119" s="226"/>
      <c r="G119" s="226"/>
      <c r="H119" s="226"/>
      <c r="I119" s="28"/>
      <c r="J119" s="28"/>
      <c r="K119" s="28"/>
      <c r="L119" s="41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6.95" customHeight="1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41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12" customHeight="1">
      <c r="A121" s="28"/>
      <c r="B121" s="29"/>
      <c r="C121" s="25" t="s">
        <v>17</v>
      </c>
      <c r="D121" s="28"/>
      <c r="E121" s="28"/>
      <c r="F121" s="23" t="str">
        <f>F12</f>
        <v xml:space="preserve"> </v>
      </c>
      <c r="G121" s="28"/>
      <c r="H121" s="28"/>
      <c r="I121" s="25" t="s">
        <v>19</v>
      </c>
      <c r="J121" s="54" t="str">
        <f>IF(J12="","",J12)</f>
        <v>20. 6. 2022</v>
      </c>
      <c r="K121" s="28"/>
      <c r="L121" s="41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6.95" customHeight="1">
      <c r="A122" s="28"/>
      <c r="B122" s="29"/>
      <c r="C122" s="28"/>
      <c r="D122" s="28"/>
      <c r="E122" s="28"/>
      <c r="F122" s="28"/>
      <c r="G122" s="28"/>
      <c r="H122" s="28"/>
      <c r="I122" s="28"/>
      <c r="J122" s="28"/>
      <c r="K122" s="28"/>
      <c r="L122" s="41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40.15" customHeight="1">
      <c r="A123" s="28"/>
      <c r="B123" s="29"/>
      <c r="C123" s="25" t="s">
        <v>21</v>
      </c>
      <c r="D123" s="28"/>
      <c r="E123" s="28"/>
      <c r="F123" s="23" t="str">
        <f>E15</f>
        <v>Notax Consulting s.r.o., Fidlíkova 3, Humenné 066 01</v>
      </c>
      <c r="G123" s="28"/>
      <c r="H123" s="28"/>
      <c r="I123" s="25" t="s">
        <v>27</v>
      </c>
      <c r="J123" s="26" t="str">
        <f>E21</f>
        <v>Argo-PK, Projekčná kancelária, Strojárska 3998, Snina</v>
      </c>
      <c r="K123" s="28"/>
      <c r="L123" s="41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26</v>
      </c>
      <c r="D124" s="28"/>
      <c r="E124" s="28"/>
      <c r="F124" s="23" t="str">
        <f>IF(E18="","",E18)</f>
        <v xml:space="preserve"> </v>
      </c>
      <c r="G124" s="28"/>
      <c r="H124" s="28"/>
      <c r="I124" s="25" t="s">
        <v>29</v>
      </c>
      <c r="J124" s="26" t="str">
        <f>E24</f>
        <v xml:space="preserve"> </v>
      </c>
      <c r="K124" s="28"/>
      <c r="L124" s="41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0.35" customHeight="1">
      <c r="A125" s="28"/>
      <c r="B125" s="29"/>
      <c r="C125" s="28"/>
      <c r="D125" s="28"/>
      <c r="E125" s="28"/>
      <c r="F125" s="28"/>
      <c r="G125" s="28"/>
      <c r="H125" s="28"/>
      <c r="I125" s="28"/>
      <c r="J125" s="28"/>
      <c r="K125" s="28"/>
      <c r="L125" s="41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11" customFormat="1" ht="29.25" customHeight="1">
      <c r="A126" s="123"/>
      <c r="B126" s="124"/>
      <c r="C126" s="125" t="s">
        <v>100</v>
      </c>
      <c r="D126" s="126" t="s">
        <v>56</v>
      </c>
      <c r="E126" s="126" t="s">
        <v>52</v>
      </c>
      <c r="F126" s="126" t="s">
        <v>53</v>
      </c>
      <c r="G126" s="126" t="s">
        <v>101</v>
      </c>
      <c r="H126" s="126" t="s">
        <v>102</v>
      </c>
      <c r="I126" s="126" t="s">
        <v>103</v>
      </c>
      <c r="J126" s="127" t="s">
        <v>86</v>
      </c>
      <c r="K126" s="128" t="s">
        <v>104</v>
      </c>
      <c r="L126" s="129"/>
      <c r="M126" s="61" t="s">
        <v>1</v>
      </c>
      <c r="N126" s="62" t="s">
        <v>35</v>
      </c>
      <c r="O126" s="62" t="s">
        <v>105</v>
      </c>
      <c r="P126" s="62" t="s">
        <v>106</v>
      </c>
      <c r="Q126" s="62" t="s">
        <v>107</v>
      </c>
      <c r="R126" s="62" t="s">
        <v>108</v>
      </c>
      <c r="S126" s="62" t="s">
        <v>109</v>
      </c>
      <c r="T126" s="63" t="s">
        <v>110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8"/>
      <c r="B127" s="29"/>
      <c r="C127" s="68" t="s">
        <v>87</v>
      </c>
      <c r="D127" s="28"/>
      <c r="E127" s="28"/>
      <c r="F127" s="28"/>
      <c r="G127" s="28"/>
      <c r="H127" s="28"/>
      <c r="I127" s="28"/>
      <c r="J127" s="130">
        <f>BK127</f>
        <v>0</v>
      </c>
      <c r="K127" s="28"/>
      <c r="L127" s="29"/>
      <c r="M127" s="64"/>
      <c r="N127" s="55"/>
      <c r="O127" s="65"/>
      <c r="P127" s="131">
        <f>P128+P234</f>
        <v>3880.7535934999996</v>
      </c>
      <c r="Q127" s="65"/>
      <c r="R127" s="131">
        <f>R128+R234</f>
        <v>1330.9200613100002</v>
      </c>
      <c r="S127" s="65"/>
      <c r="T127" s="132">
        <f>T128+T234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T127" s="16" t="s">
        <v>70</v>
      </c>
      <c r="AU127" s="16" t="s">
        <v>88</v>
      </c>
      <c r="BK127" s="133">
        <f>BK128+BK234</f>
        <v>0</v>
      </c>
    </row>
    <row r="128" spans="1:63" s="12" customFormat="1" ht="25.9" customHeight="1">
      <c r="B128" s="134"/>
      <c r="D128" s="135" t="s">
        <v>70</v>
      </c>
      <c r="E128" s="136" t="s">
        <v>111</v>
      </c>
      <c r="F128" s="136" t="s">
        <v>112</v>
      </c>
      <c r="J128" s="137">
        <f>BK128</f>
        <v>0</v>
      </c>
      <c r="L128" s="134"/>
      <c r="M128" s="138"/>
      <c r="N128" s="139"/>
      <c r="O128" s="139"/>
      <c r="P128" s="140">
        <f>P129+P153+P185+P208+P229+P232</f>
        <v>2185.8465979999996</v>
      </c>
      <c r="Q128" s="139"/>
      <c r="R128" s="140">
        <f>R129+R153+R185+R208+R229+R232</f>
        <v>1296.9347401500002</v>
      </c>
      <c r="S128" s="139"/>
      <c r="T128" s="141">
        <f>T129+T153+T185+T208+T229+T232</f>
        <v>0</v>
      </c>
      <c r="AR128" s="135" t="s">
        <v>79</v>
      </c>
      <c r="AT128" s="142" t="s">
        <v>70</v>
      </c>
      <c r="AU128" s="142" t="s">
        <v>71</v>
      </c>
      <c r="AY128" s="135" t="s">
        <v>113</v>
      </c>
      <c r="BK128" s="143">
        <f>BK129+BK153+BK185+BK208+BK229+BK232</f>
        <v>0</v>
      </c>
    </row>
    <row r="129" spans="1:65" s="12" customFormat="1" ht="22.9" customHeight="1">
      <c r="B129" s="134"/>
      <c r="D129" s="135" t="s">
        <v>70</v>
      </c>
      <c r="E129" s="144" t="s">
        <v>79</v>
      </c>
      <c r="F129" s="144" t="s">
        <v>114</v>
      </c>
      <c r="J129" s="145">
        <f>BK129</f>
        <v>0</v>
      </c>
      <c r="L129" s="134"/>
      <c r="M129" s="138"/>
      <c r="N129" s="139"/>
      <c r="O129" s="139"/>
      <c r="P129" s="140">
        <f>SUM(P130:P152)</f>
        <v>200.59098500000002</v>
      </c>
      <c r="Q129" s="139"/>
      <c r="R129" s="140">
        <f>SUM(R130:R152)</f>
        <v>0</v>
      </c>
      <c r="S129" s="139"/>
      <c r="T129" s="141">
        <f>SUM(T130:T152)</f>
        <v>0</v>
      </c>
      <c r="AR129" s="135" t="s">
        <v>79</v>
      </c>
      <c r="AT129" s="142" t="s">
        <v>70</v>
      </c>
      <c r="AU129" s="142" t="s">
        <v>79</v>
      </c>
      <c r="AY129" s="135" t="s">
        <v>113</v>
      </c>
      <c r="BK129" s="143">
        <f>SUM(BK130:BK152)</f>
        <v>0</v>
      </c>
    </row>
    <row r="130" spans="1:65" s="2" customFormat="1" ht="37.9" customHeight="1">
      <c r="A130" s="28"/>
      <c r="B130" s="146"/>
      <c r="C130" s="147" t="s">
        <v>79</v>
      </c>
      <c r="D130" s="147" t="s">
        <v>115</v>
      </c>
      <c r="E130" s="148" t="s">
        <v>116</v>
      </c>
      <c r="F130" s="149" t="s">
        <v>117</v>
      </c>
      <c r="G130" s="150" t="s">
        <v>118</v>
      </c>
      <c r="H130" s="151">
        <v>776</v>
      </c>
      <c r="I130" s="152"/>
      <c r="J130" s="152">
        <f>ROUND(I130*H130,2)</f>
        <v>0</v>
      </c>
      <c r="K130" s="153"/>
      <c r="L130" s="29"/>
      <c r="M130" s="154" t="s">
        <v>1</v>
      </c>
      <c r="N130" s="155" t="s">
        <v>37</v>
      </c>
      <c r="O130" s="156">
        <v>0.01</v>
      </c>
      <c r="P130" s="156">
        <f>O130*H130</f>
        <v>7.76</v>
      </c>
      <c r="Q130" s="156">
        <v>0</v>
      </c>
      <c r="R130" s="156">
        <f>Q130*H130</f>
        <v>0</v>
      </c>
      <c r="S130" s="156">
        <v>0</v>
      </c>
      <c r="T130" s="157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58" t="s">
        <v>119</v>
      </c>
      <c r="AT130" s="158" t="s">
        <v>115</v>
      </c>
      <c r="AU130" s="158" t="s">
        <v>120</v>
      </c>
      <c r="AY130" s="16" t="s">
        <v>113</v>
      </c>
      <c r="BE130" s="159">
        <f>IF(N130="základná",J130,0)</f>
        <v>0</v>
      </c>
      <c r="BF130" s="159">
        <f>IF(N130="znížená",J130,0)</f>
        <v>0</v>
      </c>
      <c r="BG130" s="159">
        <f>IF(N130="zákl. prenesená",J130,0)</f>
        <v>0</v>
      </c>
      <c r="BH130" s="159">
        <f>IF(N130="zníž. prenesená",J130,0)</f>
        <v>0</v>
      </c>
      <c r="BI130" s="159">
        <f>IF(N130="nulová",J130,0)</f>
        <v>0</v>
      </c>
      <c r="BJ130" s="16" t="s">
        <v>120</v>
      </c>
      <c r="BK130" s="159">
        <f>ROUND(I130*H130,2)</f>
        <v>0</v>
      </c>
      <c r="BL130" s="16" t="s">
        <v>119</v>
      </c>
      <c r="BM130" s="158" t="s">
        <v>121</v>
      </c>
    </row>
    <row r="131" spans="1:65" s="13" customFormat="1">
      <c r="B131" s="160"/>
      <c r="D131" s="161" t="s">
        <v>122</v>
      </c>
      <c r="E131" s="162" t="s">
        <v>1</v>
      </c>
      <c r="F131" s="163" t="s">
        <v>123</v>
      </c>
      <c r="H131" s="164">
        <v>776</v>
      </c>
      <c r="L131" s="160"/>
      <c r="M131" s="165"/>
      <c r="N131" s="166"/>
      <c r="O131" s="166"/>
      <c r="P131" s="166"/>
      <c r="Q131" s="166"/>
      <c r="R131" s="166"/>
      <c r="S131" s="166"/>
      <c r="T131" s="167"/>
      <c r="AT131" s="162" t="s">
        <v>122</v>
      </c>
      <c r="AU131" s="162" t="s">
        <v>120</v>
      </c>
      <c r="AV131" s="13" t="s">
        <v>120</v>
      </c>
      <c r="AW131" s="13" t="s">
        <v>28</v>
      </c>
      <c r="AX131" s="13" t="s">
        <v>79</v>
      </c>
      <c r="AY131" s="162" t="s">
        <v>113</v>
      </c>
    </row>
    <row r="132" spans="1:65" s="2" customFormat="1" ht="33" customHeight="1">
      <c r="A132" s="28"/>
      <c r="B132" s="146"/>
      <c r="C132" s="147" t="s">
        <v>120</v>
      </c>
      <c r="D132" s="147" t="s">
        <v>115</v>
      </c>
      <c r="E132" s="148" t="s">
        <v>124</v>
      </c>
      <c r="F132" s="149" t="s">
        <v>125</v>
      </c>
      <c r="G132" s="150" t="s">
        <v>126</v>
      </c>
      <c r="H132" s="151">
        <v>232.8</v>
      </c>
      <c r="I132" s="152"/>
      <c r="J132" s="152">
        <f>ROUND(I132*H132,2)</f>
        <v>0</v>
      </c>
      <c r="K132" s="153"/>
      <c r="L132" s="29"/>
      <c r="M132" s="154" t="s">
        <v>1</v>
      </c>
      <c r="N132" s="155" t="s">
        <v>37</v>
      </c>
      <c r="O132" s="156">
        <v>1.2E-2</v>
      </c>
      <c r="P132" s="156">
        <f>O132*H132</f>
        <v>2.7936000000000001</v>
      </c>
      <c r="Q132" s="156">
        <v>0</v>
      </c>
      <c r="R132" s="156">
        <f>Q132*H132</f>
        <v>0</v>
      </c>
      <c r="S132" s="156">
        <v>0</v>
      </c>
      <c r="T132" s="157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58" t="s">
        <v>119</v>
      </c>
      <c r="AT132" s="158" t="s">
        <v>115</v>
      </c>
      <c r="AU132" s="158" t="s">
        <v>120</v>
      </c>
      <c r="AY132" s="16" t="s">
        <v>113</v>
      </c>
      <c r="BE132" s="159">
        <f>IF(N132="základná",J132,0)</f>
        <v>0</v>
      </c>
      <c r="BF132" s="159">
        <f>IF(N132="znížená",J132,0)</f>
        <v>0</v>
      </c>
      <c r="BG132" s="159">
        <f>IF(N132="zákl. prenesená",J132,0)</f>
        <v>0</v>
      </c>
      <c r="BH132" s="159">
        <f>IF(N132="zníž. prenesená",J132,0)</f>
        <v>0</v>
      </c>
      <c r="BI132" s="159">
        <f>IF(N132="nulová",J132,0)</f>
        <v>0</v>
      </c>
      <c r="BJ132" s="16" t="s">
        <v>120</v>
      </c>
      <c r="BK132" s="159">
        <f>ROUND(I132*H132,2)</f>
        <v>0</v>
      </c>
      <c r="BL132" s="16" t="s">
        <v>119</v>
      </c>
      <c r="BM132" s="158" t="s">
        <v>127</v>
      </c>
    </row>
    <row r="133" spans="1:65" s="13" customFormat="1">
      <c r="B133" s="160"/>
      <c r="D133" s="161" t="s">
        <v>122</v>
      </c>
      <c r="E133" s="162" t="s">
        <v>1</v>
      </c>
      <c r="F133" s="163" t="s">
        <v>128</v>
      </c>
      <c r="H133" s="164">
        <v>232.8</v>
      </c>
      <c r="L133" s="160"/>
      <c r="M133" s="165"/>
      <c r="N133" s="166"/>
      <c r="O133" s="166"/>
      <c r="P133" s="166"/>
      <c r="Q133" s="166"/>
      <c r="R133" s="166"/>
      <c r="S133" s="166"/>
      <c r="T133" s="167"/>
      <c r="AT133" s="162" t="s">
        <v>122</v>
      </c>
      <c r="AU133" s="162" t="s">
        <v>120</v>
      </c>
      <c r="AV133" s="13" t="s">
        <v>120</v>
      </c>
      <c r="AW133" s="13" t="s">
        <v>28</v>
      </c>
      <c r="AX133" s="13" t="s">
        <v>71</v>
      </c>
      <c r="AY133" s="162" t="s">
        <v>113</v>
      </c>
    </row>
    <row r="134" spans="1:65" s="14" customFormat="1">
      <c r="B134" s="168"/>
      <c r="D134" s="161" t="s">
        <v>122</v>
      </c>
      <c r="E134" s="169" t="s">
        <v>1</v>
      </c>
      <c r="F134" s="170" t="s">
        <v>129</v>
      </c>
      <c r="H134" s="171">
        <v>232.8</v>
      </c>
      <c r="L134" s="168"/>
      <c r="M134" s="172"/>
      <c r="N134" s="173"/>
      <c r="O134" s="173"/>
      <c r="P134" s="173"/>
      <c r="Q134" s="173"/>
      <c r="R134" s="173"/>
      <c r="S134" s="173"/>
      <c r="T134" s="174"/>
      <c r="AT134" s="169" t="s">
        <v>122</v>
      </c>
      <c r="AU134" s="169" t="s">
        <v>120</v>
      </c>
      <c r="AV134" s="14" t="s">
        <v>119</v>
      </c>
      <c r="AW134" s="14" t="s">
        <v>28</v>
      </c>
      <c r="AX134" s="14" t="s">
        <v>79</v>
      </c>
      <c r="AY134" s="169" t="s">
        <v>113</v>
      </c>
    </row>
    <row r="135" spans="1:65" s="2" customFormat="1" ht="21.75" customHeight="1">
      <c r="A135" s="28"/>
      <c r="B135" s="146"/>
      <c r="C135" s="147" t="s">
        <v>130</v>
      </c>
      <c r="D135" s="147" t="s">
        <v>115</v>
      </c>
      <c r="E135" s="148" t="s">
        <v>131</v>
      </c>
      <c r="F135" s="149" t="s">
        <v>132</v>
      </c>
      <c r="G135" s="150" t="s">
        <v>126</v>
      </c>
      <c r="H135" s="151">
        <v>57.055999999999997</v>
      </c>
      <c r="I135" s="152"/>
      <c r="J135" s="152">
        <f>ROUND(I135*H135,2)</f>
        <v>0</v>
      </c>
      <c r="K135" s="153"/>
      <c r="L135" s="29"/>
      <c r="M135" s="154" t="s">
        <v>1</v>
      </c>
      <c r="N135" s="155" t="s">
        <v>37</v>
      </c>
      <c r="O135" s="156">
        <v>0.83799999999999997</v>
      </c>
      <c r="P135" s="156">
        <f>O135*H135</f>
        <v>47.812927999999999</v>
      </c>
      <c r="Q135" s="156">
        <v>0</v>
      </c>
      <c r="R135" s="156">
        <f>Q135*H135</f>
        <v>0</v>
      </c>
      <c r="S135" s="156">
        <v>0</v>
      </c>
      <c r="T135" s="157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58" t="s">
        <v>119</v>
      </c>
      <c r="AT135" s="158" t="s">
        <v>115</v>
      </c>
      <c r="AU135" s="158" t="s">
        <v>120</v>
      </c>
      <c r="AY135" s="16" t="s">
        <v>113</v>
      </c>
      <c r="BE135" s="159">
        <f>IF(N135="základná",J135,0)</f>
        <v>0</v>
      </c>
      <c r="BF135" s="159">
        <f>IF(N135="znížená",J135,0)</f>
        <v>0</v>
      </c>
      <c r="BG135" s="159">
        <f>IF(N135="zákl. prenesená",J135,0)</f>
        <v>0</v>
      </c>
      <c r="BH135" s="159">
        <f>IF(N135="zníž. prenesená",J135,0)</f>
        <v>0</v>
      </c>
      <c r="BI135" s="159">
        <f>IF(N135="nulová",J135,0)</f>
        <v>0</v>
      </c>
      <c r="BJ135" s="16" t="s">
        <v>120</v>
      </c>
      <c r="BK135" s="159">
        <f>ROUND(I135*H135,2)</f>
        <v>0</v>
      </c>
      <c r="BL135" s="16" t="s">
        <v>119</v>
      </c>
      <c r="BM135" s="158" t="s">
        <v>133</v>
      </c>
    </row>
    <row r="136" spans="1:65" s="13" customFormat="1">
      <c r="B136" s="160"/>
      <c r="D136" s="161" t="s">
        <v>122</v>
      </c>
      <c r="E136" s="162" t="s">
        <v>1</v>
      </c>
      <c r="F136" s="163" t="s">
        <v>134</v>
      </c>
      <c r="H136" s="164">
        <v>7.125</v>
      </c>
      <c r="L136" s="160"/>
      <c r="M136" s="165"/>
      <c r="N136" s="166"/>
      <c r="O136" s="166"/>
      <c r="P136" s="166"/>
      <c r="Q136" s="166"/>
      <c r="R136" s="166"/>
      <c r="S136" s="166"/>
      <c r="T136" s="167"/>
      <c r="AT136" s="162" t="s">
        <v>122</v>
      </c>
      <c r="AU136" s="162" t="s">
        <v>120</v>
      </c>
      <c r="AV136" s="13" t="s">
        <v>120</v>
      </c>
      <c r="AW136" s="13" t="s">
        <v>28</v>
      </c>
      <c r="AX136" s="13" t="s">
        <v>71</v>
      </c>
      <c r="AY136" s="162" t="s">
        <v>113</v>
      </c>
    </row>
    <row r="137" spans="1:65" s="13" customFormat="1">
      <c r="B137" s="160"/>
      <c r="D137" s="161" t="s">
        <v>122</v>
      </c>
      <c r="E137" s="162" t="s">
        <v>1</v>
      </c>
      <c r="F137" s="163" t="s">
        <v>135</v>
      </c>
      <c r="H137" s="164">
        <v>49.930999999999997</v>
      </c>
      <c r="L137" s="160"/>
      <c r="M137" s="165"/>
      <c r="N137" s="166"/>
      <c r="O137" s="166"/>
      <c r="P137" s="166"/>
      <c r="Q137" s="166"/>
      <c r="R137" s="166"/>
      <c r="S137" s="166"/>
      <c r="T137" s="167"/>
      <c r="AT137" s="162" t="s">
        <v>122</v>
      </c>
      <c r="AU137" s="162" t="s">
        <v>120</v>
      </c>
      <c r="AV137" s="13" t="s">
        <v>120</v>
      </c>
      <c r="AW137" s="13" t="s">
        <v>28</v>
      </c>
      <c r="AX137" s="13" t="s">
        <v>71</v>
      </c>
      <c r="AY137" s="162" t="s">
        <v>113</v>
      </c>
    </row>
    <row r="138" spans="1:65" s="14" customFormat="1">
      <c r="B138" s="168"/>
      <c r="D138" s="161" t="s">
        <v>122</v>
      </c>
      <c r="E138" s="169" t="s">
        <v>1</v>
      </c>
      <c r="F138" s="170" t="s">
        <v>129</v>
      </c>
      <c r="H138" s="171">
        <v>57.055999999999997</v>
      </c>
      <c r="L138" s="168"/>
      <c r="M138" s="172"/>
      <c r="N138" s="173"/>
      <c r="O138" s="173"/>
      <c r="P138" s="173"/>
      <c r="Q138" s="173"/>
      <c r="R138" s="173"/>
      <c r="S138" s="173"/>
      <c r="T138" s="174"/>
      <c r="AT138" s="169" t="s">
        <v>122</v>
      </c>
      <c r="AU138" s="169" t="s">
        <v>120</v>
      </c>
      <c r="AV138" s="14" t="s">
        <v>119</v>
      </c>
      <c r="AW138" s="14" t="s">
        <v>28</v>
      </c>
      <c r="AX138" s="14" t="s">
        <v>79</v>
      </c>
      <c r="AY138" s="169" t="s">
        <v>113</v>
      </c>
    </row>
    <row r="139" spans="1:65" s="2" customFormat="1" ht="24.2" customHeight="1">
      <c r="A139" s="28"/>
      <c r="B139" s="146"/>
      <c r="C139" s="147" t="s">
        <v>119</v>
      </c>
      <c r="D139" s="147" t="s">
        <v>115</v>
      </c>
      <c r="E139" s="148" t="s">
        <v>136</v>
      </c>
      <c r="F139" s="149" t="s">
        <v>137</v>
      </c>
      <c r="G139" s="150" t="s">
        <v>126</v>
      </c>
      <c r="H139" s="151">
        <v>17.117000000000001</v>
      </c>
      <c r="I139" s="152"/>
      <c r="J139" s="152">
        <f>ROUND(I139*H139,2)</f>
        <v>0</v>
      </c>
      <c r="K139" s="153"/>
      <c r="L139" s="29"/>
      <c r="M139" s="154" t="s">
        <v>1</v>
      </c>
      <c r="N139" s="155" t="s">
        <v>37</v>
      </c>
      <c r="O139" s="156">
        <v>4.2000000000000003E-2</v>
      </c>
      <c r="P139" s="156">
        <f>O139*H139</f>
        <v>0.71891400000000005</v>
      </c>
      <c r="Q139" s="156">
        <v>0</v>
      </c>
      <c r="R139" s="156">
        <f>Q139*H139</f>
        <v>0</v>
      </c>
      <c r="S139" s="156">
        <v>0</v>
      </c>
      <c r="T139" s="157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58" t="s">
        <v>119</v>
      </c>
      <c r="AT139" s="158" t="s">
        <v>115</v>
      </c>
      <c r="AU139" s="158" t="s">
        <v>120</v>
      </c>
      <c r="AY139" s="16" t="s">
        <v>113</v>
      </c>
      <c r="BE139" s="159">
        <f>IF(N139="základná",J139,0)</f>
        <v>0</v>
      </c>
      <c r="BF139" s="159">
        <f>IF(N139="znížená",J139,0)</f>
        <v>0</v>
      </c>
      <c r="BG139" s="159">
        <f>IF(N139="zákl. prenesená",J139,0)</f>
        <v>0</v>
      </c>
      <c r="BH139" s="159">
        <f>IF(N139="zníž. prenesená",J139,0)</f>
        <v>0</v>
      </c>
      <c r="BI139" s="159">
        <f>IF(N139="nulová",J139,0)</f>
        <v>0</v>
      </c>
      <c r="BJ139" s="16" t="s">
        <v>120</v>
      </c>
      <c r="BK139" s="159">
        <f>ROUND(I139*H139,2)</f>
        <v>0</v>
      </c>
      <c r="BL139" s="16" t="s">
        <v>119</v>
      </c>
      <c r="BM139" s="158" t="s">
        <v>138</v>
      </c>
    </row>
    <row r="140" spans="1:65" s="13" customFormat="1">
      <c r="B140" s="160"/>
      <c r="D140" s="161" t="s">
        <v>122</v>
      </c>
      <c r="E140" s="162" t="s">
        <v>1</v>
      </c>
      <c r="F140" s="163" t="s">
        <v>139</v>
      </c>
      <c r="H140" s="164">
        <v>17.117000000000001</v>
      </c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122</v>
      </c>
      <c r="AU140" s="162" t="s">
        <v>120</v>
      </c>
      <c r="AV140" s="13" t="s">
        <v>120</v>
      </c>
      <c r="AW140" s="13" t="s">
        <v>28</v>
      </c>
      <c r="AX140" s="13" t="s">
        <v>79</v>
      </c>
      <c r="AY140" s="162" t="s">
        <v>113</v>
      </c>
    </row>
    <row r="141" spans="1:65" s="2" customFormat="1" ht="21.75" customHeight="1">
      <c r="A141" s="28"/>
      <c r="B141" s="146"/>
      <c r="C141" s="147" t="s">
        <v>140</v>
      </c>
      <c r="D141" s="147" t="s">
        <v>115</v>
      </c>
      <c r="E141" s="148" t="s">
        <v>141</v>
      </c>
      <c r="F141" s="149" t="s">
        <v>142</v>
      </c>
      <c r="G141" s="150" t="s">
        <v>126</v>
      </c>
      <c r="H141" s="151">
        <v>80.870999999999995</v>
      </c>
      <c r="I141" s="152"/>
      <c r="J141" s="152">
        <f>ROUND(I141*H141,2)</f>
        <v>0</v>
      </c>
      <c r="K141" s="153"/>
      <c r="L141" s="29"/>
      <c r="M141" s="154" t="s">
        <v>1</v>
      </c>
      <c r="N141" s="155" t="s">
        <v>37</v>
      </c>
      <c r="O141" s="156">
        <v>1.3009999999999999</v>
      </c>
      <c r="P141" s="156">
        <f>O141*H141</f>
        <v>105.21317099999999</v>
      </c>
      <c r="Q141" s="156">
        <v>0</v>
      </c>
      <c r="R141" s="156">
        <f>Q141*H141</f>
        <v>0</v>
      </c>
      <c r="S141" s="156">
        <v>0</v>
      </c>
      <c r="T141" s="157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58" t="s">
        <v>119</v>
      </c>
      <c r="AT141" s="158" t="s">
        <v>115</v>
      </c>
      <c r="AU141" s="158" t="s">
        <v>120</v>
      </c>
      <c r="AY141" s="16" t="s">
        <v>113</v>
      </c>
      <c r="BE141" s="159">
        <f>IF(N141="základná",J141,0)</f>
        <v>0</v>
      </c>
      <c r="BF141" s="159">
        <f>IF(N141="znížená",J141,0)</f>
        <v>0</v>
      </c>
      <c r="BG141" s="159">
        <f>IF(N141="zákl. prenesená",J141,0)</f>
        <v>0</v>
      </c>
      <c r="BH141" s="159">
        <f>IF(N141="zníž. prenesená",J141,0)</f>
        <v>0</v>
      </c>
      <c r="BI141" s="159">
        <f>IF(N141="nulová",J141,0)</f>
        <v>0</v>
      </c>
      <c r="BJ141" s="16" t="s">
        <v>120</v>
      </c>
      <c r="BK141" s="159">
        <f>ROUND(I141*H141,2)</f>
        <v>0</v>
      </c>
      <c r="BL141" s="16" t="s">
        <v>119</v>
      </c>
      <c r="BM141" s="158" t="s">
        <v>143</v>
      </c>
    </row>
    <row r="142" spans="1:65" s="13" customFormat="1">
      <c r="B142" s="160"/>
      <c r="D142" s="161" t="s">
        <v>122</v>
      </c>
      <c r="E142" s="162" t="s">
        <v>1</v>
      </c>
      <c r="F142" s="163" t="s">
        <v>144</v>
      </c>
      <c r="H142" s="164">
        <v>76.391000000000005</v>
      </c>
      <c r="L142" s="160"/>
      <c r="M142" s="165"/>
      <c r="N142" s="166"/>
      <c r="O142" s="166"/>
      <c r="P142" s="166"/>
      <c r="Q142" s="166"/>
      <c r="R142" s="166"/>
      <c r="S142" s="166"/>
      <c r="T142" s="167"/>
      <c r="AT142" s="162" t="s">
        <v>122</v>
      </c>
      <c r="AU142" s="162" t="s">
        <v>120</v>
      </c>
      <c r="AV142" s="13" t="s">
        <v>120</v>
      </c>
      <c r="AW142" s="13" t="s">
        <v>28</v>
      </c>
      <c r="AX142" s="13" t="s">
        <v>71</v>
      </c>
      <c r="AY142" s="162" t="s">
        <v>113</v>
      </c>
    </row>
    <row r="143" spans="1:65" s="13" customFormat="1">
      <c r="B143" s="160"/>
      <c r="D143" s="161" t="s">
        <v>122</v>
      </c>
      <c r="E143" s="162" t="s">
        <v>1</v>
      </c>
      <c r="F143" s="163" t="s">
        <v>145</v>
      </c>
      <c r="H143" s="164">
        <v>1.425</v>
      </c>
      <c r="L143" s="160"/>
      <c r="M143" s="165"/>
      <c r="N143" s="166"/>
      <c r="O143" s="166"/>
      <c r="P143" s="166"/>
      <c r="Q143" s="166"/>
      <c r="R143" s="166"/>
      <c r="S143" s="166"/>
      <c r="T143" s="167"/>
      <c r="AT143" s="162" t="s">
        <v>122</v>
      </c>
      <c r="AU143" s="162" t="s">
        <v>120</v>
      </c>
      <c r="AV143" s="13" t="s">
        <v>120</v>
      </c>
      <c r="AW143" s="13" t="s">
        <v>28</v>
      </c>
      <c r="AX143" s="13" t="s">
        <v>71</v>
      </c>
      <c r="AY143" s="162" t="s">
        <v>113</v>
      </c>
    </row>
    <row r="144" spans="1:65" s="13" customFormat="1">
      <c r="B144" s="160"/>
      <c r="D144" s="161" t="s">
        <v>122</v>
      </c>
      <c r="E144" s="162" t="s">
        <v>1</v>
      </c>
      <c r="F144" s="163" t="s">
        <v>146</v>
      </c>
      <c r="H144" s="164">
        <v>3.0550000000000002</v>
      </c>
      <c r="L144" s="160"/>
      <c r="M144" s="165"/>
      <c r="N144" s="166"/>
      <c r="O144" s="166"/>
      <c r="P144" s="166"/>
      <c r="Q144" s="166"/>
      <c r="R144" s="166"/>
      <c r="S144" s="166"/>
      <c r="T144" s="167"/>
      <c r="AT144" s="162" t="s">
        <v>122</v>
      </c>
      <c r="AU144" s="162" t="s">
        <v>120</v>
      </c>
      <c r="AV144" s="13" t="s">
        <v>120</v>
      </c>
      <c r="AW144" s="13" t="s">
        <v>28</v>
      </c>
      <c r="AX144" s="13" t="s">
        <v>71</v>
      </c>
      <c r="AY144" s="162" t="s">
        <v>113</v>
      </c>
    </row>
    <row r="145" spans="1:65" s="14" customFormat="1">
      <c r="B145" s="168"/>
      <c r="D145" s="161" t="s">
        <v>122</v>
      </c>
      <c r="E145" s="169" t="s">
        <v>1</v>
      </c>
      <c r="F145" s="170" t="s">
        <v>129</v>
      </c>
      <c r="H145" s="171">
        <v>80.871000000000009</v>
      </c>
      <c r="L145" s="168"/>
      <c r="M145" s="172"/>
      <c r="N145" s="173"/>
      <c r="O145" s="173"/>
      <c r="P145" s="173"/>
      <c r="Q145" s="173"/>
      <c r="R145" s="173"/>
      <c r="S145" s="173"/>
      <c r="T145" s="174"/>
      <c r="AT145" s="169" t="s">
        <v>122</v>
      </c>
      <c r="AU145" s="169" t="s">
        <v>120</v>
      </c>
      <c r="AV145" s="14" t="s">
        <v>119</v>
      </c>
      <c r="AW145" s="14" t="s">
        <v>28</v>
      </c>
      <c r="AX145" s="14" t="s">
        <v>79</v>
      </c>
      <c r="AY145" s="169" t="s">
        <v>113</v>
      </c>
    </row>
    <row r="146" spans="1:65" s="2" customFormat="1" ht="37.9" customHeight="1">
      <c r="A146" s="28"/>
      <c r="B146" s="146"/>
      <c r="C146" s="147" t="s">
        <v>147</v>
      </c>
      <c r="D146" s="147" t="s">
        <v>115</v>
      </c>
      <c r="E146" s="148" t="s">
        <v>148</v>
      </c>
      <c r="F146" s="149" t="s">
        <v>149</v>
      </c>
      <c r="G146" s="150" t="s">
        <v>126</v>
      </c>
      <c r="H146" s="151">
        <v>24.260999999999999</v>
      </c>
      <c r="I146" s="152"/>
      <c r="J146" s="152">
        <f>ROUND(I146*H146,2)</f>
        <v>0</v>
      </c>
      <c r="K146" s="153"/>
      <c r="L146" s="29"/>
      <c r="M146" s="154" t="s">
        <v>1</v>
      </c>
      <c r="N146" s="155" t="s">
        <v>37</v>
      </c>
      <c r="O146" s="156">
        <v>0.61299999999999999</v>
      </c>
      <c r="P146" s="156">
        <f>O146*H146</f>
        <v>14.871993</v>
      </c>
      <c r="Q146" s="156">
        <v>0</v>
      </c>
      <c r="R146" s="156">
        <f>Q146*H146</f>
        <v>0</v>
      </c>
      <c r="S146" s="156">
        <v>0</v>
      </c>
      <c r="T146" s="157">
        <f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58" t="s">
        <v>119</v>
      </c>
      <c r="AT146" s="158" t="s">
        <v>115</v>
      </c>
      <c r="AU146" s="158" t="s">
        <v>120</v>
      </c>
      <c r="AY146" s="16" t="s">
        <v>113</v>
      </c>
      <c r="BE146" s="159">
        <f>IF(N146="základná",J146,0)</f>
        <v>0</v>
      </c>
      <c r="BF146" s="159">
        <f>IF(N146="znížená",J146,0)</f>
        <v>0</v>
      </c>
      <c r="BG146" s="159">
        <f>IF(N146="zákl. prenesená",J146,0)</f>
        <v>0</v>
      </c>
      <c r="BH146" s="159">
        <f>IF(N146="zníž. prenesená",J146,0)</f>
        <v>0</v>
      </c>
      <c r="BI146" s="159">
        <f>IF(N146="nulová",J146,0)</f>
        <v>0</v>
      </c>
      <c r="BJ146" s="16" t="s">
        <v>120</v>
      </c>
      <c r="BK146" s="159">
        <f>ROUND(I146*H146,2)</f>
        <v>0</v>
      </c>
      <c r="BL146" s="16" t="s">
        <v>119</v>
      </c>
      <c r="BM146" s="158" t="s">
        <v>150</v>
      </c>
    </row>
    <row r="147" spans="1:65" s="13" customFormat="1">
      <c r="B147" s="160"/>
      <c r="D147" s="161" t="s">
        <v>122</v>
      </c>
      <c r="E147" s="162" t="s">
        <v>1</v>
      </c>
      <c r="F147" s="163" t="s">
        <v>151</v>
      </c>
      <c r="H147" s="164">
        <v>24.260999999999999</v>
      </c>
      <c r="L147" s="160"/>
      <c r="M147" s="165"/>
      <c r="N147" s="166"/>
      <c r="O147" s="166"/>
      <c r="P147" s="166"/>
      <c r="Q147" s="166"/>
      <c r="R147" s="166"/>
      <c r="S147" s="166"/>
      <c r="T147" s="167"/>
      <c r="AT147" s="162" t="s">
        <v>122</v>
      </c>
      <c r="AU147" s="162" t="s">
        <v>120</v>
      </c>
      <c r="AV147" s="13" t="s">
        <v>120</v>
      </c>
      <c r="AW147" s="13" t="s">
        <v>28</v>
      </c>
      <c r="AX147" s="13" t="s">
        <v>79</v>
      </c>
      <c r="AY147" s="162" t="s">
        <v>113</v>
      </c>
    </row>
    <row r="148" spans="1:65" s="2" customFormat="1" ht="24.2" customHeight="1">
      <c r="A148" s="28"/>
      <c r="B148" s="146"/>
      <c r="C148" s="147" t="s">
        <v>152</v>
      </c>
      <c r="D148" s="147" t="s">
        <v>115</v>
      </c>
      <c r="E148" s="148" t="s">
        <v>153</v>
      </c>
      <c r="F148" s="149" t="s">
        <v>154</v>
      </c>
      <c r="G148" s="150" t="s">
        <v>126</v>
      </c>
      <c r="H148" s="151">
        <v>137.92699999999999</v>
      </c>
      <c r="I148" s="152"/>
      <c r="J148" s="152">
        <f>ROUND(I148*H148,2)</f>
        <v>0</v>
      </c>
      <c r="K148" s="153"/>
      <c r="L148" s="29"/>
      <c r="M148" s="154" t="s">
        <v>1</v>
      </c>
      <c r="N148" s="155" t="s">
        <v>37</v>
      </c>
      <c r="O148" s="156">
        <v>6.9000000000000006E-2</v>
      </c>
      <c r="P148" s="156">
        <f>O148*H148</f>
        <v>9.5169630000000005</v>
      </c>
      <c r="Q148" s="156">
        <v>0</v>
      </c>
      <c r="R148" s="156">
        <f>Q148*H148</f>
        <v>0</v>
      </c>
      <c r="S148" s="156">
        <v>0</v>
      </c>
      <c r="T148" s="157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58" t="s">
        <v>119</v>
      </c>
      <c r="AT148" s="158" t="s">
        <v>115</v>
      </c>
      <c r="AU148" s="158" t="s">
        <v>120</v>
      </c>
      <c r="AY148" s="16" t="s">
        <v>113</v>
      </c>
      <c r="BE148" s="159">
        <f>IF(N148="základná",J148,0)</f>
        <v>0</v>
      </c>
      <c r="BF148" s="159">
        <f>IF(N148="znížená",J148,0)</f>
        <v>0</v>
      </c>
      <c r="BG148" s="159">
        <f>IF(N148="zákl. prenesená",J148,0)</f>
        <v>0</v>
      </c>
      <c r="BH148" s="159">
        <f>IF(N148="zníž. prenesená",J148,0)</f>
        <v>0</v>
      </c>
      <c r="BI148" s="159">
        <f>IF(N148="nulová",J148,0)</f>
        <v>0</v>
      </c>
      <c r="BJ148" s="16" t="s">
        <v>120</v>
      </c>
      <c r="BK148" s="159">
        <f>ROUND(I148*H148,2)</f>
        <v>0</v>
      </c>
      <c r="BL148" s="16" t="s">
        <v>119</v>
      </c>
      <c r="BM148" s="158" t="s">
        <v>155</v>
      </c>
    </row>
    <row r="149" spans="1:65" s="13" customFormat="1">
      <c r="B149" s="160"/>
      <c r="D149" s="161" t="s">
        <v>122</v>
      </c>
      <c r="E149" s="162" t="s">
        <v>1</v>
      </c>
      <c r="F149" s="163" t="s">
        <v>156</v>
      </c>
      <c r="H149" s="164">
        <v>137.92699999999999</v>
      </c>
      <c r="L149" s="160"/>
      <c r="M149" s="165"/>
      <c r="N149" s="166"/>
      <c r="O149" s="166"/>
      <c r="P149" s="166"/>
      <c r="Q149" s="166"/>
      <c r="R149" s="166"/>
      <c r="S149" s="166"/>
      <c r="T149" s="167"/>
      <c r="AT149" s="162" t="s">
        <v>122</v>
      </c>
      <c r="AU149" s="162" t="s">
        <v>120</v>
      </c>
      <c r="AV149" s="13" t="s">
        <v>120</v>
      </c>
      <c r="AW149" s="13" t="s">
        <v>28</v>
      </c>
      <c r="AX149" s="13" t="s">
        <v>79</v>
      </c>
      <c r="AY149" s="162" t="s">
        <v>113</v>
      </c>
    </row>
    <row r="150" spans="1:65" s="2" customFormat="1" ht="21.75" customHeight="1">
      <c r="A150" s="28"/>
      <c r="B150" s="146"/>
      <c r="C150" s="147" t="s">
        <v>157</v>
      </c>
      <c r="D150" s="147" t="s">
        <v>115</v>
      </c>
      <c r="E150" s="148" t="s">
        <v>158</v>
      </c>
      <c r="F150" s="149" t="s">
        <v>159</v>
      </c>
      <c r="G150" s="150" t="s">
        <v>126</v>
      </c>
      <c r="H150" s="151">
        <v>137.92699999999999</v>
      </c>
      <c r="I150" s="152"/>
      <c r="J150" s="152">
        <f>ROUND(I150*H150,2)</f>
        <v>0</v>
      </c>
      <c r="K150" s="153"/>
      <c r="L150" s="29"/>
      <c r="M150" s="154" t="s">
        <v>1</v>
      </c>
      <c r="N150" s="155" t="s">
        <v>37</v>
      </c>
      <c r="O150" s="156">
        <v>8.0000000000000002E-3</v>
      </c>
      <c r="P150" s="156">
        <f>O150*H150</f>
        <v>1.103416</v>
      </c>
      <c r="Q150" s="156">
        <v>0</v>
      </c>
      <c r="R150" s="156">
        <f>Q150*H150</f>
        <v>0</v>
      </c>
      <c r="S150" s="156">
        <v>0</v>
      </c>
      <c r="T150" s="157">
        <f>S150*H150</f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58" t="s">
        <v>119</v>
      </c>
      <c r="AT150" s="158" t="s">
        <v>115</v>
      </c>
      <c r="AU150" s="158" t="s">
        <v>120</v>
      </c>
      <c r="AY150" s="16" t="s">
        <v>113</v>
      </c>
      <c r="BE150" s="159">
        <f>IF(N150="základná",J150,0)</f>
        <v>0</v>
      </c>
      <c r="BF150" s="159">
        <f>IF(N150="znížená",J150,0)</f>
        <v>0</v>
      </c>
      <c r="BG150" s="159">
        <f>IF(N150="zákl. prenesená",J150,0)</f>
        <v>0</v>
      </c>
      <c r="BH150" s="159">
        <f>IF(N150="zníž. prenesená",J150,0)</f>
        <v>0</v>
      </c>
      <c r="BI150" s="159">
        <f>IF(N150="nulová",J150,0)</f>
        <v>0</v>
      </c>
      <c r="BJ150" s="16" t="s">
        <v>120</v>
      </c>
      <c r="BK150" s="159">
        <f>ROUND(I150*H150,2)</f>
        <v>0</v>
      </c>
      <c r="BL150" s="16" t="s">
        <v>119</v>
      </c>
      <c r="BM150" s="158" t="s">
        <v>160</v>
      </c>
    </row>
    <row r="151" spans="1:65" s="2" customFormat="1" ht="21.75" customHeight="1">
      <c r="A151" s="28"/>
      <c r="B151" s="146"/>
      <c r="C151" s="147" t="s">
        <v>161</v>
      </c>
      <c r="D151" s="147" t="s">
        <v>115</v>
      </c>
      <c r="E151" s="148" t="s">
        <v>162</v>
      </c>
      <c r="F151" s="149" t="s">
        <v>163</v>
      </c>
      <c r="G151" s="150" t="s">
        <v>118</v>
      </c>
      <c r="H151" s="151">
        <v>900</v>
      </c>
      <c r="I151" s="152"/>
      <c r="J151" s="152">
        <f>ROUND(I151*H151,2)</f>
        <v>0</v>
      </c>
      <c r="K151" s="153"/>
      <c r="L151" s="29"/>
      <c r="M151" s="154" t="s">
        <v>1</v>
      </c>
      <c r="N151" s="155" t="s">
        <v>37</v>
      </c>
      <c r="O151" s="156">
        <v>1.2E-2</v>
      </c>
      <c r="P151" s="156">
        <f>O151*H151</f>
        <v>10.8</v>
      </c>
      <c r="Q151" s="156">
        <v>0</v>
      </c>
      <c r="R151" s="156">
        <f>Q151*H151</f>
        <v>0</v>
      </c>
      <c r="S151" s="156">
        <v>0</v>
      </c>
      <c r="T151" s="157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58" t="s">
        <v>119</v>
      </c>
      <c r="AT151" s="158" t="s">
        <v>115</v>
      </c>
      <c r="AU151" s="158" t="s">
        <v>120</v>
      </c>
      <c r="AY151" s="16" t="s">
        <v>113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6" t="s">
        <v>120</v>
      </c>
      <c r="BK151" s="159">
        <f>ROUND(I151*H151,2)</f>
        <v>0</v>
      </c>
      <c r="BL151" s="16" t="s">
        <v>119</v>
      </c>
      <c r="BM151" s="158" t="s">
        <v>164</v>
      </c>
    </row>
    <row r="152" spans="1:65" s="13" customFormat="1">
      <c r="B152" s="160"/>
      <c r="D152" s="161" t="s">
        <v>122</v>
      </c>
      <c r="E152" s="162" t="s">
        <v>1</v>
      </c>
      <c r="F152" s="163" t="s">
        <v>165</v>
      </c>
      <c r="H152" s="164">
        <v>900</v>
      </c>
      <c r="L152" s="160"/>
      <c r="M152" s="165"/>
      <c r="N152" s="166"/>
      <c r="O152" s="166"/>
      <c r="P152" s="166"/>
      <c r="Q152" s="166"/>
      <c r="R152" s="166"/>
      <c r="S152" s="166"/>
      <c r="T152" s="167"/>
      <c r="AT152" s="162" t="s">
        <v>122</v>
      </c>
      <c r="AU152" s="162" t="s">
        <v>120</v>
      </c>
      <c r="AV152" s="13" t="s">
        <v>120</v>
      </c>
      <c r="AW152" s="13" t="s">
        <v>28</v>
      </c>
      <c r="AX152" s="13" t="s">
        <v>79</v>
      </c>
      <c r="AY152" s="162" t="s">
        <v>113</v>
      </c>
    </row>
    <row r="153" spans="1:65" s="12" customFormat="1" ht="22.9" customHeight="1">
      <c r="B153" s="134"/>
      <c r="D153" s="135" t="s">
        <v>70</v>
      </c>
      <c r="E153" s="144" t="s">
        <v>120</v>
      </c>
      <c r="F153" s="144" t="s">
        <v>166</v>
      </c>
      <c r="J153" s="145">
        <f>BK153</f>
        <v>0</v>
      </c>
      <c r="L153" s="134"/>
      <c r="M153" s="138"/>
      <c r="N153" s="139"/>
      <c r="O153" s="139"/>
      <c r="P153" s="140">
        <f>SUM(P154:P184)</f>
        <v>375.69334299999991</v>
      </c>
      <c r="Q153" s="139"/>
      <c r="R153" s="140">
        <f>SUM(R154:R184)</f>
        <v>563.46635045000005</v>
      </c>
      <c r="S153" s="139"/>
      <c r="T153" s="141">
        <f>SUM(T154:T184)</f>
        <v>0</v>
      </c>
      <c r="AR153" s="135" t="s">
        <v>79</v>
      </c>
      <c r="AT153" s="142" t="s">
        <v>70</v>
      </c>
      <c r="AU153" s="142" t="s">
        <v>79</v>
      </c>
      <c r="AY153" s="135" t="s">
        <v>113</v>
      </c>
      <c r="BK153" s="143">
        <f>SUM(BK154:BK184)</f>
        <v>0</v>
      </c>
    </row>
    <row r="154" spans="1:65" s="2" customFormat="1" ht="24.2" customHeight="1">
      <c r="A154" s="28"/>
      <c r="B154" s="146"/>
      <c r="C154" s="147" t="s">
        <v>167</v>
      </c>
      <c r="D154" s="147" t="s">
        <v>115</v>
      </c>
      <c r="E154" s="148" t="s">
        <v>168</v>
      </c>
      <c r="F154" s="149" t="s">
        <v>169</v>
      </c>
      <c r="G154" s="150" t="s">
        <v>126</v>
      </c>
      <c r="H154" s="151">
        <v>191.11500000000001</v>
      </c>
      <c r="I154" s="152"/>
      <c r="J154" s="152">
        <f>ROUND(I154*H154,2)</f>
        <v>0</v>
      </c>
      <c r="K154" s="153"/>
      <c r="L154" s="29"/>
      <c r="M154" s="154" t="s">
        <v>1</v>
      </c>
      <c r="N154" s="155" t="s">
        <v>37</v>
      </c>
      <c r="O154" s="156">
        <v>1.097</v>
      </c>
      <c r="P154" s="156">
        <f>O154*H154</f>
        <v>209.653155</v>
      </c>
      <c r="Q154" s="156">
        <v>2.0699999999999998</v>
      </c>
      <c r="R154" s="156">
        <f>Q154*H154</f>
        <v>395.60804999999999</v>
      </c>
      <c r="S154" s="156">
        <v>0</v>
      </c>
      <c r="T154" s="157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58" t="s">
        <v>119</v>
      </c>
      <c r="AT154" s="158" t="s">
        <v>115</v>
      </c>
      <c r="AU154" s="158" t="s">
        <v>120</v>
      </c>
      <c r="AY154" s="16" t="s">
        <v>113</v>
      </c>
      <c r="BE154" s="159">
        <f>IF(N154="základná",J154,0)</f>
        <v>0</v>
      </c>
      <c r="BF154" s="159">
        <f>IF(N154="znížená",J154,0)</f>
        <v>0</v>
      </c>
      <c r="BG154" s="159">
        <f>IF(N154="zákl. prenesená",J154,0)</f>
        <v>0</v>
      </c>
      <c r="BH154" s="159">
        <f>IF(N154="zníž. prenesená",J154,0)</f>
        <v>0</v>
      </c>
      <c r="BI154" s="159">
        <f>IF(N154="nulová",J154,0)</f>
        <v>0</v>
      </c>
      <c r="BJ154" s="16" t="s">
        <v>120</v>
      </c>
      <c r="BK154" s="159">
        <f>ROUND(I154*H154,2)</f>
        <v>0</v>
      </c>
      <c r="BL154" s="16" t="s">
        <v>119</v>
      </c>
      <c r="BM154" s="158" t="s">
        <v>170</v>
      </c>
    </row>
    <row r="155" spans="1:65" s="13" customFormat="1">
      <c r="B155" s="160"/>
      <c r="D155" s="161" t="s">
        <v>122</v>
      </c>
      <c r="E155" s="162" t="s">
        <v>1</v>
      </c>
      <c r="F155" s="163" t="s">
        <v>171</v>
      </c>
      <c r="H155" s="164">
        <v>1.125</v>
      </c>
      <c r="L155" s="160"/>
      <c r="M155" s="165"/>
      <c r="N155" s="166"/>
      <c r="O155" s="166"/>
      <c r="P155" s="166"/>
      <c r="Q155" s="166"/>
      <c r="R155" s="166"/>
      <c r="S155" s="166"/>
      <c r="T155" s="167"/>
      <c r="AT155" s="162" t="s">
        <v>122</v>
      </c>
      <c r="AU155" s="162" t="s">
        <v>120</v>
      </c>
      <c r="AV155" s="13" t="s">
        <v>120</v>
      </c>
      <c r="AW155" s="13" t="s">
        <v>28</v>
      </c>
      <c r="AX155" s="13" t="s">
        <v>71</v>
      </c>
      <c r="AY155" s="162" t="s">
        <v>113</v>
      </c>
    </row>
    <row r="156" spans="1:65" s="13" customFormat="1">
      <c r="B156" s="160"/>
      <c r="D156" s="161" t="s">
        <v>122</v>
      </c>
      <c r="E156" s="162" t="s">
        <v>1</v>
      </c>
      <c r="F156" s="163" t="s">
        <v>172</v>
      </c>
      <c r="H156" s="164">
        <v>37.417999999999999</v>
      </c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122</v>
      </c>
      <c r="AU156" s="162" t="s">
        <v>120</v>
      </c>
      <c r="AV156" s="13" t="s">
        <v>120</v>
      </c>
      <c r="AW156" s="13" t="s">
        <v>28</v>
      </c>
      <c r="AX156" s="13" t="s">
        <v>71</v>
      </c>
      <c r="AY156" s="162" t="s">
        <v>113</v>
      </c>
    </row>
    <row r="157" spans="1:65" s="13" customFormat="1">
      <c r="B157" s="160"/>
      <c r="D157" s="161" t="s">
        <v>122</v>
      </c>
      <c r="E157" s="162" t="s">
        <v>1</v>
      </c>
      <c r="F157" s="163" t="s">
        <v>173</v>
      </c>
      <c r="H157" s="164">
        <v>33.228000000000002</v>
      </c>
      <c r="L157" s="160"/>
      <c r="M157" s="165"/>
      <c r="N157" s="166"/>
      <c r="O157" s="166"/>
      <c r="P157" s="166"/>
      <c r="Q157" s="166"/>
      <c r="R157" s="166"/>
      <c r="S157" s="166"/>
      <c r="T157" s="167"/>
      <c r="AT157" s="162" t="s">
        <v>122</v>
      </c>
      <c r="AU157" s="162" t="s">
        <v>120</v>
      </c>
      <c r="AV157" s="13" t="s">
        <v>120</v>
      </c>
      <c r="AW157" s="13" t="s">
        <v>28</v>
      </c>
      <c r="AX157" s="13" t="s">
        <v>71</v>
      </c>
      <c r="AY157" s="162" t="s">
        <v>113</v>
      </c>
    </row>
    <row r="158" spans="1:65" s="13" customFormat="1">
      <c r="B158" s="160"/>
      <c r="D158" s="161" t="s">
        <v>122</v>
      </c>
      <c r="E158" s="162" t="s">
        <v>1</v>
      </c>
      <c r="F158" s="163" t="s">
        <v>174</v>
      </c>
      <c r="H158" s="164">
        <v>12.061999999999999</v>
      </c>
      <c r="L158" s="160"/>
      <c r="M158" s="165"/>
      <c r="N158" s="166"/>
      <c r="O158" s="166"/>
      <c r="P158" s="166"/>
      <c r="Q158" s="166"/>
      <c r="R158" s="166"/>
      <c r="S158" s="166"/>
      <c r="T158" s="167"/>
      <c r="AT158" s="162" t="s">
        <v>122</v>
      </c>
      <c r="AU158" s="162" t="s">
        <v>120</v>
      </c>
      <c r="AV158" s="13" t="s">
        <v>120</v>
      </c>
      <c r="AW158" s="13" t="s">
        <v>28</v>
      </c>
      <c r="AX158" s="13" t="s">
        <v>71</v>
      </c>
      <c r="AY158" s="162" t="s">
        <v>113</v>
      </c>
    </row>
    <row r="159" spans="1:65" s="13" customFormat="1">
      <c r="B159" s="160"/>
      <c r="D159" s="161" t="s">
        <v>122</v>
      </c>
      <c r="E159" s="162" t="s">
        <v>1</v>
      </c>
      <c r="F159" s="163" t="s">
        <v>175</v>
      </c>
      <c r="H159" s="164">
        <v>0.22500000000000001</v>
      </c>
      <c r="L159" s="160"/>
      <c r="M159" s="165"/>
      <c r="N159" s="166"/>
      <c r="O159" s="166"/>
      <c r="P159" s="166"/>
      <c r="Q159" s="166"/>
      <c r="R159" s="166"/>
      <c r="S159" s="166"/>
      <c r="T159" s="167"/>
      <c r="AT159" s="162" t="s">
        <v>122</v>
      </c>
      <c r="AU159" s="162" t="s">
        <v>120</v>
      </c>
      <c r="AV159" s="13" t="s">
        <v>120</v>
      </c>
      <c r="AW159" s="13" t="s">
        <v>28</v>
      </c>
      <c r="AX159" s="13" t="s">
        <v>71</v>
      </c>
      <c r="AY159" s="162" t="s">
        <v>113</v>
      </c>
    </row>
    <row r="160" spans="1:65" s="13" customFormat="1">
      <c r="B160" s="160"/>
      <c r="D160" s="161" t="s">
        <v>122</v>
      </c>
      <c r="E160" s="162" t="s">
        <v>1</v>
      </c>
      <c r="F160" s="163" t="s">
        <v>176</v>
      </c>
      <c r="H160" s="164">
        <v>0.47899999999999998</v>
      </c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122</v>
      </c>
      <c r="AU160" s="162" t="s">
        <v>120</v>
      </c>
      <c r="AV160" s="13" t="s">
        <v>120</v>
      </c>
      <c r="AW160" s="13" t="s">
        <v>28</v>
      </c>
      <c r="AX160" s="13" t="s">
        <v>71</v>
      </c>
      <c r="AY160" s="162" t="s">
        <v>113</v>
      </c>
    </row>
    <row r="161" spans="1:65" s="13" customFormat="1">
      <c r="B161" s="160"/>
      <c r="D161" s="161" t="s">
        <v>122</v>
      </c>
      <c r="E161" s="162" t="s">
        <v>1</v>
      </c>
      <c r="F161" s="163" t="s">
        <v>177</v>
      </c>
      <c r="H161" s="164">
        <v>96.61</v>
      </c>
      <c r="L161" s="160"/>
      <c r="M161" s="165"/>
      <c r="N161" s="166"/>
      <c r="O161" s="166"/>
      <c r="P161" s="166"/>
      <c r="Q161" s="166"/>
      <c r="R161" s="166"/>
      <c r="S161" s="166"/>
      <c r="T161" s="167"/>
      <c r="AT161" s="162" t="s">
        <v>122</v>
      </c>
      <c r="AU161" s="162" t="s">
        <v>120</v>
      </c>
      <c r="AV161" s="13" t="s">
        <v>120</v>
      </c>
      <c r="AW161" s="13" t="s">
        <v>28</v>
      </c>
      <c r="AX161" s="13" t="s">
        <v>71</v>
      </c>
      <c r="AY161" s="162" t="s">
        <v>113</v>
      </c>
    </row>
    <row r="162" spans="1:65" s="13" customFormat="1">
      <c r="B162" s="160"/>
      <c r="D162" s="161" t="s">
        <v>122</v>
      </c>
      <c r="E162" s="162" t="s">
        <v>1</v>
      </c>
      <c r="F162" s="163" t="s">
        <v>178</v>
      </c>
      <c r="H162" s="164">
        <v>9.968</v>
      </c>
      <c r="L162" s="160"/>
      <c r="M162" s="165"/>
      <c r="N162" s="166"/>
      <c r="O162" s="166"/>
      <c r="P162" s="166"/>
      <c r="Q162" s="166"/>
      <c r="R162" s="166"/>
      <c r="S162" s="166"/>
      <c r="T162" s="167"/>
      <c r="AT162" s="162" t="s">
        <v>122</v>
      </c>
      <c r="AU162" s="162" t="s">
        <v>120</v>
      </c>
      <c r="AV162" s="13" t="s">
        <v>120</v>
      </c>
      <c r="AW162" s="13" t="s">
        <v>28</v>
      </c>
      <c r="AX162" s="13" t="s">
        <v>71</v>
      </c>
      <c r="AY162" s="162" t="s">
        <v>113</v>
      </c>
    </row>
    <row r="163" spans="1:65" s="14" customFormat="1">
      <c r="B163" s="168"/>
      <c r="D163" s="161" t="s">
        <v>122</v>
      </c>
      <c r="E163" s="169" t="s">
        <v>1</v>
      </c>
      <c r="F163" s="170" t="s">
        <v>129</v>
      </c>
      <c r="H163" s="171">
        <v>228.56299999999999</v>
      </c>
      <c r="L163" s="168"/>
      <c r="M163" s="172"/>
      <c r="N163" s="173"/>
      <c r="O163" s="173"/>
      <c r="P163" s="173"/>
      <c r="Q163" s="173"/>
      <c r="R163" s="173"/>
      <c r="S163" s="173"/>
      <c r="T163" s="174"/>
      <c r="AT163" s="169" t="s">
        <v>122</v>
      </c>
      <c r="AU163" s="169" t="s">
        <v>120</v>
      </c>
      <c r="AV163" s="14" t="s">
        <v>119</v>
      </c>
      <c r="AW163" s="14" t="s">
        <v>28</v>
      </c>
      <c r="AX163" s="14" t="s">
        <v>79</v>
      </c>
      <c r="AY163" s="169" t="s">
        <v>113</v>
      </c>
    </row>
    <row r="164" spans="1:65" s="2" customFormat="1" ht="24.2" customHeight="1">
      <c r="A164" s="28"/>
      <c r="B164" s="146"/>
      <c r="C164" s="147" t="s">
        <v>179</v>
      </c>
      <c r="D164" s="147" t="s">
        <v>115</v>
      </c>
      <c r="E164" s="148" t="s">
        <v>180</v>
      </c>
      <c r="F164" s="149" t="s">
        <v>181</v>
      </c>
      <c r="G164" s="150" t="s">
        <v>126</v>
      </c>
      <c r="H164" s="151">
        <v>68.14</v>
      </c>
      <c r="I164" s="152"/>
      <c r="J164" s="152">
        <f>ROUND(I164*H164,2)</f>
        <v>0</v>
      </c>
      <c r="K164" s="153"/>
      <c r="L164" s="29"/>
      <c r="M164" s="154" t="s">
        <v>1</v>
      </c>
      <c r="N164" s="155" t="s">
        <v>37</v>
      </c>
      <c r="O164" s="156">
        <v>0.58299999999999996</v>
      </c>
      <c r="P164" s="156">
        <f>O164*H164</f>
        <v>39.725619999999999</v>
      </c>
      <c r="Q164" s="156">
        <v>2.19407</v>
      </c>
      <c r="R164" s="156">
        <f>Q164*H164</f>
        <v>149.50392980000001</v>
      </c>
      <c r="S164" s="156">
        <v>0</v>
      </c>
      <c r="T164" s="157">
        <f>S164*H164</f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58" t="s">
        <v>119</v>
      </c>
      <c r="AT164" s="158" t="s">
        <v>115</v>
      </c>
      <c r="AU164" s="158" t="s">
        <v>120</v>
      </c>
      <c r="AY164" s="16" t="s">
        <v>113</v>
      </c>
      <c r="BE164" s="159">
        <f>IF(N164="základná",J164,0)</f>
        <v>0</v>
      </c>
      <c r="BF164" s="159">
        <f>IF(N164="znížená",J164,0)</f>
        <v>0</v>
      </c>
      <c r="BG164" s="159">
        <f>IF(N164="zákl. prenesená",J164,0)</f>
        <v>0</v>
      </c>
      <c r="BH164" s="159">
        <f>IF(N164="zníž. prenesená",J164,0)</f>
        <v>0</v>
      </c>
      <c r="BI164" s="159">
        <f>IF(N164="nulová",J164,0)</f>
        <v>0</v>
      </c>
      <c r="BJ164" s="16" t="s">
        <v>120</v>
      </c>
      <c r="BK164" s="159">
        <f>ROUND(I164*H164,2)</f>
        <v>0</v>
      </c>
      <c r="BL164" s="16" t="s">
        <v>119</v>
      </c>
      <c r="BM164" s="158" t="s">
        <v>182</v>
      </c>
    </row>
    <row r="165" spans="1:65" s="13" customFormat="1">
      <c r="B165" s="160"/>
      <c r="D165" s="161" t="s">
        <v>122</v>
      </c>
      <c r="E165" s="162" t="s">
        <v>1</v>
      </c>
      <c r="F165" s="163" t="s">
        <v>183</v>
      </c>
      <c r="H165" s="164">
        <v>63.66</v>
      </c>
      <c r="L165" s="160"/>
      <c r="M165" s="165"/>
      <c r="N165" s="166"/>
      <c r="O165" s="166"/>
      <c r="P165" s="166"/>
      <c r="Q165" s="166"/>
      <c r="R165" s="166"/>
      <c r="S165" s="166"/>
      <c r="T165" s="167"/>
      <c r="AT165" s="162" t="s">
        <v>122</v>
      </c>
      <c r="AU165" s="162" t="s">
        <v>120</v>
      </c>
      <c r="AV165" s="13" t="s">
        <v>120</v>
      </c>
      <c r="AW165" s="13" t="s">
        <v>28</v>
      </c>
      <c r="AX165" s="13" t="s">
        <v>71</v>
      </c>
      <c r="AY165" s="162" t="s">
        <v>113</v>
      </c>
    </row>
    <row r="166" spans="1:65" s="13" customFormat="1">
      <c r="B166" s="160"/>
      <c r="D166" s="161" t="s">
        <v>122</v>
      </c>
      <c r="E166" s="162" t="s">
        <v>1</v>
      </c>
      <c r="F166" s="163" t="s">
        <v>145</v>
      </c>
      <c r="H166" s="164">
        <v>1.425</v>
      </c>
      <c r="L166" s="160"/>
      <c r="M166" s="165"/>
      <c r="N166" s="166"/>
      <c r="O166" s="166"/>
      <c r="P166" s="166"/>
      <c r="Q166" s="166"/>
      <c r="R166" s="166"/>
      <c r="S166" s="166"/>
      <c r="T166" s="167"/>
      <c r="AT166" s="162" t="s">
        <v>122</v>
      </c>
      <c r="AU166" s="162" t="s">
        <v>120</v>
      </c>
      <c r="AV166" s="13" t="s">
        <v>120</v>
      </c>
      <c r="AW166" s="13" t="s">
        <v>28</v>
      </c>
      <c r="AX166" s="13" t="s">
        <v>71</v>
      </c>
      <c r="AY166" s="162" t="s">
        <v>113</v>
      </c>
    </row>
    <row r="167" spans="1:65" s="13" customFormat="1">
      <c r="B167" s="160"/>
      <c r="D167" s="161" t="s">
        <v>122</v>
      </c>
      <c r="E167" s="162" t="s">
        <v>1</v>
      </c>
      <c r="F167" s="163" t="s">
        <v>146</v>
      </c>
      <c r="H167" s="164">
        <v>3.0550000000000002</v>
      </c>
      <c r="L167" s="160"/>
      <c r="M167" s="165"/>
      <c r="N167" s="166"/>
      <c r="O167" s="166"/>
      <c r="P167" s="166"/>
      <c r="Q167" s="166"/>
      <c r="R167" s="166"/>
      <c r="S167" s="166"/>
      <c r="T167" s="167"/>
      <c r="AT167" s="162" t="s">
        <v>122</v>
      </c>
      <c r="AU167" s="162" t="s">
        <v>120</v>
      </c>
      <c r="AV167" s="13" t="s">
        <v>120</v>
      </c>
      <c r="AW167" s="13" t="s">
        <v>28</v>
      </c>
      <c r="AX167" s="13" t="s">
        <v>71</v>
      </c>
      <c r="AY167" s="162" t="s">
        <v>113</v>
      </c>
    </row>
    <row r="168" spans="1:65" s="14" customFormat="1">
      <c r="B168" s="168"/>
      <c r="D168" s="161" t="s">
        <v>122</v>
      </c>
      <c r="E168" s="169" t="s">
        <v>1</v>
      </c>
      <c r="F168" s="170" t="s">
        <v>129</v>
      </c>
      <c r="H168" s="171">
        <v>68.14</v>
      </c>
      <c r="L168" s="168"/>
      <c r="M168" s="172"/>
      <c r="N168" s="173"/>
      <c r="O168" s="173"/>
      <c r="P168" s="173"/>
      <c r="Q168" s="173"/>
      <c r="R168" s="173"/>
      <c r="S168" s="173"/>
      <c r="T168" s="174"/>
      <c r="AT168" s="169" t="s">
        <v>122</v>
      </c>
      <c r="AU168" s="169" t="s">
        <v>120</v>
      </c>
      <c r="AV168" s="14" t="s">
        <v>119</v>
      </c>
      <c r="AW168" s="14" t="s">
        <v>28</v>
      </c>
      <c r="AX168" s="14" t="s">
        <v>79</v>
      </c>
      <c r="AY168" s="169" t="s">
        <v>113</v>
      </c>
    </row>
    <row r="169" spans="1:65" s="2" customFormat="1" ht="21.75" customHeight="1">
      <c r="A169" s="28"/>
      <c r="B169" s="146"/>
      <c r="C169" s="147" t="s">
        <v>184</v>
      </c>
      <c r="D169" s="147" t="s">
        <v>115</v>
      </c>
      <c r="E169" s="148" t="s">
        <v>185</v>
      </c>
      <c r="F169" s="149" t="s">
        <v>186</v>
      </c>
      <c r="G169" s="150" t="s">
        <v>118</v>
      </c>
      <c r="H169" s="151">
        <v>47.28</v>
      </c>
      <c r="I169" s="152"/>
      <c r="J169" s="152">
        <f>ROUND(I169*H169,2)</f>
        <v>0</v>
      </c>
      <c r="K169" s="153"/>
      <c r="L169" s="29"/>
      <c r="M169" s="154" t="s">
        <v>1</v>
      </c>
      <c r="N169" s="155" t="s">
        <v>37</v>
      </c>
      <c r="O169" s="156">
        <v>0.35799999999999998</v>
      </c>
      <c r="P169" s="156">
        <f>O169*H169</f>
        <v>16.92624</v>
      </c>
      <c r="Q169" s="156">
        <v>6.7000000000000002E-4</v>
      </c>
      <c r="R169" s="156">
        <f>Q169*H169</f>
        <v>3.16776E-2</v>
      </c>
      <c r="S169" s="156">
        <v>0</v>
      </c>
      <c r="T169" s="157">
        <f>S169*H169</f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58" t="s">
        <v>119</v>
      </c>
      <c r="AT169" s="158" t="s">
        <v>115</v>
      </c>
      <c r="AU169" s="158" t="s">
        <v>120</v>
      </c>
      <c r="AY169" s="16" t="s">
        <v>113</v>
      </c>
      <c r="BE169" s="159">
        <f>IF(N169="základná",J169,0)</f>
        <v>0</v>
      </c>
      <c r="BF169" s="159">
        <f>IF(N169="znížená",J169,0)</f>
        <v>0</v>
      </c>
      <c r="BG169" s="159">
        <f>IF(N169="zákl. prenesená",J169,0)</f>
        <v>0</v>
      </c>
      <c r="BH169" s="159">
        <f>IF(N169="zníž. prenesená",J169,0)</f>
        <v>0</v>
      </c>
      <c r="BI169" s="159">
        <f>IF(N169="nulová",J169,0)</f>
        <v>0</v>
      </c>
      <c r="BJ169" s="16" t="s">
        <v>120</v>
      </c>
      <c r="BK169" s="159">
        <f>ROUND(I169*H169,2)</f>
        <v>0</v>
      </c>
      <c r="BL169" s="16" t="s">
        <v>119</v>
      </c>
      <c r="BM169" s="158" t="s">
        <v>187</v>
      </c>
    </row>
    <row r="170" spans="1:65" s="13" customFormat="1">
      <c r="B170" s="160"/>
      <c r="D170" s="161" t="s">
        <v>122</v>
      </c>
      <c r="E170" s="162" t="s">
        <v>1</v>
      </c>
      <c r="F170" s="163" t="s">
        <v>188</v>
      </c>
      <c r="H170" s="164">
        <v>40.206000000000003</v>
      </c>
      <c r="L170" s="160"/>
      <c r="M170" s="165"/>
      <c r="N170" s="166"/>
      <c r="O170" s="166"/>
      <c r="P170" s="166"/>
      <c r="Q170" s="166"/>
      <c r="R170" s="166"/>
      <c r="S170" s="166"/>
      <c r="T170" s="167"/>
      <c r="AT170" s="162" t="s">
        <v>122</v>
      </c>
      <c r="AU170" s="162" t="s">
        <v>120</v>
      </c>
      <c r="AV170" s="13" t="s">
        <v>120</v>
      </c>
      <c r="AW170" s="13" t="s">
        <v>28</v>
      </c>
      <c r="AX170" s="13" t="s">
        <v>71</v>
      </c>
      <c r="AY170" s="162" t="s">
        <v>113</v>
      </c>
    </row>
    <row r="171" spans="1:65" s="13" customFormat="1">
      <c r="B171" s="160"/>
      <c r="D171" s="161" t="s">
        <v>122</v>
      </c>
      <c r="E171" s="162" t="s">
        <v>1</v>
      </c>
      <c r="F171" s="163" t="s">
        <v>189</v>
      </c>
      <c r="H171" s="164">
        <v>2.25</v>
      </c>
      <c r="L171" s="160"/>
      <c r="M171" s="165"/>
      <c r="N171" s="166"/>
      <c r="O171" s="166"/>
      <c r="P171" s="166"/>
      <c r="Q171" s="166"/>
      <c r="R171" s="166"/>
      <c r="S171" s="166"/>
      <c r="T171" s="167"/>
      <c r="AT171" s="162" t="s">
        <v>122</v>
      </c>
      <c r="AU171" s="162" t="s">
        <v>120</v>
      </c>
      <c r="AV171" s="13" t="s">
        <v>120</v>
      </c>
      <c r="AW171" s="13" t="s">
        <v>28</v>
      </c>
      <c r="AX171" s="13" t="s">
        <v>71</v>
      </c>
      <c r="AY171" s="162" t="s">
        <v>113</v>
      </c>
    </row>
    <row r="172" spans="1:65" s="13" customFormat="1">
      <c r="B172" s="160"/>
      <c r="D172" s="161" t="s">
        <v>122</v>
      </c>
      <c r="E172" s="162" t="s">
        <v>1</v>
      </c>
      <c r="F172" s="163" t="s">
        <v>190</v>
      </c>
      <c r="H172" s="164">
        <v>4.8239999999999998</v>
      </c>
      <c r="L172" s="160"/>
      <c r="M172" s="165"/>
      <c r="N172" s="166"/>
      <c r="O172" s="166"/>
      <c r="P172" s="166"/>
      <c r="Q172" s="166"/>
      <c r="R172" s="166"/>
      <c r="S172" s="166"/>
      <c r="T172" s="167"/>
      <c r="AT172" s="162" t="s">
        <v>122</v>
      </c>
      <c r="AU172" s="162" t="s">
        <v>120</v>
      </c>
      <c r="AV172" s="13" t="s">
        <v>120</v>
      </c>
      <c r="AW172" s="13" t="s">
        <v>28</v>
      </c>
      <c r="AX172" s="13" t="s">
        <v>71</v>
      </c>
      <c r="AY172" s="162" t="s">
        <v>113</v>
      </c>
    </row>
    <row r="173" spans="1:65" s="14" customFormat="1">
      <c r="B173" s="168"/>
      <c r="D173" s="161" t="s">
        <v>122</v>
      </c>
      <c r="E173" s="169" t="s">
        <v>1</v>
      </c>
      <c r="F173" s="170" t="s">
        <v>129</v>
      </c>
      <c r="H173" s="171">
        <v>47.28</v>
      </c>
      <c r="L173" s="168"/>
      <c r="M173" s="172"/>
      <c r="N173" s="173"/>
      <c r="O173" s="173"/>
      <c r="P173" s="173"/>
      <c r="Q173" s="173"/>
      <c r="R173" s="173"/>
      <c r="S173" s="173"/>
      <c r="T173" s="174"/>
      <c r="AT173" s="169" t="s">
        <v>122</v>
      </c>
      <c r="AU173" s="169" t="s">
        <v>120</v>
      </c>
      <c r="AV173" s="14" t="s">
        <v>119</v>
      </c>
      <c r="AW173" s="14" t="s">
        <v>28</v>
      </c>
      <c r="AX173" s="14" t="s">
        <v>79</v>
      </c>
      <c r="AY173" s="169" t="s">
        <v>113</v>
      </c>
    </row>
    <row r="174" spans="1:65" s="2" customFormat="1" ht="21.75" customHeight="1">
      <c r="A174" s="28"/>
      <c r="B174" s="146"/>
      <c r="C174" s="147" t="s">
        <v>191</v>
      </c>
      <c r="D174" s="147" t="s">
        <v>115</v>
      </c>
      <c r="E174" s="148" t="s">
        <v>192</v>
      </c>
      <c r="F174" s="149" t="s">
        <v>193</v>
      </c>
      <c r="G174" s="150" t="s">
        <v>118</v>
      </c>
      <c r="H174" s="151">
        <v>47.28</v>
      </c>
      <c r="I174" s="152"/>
      <c r="J174" s="152">
        <f>ROUND(I174*H174,2)</f>
        <v>0</v>
      </c>
      <c r="K174" s="153"/>
      <c r="L174" s="29"/>
      <c r="M174" s="154" t="s">
        <v>1</v>
      </c>
      <c r="N174" s="155" t="s">
        <v>37</v>
      </c>
      <c r="O174" s="156">
        <v>0.19900000000000001</v>
      </c>
      <c r="P174" s="156">
        <f>O174*H174</f>
        <v>9.4087200000000006</v>
      </c>
      <c r="Q174" s="156">
        <v>0</v>
      </c>
      <c r="R174" s="156">
        <f>Q174*H174</f>
        <v>0</v>
      </c>
      <c r="S174" s="156">
        <v>0</v>
      </c>
      <c r="T174" s="157">
        <f>S174*H174</f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58" t="s">
        <v>119</v>
      </c>
      <c r="AT174" s="158" t="s">
        <v>115</v>
      </c>
      <c r="AU174" s="158" t="s">
        <v>120</v>
      </c>
      <c r="AY174" s="16" t="s">
        <v>113</v>
      </c>
      <c r="BE174" s="159">
        <f>IF(N174="základná",J174,0)</f>
        <v>0</v>
      </c>
      <c r="BF174" s="159">
        <f>IF(N174="znížená",J174,0)</f>
        <v>0</v>
      </c>
      <c r="BG174" s="159">
        <f>IF(N174="zákl. prenesená",J174,0)</f>
        <v>0</v>
      </c>
      <c r="BH174" s="159">
        <f>IF(N174="zníž. prenesená",J174,0)</f>
        <v>0</v>
      </c>
      <c r="BI174" s="159">
        <f>IF(N174="nulová",J174,0)</f>
        <v>0</v>
      </c>
      <c r="BJ174" s="16" t="s">
        <v>120</v>
      </c>
      <c r="BK174" s="159">
        <f>ROUND(I174*H174,2)</f>
        <v>0</v>
      </c>
      <c r="BL174" s="16" t="s">
        <v>119</v>
      </c>
      <c r="BM174" s="158" t="s">
        <v>194</v>
      </c>
    </row>
    <row r="175" spans="1:65" s="2" customFormat="1" ht="16.5" customHeight="1">
      <c r="A175" s="28"/>
      <c r="B175" s="146"/>
      <c r="C175" s="147" t="s">
        <v>195</v>
      </c>
      <c r="D175" s="147" t="s">
        <v>115</v>
      </c>
      <c r="E175" s="148" t="s">
        <v>196</v>
      </c>
      <c r="F175" s="149" t="s">
        <v>197</v>
      </c>
      <c r="G175" s="150" t="s">
        <v>198</v>
      </c>
      <c r="H175" s="151">
        <v>2.3849999999999998</v>
      </c>
      <c r="I175" s="152"/>
      <c r="J175" s="152">
        <f>ROUND(I175*H175,2)</f>
        <v>0</v>
      </c>
      <c r="K175" s="153"/>
      <c r="L175" s="29"/>
      <c r="M175" s="154" t="s">
        <v>1</v>
      </c>
      <c r="N175" s="155" t="s">
        <v>37</v>
      </c>
      <c r="O175" s="156">
        <v>34.322000000000003</v>
      </c>
      <c r="P175" s="156">
        <f>O175*H175</f>
        <v>81.857969999999995</v>
      </c>
      <c r="Q175" s="156">
        <v>1.01895</v>
      </c>
      <c r="R175" s="156">
        <f>Q175*H175</f>
        <v>2.4301957499999998</v>
      </c>
      <c r="S175" s="156">
        <v>0</v>
      </c>
      <c r="T175" s="157">
        <f>S175*H175</f>
        <v>0</v>
      </c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R175" s="158" t="s">
        <v>119</v>
      </c>
      <c r="AT175" s="158" t="s">
        <v>115</v>
      </c>
      <c r="AU175" s="158" t="s">
        <v>120</v>
      </c>
      <c r="AY175" s="16" t="s">
        <v>113</v>
      </c>
      <c r="BE175" s="159">
        <f>IF(N175="základná",J175,0)</f>
        <v>0</v>
      </c>
      <c r="BF175" s="159">
        <f>IF(N175="znížená",J175,0)</f>
        <v>0</v>
      </c>
      <c r="BG175" s="159">
        <f>IF(N175="zákl. prenesená",J175,0)</f>
        <v>0</v>
      </c>
      <c r="BH175" s="159">
        <f>IF(N175="zníž. prenesená",J175,0)</f>
        <v>0</v>
      </c>
      <c r="BI175" s="159">
        <f>IF(N175="nulová",J175,0)</f>
        <v>0</v>
      </c>
      <c r="BJ175" s="16" t="s">
        <v>120</v>
      </c>
      <c r="BK175" s="159">
        <f>ROUND(I175*H175,2)</f>
        <v>0</v>
      </c>
      <c r="BL175" s="16" t="s">
        <v>119</v>
      </c>
      <c r="BM175" s="158" t="s">
        <v>199</v>
      </c>
    </row>
    <row r="176" spans="1:65" s="13" customFormat="1">
      <c r="B176" s="160"/>
      <c r="D176" s="161" t="s">
        <v>122</v>
      </c>
      <c r="E176" s="162" t="s">
        <v>1</v>
      </c>
      <c r="F176" s="163" t="s">
        <v>200</v>
      </c>
      <c r="H176" s="164">
        <v>2.3849999999999998</v>
      </c>
      <c r="L176" s="160"/>
      <c r="M176" s="165"/>
      <c r="N176" s="166"/>
      <c r="O176" s="166"/>
      <c r="P176" s="166"/>
      <c r="Q176" s="166"/>
      <c r="R176" s="166"/>
      <c r="S176" s="166"/>
      <c r="T176" s="167"/>
      <c r="AT176" s="162" t="s">
        <v>122</v>
      </c>
      <c r="AU176" s="162" t="s">
        <v>120</v>
      </c>
      <c r="AV176" s="13" t="s">
        <v>120</v>
      </c>
      <c r="AW176" s="13" t="s">
        <v>28</v>
      </c>
      <c r="AX176" s="13" t="s">
        <v>79</v>
      </c>
      <c r="AY176" s="162" t="s">
        <v>113</v>
      </c>
    </row>
    <row r="177" spans="1:65" s="2" customFormat="1" ht="24.2" customHeight="1">
      <c r="A177" s="28"/>
      <c r="B177" s="146"/>
      <c r="C177" s="147" t="s">
        <v>201</v>
      </c>
      <c r="D177" s="147" t="s">
        <v>115</v>
      </c>
      <c r="E177" s="148" t="s">
        <v>202</v>
      </c>
      <c r="F177" s="149" t="s">
        <v>203</v>
      </c>
      <c r="G177" s="150" t="s">
        <v>126</v>
      </c>
      <c r="H177" s="151">
        <v>7.125</v>
      </c>
      <c r="I177" s="152"/>
      <c r="J177" s="152">
        <f>ROUND(I177*H177,2)</f>
        <v>0</v>
      </c>
      <c r="K177" s="153"/>
      <c r="L177" s="29"/>
      <c r="M177" s="154" t="s">
        <v>1</v>
      </c>
      <c r="N177" s="155" t="s">
        <v>37</v>
      </c>
      <c r="O177" s="156">
        <v>0.60399999999999998</v>
      </c>
      <c r="P177" s="156">
        <f>O177*H177</f>
        <v>4.3034999999999997</v>
      </c>
      <c r="Q177" s="156">
        <v>2.19407</v>
      </c>
      <c r="R177" s="156">
        <f>Q177*H177</f>
        <v>15.632748749999999</v>
      </c>
      <c r="S177" s="156">
        <v>0</v>
      </c>
      <c r="T177" s="157">
        <f>S177*H177</f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58" t="s">
        <v>119</v>
      </c>
      <c r="AT177" s="158" t="s">
        <v>115</v>
      </c>
      <c r="AU177" s="158" t="s">
        <v>120</v>
      </c>
      <c r="AY177" s="16" t="s">
        <v>113</v>
      </c>
      <c r="BE177" s="159">
        <f>IF(N177="základná",J177,0)</f>
        <v>0</v>
      </c>
      <c r="BF177" s="159">
        <f>IF(N177="znížená",J177,0)</f>
        <v>0</v>
      </c>
      <c r="BG177" s="159">
        <f>IF(N177="zákl. prenesená",J177,0)</f>
        <v>0</v>
      </c>
      <c r="BH177" s="159">
        <f>IF(N177="zníž. prenesená",J177,0)</f>
        <v>0</v>
      </c>
      <c r="BI177" s="159">
        <f>IF(N177="nulová",J177,0)</f>
        <v>0</v>
      </c>
      <c r="BJ177" s="16" t="s">
        <v>120</v>
      </c>
      <c r="BK177" s="159">
        <f>ROUND(I177*H177,2)</f>
        <v>0</v>
      </c>
      <c r="BL177" s="16" t="s">
        <v>119</v>
      </c>
      <c r="BM177" s="158" t="s">
        <v>204</v>
      </c>
    </row>
    <row r="178" spans="1:65" s="13" customFormat="1">
      <c r="B178" s="160"/>
      <c r="D178" s="161" t="s">
        <v>122</v>
      </c>
      <c r="E178" s="162" t="s">
        <v>1</v>
      </c>
      <c r="F178" s="163" t="s">
        <v>205</v>
      </c>
      <c r="H178" s="164">
        <v>7.125</v>
      </c>
      <c r="L178" s="160"/>
      <c r="M178" s="165"/>
      <c r="N178" s="166"/>
      <c r="O178" s="166"/>
      <c r="P178" s="166"/>
      <c r="Q178" s="166"/>
      <c r="R178" s="166"/>
      <c r="S178" s="166"/>
      <c r="T178" s="167"/>
      <c r="AT178" s="162" t="s">
        <v>122</v>
      </c>
      <c r="AU178" s="162" t="s">
        <v>120</v>
      </c>
      <c r="AV178" s="13" t="s">
        <v>120</v>
      </c>
      <c r="AW178" s="13" t="s">
        <v>28</v>
      </c>
      <c r="AX178" s="13" t="s">
        <v>71</v>
      </c>
      <c r="AY178" s="162" t="s">
        <v>113</v>
      </c>
    </row>
    <row r="179" spans="1:65" s="14" customFormat="1">
      <c r="B179" s="168"/>
      <c r="D179" s="161" t="s">
        <v>122</v>
      </c>
      <c r="E179" s="169" t="s">
        <v>1</v>
      </c>
      <c r="F179" s="170" t="s">
        <v>129</v>
      </c>
      <c r="H179" s="171">
        <v>7.125</v>
      </c>
      <c r="L179" s="168"/>
      <c r="M179" s="172"/>
      <c r="N179" s="173"/>
      <c r="O179" s="173"/>
      <c r="P179" s="173"/>
      <c r="Q179" s="173"/>
      <c r="R179" s="173"/>
      <c r="S179" s="173"/>
      <c r="T179" s="174"/>
      <c r="AT179" s="169" t="s">
        <v>122</v>
      </c>
      <c r="AU179" s="169" t="s">
        <v>120</v>
      </c>
      <c r="AV179" s="14" t="s">
        <v>119</v>
      </c>
      <c r="AW179" s="14" t="s">
        <v>28</v>
      </c>
      <c r="AX179" s="14" t="s">
        <v>79</v>
      </c>
      <c r="AY179" s="169" t="s">
        <v>113</v>
      </c>
    </row>
    <row r="180" spans="1:65" s="2" customFormat="1" ht="21.75" customHeight="1">
      <c r="A180" s="28"/>
      <c r="B180" s="146"/>
      <c r="C180" s="147" t="s">
        <v>206</v>
      </c>
      <c r="D180" s="147" t="s">
        <v>115</v>
      </c>
      <c r="E180" s="148" t="s">
        <v>207</v>
      </c>
      <c r="F180" s="149" t="s">
        <v>208</v>
      </c>
      <c r="G180" s="150" t="s">
        <v>118</v>
      </c>
      <c r="H180" s="151">
        <v>9</v>
      </c>
      <c r="I180" s="152"/>
      <c r="J180" s="152">
        <f>ROUND(I180*H180,2)</f>
        <v>0</v>
      </c>
      <c r="K180" s="153"/>
      <c r="L180" s="29"/>
      <c r="M180" s="154" t="s">
        <v>1</v>
      </c>
      <c r="N180" s="155" t="s">
        <v>37</v>
      </c>
      <c r="O180" s="156">
        <v>0.35799999999999998</v>
      </c>
      <c r="P180" s="156">
        <f>O180*H180</f>
        <v>3.222</v>
      </c>
      <c r="Q180" s="156">
        <v>6.7000000000000002E-4</v>
      </c>
      <c r="R180" s="156">
        <f>Q180*H180</f>
        <v>6.0300000000000006E-3</v>
      </c>
      <c r="S180" s="156">
        <v>0</v>
      </c>
      <c r="T180" s="157">
        <f>S180*H180</f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58" t="s">
        <v>119</v>
      </c>
      <c r="AT180" s="158" t="s">
        <v>115</v>
      </c>
      <c r="AU180" s="158" t="s">
        <v>120</v>
      </c>
      <c r="AY180" s="16" t="s">
        <v>113</v>
      </c>
      <c r="BE180" s="159">
        <f>IF(N180="základná",J180,0)</f>
        <v>0</v>
      </c>
      <c r="BF180" s="159">
        <f>IF(N180="znížená",J180,0)</f>
        <v>0</v>
      </c>
      <c r="BG180" s="159">
        <f>IF(N180="zákl. prenesená",J180,0)</f>
        <v>0</v>
      </c>
      <c r="BH180" s="159">
        <f>IF(N180="zníž. prenesená",J180,0)</f>
        <v>0</v>
      </c>
      <c r="BI180" s="159">
        <f>IF(N180="nulová",J180,0)</f>
        <v>0</v>
      </c>
      <c r="BJ180" s="16" t="s">
        <v>120</v>
      </c>
      <c r="BK180" s="159">
        <f>ROUND(I180*H180,2)</f>
        <v>0</v>
      </c>
      <c r="BL180" s="16" t="s">
        <v>119</v>
      </c>
      <c r="BM180" s="158" t="s">
        <v>209</v>
      </c>
    </row>
    <row r="181" spans="1:65" s="13" customFormat="1">
      <c r="B181" s="160"/>
      <c r="D181" s="161" t="s">
        <v>122</v>
      </c>
      <c r="E181" s="162" t="s">
        <v>1</v>
      </c>
      <c r="F181" s="163" t="s">
        <v>210</v>
      </c>
      <c r="H181" s="164">
        <v>9</v>
      </c>
      <c r="L181" s="160"/>
      <c r="M181" s="165"/>
      <c r="N181" s="166"/>
      <c r="O181" s="166"/>
      <c r="P181" s="166"/>
      <c r="Q181" s="166"/>
      <c r="R181" s="166"/>
      <c r="S181" s="166"/>
      <c r="T181" s="167"/>
      <c r="AT181" s="162" t="s">
        <v>122</v>
      </c>
      <c r="AU181" s="162" t="s">
        <v>120</v>
      </c>
      <c r="AV181" s="13" t="s">
        <v>120</v>
      </c>
      <c r="AW181" s="13" t="s">
        <v>28</v>
      </c>
      <c r="AX181" s="13" t="s">
        <v>79</v>
      </c>
      <c r="AY181" s="162" t="s">
        <v>113</v>
      </c>
    </row>
    <row r="182" spans="1:65" s="2" customFormat="1" ht="21.75" customHeight="1">
      <c r="A182" s="28"/>
      <c r="B182" s="146"/>
      <c r="C182" s="147" t="s">
        <v>211</v>
      </c>
      <c r="D182" s="147" t="s">
        <v>115</v>
      </c>
      <c r="E182" s="148" t="s">
        <v>212</v>
      </c>
      <c r="F182" s="149" t="s">
        <v>213</v>
      </c>
      <c r="G182" s="150" t="s">
        <v>118</v>
      </c>
      <c r="H182" s="151">
        <v>9</v>
      </c>
      <c r="I182" s="152"/>
      <c r="J182" s="152">
        <f>ROUND(I182*H182,2)</f>
        <v>0</v>
      </c>
      <c r="K182" s="153"/>
      <c r="L182" s="29"/>
      <c r="M182" s="154" t="s">
        <v>1</v>
      </c>
      <c r="N182" s="155" t="s">
        <v>37</v>
      </c>
      <c r="O182" s="156">
        <v>0.19900000000000001</v>
      </c>
      <c r="P182" s="156">
        <f>O182*H182</f>
        <v>1.7910000000000001</v>
      </c>
      <c r="Q182" s="156">
        <v>0</v>
      </c>
      <c r="R182" s="156">
        <f>Q182*H182</f>
        <v>0</v>
      </c>
      <c r="S182" s="156">
        <v>0</v>
      </c>
      <c r="T182" s="157">
        <f>S182*H182</f>
        <v>0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58" t="s">
        <v>119</v>
      </c>
      <c r="AT182" s="158" t="s">
        <v>115</v>
      </c>
      <c r="AU182" s="158" t="s">
        <v>120</v>
      </c>
      <c r="AY182" s="16" t="s">
        <v>113</v>
      </c>
      <c r="BE182" s="159">
        <f>IF(N182="základná",J182,0)</f>
        <v>0</v>
      </c>
      <c r="BF182" s="159">
        <f>IF(N182="znížená",J182,0)</f>
        <v>0</v>
      </c>
      <c r="BG182" s="159">
        <f>IF(N182="zákl. prenesená",J182,0)</f>
        <v>0</v>
      </c>
      <c r="BH182" s="159">
        <f>IF(N182="zníž. prenesená",J182,0)</f>
        <v>0</v>
      </c>
      <c r="BI182" s="159">
        <f>IF(N182="nulová",J182,0)</f>
        <v>0</v>
      </c>
      <c r="BJ182" s="16" t="s">
        <v>120</v>
      </c>
      <c r="BK182" s="159">
        <f>ROUND(I182*H182,2)</f>
        <v>0</v>
      </c>
      <c r="BL182" s="16" t="s">
        <v>119</v>
      </c>
      <c r="BM182" s="158" t="s">
        <v>214</v>
      </c>
    </row>
    <row r="183" spans="1:65" s="2" customFormat="1" ht="16.5" customHeight="1">
      <c r="A183" s="28"/>
      <c r="B183" s="146"/>
      <c r="C183" s="147" t="s">
        <v>215</v>
      </c>
      <c r="D183" s="147" t="s">
        <v>115</v>
      </c>
      <c r="E183" s="148" t="s">
        <v>216</v>
      </c>
      <c r="F183" s="149" t="s">
        <v>217</v>
      </c>
      <c r="G183" s="150" t="s">
        <v>198</v>
      </c>
      <c r="H183" s="151">
        <v>0.249</v>
      </c>
      <c r="I183" s="152"/>
      <c r="J183" s="152">
        <f>ROUND(I183*H183,2)</f>
        <v>0</v>
      </c>
      <c r="K183" s="153"/>
      <c r="L183" s="29"/>
      <c r="M183" s="154" t="s">
        <v>1</v>
      </c>
      <c r="N183" s="155" t="s">
        <v>37</v>
      </c>
      <c r="O183" s="156">
        <v>35.362000000000002</v>
      </c>
      <c r="P183" s="156">
        <f>O183*H183</f>
        <v>8.8051380000000012</v>
      </c>
      <c r="Q183" s="156">
        <v>1.01895</v>
      </c>
      <c r="R183" s="156">
        <f>Q183*H183</f>
        <v>0.25371854999999999</v>
      </c>
      <c r="S183" s="156">
        <v>0</v>
      </c>
      <c r="T183" s="157">
        <f>S183*H183</f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58" t="s">
        <v>119</v>
      </c>
      <c r="AT183" s="158" t="s">
        <v>115</v>
      </c>
      <c r="AU183" s="158" t="s">
        <v>120</v>
      </c>
      <c r="AY183" s="16" t="s">
        <v>113</v>
      </c>
      <c r="BE183" s="159">
        <f>IF(N183="základná",J183,0)</f>
        <v>0</v>
      </c>
      <c r="BF183" s="159">
        <f>IF(N183="znížená",J183,0)</f>
        <v>0</v>
      </c>
      <c r="BG183" s="159">
        <f>IF(N183="zákl. prenesená",J183,0)</f>
        <v>0</v>
      </c>
      <c r="BH183" s="159">
        <f>IF(N183="zníž. prenesená",J183,0)</f>
        <v>0</v>
      </c>
      <c r="BI183" s="159">
        <f>IF(N183="nulová",J183,0)</f>
        <v>0</v>
      </c>
      <c r="BJ183" s="16" t="s">
        <v>120</v>
      </c>
      <c r="BK183" s="159">
        <f>ROUND(I183*H183,2)</f>
        <v>0</v>
      </c>
      <c r="BL183" s="16" t="s">
        <v>119</v>
      </c>
      <c r="BM183" s="158" t="s">
        <v>218</v>
      </c>
    </row>
    <row r="184" spans="1:65" s="13" customFormat="1">
      <c r="B184" s="160"/>
      <c r="D184" s="161" t="s">
        <v>122</v>
      </c>
      <c r="E184" s="162" t="s">
        <v>1</v>
      </c>
      <c r="F184" s="163" t="s">
        <v>219</v>
      </c>
      <c r="H184" s="164">
        <v>0.249</v>
      </c>
      <c r="L184" s="160"/>
      <c r="M184" s="165"/>
      <c r="N184" s="166"/>
      <c r="O184" s="166"/>
      <c r="P184" s="166"/>
      <c r="Q184" s="166"/>
      <c r="R184" s="166"/>
      <c r="S184" s="166"/>
      <c r="T184" s="167"/>
      <c r="AT184" s="162" t="s">
        <v>122</v>
      </c>
      <c r="AU184" s="162" t="s">
        <v>120</v>
      </c>
      <c r="AV184" s="13" t="s">
        <v>120</v>
      </c>
      <c r="AW184" s="13" t="s">
        <v>28</v>
      </c>
      <c r="AX184" s="13" t="s">
        <v>79</v>
      </c>
      <c r="AY184" s="162" t="s">
        <v>113</v>
      </c>
    </row>
    <row r="185" spans="1:65" s="12" customFormat="1" ht="22.9" customHeight="1">
      <c r="B185" s="134"/>
      <c r="D185" s="135" t="s">
        <v>70</v>
      </c>
      <c r="E185" s="144" t="s">
        <v>130</v>
      </c>
      <c r="F185" s="144" t="s">
        <v>220</v>
      </c>
      <c r="J185" s="145">
        <f>BK185</f>
        <v>0</v>
      </c>
      <c r="L185" s="134"/>
      <c r="M185" s="138"/>
      <c r="N185" s="139"/>
      <c r="O185" s="139"/>
      <c r="P185" s="140">
        <f>SUM(P186:P207)</f>
        <v>697.17816600000003</v>
      </c>
      <c r="Q185" s="139"/>
      <c r="R185" s="140">
        <f>SUM(R186:R207)</f>
        <v>323.07767394000001</v>
      </c>
      <c r="S185" s="139"/>
      <c r="T185" s="141">
        <f>SUM(T186:T207)</f>
        <v>0</v>
      </c>
      <c r="AR185" s="135" t="s">
        <v>79</v>
      </c>
      <c r="AT185" s="142" t="s">
        <v>70</v>
      </c>
      <c r="AU185" s="142" t="s">
        <v>79</v>
      </c>
      <c r="AY185" s="135" t="s">
        <v>113</v>
      </c>
      <c r="BK185" s="143">
        <f>SUM(BK186:BK207)</f>
        <v>0</v>
      </c>
    </row>
    <row r="186" spans="1:65" s="2" customFormat="1" ht="21.75" customHeight="1">
      <c r="A186" s="28"/>
      <c r="B186" s="146"/>
      <c r="C186" s="147" t="s">
        <v>221</v>
      </c>
      <c r="D186" s="147" t="s">
        <v>115</v>
      </c>
      <c r="E186" s="148" t="s">
        <v>222</v>
      </c>
      <c r="F186" s="149" t="s">
        <v>223</v>
      </c>
      <c r="G186" s="150" t="s">
        <v>126</v>
      </c>
      <c r="H186" s="151">
        <v>133.57</v>
      </c>
      <c r="I186" s="152"/>
      <c r="J186" s="152">
        <f>ROUND(I186*H186,2)</f>
        <v>0</v>
      </c>
      <c r="K186" s="153"/>
      <c r="L186" s="29"/>
      <c r="M186" s="154" t="s">
        <v>1</v>
      </c>
      <c r="N186" s="155" t="s">
        <v>37</v>
      </c>
      <c r="O186" s="156">
        <v>1.2270000000000001</v>
      </c>
      <c r="P186" s="156">
        <f>O186*H186</f>
        <v>163.89039</v>
      </c>
      <c r="Q186" s="156">
        <v>2.40177</v>
      </c>
      <c r="R186" s="156">
        <f>Q186*H186</f>
        <v>320.80441889999997</v>
      </c>
      <c r="S186" s="156">
        <v>0</v>
      </c>
      <c r="T186" s="157">
        <f>S186*H186</f>
        <v>0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58" t="s">
        <v>119</v>
      </c>
      <c r="AT186" s="158" t="s">
        <v>115</v>
      </c>
      <c r="AU186" s="158" t="s">
        <v>120</v>
      </c>
      <c r="AY186" s="16" t="s">
        <v>113</v>
      </c>
      <c r="BE186" s="159">
        <f>IF(N186="základná",J186,0)</f>
        <v>0</v>
      </c>
      <c r="BF186" s="159">
        <f>IF(N186="znížená",J186,0)</f>
        <v>0</v>
      </c>
      <c r="BG186" s="159">
        <f>IF(N186="zákl. prenesená",J186,0)</f>
        <v>0</v>
      </c>
      <c r="BH186" s="159">
        <f>IF(N186="zníž. prenesená",J186,0)</f>
        <v>0</v>
      </c>
      <c r="BI186" s="159">
        <f>IF(N186="nulová",J186,0)</f>
        <v>0</v>
      </c>
      <c r="BJ186" s="16" t="s">
        <v>120</v>
      </c>
      <c r="BK186" s="159">
        <f>ROUND(I186*H186,2)</f>
        <v>0</v>
      </c>
      <c r="BL186" s="16" t="s">
        <v>119</v>
      </c>
      <c r="BM186" s="158" t="s">
        <v>224</v>
      </c>
    </row>
    <row r="187" spans="1:65" s="13" customFormat="1">
      <c r="B187" s="160"/>
      <c r="D187" s="161" t="s">
        <v>122</v>
      </c>
      <c r="E187" s="162" t="s">
        <v>1</v>
      </c>
      <c r="F187" s="163" t="s">
        <v>225</v>
      </c>
      <c r="H187" s="164">
        <v>3.859</v>
      </c>
      <c r="L187" s="160"/>
      <c r="M187" s="165"/>
      <c r="N187" s="166"/>
      <c r="O187" s="166"/>
      <c r="P187" s="166"/>
      <c r="Q187" s="166"/>
      <c r="R187" s="166"/>
      <c r="S187" s="166"/>
      <c r="T187" s="167"/>
      <c r="AT187" s="162" t="s">
        <v>122</v>
      </c>
      <c r="AU187" s="162" t="s">
        <v>120</v>
      </c>
      <c r="AV187" s="13" t="s">
        <v>120</v>
      </c>
      <c r="AW187" s="13" t="s">
        <v>28</v>
      </c>
      <c r="AX187" s="13" t="s">
        <v>71</v>
      </c>
      <c r="AY187" s="162" t="s">
        <v>113</v>
      </c>
    </row>
    <row r="188" spans="1:65" s="13" customFormat="1">
      <c r="B188" s="160"/>
      <c r="D188" s="161" t="s">
        <v>122</v>
      </c>
      <c r="E188" s="162" t="s">
        <v>1</v>
      </c>
      <c r="F188" s="163" t="s">
        <v>226</v>
      </c>
      <c r="H188" s="164">
        <v>134.02000000000001</v>
      </c>
      <c r="L188" s="160"/>
      <c r="M188" s="165"/>
      <c r="N188" s="166"/>
      <c r="O188" s="166"/>
      <c r="P188" s="166"/>
      <c r="Q188" s="166"/>
      <c r="R188" s="166"/>
      <c r="S188" s="166"/>
      <c r="T188" s="167"/>
      <c r="AT188" s="162" t="s">
        <v>122</v>
      </c>
      <c r="AU188" s="162" t="s">
        <v>120</v>
      </c>
      <c r="AV188" s="13" t="s">
        <v>120</v>
      </c>
      <c r="AW188" s="13" t="s">
        <v>28</v>
      </c>
      <c r="AX188" s="13" t="s">
        <v>71</v>
      </c>
      <c r="AY188" s="162" t="s">
        <v>113</v>
      </c>
    </row>
    <row r="189" spans="1:65" s="13" customFormat="1">
      <c r="B189" s="160"/>
      <c r="D189" s="161" t="s">
        <v>122</v>
      </c>
      <c r="E189" s="162" t="s">
        <v>1</v>
      </c>
      <c r="F189" s="163" t="s">
        <v>227</v>
      </c>
      <c r="H189" s="164">
        <v>1.8</v>
      </c>
      <c r="L189" s="160"/>
      <c r="M189" s="165"/>
      <c r="N189" s="166"/>
      <c r="O189" s="166"/>
      <c r="P189" s="166"/>
      <c r="Q189" s="166"/>
      <c r="R189" s="166"/>
      <c r="S189" s="166"/>
      <c r="T189" s="167"/>
      <c r="AT189" s="162" t="s">
        <v>122</v>
      </c>
      <c r="AU189" s="162" t="s">
        <v>120</v>
      </c>
      <c r="AV189" s="13" t="s">
        <v>120</v>
      </c>
      <c r="AW189" s="13" t="s">
        <v>28</v>
      </c>
      <c r="AX189" s="13" t="s">
        <v>71</v>
      </c>
      <c r="AY189" s="162" t="s">
        <v>113</v>
      </c>
    </row>
    <row r="190" spans="1:65" s="13" customFormat="1">
      <c r="B190" s="160"/>
      <c r="D190" s="161" t="s">
        <v>122</v>
      </c>
      <c r="E190" s="162" t="s">
        <v>1</v>
      </c>
      <c r="F190" s="163" t="s">
        <v>228</v>
      </c>
      <c r="H190" s="164">
        <v>13.291</v>
      </c>
      <c r="L190" s="160"/>
      <c r="M190" s="165"/>
      <c r="N190" s="166"/>
      <c r="O190" s="166"/>
      <c r="P190" s="166"/>
      <c r="Q190" s="166"/>
      <c r="R190" s="166"/>
      <c r="S190" s="166"/>
      <c r="T190" s="167"/>
      <c r="AT190" s="162" t="s">
        <v>122</v>
      </c>
      <c r="AU190" s="162" t="s">
        <v>120</v>
      </c>
      <c r="AV190" s="13" t="s">
        <v>120</v>
      </c>
      <c r="AW190" s="13" t="s">
        <v>28</v>
      </c>
      <c r="AX190" s="13" t="s">
        <v>71</v>
      </c>
      <c r="AY190" s="162" t="s">
        <v>113</v>
      </c>
    </row>
    <row r="191" spans="1:65" s="13" customFormat="1">
      <c r="B191" s="160"/>
      <c r="D191" s="161" t="s">
        <v>122</v>
      </c>
      <c r="E191" s="162" t="s">
        <v>1</v>
      </c>
      <c r="F191" s="163" t="s">
        <v>229</v>
      </c>
      <c r="H191" s="164">
        <v>-19.399999999999999</v>
      </c>
      <c r="L191" s="160"/>
      <c r="M191" s="165"/>
      <c r="N191" s="166"/>
      <c r="O191" s="166"/>
      <c r="P191" s="166"/>
      <c r="Q191" s="166"/>
      <c r="R191" s="166"/>
      <c r="S191" s="166"/>
      <c r="T191" s="167"/>
      <c r="AT191" s="162" t="s">
        <v>122</v>
      </c>
      <c r="AU191" s="162" t="s">
        <v>120</v>
      </c>
      <c r="AV191" s="13" t="s">
        <v>120</v>
      </c>
      <c r="AW191" s="13" t="s">
        <v>28</v>
      </c>
      <c r="AX191" s="13" t="s">
        <v>71</v>
      </c>
      <c r="AY191" s="162" t="s">
        <v>113</v>
      </c>
    </row>
    <row r="192" spans="1:65" s="14" customFormat="1">
      <c r="B192" s="168"/>
      <c r="D192" s="161" t="s">
        <v>122</v>
      </c>
      <c r="E192" s="169" t="s">
        <v>1</v>
      </c>
      <c r="F192" s="170" t="s">
        <v>129</v>
      </c>
      <c r="H192" s="171">
        <v>133.57000000000002</v>
      </c>
      <c r="L192" s="168"/>
      <c r="M192" s="172"/>
      <c r="N192" s="173"/>
      <c r="O192" s="173"/>
      <c r="P192" s="173"/>
      <c r="Q192" s="173"/>
      <c r="R192" s="173"/>
      <c r="S192" s="173"/>
      <c r="T192" s="174"/>
      <c r="AT192" s="169" t="s">
        <v>122</v>
      </c>
      <c r="AU192" s="169" t="s">
        <v>120</v>
      </c>
      <c r="AV192" s="14" t="s">
        <v>119</v>
      </c>
      <c r="AW192" s="14" t="s">
        <v>28</v>
      </c>
      <c r="AX192" s="14" t="s">
        <v>79</v>
      </c>
      <c r="AY192" s="169" t="s">
        <v>113</v>
      </c>
    </row>
    <row r="193" spans="1:65" s="2" customFormat="1" ht="24.2" customHeight="1">
      <c r="A193" s="28"/>
      <c r="B193" s="146"/>
      <c r="C193" s="147" t="s">
        <v>7</v>
      </c>
      <c r="D193" s="147" t="s">
        <v>115</v>
      </c>
      <c r="E193" s="148" t="s">
        <v>230</v>
      </c>
      <c r="F193" s="149" t="s">
        <v>231</v>
      </c>
      <c r="G193" s="150" t="s">
        <v>118</v>
      </c>
      <c r="H193" s="151">
        <v>686.78399999999999</v>
      </c>
      <c r="I193" s="152"/>
      <c r="J193" s="152">
        <f>ROUND(I193*H193,2)</f>
        <v>0</v>
      </c>
      <c r="K193" s="153"/>
      <c r="L193" s="29"/>
      <c r="M193" s="154" t="s">
        <v>1</v>
      </c>
      <c r="N193" s="155" t="s">
        <v>37</v>
      </c>
      <c r="O193" s="156">
        <v>0.443</v>
      </c>
      <c r="P193" s="156">
        <f>O193*H193</f>
        <v>304.24531200000001</v>
      </c>
      <c r="Q193" s="156">
        <v>1.5499999999999999E-3</v>
      </c>
      <c r="R193" s="156">
        <f>Q193*H193</f>
        <v>1.0645152</v>
      </c>
      <c r="S193" s="156">
        <v>0</v>
      </c>
      <c r="T193" s="157">
        <f>S193*H193</f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58" t="s">
        <v>206</v>
      </c>
      <c r="AT193" s="158" t="s">
        <v>115</v>
      </c>
      <c r="AU193" s="158" t="s">
        <v>120</v>
      </c>
      <c r="AY193" s="16" t="s">
        <v>113</v>
      </c>
      <c r="BE193" s="159">
        <f>IF(N193="základná",J193,0)</f>
        <v>0</v>
      </c>
      <c r="BF193" s="159">
        <f>IF(N193="znížená",J193,0)</f>
        <v>0</v>
      </c>
      <c r="BG193" s="159">
        <f>IF(N193="zákl. prenesená",J193,0)</f>
        <v>0</v>
      </c>
      <c r="BH193" s="159">
        <f>IF(N193="zníž. prenesená",J193,0)</f>
        <v>0</v>
      </c>
      <c r="BI193" s="159">
        <f>IF(N193="nulová",J193,0)</f>
        <v>0</v>
      </c>
      <c r="BJ193" s="16" t="s">
        <v>120</v>
      </c>
      <c r="BK193" s="159">
        <f>ROUND(I193*H193,2)</f>
        <v>0</v>
      </c>
      <c r="BL193" s="16" t="s">
        <v>206</v>
      </c>
      <c r="BM193" s="158" t="s">
        <v>232</v>
      </c>
    </row>
    <row r="194" spans="1:65" s="13" customFormat="1">
      <c r="B194" s="160"/>
      <c r="D194" s="161" t="s">
        <v>122</v>
      </c>
      <c r="E194" s="162" t="s">
        <v>1</v>
      </c>
      <c r="F194" s="163" t="s">
        <v>233</v>
      </c>
      <c r="H194" s="164">
        <v>38.591999999999999</v>
      </c>
      <c r="L194" s="160"/>
      <c r="M194" s="165"/>
      <c r="N194" s="166"/>
      <c r="O194" s="166"/>
      <c r="P194" s="166"/>
      <c r="Q194" s="166"/>
      <c r="R194" s="166"/>
      <c r="S194" s="166"/>
      <c r="T194" s="167"/>
      <c r="AT194" s="162" t="s">
        <v>122</v>
      </c>
      <c r="AU194" s="162" t="s">
        <v>120</v>
      </c>
      <c r="AV194" s="13" t="s">
        <v>120</v>
      </c>
      <c r="AW194" s="13" t="s">
        <v>28</v>
      </c>
      <c r="AX194" s="13" t="s">
        <v>71</v>
      </c>
      <c r="AY194" s="162" t="s">
        <v>113</v>
      </c>
    </row>
    <row r="195" spans="1:65" s="13" customFormat="1">
      <c r="B195" s="160"/>
      <c r="D195" s="161" t="s">
        <v>122</v>
      </c>
      <c r="E195" s="162" t="s">
        <v>1</v>
      </c>
      <c r="F195" s="163" t="s">
        <v>234</v>
      </c>
      <c r="H195" s="164">
        <v>536.08000000000004</v>
      </c>
      <c r="L195" s="160"/>
      <c r="M195" s="165"/>
      <c r="N195" s="166"/>
      <c r="O195" s="166"/>
      <c r="P195" s="166"/>
      <c r="Q195" s="166"/>
      <c r="R195" s="166"/>
      <c r="S195" s="166"/>
      <c r="T195" s="167"/>
      <c r="AT195" s="162" t="s">
        <v>122</v>
      </c>
      <c r="AU195" s="162" t="s">
        <v>120</v>
      </c>
      <c r="AV195" s="13" t="s">
        <v>120</v>
      </c>
      <c r="AW195" s="13" t="s">
        <v>28</v>
      </c>
      <c r="AX195" s="13" t="s">
        <v>71</v>
      </c>
      <c r="AY195" s="162" t="s">
        <v>113</v>
      </c>
    </row>
    <row r="196" spans="1:65" s="13" customFormat="1">
      <c r="B196" s="160"/>
      <c r="D196" s="161" t="s">
        <v>122</v>
      </c>
      <c r="E196" s="162" t="s">
        <v>1</v>
      </c>
      <c r="F196" s="163" t="s">
        <v>235</v>
      </c>
      <c r="H196" s="164">
        <v>18</v>
      </c>
      <c r="L196" s="160"/>
      <c r="M196" s="165"/>
      <c r="N196" s="166"/>
      <c r="O196" s="166"/>
      <c r="P196" s="166"/>
      <c r="Q196" s="166"/>
      <c r="R196" s="166"/>
      <c r="S196" s="166"/>
      <c r="T196" s="167"/>
      <c r="AT196" s="162" t="s">
        <v>122</v>
      </c>
      <c r="AU196" s="162" t="s">
        <v>120</v>
      </c>
      <c r="AV196" s="13" t="s">
        <v>120</v>
      </c>
      <c r="AW196" s="13" t="s">
        <v>28</v>
      </c>
      <c r="AX196" s="13" t="s">
        <v>71</v>
      </c>
      <c r="AY196" s="162" t="s">
        <v>113</v>
      </c>
    </row>
    <row r="197" spans="1:65" s="13" customFormat="1">
      <c r="B197" s="160"/>
      <c r="D197" s="161" t="s">
        <v>122</v>
      </c>
      <c r="E197" s="162" t="s">
        <v>1</v>
      </c>
      <c r="F197" s="163" t="s">
        <v>236</v>
      </c>
      <c r="H197" s="164">
        <v>132.91200000000001</v>
      </c>
      <c r="L197" s="160"/>
      <c r="M197" s="165"/>
      <c r="N197" s="166"/>
      <c r="O197" s="166"/>
      <c r="P197" s="166"/>
      <c r="Q197" s="166"/>
      <c r="R197" s="166"/>
      <c r="S197" s="166"/>
      <c r="T197" s="167"/>
      <c r="AT197" s="162" t="s">
        <v>122</v>
      </c>
      <c r="AU197" s="162" t="s">
        <v>120</v>
      </c>
      <c r="AV197" s="13" t="s">
        <v>120</v>
      </c>
      <c r="AW197" s="13" t="s">
        <v>28</v>
      </c>
      <c r="AX197" s="13" t="s">
        <v>71</v>
      </c>
      <c r="AY197" s="162" t="s">
        <v>113</v>
      </c>
    </row>
    <row r="198" spans="1:65" s="13" customFormat="1">
      <c r="B198" s="160"/>
      <c r="D198" s="161" t="s">
        <v>122</v>
      </c>
      <c r="E198" s="162" t="s">
        <v>1</v>
      </c>
      <c r="F198" s="163" t="s">
        <v>237</v>
      </c>
      <c r="H198" s="164">
        <v>-38.799999999999997</v>
      </c>
      <c r="L198" s="160"/>
      <c r="M198" s="165"/>
      <c r="N198" s="166"/>
      <c r="O198" s="166"/>
      <c r="P198" s="166"/>
      <c r="Q198" s="166"/>
      <c r="R198" s="166"/>
      <c r="S198" s="166"/>
      <c r="T198" s="167"/>
      <c r="AT198" s="162" t="s">
        <v>122</v>
      </c>
      <c r="AU198" s="162" t="s">
        <v>120</v>
      </c>
      <c r="AV198" s="13" t="s">
        <v>120</v>
      </c>
      <c r="AW198" s="13" t="s">
        <v>28</v>
      </c>
      <c r="AX198" s="13" t="s">
        <v>71</v>
      </c>
      <c r="AY198" s="162" t="s">
        <v>113</v>
      </c>
    </row>
    <row r="199" spans="1:65" s="14" customFormat="1">
      <c r="B199" s="168"/>
      <c r="D199" s="161" t="s">
        <v>122</v>
      </c>
      <c r="E199" s="169" t="s">
        <v>1</v>
      </c>
      <c r="F199" s="170" t="s">
        <v>129</v>
      </c>
      <c r="H199" s="171">
        <v>686.78400000000011</v>
      </c>
      <c r="L199" s="168"/>
      <c r="M199" s="172"/>
      <c r="N199" s="173"/>
      <c r="O199" s="173"/>
      <c r="P199" s="173"/>
      <c r="Q199" s="173"/>
      <c r="R199" s="173"/>
      <c r="S199" s="173"/>
      <c r="T199" s="174"/>
      <c r="AT199" s="169" t="s">
        <v>122</v>
      </c>
      <c r="AU199" s="169" t="s">
        <v>120</v>
      </c>
      <c r="AV199" s="14" t="s">
        <v>119</v>
      </c>
      <c r="AW199" s="14" t="s">
        <v>28</v>
      </c>
      <c r="AX199" s="14" t="s">
        <v>79</v>
      </c>
      <c r="AY199" s="169" t="s">
        <v>113</v>
      </c>
    </row>
    <row r="200" spans="1:65" s="2" customFormat="1" ht="24.2" customHeight="1">
      <c r="A200" s="28"/>
      <c r="B200" s="146"/>
      <c r="C200" s="147" t="s">
        <v>238</v>
      </c>
      <c r="D200" s="147" t="s">
        <v>115</v>
      </c>
      <c r="E200" s="148" t="s">
        <v>239</v>
      </c>
      <c r="F200" s="149" t="s">
        <v>240</v>
      </c>
      <c r="G200" s="150" t="s">
        <v>118</v>
      </c>
      <c r="H200" s="151">
        <v>686.78399999999999</v>
      </c>
      <c r="I200" s="152"/>
      <c r="J200" s="152">
        <f>ROUND(I200*H200,2)</f>
        <v>0</v>
      </c>
      <c r="K200" s="153"/>
      <c r="L200" s="29"/>
      <c r="M200" s="154" t="s">
        <v>1</v>
      </c>
      <c r="N200" s="155" t="s">
        <v>37</v>
      </c>
      <c r="O200" s="156">
        <v>0.314</v>
      </c>
      <c r="P200" s="156">
        <f>O200*H200</f>
        <v>215.65017599999999</v>
      </c>
      <c r="Q200" s="156">
        <v>0</v>
      </c>
      <c r="R200" s="156">
        <f>Q200*H200</f>
        <v>0</v>
      </c>
      <c r="S200" s="156">
        <v>0</v>
      </c>
      <c r="T200" s="157">
        <f>S200*H200</f>
        <v>0</v>
      </c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R200" s="158" t="s">
        <v>119</v>
      </c>
      <c r="AT200" s="158" t="s">
        <v>115</v>
      </c>
      <c r="AU200" s="158" t="s">
        <v>120</v>
      </c>
      <c r="AY200" s="16" t="s">
        <v>113</v>
      </c>
      <c r="BE200" s="159">
        <f>IF(N200="základná",J200,0)</f>
        <v>0</v>
      </c>
      <c r="BF200" s="159">
        <f>IF(N200="znížená",J200,0)</f>
        <v>0</v>
      </c>
      <c r="BG200" s="159">
        <f>IF(N200="zákl. prenesená",J200,0)</f>
        <v>0</v>
      </c>
      <c r="BH200" s="159">
        <f>IF(N200="zníž. prenesená",J200,0)</f>
        <v>0</v>
      </c>
      <c r="BI200" s="159">
        <f>IF(N200="nulová",J200,0)</f>
        <v>0</v>
      </c>
      <c r="BJ200" s="16" t="s">
        <v>120</v>
      </c>
      <c r="BK200" s="159">
        <f>ROUND(I200*H200,2)</f>
        <v>0</v>
      </c>
      <c r="BL200" s="16" t="s">
        <v>119</v>
      </c>
      <c r="BM200" s="158" t="s">
        <v>241</v>
      </c>
    </row>
    <row r="201" spans="1:65" s="2" customFormat="1" ht="37.9" customHeight="1">
      <c r="A201" s="28"/>
      <c r="B201" s="146"/>
      <c r="C201" s="147" t="s">
        <v>242</v>
      </c>
      <c r="D201" s="147" t="s">
        <v>115</v>
      </c>
      <c r="E201" s="148" t="s">
        <v>243</v>
      </c>
      <c r="F201" s="149" t="s">
        <v>244</v>
      </c>
      <c r="G201" s="150" t="s">
        <v>118</v>
      </c>
      <c r="H201" s="151">
        <v>343.392</v>
      </c>
      <c r="I201" s="152"/>
      <c r="J201" s="152">
        <f>ROUND(I201*H201,2)</f>
        <v>0</v>
      </c>
      <c r="K201" s="153"/>
      <c r="L201" s="29"/>
      <c r="M201" s="154" t="s">
        <v>1</v>
      </c>
      <c r="N201" s="155" t="s">
        <v>37</v>
      </c>
      <c r="O201" s="156">
        <v>3.9E-2</v>
      </c>
      <c r="P201" s="156">
        <f>O201*H201</f>
        <v>13.392288000000001</v>
      </c>
      <c r="Q201" s="156">
        <v>3.5200000000000001E-3</v>
      </c>
      <c r="R201" s="156">
        <f>Q201*H201</f>
        <v>1.20873984</v>
      </c>
      <c r="S201" s="156">
        <v>0</v>
      </c>
      <c r="T201" s="157">
        <f>S201*H201</f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58" t="s">
        <v>119</v>
      </c>
      <c r="AT201" s="158" t="s">
        <v>115</v>
      </c>
      <c r="AU201" s="158" t="s">
        <v>120</v>
      </c>
      <c r="AY201" s="16" t="s">
        <v>113</v>
      </c>
      <c r="BE201" s="159">
        <f>IF(N201="základná",J201,0)</f>
        <v>0</v>
      </c>
      <c r="BF201" s="159">
        <f>IF(N201="znížená",J201,0)</f>
        <v>0</v>
      </c>
      <c r="BG201" s="159">
        <f>IF(N201="zákl. prenesená",J201,0)</f>
        <v>0</v>
      </c>
      <c r="BH201" s="159">
        <f>IF(N201="zníž. prenesená",J201,0)</f>
        <v>0</v>
      </c>
      <c r="BI201" s="159">
        <f>IF(N201="nulová",J201,0)</f>
        <v>0</v>
      </c>
      <c r="BJ201" s="16" t="s">
        <v>120</v>
      </c>
      <c r="BK201" s="159">
        <f>ROUND(I201*H201,2)</f>
        <v>0</v>
      </c>
      <c r="BL201" s="16" t="s">
        <v>119</v>
      </c>
      <c r="BM201" s="158" t="s">
        <v>245</v>
      </c>
    </row>
    <row r="202" spans="1:65" s="13" customFormat="1">
      <c r="B202" s="160"/>
      <c r="D202" s="161" t="s">
        <v>122</v>
      </c>
      <c r="E202" s="162" t="s">
        <v>1</v>
      </c>
      <c r="F202" s="163" t="s">
        <v>246</v>
      </c>
      <c r="H202" s="164">
        <v>19.295999999999999</v>
      </c>
      <c r="L202" s="160"/>
      <c r="M202" s="165"/>
      <c r="N202" s="166"/>
      <c r="O202" s="166"/>
      <c r="P202" s="166"/>
      <c r="Q202" s="166"/>
      <c r="R202" s="166"/>
      <c r="S202" s="166"/>
      <c r="T202" s="167"/>
      <c r="AT202" s="162" t="s">
        <v>122</v>
      </c>
      <c r="AU202" s="162" t="s">
        <v>120</v>
      </c>
      <c r="AV202" s="13" t="s">
        <v>120</v>
      </c>
      <c r="AW202" s="13" t="s">
        <v>28</v>
      </c>
      <c r="AX202" s="13" t="s">
        <v>71</v>
      </c>
      <c r="AY202" s="162" t="s">
        <v>113</v>
      </c>
    </row>
    <row r="203" spans="1:65" s="13" customFormat="1">
      <c r="B203" s="160"/>
      <c r="D203" s="161" t="s">
        <v>122</v>
      </c>
      <c r="E203" s="162" t="s">
        <v>1</v>
      </c>
      <c r="F203" s="163" t="s">
        <v>247</v>
      </c>
      <c r="H203" s="164">
        <v>268.04000000000002</v>
      </c>
      <c r="L203" s="160"/>
      <c r="M203" s="165"/>
      <c r="N203" s="166"/>
      <c r="O203" s="166"/>
      <c r="P203" s="166"/>
      <c r="Q203" s="166"/>
      <c r="R203" s="166"/>
      <c r="S203" s="166"/>
      <c r="T203" s="167"/>
      <c r="AT203" s="162" t="s">
        <v>122</v>
      </c>
      <c r="AU203" s="162" t="s">
        <v>120</v>
      </c>
      <c r="AV203" s="13" t="s">
        <v>120</v>
      </c>
      <c r="AW203" s="13" t="s">
        <v>28</v>
      </c>
      <c r="AX203" s="13" t="s">
        <v>71</v>
      </c>
      <c r="AY203" s="162" t="s">
        <v>113</v>
      </c>
    </row>
    <row r="204" spans="1:65" s="13" customFormat="1">
      <c r="B204" s="160"/>
      <c r="D204" s="161" t="s">
        <v>122</v>
      </c>
      <c r="E204" s="162" t="s">
        <v>1</v>
      </c>
      <c r="F204" s="163" t="s">
        <v>248</v>
      </c>
      <c r="H204" s="164">
        <v>9</v>
      </c>
      <c r="L204" s="160"/>
      <c r="M204" s="165"/>
      <c r="N204" s="166"/>
      <c r="O204" s="166"/>
      <c r="P204" s="166"/>
      <c r="Q204" s="166"/>
      <c r="R204" s="166"/>
      <c r="S204" s="166"/>
      <c r="T204" s="167"/>
      <c r="AT204" s="162" t="s">
        <v>122</v>
      </c>
      <c r="AU204" s="162" t="s">
        <v>120</v>
      </c>
      <c r="AV204" s="13" t="s">
        <v>120</v>
      </c>
      <c r="AW204" s="13" t="s">
        <v>28</v>
      </c>
      <c r="AX204" s="13" t="s">
        <v>71</v>
      </c>
      <c r="AY204" s="162" t="s">
        <v>113</v>
      </c>
    </row>
    <row r="205" spans="1:65" s="13" customFormat="1">
      <c r="B205" s="160"/>
      <c r="D205" s="161" t="s">
        <v>122</v>
      </c>
      <c r="E205" s="162" t="s">
        <v>1</v>
      </c>
      <c r="F205" s="163" t="s">
        <v>249</v>
      </c>
      <c r="H205" s="164">
        <v>66.456000000000003</v>
      </c>
      <c r="L205" s="160"/>
      <c r="M205" s="165"/>
      <c r="N205" s="166"/>
      <c r="O205" s="166"/>
      <c r="P205" s="166"/>
      <c r="Q205" s="166"/>
      <c r="R205" s="166"/>
      <c r="S205" s="166"/>
      <c r="T205" s="167"/>
      <c r="AT205" s="162" t="s">
        <v>122</v>
      </c>
      <c r="AU205" s="162" t="s">
        <v>120</v>
      </c>
      <c r="AV205" s="13" t="s">
        <v>120</v>
      </c>
      <c r="AW205" s="13" t="s">
        <v>28</v>
      </c>
      <c r="AX205" s="13" t="s">
        <v>71</v>
      </c>
      <c r="AY205" s="162" t="s">
        <v>113</v>
      </c>
    </row>
    <row r="206" spans="1:65" s="13" customFormat="1">
      <c r="B206" s="160"/>
      <c r="D206" s="161" t="s">
        <v>122</v>
      </c>
      <c r="E206" s="162" t="s">
        <v>1</v>
      </c>
      <c r="F206" s="163" t="s">
        <v>250</v>
      </c>
      <c r="H206" s="164">
        <v>-19.399999999999999</v>
      </c>
      <c r="L206" s="160"/>
      <c r="M206" s="165"/>
      <c r="N206" s="166"/>
      <c r="O206" s="166"/>
      <c r="P206" s="166"/>
      <c r="Q206" s="166"/>
      <c r="R206" s="166"/>
      <c r="S206" s="166"/>
      <c r="T206" s="167"/>
      <c r="AT206" s="162" t="s">
        <v>122</v>
      </c>
      <c r="AU206" s="162" t="s">
        <v>120</v>
      </c>
      <c r="AV206" s="13" t="s">
        <v>120</v>
      </c>
      <c r="AW206" s="13" t="s">
        <v>28</v>
      </c>
      <c r="AX206" s="13" t="s">
        <v>71</v>
      </c>
      <c r="AY206" s="162" t="s">
        <v>113</v>
      </c>
    </row>
    <row r="207" spans="1:65" s="14" customFormat="1">
      <c r="B207" s="168"/>
      <c r="D207" s="161" t="s">
        <v>122</v>
      </c>
      <c r="E207" s="169" t="s">
        <v>1</v>
      </c>
      <c r="F207" s="170" t="s">
        <v>129</v>
      </c>
      <c r="H207" s="171">
        <v>343.39200000000005</v>
      </c>
      <c r="L207" s="168"/>
      <c r="M207" s="172"/>
      <c r="N207" s="173"/>
      <c r="O207" s="173"/>
      <c r="P207" s="173"/>
      <c r="Q207" s="173"/>
      <c r="R207" s="173"/>
      <c r="S207" s="173"/>
      <c r="T207" s="174"/>
      <c r="AT207" s="169" t="s">
        <v>122</v>
      </c>
      <c r="AU207" s="169" t="s">
        <v>120</v>
      </c>
      <c r="AV207" s="14" t="s">
        <v>119</v>
      </c>
      <c r="AW207" s="14" t="s">
        <v>28</v>
      </c>
      <c r="AX207" s="14" t="s">
        <v>79</v>
      </c>
      <c r="AY207" s="169" t="s">
        <v>113</v>
      </c>
    </row>
    <row r="208" spans="1:65" s="12" customFormat="1" ht="22.9" customHeight="1">
      <c r="B208" s="134"/>
      <c r="D208" s="135" t="s">
        <v>70</v>
      </c>
      <c r="E208" s="144" t="s">
        <v>147</v>
      </c>
      <c r="F208" s="144" t="s">
        <v>251</v>
      </c>
      <c r="J208" s="145">
        <f>BK208</f>
        <v>0</v>
      </c>
      <c r="L208" s="134"/>
      <c r="M208" s="138"/>
      <c r="N208" s="139"/>
      <c r="O208" s="139"/>
      <c r="P208" s="140">
        <f>SUM(P209:P228)</f>
        <v>589.2885379999999</v>
      </c>
      <c r="Q208" s="139"/>
      <c r="R208" s="140">
        <f>SUM(R209:R228)</f>
        <v>410.36683592000003</v>
      </c>
      <c r="S208" s="139"/>
      <c r="T208" s="141">
        <f>SUM(T209:T228)</f>
        <v>0</v>
      </c>
      <c r="AR208" s="135" t="s">
        <v>79</v>
      </c>
      <c r="AT208" s="142" t="s">
        <v>70</v>
      </c>
      <c r="AU208" s="142" t="s">
        <v>79</v>
      </c>
      <c r="AY208" s="135" t="s">
        <v>113</v>
      </c>
      <c r="BK208" s="143">
        <f>SUM(BK209:BK228)</f>
        <v>0</v>
      </c>
    </row>
    <row r="209" spans="1:65" s="2" customFormat="1" ht="24.2" customHeight="1">
      <c r="A209" s="28"/>
      <c r="B209" s="146"/>
      <c r="C209" s="147" t="s">
        <v>252</v>
      </c>
      <c r="D209" s="147" t="s">
        <v>115</v>
      </c>
      <c r="E209" s="148" t="s">
        <v>253</v>
      </c>
      <c r="F209" s="149" t="s">
        <v>254</v>
      </c>
      <c r="G209" s="150" t="s">
        <v>126</v>
      </c>
      <c r="H209" s="151">
        <v>184.67699999999999</v>
      </c>
      <c r="I209" s="152"/>
      <c r="J209" s="152">
        <f>ROUND(I209*H209,2)</f>
        <v>0</v>
      </c>
      <c r="K209" s="153"/>
      <c r="L209" s="29"/>
      <c r="M209" s="154" t="s">
        <v>1</v>
      </c>
      <c r="N209" s="155" t="s">
        <v>37</v>
      </c>
      <c r="O209" s="156">
        <v>2.3199999999999998</v>
      </c>
      <c r="P209" s="156">
        <f>O209*H209</f>
        <v>428.45063999999996</v>
      </c>
      <c r="Q209" s="156">
        <v>2.19407</v>
      </c>
      <c r="R209" s="156">
        <f>Q209*H209</f>
        <v>405.19426539</v>
      </c>
      <c r="S209" s="156">
        <v>0</v>
      </c>
      <c r="T209" s="157">
        <f>S209*H209</f>
        <v>0</v>
      </c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R209" s="158" t="s">
        <v>119</v>
      </c>
      <c r="AT209" s="158" t="s">
        <v>115</v>
      </c>
      <c r="AU209" s="158" t="s">
        <v>120</v>
      </c>
      <c r="AY209" s="16" t="s">
        <v>113</v>
      </c>
      <c r="BE209" s="159">
        <f>IF(N209="základná",J209,0)</f>
        <v>0</v>
      </c>
      <c r="BF209" s="159">
        <f>IF(N209="znížená",J209,0)</f>
        <v>0</v>
      </c>
      <c r="BG209" s="159">
        <f>IF(N209="zákl. prenesená",J209,0)</f>
        <v>0</v>
      </c>
      <c r="BH209" s="159">
        <f>IF(N209="zníž. prenesená",J209,0)</f>
        <v>0</v>
      </c>
      <c r="BI209" s="159">
        <f>IF(N209="nulová",J209,0)</f>
        <v>0</v>
      </c>
      <c r="BJ209" s="16" t="s">
        <v>120</v>
      </c>
      <c r="BK209" s="159">
        <f>ROUND(I209*H209,2)</f>
        <v>0</v>
      </c>
      <c r="BL209" s="16" t="s">
        <v>119</v>
      </c>
      <c r="BM209" s="158" t="s">
        <v>255</v>
      </c>
    </row>
    <row r="210" spans="1:65" s="13" customFormat="1">
      <c r="B210" s="160"/>
      <c r="D210" s="161" t="s">
        <v>122</v>
      </c>
      <c r="E210" s="162" t="s">
        <v>1</v>
      </c>
      <c r="F210" s="163" t="s">
        <v>256</v>
      </c>
      <c r="H210" s="164">
        <v>47.999000000000002</v>
      </c>
      <c r="L210" s="160"/>
      <c r="M210" s="165"/>
      <c r="N210" s="166"/>
      <c r="O210" s="166"/>
      <c r="P210" s="166"/>
      <c r="Q210" s="166"/>
      <c r="R210" s="166"/>
      <c r="S210" s="166"/>
      <c r="T210" s="167"/>
      <c r="AT210" s="162" t="s">
        <v>122</v>
      </c>
      <c r="AU210" s="162" t="s">
        <v>120</v>
      </c>
      <c r="AV210" s="13" t="s">
        <v>120</v>
      </c>
      <c r="AW210" s="13" t="s">
        <v>28</v>
      </c>
      <c r="AX210" s="13" t="s">
        <v>71</v>
      </c>
      <c r="AY210" s="162" t="s">
        <v>113</v>
      </c>
    </row>
    <row r="211" spans="1:65" s="13" customFormat="1">
      <c r="B211" s="160"/>
      <c r="D211" s="161" t="s">
        <v>122</v>
      </c>
      <c r="E211" s="162" t="s">
        <v>1</v>
      </c>
      <c r="F211" s="163" t="s">
        <v>173</v>
      </c>
      <c r="H211" s="164">
        <v>33.228000000000002</v>
      </c>
      <c r="L211" s="160"/>
      <c r="M211" s="165"/>
      <c r="N211" s="166"/>
      <c r="O211" s="166"/>
      <c r="P211" s="166"/>
      <c r="Q211" s="166"/>
      <c r="R211" s="166"/>
      <c r="S211" s="166"/>
      <c r="T211" s="167"/>
      <c r="AT211" s="162" t="s">
        <v>122</v>
      </c>
      <c r="AU211" s="162" t="s">
        <v>120</v>
      </c>
      <c r="AV211" s="13" t="s">
        <v>120</v>
      </c>
      <c r="AW211" s="13" t="s">
        <v>28</v>
      </c>
      <c r="AX211" s="13" t="s">
        <v>71</v>
      </c>
      <c r="AY211" s="162" t="s">
        <v>113</v>
      </c>
    </row>
    <row r="212" spans="1:65" s="13" customFormat="1">
      <c r="B212" s="160"/>
      <c r="D212" s="161" t="s">
        <v>122</v>
      </c>
      <c r="E212" s="162" t="s">
        <v>1</v>
      </c>
      <c r="F212" s="163" t="s">
        <v>257</v>
      </c>
      <c r="H212" s="164">
        <v>64.406999999999996</v>
      </c>
      <c r="L212" s="160"/>
      <c r="M212" s="165"/>
      <c r="N212" s="166"/>
      <c r="O212" s="166"/>
      <c r="P212" s="166"/>
      <c r="Q212" s="166"/>
      <c r="R212" s="166"/>
      <c r="S212" s="166"/>
      <c r="T212" s="167"/>
      <c r="AT212" s="162" t="s">
        <v>122</v>
      </c>
      <c r="AU212" s="162" t="s">
        <v>120</v>
      </c>
      <c r="AV212" s="13" t="s">
        <v>120</v>
      </c>
      <c r="AW212" s="13" t="s">
        <v>28</v>
      </c>
      <c r="AX212" s="13" t="s">
        <v>71</v>
      </c>
      <c r="AY212" s="162" t="s">
        <v>113</v>
      </c>
    </row>
    <row r="213" spans="1:65" s="13" customFormat="1">
      <c r="B213" s="160"/>
      <c r="D213" s="161" t="s">
        <v>122</v>
      </c>
      <c r="E213" s="162" t="s">
        <v>1</v>
      </c>
      <c r="F213" s="163" t="s">
        <v>178</v>
      </c>
      <c r="H213" s="164">
        <v>9.968</v>
      </c>
      <c r="L213" s="160"/>
      <c r="M213" s="165"/>
      <c r="N213" s="166"/>
      <c r="O213" s="166"/>
      <c r="P213" s="166"/>
      <c r="Q213" s="166"/>
      <c r="R213" s="166"/>
      <c r="S213" s="166"/>
      <c r="T213" s="167"/>
      <c r="AT213" s="162" t="s">
        <v>122</v>
      </c>
      <c r="AU213" s="162" t="s">
        <v>120</v>
      </c>
      <c r="AV213" s="13" t="s">
        <v>120</v>
      </c>
      <c r="AW213" s="13" t="s">
        <v>28</v>
      </c>
      <c r="AX213" s="13" t="s">
        <v>71</v>
      </c>
      <c r="AY213" s="162" t="s">
        <v>113</v>
      </c>
    </row>
    <row r="214" spans="1:65" s="13" customFormat="1">
      <c r="B214" s="160"/>
      <c r="D214" s="161" t="s">
        <v>122</v>
      </c>
      <c r="E214" s="162" t="s">
        <v>1</v>
      </c>
      <c r="F214" s="163" t="s">
        <v>258</v>
      </c>
      <c r="H214" s="164">
        <v>29.074999999999999</v>
      </c>
      <c r="L214" s="160"/>
      <c r="M214" s="165"/>
      <c r="N214" s="166"/>
      <c r="O214" s="166"/>
      <c r="P214" s="166"/>
      <c r="Q214" s="166"/>
      <c r="R214" s="166"/>
      <c r="S214" s="166"/>
      <c r="T214" s="167"/>
      <c r="AT214" s="162" t="s">
        <v>122</v>
      </c>
      <c r="AU214" s="162" t="s">
        <v>120</v>
      </c>
      <c r="AV214" s="13" t="s">
        <v>120</v>
      </c>
      <c r="AW214" s="13" t="s">
        <v>28</v>
      </c>
      <c r="AX214" s="13" t="s">
        <v>71</v>
      </c>
      <c r="AY214" s="162" t="s">
        <v>113</v>
      </c>
    </row>
    <row r="215" spans="1:65" s="14" customFormat="1">
      <c r="B215" s="168"/>
      <c r="D215" s="161" t="s">
        <v>122</v>
      </c>
      <c r="E215" s="169" t="s">
        <v>1</v>
      </c>
      <c r="F215" s="170" t="s">
        <v>129</v>
      </c>
      <c r="H215" s="171">
        <v>184.67699999999999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122</v>
      </c>
      <c r="AU215" s="169" t="s">
        <v>120</v>
      </c>
      <c r="AV215" s="14" t="s">
        <v>119</v>
      </c>
      <c r="AW215" s="14" t="s">
        <v>28</v>
      </c>
      <c r="AX215" s="14" t="s">
        <v>79</v>
      </c>
      <c r="AY215" s="169" t="s">
        <v>113</v>
      </c>
    </row>
    <row r="216" spans="1:65" s="2" customFormat="1" ht="21.75" customHeight="1">
      <c r="A216" s="28"/>
      <c r="B216" s="146"/>
      <c r="C216" s="147" t="s">
        <v>259</v>
      </c>
      <c r="D216" s="147" t="s">
        <v>115</v>
      </c>
      <c r="E216" s="148" t="s">
        <v>260</v>
      </c>
      <c r="F216" s="149" t="s">
        <v>261</v>
      </c>
      <c r="G216" s="150" t="s">
        <v>118</v>
      </c>
      <c r="H216" s="151">
        <v>35.621000000000002</v>
      </c>
      <c r="I216" s="152"/>
      <c r="J216" s="152">
        <f>ROUND(I216*H216,2)</f>
        <v>0</v>
      </c>
      <c r="K216" s="153"/>
      <c r="L216" s="29"/>
      <c r="M216" s="154" t="s">
        <v>1</v>
      </c>
      <c r="N216" s="155" t="s">
        <v>37</v>
      </c>
      <c r="O216" s="156">
        <v>0.40899999999999997</v>
      </c>
      <c r="P216" s="156">
        <f>O216*H216</f>
        <v>14.568989</v>
      </c>
      <c r="Q216" s="156">
        <v>8.6099999999999996E-3</v>
      </c>
      <c r="R216" s="156">
        <f>Q216*H216</f>
        <v>0.30669680999999999</v>
      </c>
      <c r="S216" s="156">
        <v>0</v>
      </c>
      <c r="T216" s="157">
        <f>S216*H216</f>
        <v>0</v>
      </c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R216" s="158" t="s">
        <v>119</v>
      </c>
      <c r="AT216" s="158" t="s">
        <v>115</v>
      </c>
      <c r="AU216" s="158" t="s">
        <v>120</v>
      </c>
      <c r="AY216" s="16" t="s">
        <v>113</v>
      </c>
      <c r="BE216" s="159">
        <f>IF(N216="základná",J216,0)</f>
        <v>0</v>
      </c>
      <c r="BF216" s="159">
        <f>IF(N216="znížená",J216,0)</f>
        <v>0</v>
      </c>
      <c r="BG216" s="159">
        <f>IF(N216="zákl. prenesená",J216,0)</f>
        <v>0</v>
      </c>
      <c r="BH216" s="159">
        <f>IF(N216="zníž. prenesená",J216,0)</f>
        <v>0</v>
      </c>
      <c r="BI216" s="159">
        <f>IF(N216="nulová",J216,0)</f>
        <v>0</v>
      </c>
      <c r="BJ216" s="16" t="s">
        <v>120</v>
      </c>
      <c r="BK216" s="159">
        <f>ROUND(I216*H216,2)</f>
        <v>0</v>
      </c>
      <c r="BL216" s="16" t="s">
        <v>119</v>
      </c>
      <c r="BM216" s="158" t="s">
        <v>262</v>
      </c>
    </row>
    <row r="217" spans="1:65" s="13" customFormat="1">
      <c r="B217" s="160"/>
      <c r="D217" s="161" t="s">
        <v>122</v>
      </c>
      <c r="E217" s="162" t="s">
        <v>1</v>
      </c>
      <c r="F217" s="163" t="s">
        <v>263</v>
      </c>
      <c r="H217" s="164">
        <v>10.7</v>
      </c>
      <c r="L217" s="160"/>
      <c r="M217" s="165"/>
      <c r="N217" s="166"/>
      <c r="O217" s="166"/>
      <c r="P217" s="166"/>
      <c r="Q217" s="166"/>
      <c r="R217" s="166"/>
      <c r="S217" s="166"/>
      <c r="T217" s="167"/>
      <c r="AT217" s="162" t="s">
        <v>122</v>
      </c>
      <c r="AU217" s="162" t="s">
        <v>120</v>
      </c>
      <c r="AV217" s="13" t="s">
        <v>120</v>
      </c>
      <c r="AW217" s="13" t="s">
        <v>28</v>
      </c>
      <c r="AX217" s="13" t="s">
        <v>71</v>
      </c>
      <c r="AY217" s="162" t="s">
        <v>113</v>
      </c>
    </row>
    <row r="218" spans="1:65" s="13" customFormat="1">
      <c r="B218" s="160"/>
      <c r="D218" s="161" t="s">
        <v>122</v>
      </c>
      <c r="E218" s="162" t="s">
        <v>1</v>
      </c>
      <c r="F218" s="163" t="s">
        <v>264</v>
      </c>
      <c r="H218" s="164">
        <v>24.920999999999999</v>
      </c>
      <c r="L218" s="160"/>
      <c r="M218" s="165"/>
      <c r="N218" s="166"/>
      <c r="O218" s="166"/>
      <c r="P218" s="166"/>
      <c r="Q218" s="166"/>
      <c r="R218" s="166"/>
      <c r="S218" s="166"/>
      <c r="T218" s="167"/>
      <c r="AT218" s="162" t="s">
        <v>122</v>
      </c>
      <c r="AU218" s="162" t="s">
        <v>120</v>
      </c>
      <c r="AV218" s="13" t="s">
        <v>120</v>
      </c>
      <c r="AW218" s="13" t="s">
        <v>28</v>
      </c>
      <c r="AX218" s="13" t="s">
        <v>71</v>
      </c>
      <c r="AY218" s="162" t="s">
        <v>113</v>
      </c>
    </row>
    <row r="219" spans="1:65" s="14" customFormat="1">
      <c r="B219" s="168"/>
      <c r="D219" s="161" t="s">
        <v>122</v>
      </c>
      <c r="E219" s="169" t="s">
        <v>1</v>
      </c>
      <c r="F219" s="170" t="s">
        <v>129</v>
      </c>
      <c r="H219" s="171">
        <v>35.620999999999995</v>
      </c>
      <c r="L219" s="168"/>
      <c r="M219" s="172"/>
      <c r="N219" s="173"/>
      <c r="O219" s="173"/>
      <c r="P219" s="173"/>
      <c r="Q219" s="173"/>
      <c r="R219" s="173"/>
      <c r="S219" s="173"/>
      <c r="T219" s="174"/>
      <c r="AT219" s="169" t="s">
        <v>122</v>
      </c>
      <c r="AU219" s="169" t="s">
        <v>120</v>
      </c>
      <c r="AV219" s="14" t="s">
        <v>119</v>
      </c>
      <c r="AW219" s="14" t="s">
        <v>28</v>
      </c>
      <c r="AX219" s="14" t="s">
        <v>79</v>
      </c>
      <c r="AY219" s="169" t="s">
        <v>113</v>
      </c>
    </row>
    <row r="220" spans="1:65" s="2" customFormat="1" ht="21.75" customHeight="1">
      <c r="A220" s="28"/>
      <c r="B220" s="146"/>
      <c r="C220" s="147" t="s">
        <v>265</v>
      </c>
      <c r="D220" s="147" t="s">
        <v>115</v>
      </c>
      <c r="E220" s="148" t="s">
        <v>266</v>
      </c>
      <c r="F220" s="149" t="s">
        <v>267</v>
      </c>
      <c r="G220" s="150" t="s">
        <v>118</v>
      </c>
      <c r="H220" s="151">
        <v>35.621000000000002</v>
      </c>
      <c r="I220" s="152"/>
      <c r="J220" s="152">
        <f>ROUND(I220*H220,2)</f>
        <v>0</v>
      </c>
      <c r="K220" s="153"/>
      <c r="L220" s="29"/>
      <c r="M220" s="154" t="s">
        <v>1</v>
      </c>
      <c r="N220" s="155" t="s">
        <v>37</v>
      </c>
      <c r="O220" s="156">
        <v>0.248</v>
      </c>
      <c r="P220" s="156">
        <f>O220*H220</f>
        <v>8.8340080000000007</v>
      </c>
      <c r="Q220" s="156">
        <v>0</v>
      </c>
      <c r="R220" s="156">
        <f>Q220*H220</f>
        <v>0</v>
      </c>
      <c r="S220" s="156">
        <v>0</v>
      </c>
      <c r="T220" s="157">
        <f>S220*H220</f>
        <v>0</v>
      </c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R220" s="158" t="s">
        <v>119</v>
      </c>
      <c r="AT220" s="158" t="s">
        <v>115</v>
      </c>
      <c r="AU220" s="158" t="s">
        <v>120</v>
      </c>
      <c r="AY220" s="16" t="s">
        <v>113</v>
      </c>
      <c r="BE220" s="159">
        <f>IF(N220="základná",J220,0)</f>
        <v>0</v>
      </c>
      <c r="BF220" s="159">
        <f>IF(N220="znížená",J220,0)</f>
        <v>0</v>
      </c>
      <c r="BG220" s="159">
        <f>IF(N220="zákl. prenesená",J220,0)</f>
        <v>0</v>
      </c>
      <c r="BH220" s="159">
        <f>IF(N220="zníž. prenesená",J220,0)</f>
        <v>0</v>
      </c>
      <c r="BI220" s="159">
        <f>IF(N220="nulová",J220,0)</f>
        <v>0</v>
      </c>
      <c r="BJ220" s="16" t="s">
        <v>120</v>
      </c>
      <c r="BK220" s="159">
        <f>ROUND(I220*H220,2)</f>
        <v>0</v>
      </c>
      <c r="BL220" s="16" t="s">
        <v>119</v>
      </c>
      <c r="BM220" s="158" t="s">
        <v>268</v>
      </c>
    </row>
    <row r="221" spans="1:65" s="2" customFormat="1" ht="37.9" customHeight="1">
      <c r="A221" s="28"/>
      <c r="B221" s="146"/>
      <c r="C221" s="147" t="s">
        <v>269</v>
      </c>
      <c r="D221" s="147" t="s">
        <v>115</v>
      </c>
      <c r="E221" s="148" t="s">
        <v>270</v>
      </c>
      <c r="F221" s="149" t="s">
        <v>271</v>
      </c>
      <c r="G221" s="150" t="s">
        <v>118</v>
      </c>
      <c r="H221" s="151">
        <v>1379.4110000000001</v>
      </c>
      <c r="I221" s="152"/>
      <c r="J221" s="152">
        <f>ROUND(I221*H221,2)</f>
        <v>0</v>
      </c>
      <c r="K221" s="153"/>
      <c r="L221" s="29"/>
      <c r="M221" s="154" t="s">
        <v>1</v>
      </c>
      <c r="N221" s="155" t="s">
        <v>37</v>
      </c>
      <c r="O221" s="156">
        <v>4.1000000000000002E-2</v>
      </c>
      <c r="P221" s="156">
        <f>O221*H221</f>
        <v>56.555851000000004</v>
      </c>
      <c r="Q221" s="156">
        <v>3.5200000000000001E-3</v>
      </c>
      <c r="R221" s="156">
        <f>Q221*H221</f>
        <v>4.8555267200000003</v>
      </c>
      <c r="S221" s="156">
        <v>0</v>
      </c>
      <c r="T221" s="157">
        <f>S221*H221</f>
        <v>0</v>
      </c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R221" s="158" t="s">
        <v>119</v>
      </c>
      <c r="AT221" s="158" t="s">
        <v>115</v>
      </c>
      <c r="AU221" s="158" t="s">
        <v>120</v>
      </c>
      <c r="AY221" s="16" t="s">
        <v>113</v>
      </c>
      <c r="BE221" s="159">
        <f>IF(N221="základná",J221,0)</f>
        <v>0</v>
      </c>
      <c r="BF221" s="159">
        <f>IF(N221="znížená",J221,0)</f>
        <v>0</v>
      </c>
      <c r="BG221" s="159">
        <f>IF(N221="zákl. prenesená",J221,0)</f>
        <v>0</v>
      </c>
      <c r="BH221" s="159">
        <f>IF(N221="zníž. prenesená",J221,0)</f>
        <v>0</v>
      </c>
      <c r="BI221" s="159">
        <f>IF(N221="nulová",J221,0)</f>
        <v>0</v>
      </c>
      <c r="BJ221" s="16" t="s">
        <v>120</v>
      </c>
      <c r="BK221" s="159">
        <f>ROUND(I221*H221,2)</f>
        <v>0</v>
      </c>
      <c r="BL221" s="16" t="s">
        <v>119</v>
      </c>
      <c r="BM221" s="158" t="s">
        <v>272</v>
      </c>
    </row>
    <row r="222" spans="1:65" s="13" customFormat="1">
      <c r="B222" s="160"/>
      <c r="D222" s="161" t="s">
        <v>122</v>
      </c>
      <c r="E222" s="162" t="s">
        <v>1</v>
      </c>
      <c r="F222" s="163" t="s">
        <v>273</v>
      </c>
      <c r="H222" s="164">
        <v>319.99200000000002</v>
      </c>
      <c r="L222" s="160"/>
      <c r="M222" s="165"/>
      <c r="N222" s="166"/>
      <c r="O222" s="166"/>
      <c r="P222" s="166"/>
      <c r="Q222" s="166"/>
      <c r="R222" s="166"/>
      <c r="S222" s="166"/>
      <c r="T222" s="167"/>
      <c r="AT222" s="162" t="s">
        <v>122</v>
      </c>
      <c r="AU222" s="162" t="s">
        <v>120</v>
      </c>
      <c r="AV222" s="13" t="s">
        <v>120</v>
      </c>
      <c r="AW222" s="13" t="s">
        <v>28</v>
      </c>
      <c r="AX222" s="13" t="s">
        <v>71</v>
      </c>
      <c r="AY222" s="162" t="s">
        <v>113</v>
      </c>
    </row>
    <row r="223" spans="1:65" s="13" customFormat="1">
      <c r="B223" s="160"/>
      <c r="D223" s="161" t="s">
        <v>122</v>
      </c>
      <c r="E223" s="162" t="s">
        <v>1</v>
      </c>
      <c r="F223" s="163" t="s">
        <v>274</v>
      </c>
      <c r="H223" s="164">
        <v>221.52</v>
      </c>
      <c r="L223" s="160"/>
      <c r="M223" s="165"/>
      <c r="N223" s="166"/>
      <c r="O223" s="166"/>
      <c r="P223" s="166"/>
      <c r="Q223" s="166"/>
      <c r="R223" s="166"/>
      <c r="S223" s="166"/>
      <c r="T223" s="167"/>
      <c r="AT223" s="162" t="s">
        <v>122</v>
      </c>
      <c r="AU223" s="162" t="s">
        <v>120</v>
      </c>
      <c r="AV223" s="13" t="s">
        <v>120</v>
      </c>
      <c r="AW223" s="13" t="s">
        <v>28</v>
      </c>
      <c r="AX223" s="13" t="s">
        <v>71</v>
      </c>
      <c r="AY223" s="162" t="s">
        <v>113</v>
      </c>
    </row>
    <row r="224" spans="1:65" s="13" customFormat="1">
      <c r="B224" s="160"/>
      <c r="D224" s="161" t="s">
        <v>122</v>
      </c>
      <c r="E224" s="162" t="s">
        <v>1</v>
      </c>
      <c r="F224" s="163" t="s">
        <v>275</v>
      </c>
      <c r="H224" s="164">
        <v>644.06899999999996</v>
      </c>
      <c r="L224" s="160"/>
      <c r="M224" s="165"/>
      <c r="N224" s="166"/>
      <c r="O224" s="166"/>
      <c r="P224" s="166"/>
      <c r="Q224" s="166"/>
      <c r="R224" s="166"/>
      <c r="S224" s="166"/>
      <c r="T224" s="167"/>
      <c r="AT224" s="162" t="s">
        <v>122</v>
      </c>
      <c r="AU224" s="162" t="s">
        <v>120</v>
      </c>
      <c r="AV224" s="13" t="s">
        <v>120</v>
      </c>
      <c r="AW224" s="13" t="s">
        <v>28</v>
      </c>
      <c r="AX224" s="13" t="s">
        <v>71</v>
      </c>
      <c r="AY224" s="162" t="s">
        <v>113</v>
      </c>
    </row>
    <row r="225" spans="1:65" s="13" customFormat="1">
      <c r="B225" s="160"/>
      <c r="D225" s="161" t="s">
        <v>122</v>
      </c>
      <c r="E225" s="162" t="s">
        <v>1</v>
      </c>
      <c r="F225" s="163" t="s">
        <v>276</v>
      </c>
      <c r="H225" s="164">
        <v>193.83</v>
      </c>
      <c r="L225" s="160"/>
      <c r="M225" s="165"/>
      <c r="N225" s="166"/>
      <c r="O225" s="166"/>
      <c r="P225" s="166"/>
      <c r="Q225" s="166"/>
      <c r="R225" s="166"/>
      <c r="S225" s="166"/>
      <c r="T225" s="167"/>
      <c r="AT225" s="162" t="s">
        <v>122</v>
      </c>
      <c r="AU225" s="162" t="s">
        <v>120</v>
      </c>
      <c r="AV225" s="13" t="s">
        <v>120</v>
      </c>
      <c r="AW225" s="13" t="s">
        <v>28</v>
      </c>
      <c r="AX225" s="13" t="s">
        <v>71</v>
      </c>
      <c r="AY225" s="162" t="s">
        <v>113</v>
      </c>
    </row>
    <row r="226" spans="1:65" s="14" customFormat="1">
      <c r="B226" s="168"/>
      <c r="D226" s="161" t="s">
        <v>122</v>
      </c>
      <c r="E226" s="169" t="s">
        <v>1</v>
      </c>
      <c r="F226" s="170" t="s">
        <v>129</v>
      </c>
      <c r="H226" s="171">
        <v>1379.4110000000001</v>
      </c>
      <c r="L226" s="168"/>
      <c r="M226" s="172"/>
      <c r="N226" s="173"/>
      <c r="O226" s="173"/>
      <c r="P226" s="173"/>
      <c r="Q226" s="173"/>
      <c r="R226" s="173"/>
      <c r="S226" s="173"/>
      <c r="T226" s="174"/>
      <c r="AT226" s="169" t="s">
        <v>122</v>
      </c>
      <c r="AU226" s="169" t="s">
        <v>120</v>
      </c>
      <c r="AV226" s="14" t="s">
        <v>119</v>
      </c>
      <c r="AW226" s="14" t="s">
        <v>28</v>
      </c>
      <c r="AX226" s="14" t="s">
        <v>79</v>
      </c>
      <c r="AY226" s="169" t="s">
        <v>113</v>
      </c>
    </row>
    <row r="227" spans="1:65" s="2" customFormat="1" ht="37.9" customHeight="1">
      <c r="A227" s="28"/>
      <c r="B227" s="146"/>
      <c r="C227" s="147" t="s">
        <v>277</v>
      </c>
      <c r="D227" s="147" t="s">
        <v>115</v>
      </c>
      <c r="E227" s="148" t="s">
        <v>278</v>
      </c>
      <c r="F227" s="149" t="s">
        <v>279</v>
      </c>
      <c r="G227" s="150" t="s">
        <v>280</v>
      </c>
      <c r="H227" s="151">
        <v>172.45</v>
      </c>
      <c r="I227" s="152"/>
      <c r="J227" s="152">
        <f>ROUND(I227*H227,2)</f>
        <v>0</v>
      </c>
      <c r="K227" s="153"/>
      <c r="L227" s="29"/>
      <c r="M227" s="154" t="s">
        <v>1</v>
      </c>
      <c r="N227" s="155" t="s">
        <v>37</v>
      </c>
      <c r="O227" s="156">
        <v>0.46899999999999997</v>
      </c>
      <c r="P227" s="156">
        <f>O227*H227</f>
        <v>80.879049999999992</v>
      </c>
      <c r="Q227" s="156">
        <v>6.0000000000000002E-5</v>
      </c>
      <c r="R227" s="156">
        <f>Q227*H227</f>
        <v>1.0347E-2</v>
      </c>
      <c r="S227" s="156">
        <v>0</v>
      </c>
      <c r="T227" s="157">
        <f>S227*H227</f>
        <v>0</v>
      </c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R227" s="158" t="s">
        <v>119</v>
      </c>
      <c r="AT227" s="158" t="s">
        <v>115</v>
      </c>
      <c r="AU227" s="158" t="s">
        <v>120</v>
      </c>
      <c r="AY227" s="16" t="s">
        <v>113</v>
      </c>
      <c r="BE227" s="159">
        <f>IF(N227="základná",J227,0)</f>
        <v>0</v>
      </c>
      <c r="BF227" s="159">
        <f>IF(N227="znížená",J227,0)</f>
        <v>0</v>
      </c>
      <c r="BG227" s="159">
        <f>IF(N227="zákl. prenesená",J227,0)</f>
        <v>0</v>
      </c>
      <c r="BH227" s="159">
        <f>IF(N227="zníž. prenesená",J227,0)</f>
        <v>0</v>
      </c>
      <c r="BI227" s="159">
        <f>IF(N227="nulová",J227,0)</f>
        <v>0</v>
      </c>
      <c r="BJ227" s="16" t="s">
        <v>120</v>
      </c>
      <c r="BK227" s="159">
        <f>ROUND(I227*H227,2)</f>
        <v>0</v>
      </c>
      <c r="BL227" s="16" t="s">
        <v>119</v>
      </c>
      <c r="BM227" s="158" t="s">
        <v>281</v>
      </c>
    </row>
    <row r="228" spans="1:65" s="13" customFormat="1">
      <c r="B228" s="160"/>
      <c r="D228" s="161" t="s">
        <v>122</v>
      </c>
      <c r="E228" s="162" t="s">
        <v>1</v>
      </c>
      <c r="F228" s="163" t="s">
        <v>282</v>
      </c>
      <c r="H228" s="164">
        <v>172.45</v>
      </c>
      <c r="L228" s="160"/>
      <c r="M228" s="165"/>
      <c r="N228" s="166"/>
      <c r="O228" s="166"/>
      <c r="P228" s="166"/>
      <c r="Q228" s="166"/>
      <c r="R228" s="166"/>
      <c r="S228" s="166"/>
      <c r="T228" s="167"/>
      <c r="AT228" s="162" t="s">
        <v>122</v>
      </c>
      <c r="AU228" s="162" t="s">
        <v>120</v>
      </c>
      <c r="AV228" s="13" t="s">
        <v>120</v>
      </c>
      <c r="AW228" s="13" t="s">
        <v>28</v>
      </c>
      <c r="AX228" s="13" t="s">
        <v>79</v>
      </c>
      <c r="AY228" s="162" t="s">
        <v>113</v>
      </c>
    </row>
    <row r="229" spans="1:65" s="12" customFormat="1" ht="22.9" customHeight="1">
      <c r="B229" s="134"/>
      <c r="D229" s="135" t="s">
        <v>70</v>
      </c>
      <c r="E229" s="144" t="s">
        <v>161</v>
      </c>
      <c r="F229" s="144" t="s">
        <v>283</v>
      </c>
      <c r="J229" s="145">
        <f>BK229</f>
        <v>0</v>
      </c>
      <c r="L229" s="134"/>
      <c r="M229" s="138"/>
      <c r="N229" s="139"/>
      <c r="O229" s="139"/>
      <c r="P229" s="140">
        <f>SUM(P230:P231)</f>
        <v>164.77089600000002</v>
      </c>
      <c r="Q229" s="139"/>
      <c r="R229" s="140">
        <f>SUM(R230:R231)</f>
        <v>2.3879840000000003E-2</v>
      </c>
      <c r="S229" s="139"/>
      <c r="T229" s="141">
        <f>SUM(T230:T231)</f>
        <v>0</v>
      </c>
      <c r="AR229" s="135" t="s">
        <v>79</v>
      </c>
      <c r="AT229" s="142" t="s">
        <v>70</v>
      </c>
      <c r="AU229" s="142" t="s">
        <v>79</v>
      </c>
      <c r="AY229" s="135" t="s">
        <v>113</v>
      </c>
      <c r="BK229" s="143">
        <f>SUM(BK230:BK231)</f>
        <v>0</v>
      </c>
    </row>
    <row r="230" spans="1:65" s="2" customFormat="1" ht="24.2" customHeight="1">
      <c r="A230" s="28"/>
      <c r="B230" s="146"/>
      <c r="C230" s="147" t="s">
        <v>284</v>
      </c>
      <c r="D230" s="147" t="s">
        <v>115</v>
      </c>
      <c r="E230" s="148" t="s">
        <v>285</v>
      </c>
      <c r="F230" s="149" t="s">
        <v>286</v>
      </c>
      <c r="G230" s="150" t="s">
        <v>118</v>
      </c>
      <c r="H230" s="151">
        <v>596.99599999999998</v>
      </c>
      <c r="I230" s="152"/>
      <c r="J230" s="152">
        <f>ROUND(I230*H230,2)</f>
        <v>0</v>
      </c>
      <c r="K230" s="153"/>
      <c r="L230" s="29"/>
      <c r="M230" s="154" t="s">
        <v>1</v>
      </c>
      <c r="N230" s="155" t="s">
        <v>37</v>
      </c>
      <c r="O230" s="156">
        <v>0.27600000000000002</v>
      </c>
      <c r="P230" s="156">
        <f>O230*H230</f>
        <v>164.77089600000002</v>
      </c>
      <c r="Q230" s="156">
        <v>4.0000000000000003E-5</v>
      </c>
      <c r="R230" s="156">
        <f>Q230*H230</f>
        <v>2.3879840000000003E-2</v>
      </c>
      <c r="S230" s="156">
        <v>0</v>
      </c>
      <c r="T230" s="157">
        <f>S230*H230</f>
        <v>0</v>
      </c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R230" s="158" t="s">
        <v>119</v>
      </c>
      <c r="AT230" s="158" t="s">
        <v>115</v>
      </c>
      <c r="AU230" s="158" t="s">
        <v>120</v>
      </c>
      <c r="AY230" s="16" t="s">
        <v>113</v>
      </c>
      <c r="BE230" s="159">
        <f>IF(N230="základná",J230,0)</f>
        <v>0</v>
      </c>
      <c r="BF230" s="159">
        <f>IF(N230="znížená",J230,0)</f>
        <v>0</v>
      </c>
      <c r="BG230" s="159">
        <f>IF(N230="zákl. prenesená",J230,0)</f>
        <v>0</v>
      </c>
      <c r="BH230" s="159">
        <f>IF(N230="zníž. prenesená",J230,0)</f>
        <v>0</v>
      </c>
      <c r="BI230" s="159">
        <f>IF(N230="nulová",J230,0)</f>
        <v>0</v>
      </c>
      <c r="BJ230" s="16" t="s">
        <v>120</v>
      </c>
      <c r="BK230" s="159">
        <f>ROUND(I230*H230,2)</f>
        <v>0</v>
      </c>
      <c r="BL230" s="16" t="s">
        <v>119</v>
      </c>
      <c r="BM230" s="158" t="s">
        <v>287</v>
      </c>
    </row>
    <row r="231" spans="1:65" s="13" customFormat="1">
      <c r="B231" s="160"/>
      <c r="D231" s="161" t="s">
        <v>122</v>
      </c>
      <c r="E231" s="162" t="s">
        <v>1</v>
      </c>
      <c r="F231" s="163" t="s">
        <v>288</v>
      </c>
      <c r="H231" s="164">
        <v>596.99599999999998</v>
      </c>
      <c r="L231" s="160"/>
      <c r="M231" s="165"/>
      <c r="N231" s="166"/>
      <c r="O231" s="166"/>
      <c r="P231" s="166"/>
      <c r="Q231" s="166"/>
      <c r="R231" s="166"/>
      <c r="S231" s="166"/>
      <c r="T231" s="167"/>
      <c r="AT231" s="162" t="s">
        <v>122</v>
      </c>
      <c r="AU231" s="162" t="s">
        <v>120</v>
      </c>
      <c r="AV231" s="13" t="s">
        <v>120</v>
      </c>
      <c r="AW231" s="13" t="s">
        <v>28</v>
      </c>
      <c r="AX231" s="13" t="s">
        <v>79</v>
      </c>
      <c r="AY231" s="162" t="s">
        <v>113</v>
      </c>
    </row>
    <row r="232" spans="1:65" s="12" customFormat="1" ht="22.9" customHeight="1">
      <c r="B232" s="134"/>
      <c r="D232" s="135" t="s">
        <v>70</v>
      </c>
      <c r="E232" s="144" t="s">
        <v>289</v>
      </c>
      <c r="F232" s="144" t="s">
        <v>290</v>
      </c>
      <c r="J232" s="145">
        <f>BK232</f>
        <v>0</v>
      </c>
      <c r="L232" s="134"/>
      <c r="M232" s="138"/>
      <c r="N232" s="139"/>
      <c r="O232" s="139"/>
      <c r="P232" s="140">
        <f>P233</f>
        <v>158.32467000000003</v>
      </c>
      <c r="Q232" s="139"/>
      <c r="R232" s="140">
        <f>R233</f>
        <v>0</v>
      </c>
      <c r="S232" s="139"/>
      <c r="T232" s="141">
        <f>T233</f>
        <v>0</v>
      </c>
      <c r="AR232" s="135" t="s">
        <v>79</v>
      </c>
      <c r="AT232" s="142" t="s">
        <v>70</v>
      </c>
      <c r="AU232" s="142" t="s">
        <v>79</v>
      </c>
      <c r="AY232" s="135" t="s">
        <v>113</v>
      </c>
      <c r="BK232" s="143">
        <f>BK233</f>
        <v>0</v>
      </c>
    </row>
    <row r="233" spans="1:65" s="2" customFormat="1" ht="24.2" customHeight="1">
      <c r="A233" s="28"/>
      <c r="B233" s="146"/>
      <c r="C233" s="147" t="s">
        <v>291</v>
      </c>
      <c r="D233" s="147" t="s">
        <v>115</v>
      </c>
      <c r="E233" s="148" t="s">
        <v>292</v>
      </c>
      <c r="F233" s="149" t="s">
        <v>293</v>
      </c>
      <c r="G233" s="150" t="s">
        <v>198</v>
      </c>
      <c r="H233" s="151">
        <v>481.23</v>
      </c>
      <c r="I233" s="152"/>
      <c r="J233" s="152">
        <f>ROUND(I233*H233,2)</f>
        <v>0</v>
      </c>
      <c r="K233" s="153"/>
      <c r="L233" s="29"/>
      <c r="M233" s="154" t="s">
        <v>1</v>
      </c>
      <c r="N233" s="155" t="s">
        <v>37</v>
      </c>
      <c r="O233" s="156">
        <v>0.32900000000000001</v>
      </c>
      <c r="P233" s="156">
        <f>O233*H233</f>
        <v>158.32467000000003</v>
      </c>
      <c r="Q233" s="156">
        <v>0</v>
      </c>
      <c r="R233" s="156">
        <f>Q233*H233</f>
        <v>0</v>
      </c>
      <c r="S233" s="156">
        <v>0</v>
      </c>
      <c r="T233" s="157">
        <f>S233*H233</f>
        <v>0</v>
      </c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R233" s="158" t="s">
        <v>119</v>
      </c>
      <c r="AT233" s="158" t="s">
        <v>115</v>
      </c>
      <c r="AU233" s="158" t="s">
        <v>120</v>
      </c>
      <c r="AY233" s="16" t="s">
        <v>113</v>
      </c>
      <c r="BE233" s="159">
        <f>IF(N233="základná",J233,0)</f>
        <v>0</v>
      </c>
      <c r="BF233" s="159">
        <f>IF(N233="znížená",J233,0)</f>
        <v>0</v>
      </c>
      <c r="BG233" s="159">
        <f>IF(N233="zákl. prenesená",J233,0)</f>
        <v>0</v>
      </c>
      <c r="BH233" s="159">
        <f>IF(N233="zníž. prenesená",J233,0)</f>
        <v>0</v>
      </c>
      <c r="BI233" s="159">
        <f>IF(N233="nulová",J233,0)</f>
        <v>0</v>
      </c>
      <c r="BJ233" s="16" t="s">
        <v>120</v>
      </c>
      <c r="BK233" s="159">
        <f>ROUND(I233*H233,2)</f>
        <v>0</v>
      </c>
      <c r="BL233" s="16" t="s">
        <v>119</v>
      </c>
      <c r="BM233" s="158" t="s">
        <v>294</v>
      </c>
    </row>
    <row r="234" spans="1:65" s="12" customFormat="1" ht="25.9" customHeight="1">
      <c r="B234" s="134"/>
      <c r="D234" s="135" t="s">
        <v>70</v>
      </c>
      <c r="E234" s="136" t="s">
        <v>295</v>
      </c>
      <c r="F234" s="136" t="s">
        <v>296</v>
      </c>
      <c r="J234" s="137">
        <f>BK234</f>
        <v>0</v>
      </c>
      <c r="L234" s="134"/>
      <c r="M234" s="138"/>
      <c r="N234" s="139"/>
      <c r="O234" s="139"/>
      <c r="P234" s="140">
        <f>P235+P242+P249</f>
        <v>1694.9069955</v>
      </c>
      <c r="Q234" s="139"/>
      <c r="R234" s="140">
        <f>R235+R242+R249</f>
        <v>33.985321159999998</v>
      </c>
      <c r="S234" s="139"/>
      <c r="T234" s="141">
        <f>T235+T242+T249</f>
        <v>0</v>
      </c>
      <c r="AR234" s="135" t="s">
        <v>120</v>
      </c>
      <c r="AT234" s="142" t="s">
        <v>70</v>
      </c>
      <c r="AU234" s="142" t="s">
        <v>71</v>
      </c>
      <c r="AY234" s="135" t="s">
        <v>113</v>
      </c>
      <c r="BK234" s="143">
        <f>BK235+BK242+BK249</f>
        <v>0</v>
      </c>
    </row>
    <row r="235" spans="1:65" s="12" customFormat="1" ht="22.9" customHeight="1">
      <c r="B235" s="134"/>
      <c r="D235" s="135" t="s">
        <v>70</v>
      </c>
      <c r="E235" s="144" t="s">
        <v>297</v>
      </c>
      <c r="F235" s="144" t="s">
        <v>298</v>
      </c>
      <c r="J235" s="145">
        <f>BK235</f>
        <v>0</v>
      </c>
      <c r="L235" s="134"/>
      <c r="M235" s="138"/>
      <c r="N235" s="139"/>
      <c r="O235" s="139"/>
      <c r="P235" s="140">
        <f>SUM(P236:P241)</f>
        <v>199.6793725</v>
      </c>
      <c r="Q235" s="139"/>
      <c r="R235" s="140">
        <f>SUM(R236:R241)</f>
        <v>5.6761822000000004</v>
      </c>
      <c r="S235" s="139"/>
      <c r="T235" s="141">
        <f>SUM(T236:T241)</f>
        <v>0</v>
      </c>
      <c r="AR235" s="135" t="s">
        <v>120</v>
      </c>
      <c r="AT235" s="142" t="s">
        <v>70</v>
      </c>
      <c r="AU235" s="142" t="s">
        <v>79</v>
      </c>
      <c r="AY235" s="135" t="s">
        <v>113</v>
      </c>
      <c r="BK235" s="143">
        <f>SUM(BK236:BK241)</f>
        <v>0</v>
      </c>
    </row>
    <row r="236" spans="1:65" s="2" customFormat="1" ht="24.2" customHeight="1">
      <c r="A236" s="28"/>
      <c r="B236" s="146"/>
      <c r="C236" s="147" t="s">
        <v>299</v>
      </c>
      <c r="D236" s="147" t="s">
        <v>115</v>
      </c>
      <c r="E236" s="148" t="s">
        <v>300</v>
      </c>
      <c r="F236" s="149" t="s">
        <v>301</v>
      </c>
      <c r="G236" s="150" t="s">
        <v>280</v>
      </c>
      <c r="H236" s="151">
        <v>941.42499999999995</v>
      </c>
      <c r="I236" s="152"/>
      <c r="J236" s="152">
        <f>ROUND(I236*H236,2)</f>
        <v>0</v>
      </c>
      <c r="K236" s="153"/>
      <c r="L236" s="29"/>
      <c r="M236" s="154" t="s">
        <v>1</v>
      </c>
      <c r="N236" s="155" t="s">
        <v>37</v>
      </c>
      <c r="O236" s="156">
        <v>0.21199999999999999</v>
      </c>
      <c r="P236" s="156">
        <f>O236*H236</f>
        <v>199.5821</v>
      </c>
      <c r="Q236" s="156">
        <v>2.5999999999999998E-4</v>
      </c>
      <c r="R236" s="156">
        <f>Q236*H236</f>
        <v>0.24477049999999997</v>
      </c>
      <c r="S236" s="156">
        <v>0</v>
      </c>
      <c r="T236" s="157">
        <f>S236*H236</f>
        <v>0</v>
      </c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R236" s="158" t="s">
        <v>206</v>
      </c>
      <c r="AT236" s="158" t="s">
        <v>115</v>
      </c>
      <c r="AU236" s="158" t="s">
        <v>120</v>
      </c>
      <c r="AY236" s="16" t="s">
        <v>113</v>
      </c>
      <c r="BE236" s="159">
        <f>IF(N236="základná",J236,0)</f>
        <v>0</v>
      </c>
      <c r="BF236" s="159">
        <f>IF(N236="znížená",J236,0)</f>
        <v>0</v>
      </c>
      <c r="BG236" s="159">
        <f>IF(N236="zákl. prenesená",J236,0)</f>
        <v>0</v>
      </c>
      <c r="BH236" s="159">
        <f>IF(N236="zníž. prenesená",J236,0)</f>
        <v>0</v>
      </c>
      <c r="BI236" s="159">
        <f>IF(N236="nulová",J236,0)</f>
        <v>0</v>
      </c>
      <c r="BJ236" s="16" t="s">
        <v>120</v>
      </c>
      <c r="BK236" s="159">
        <f>ROUND(I236*H236,2)</f>
        <v>0</v>
      </c>
      <c r="BL236" s="16" t="s">
        <v>206</v>
      </c>
      <c r="BM236" s="158" t="s">
        <v>302</v>
      </c>
    </row>
    <row r="237" spans="1:65" s="2" customFormat="1" ht="16.5" customHeight="1">
      <c r="A237" s="28"/>
      <c r="B237" s="146"/>
      <c r="C237" s="175" t="s">
        <v>303</v>
      </c>
      <c r="D237" s="175" t="s">
        <v>304</v>
      </c>
      <c r="E237" s="176" t="s">
        <v>305</v>
      </c>
      <c r="F237" s="177" t="s">
        <v>306</v>
      </c>
      <c r="G237" s="178" t="s">
        <v>126</v>
      </c>
      <c r="H237" s="179">
        <v>9.49</v>
      </c>
      <c r="I237" s="180"/>
      <c r="J237" s="180">
        <f>ROUND(I237*H237,2)</f>
        <v>0</v>
      </c>
      <c r="K237" s="181"/>
      <c r="L237" s="182"/>
      <c r="M237" s="183" t="s">
        <v>1</v>
      </c>
      <c r="N237" s="184" t="s">
        <v>37</v>
      </c>
      <c r="O237" s="156">
        <v>0</v>
      </c>
      <c r="P237" s="156">
        <f>O237*H237</f>
        <v>0</v>
      </c>
      <c r="Q237" s="156">
        <v>0.55000000000000004</v>
      </c>
      <c r="R237" s="156">
        <f>Q237*H237</f>
        <v>5.2195000000000009</v>
      </c>
      <c r="S237" s="156">
        <v>0</v>
      </c>
      <c r="T237" s="157">
        <f>S237*H237</f>
        <v>0</v>
      </c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R237" s="158" t="s">
        <v>307</v>
      </c>
      <c r="AT237" s="158" t="s">
        <v>304</v>
      </c>
      <c r="AU237" s="158" t="s">
        <v>120</v>
      </c>
      <c r="AY237" s="16" t="s">
        <v>113</v>
      </c>
      <c r="BE237" s="159">
        <f>IF(N237="základná",J237,0)</f>
        <v>0</v>
      </c>
      <c r="BF237" s="159">
        <f>IF(N237="znížená",J237,0)</f>
        <v>0</v>
      </c>
      <c r="BG237" s="159">
        <f>IF(N237="zákl. prenesená",J237,0)</f>
        <v>0</v>
      </c>
      <c r="BH237" s="159">
        <f>IF(N237="zníž. prenesená",J237,0)</f>
        <v>0</v>
      </c>
      <c r="BI237" s="159">
        <f>IF(N237="nulová",J237,0)</f>
        <v>0</v>
      </c>
      <c r="BJ237" s="16" t="s">
        <v>120</v>
      </c>
      <c r="BK237" s="159">
        <f>ROUND(I237*H237,2)</f>
        <v>0</v>
      </c>
      <c r="BL237" s="16" t="s">
        <v>206</v>
      </c>
      <c r="BM237" s="158" t="s">
        <v>308</v>
      </c>
    </row>
    <row r="238" spans="1:65" s="13" customFormat="1">
      <c r="B238" s="160"/>
      <c r="D238" s="161" t="s">
        <v>122</v>
      </c>
      <c r="E238" s="162" t="s">
        <v>1</v>
      </c>
      <c r="F238" s="163" t="s">
        <v>309</v>
      </c>
      <c r="H238" s="164">
        <v>9.0380000000000003</v>
      </c>
      <c r="L238" s="160"/>
      <c r="M238" s="165"/>
      <c r="N238" s="166"/>
      <c r="O238" s="166"/>
      <c r="P238" s="166"/>
      <c r="Q238" s="166"/>
      <c r="R238" s="166"/>
      <c r="S238" s="166"/>
      <c r="T238" s="167"/>
      <c r="AT238" s="162" t="s">
        <v>122</v>
      </c>
      <c r="AU238" s="162" t="s">
        <v>120</v>
      </c>
      <c r="AV238" s="13" t="s">
        <v>120</v>
      </c>
      <c r="AW238" s="13" t="s">
        <v>28</v>
      </c>
      <c r="AX238" s="13" t="s">
        <v>79</v>
      </c>
      <c r="AY238" s="162" t="s">
        <v>113</v>
      </c>
    </row>
    <row r="239" spans="1:65" s="13" customFormat="1">
      <c r="B239" s="160"/>
      <c r="D239" s="161" t="s">
        <v>122</v>
      </c>
      <c r="F239" s="163" t="s">
        <v>310</v>
      </c>
      <c r="H239" s="164">
        <v>9.49</v>
      </c>
      <c r="L239" s="160"/>
      <c r="M239" s="165"/>
      <c r="N239" s="166"/>
      <c r="O239" s="166"/>
      <c r="P239" s="166"/>
      <c r="Q239" s="166"/>
      <c r="R239" s="166"/>
      <c r="S239" s="166"/>
      <c r="T239" s="167"/>
      <c r="AT239" s="162" t="s">
        <v>122</v>
      </c>
      <c r="AU239" s="162" t="s">
        <v>120</v>
      </c>
      <c r="AV239" s="13" t="s">
        <v>120</v>
      </c>
      <c r="AW239" s="13" t="s">
        <v>3</v>
      </c>
      <c r="AX239" s="13" t="s">
        <v>79</v>
      </c>
      <c r="AY239" s="162" t="s">
        <v>113</v>
      </c>
    </row>
    <row r="240" spans="1:65" s="2" customFormat="1" ht="44.25" customHeight="1">
      <c r="A240" s="28"/>
      <c r="B240" s="146"/>
      <c r="C240" s="147" t="s">
        <v>307</v>
      </c>
      <c r="D240" s="147" t="s">
        <v>115</v>
      </c>
      <c r="E240" s="148" t="s">
        <v>311</v>
      </c>
      <c r="F240" s="149" t="s">
        <v>312</v>
      </c>
      <c r="G240" s="150" t="s">
        <v>126</v>
      </c>
      <c r="H240" s="151">
        <v>9.49</v>
      </c>
      <c r="I240" s="152"/>
      <c r="J240" s="152">
        <f>ROUND(I240*H240,2)</f>
        <v>0</v>
      </c>
      <c r="K240" s="153"/>
      <c r="L240" s="29"/>
      <c r="M240" s="154" t="s">
        <v>1</v>
      </c>
      <c r="N240" s="155" t="s">
        <v>37</v>
      </c>
      <c r="O240" s="156">
        <v>1.025E-2</v>
      </c>
      <c r="P240" s="156">
        <f>O240*H240</f>
        <v>9.7272500000000012E-2</v>
      </c>
      <c r="Q240" s="156">
        <v>2.2329999999999999E-2</v>
      </c>
      <c r="R240" s="156">
        <f>Q240*H240</f>
        <v>0.21191170000000001</v>
      </c>
      <c r="S240" s="156">
        <v>0</v>
      </c>
      <c r="T240" s="157">
        <f>S240*H240</f>
        <v>0</v>
      </c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R240" s="158" t="s">
        <v>206</v>
      </c>
      <c r="AT240" s="158" t="s">
        <v>115</v>
      </c>
      <c r="AU240" s="158" t="s">
        <v>120</v>
      </c>
      <c r="AY240" s="16" t="s">
        <v>113</v>
      </c>
      <c r="BE240" s="159">
        <f>IF(N240="základná",J240,0)</f>
        <v>0</v>
      </c>
      <c r="BF240" s="159">
        <f>IF(N240="znížená",J240,0)</f>
        <v>0</v>
      </c>
      <c r="BG240" s="159">
        <f>IF(N240="zákl. prenesená",J240,0)</f>
        <v>0</v>
      </c>
      <c r="BH240" s="159">
        <f>IF(N240="zníž. prenesená",J240,0)</f>
        <v>0</v>
      </c>
      <c r="BI240" s="159">
        <f>IF(N240="nulová",J240,0)</f>
        <v>0</v>
      </c>
      <c r="BJ240" s="16" t="s">
        <v>120</v>
      </c>
      <c r="BK240" s="159">
        <f>ROUND(I240*H240,2)</f>
        <v>0</v>
      </c>
      <c r="BL240" s="16" t="s">
        <v>206</v>
      </c>
      <c r="BM240" s="158" t="s">
        <v>313</v>
      </c>
    </row>
    <row r="241" spans="1:65" s="2" customFormat="1" ht="24.2" customHeight="1">
      <c r="A241" s="28"/>
      <c r="B241" s="146"/>
      <c r="C241" s="147" t="s">
        <v>314</v>
      </c>
      <c r="D241" s="147" t="s">
        <v>115</v>
      </c>
      <c r="E241" s="148" t="s">
        <v>315</v>
      </c>
      <c r="F241" s="149" t="s">
        <v>316</v>
      </c>
      <c r="G241" s="150" t="s">
        <v>317</v>
      </c>
      <c r="H241" s="151">
        <v>102.89</v>
      </c>
      <c r="I241" s="152"/>
      <c r="J241" s="152">
        <f>ROUND(I241*H241,2)</f>
        <v>0</v>
      </c>
      <c r="K241" s="153"/>
      <c r="L241" s="29"/>
      <c r="M241" s="154" t="s">
        <v>1</v>
      </c>
      <c r="N241" s="155" t="s">
        <v>37</v>
      </c>
      <c r="O241" s="156">
        <v>0</v>
      </c>
      <c r="P241" s="156">
        <f>O241*H241</f>
        <v>0</v>
      </c>
      <c r="Q241" s="156">
        <v>0</v>
      </c>
      <c r="R241" s="156">
        <f>Q241*H241</f>
        <v>0</v>
      </c>
      <c r="S241" s="156">
        <v>0</v>
      </c>
      <c r="T241" s="157">
        <f>S241*H241</f>
        <v>0</v>
      </c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R241" s="158" t="s">
        <v>206</v>
      </c>
      <c r="AT241" s="158" t="s">
        <v>115</v>
      </c>
      <c r="AU241" s="158" t="s">
        <v>120</v>
      </c>
      <c r="AY241" s="16" t="s">
        <v>113</v>
      </c>
      <c r="BE241" s="159">
        <f>IF(N241="základná",J241,0)</f>
        <v>0</v>
      </c>
      <c r="BF241" s="159">
        <f>IF(N241="znížená",J241,0)</f>
        <v>0</v>
      </c>
      <c r="BG241" s="159">
        <f>IF(N241="zákl. prenesená",J241,0)</f>
        <v>0</v>
      </c>
      <c r="BH241" s="159">
        <f>IF(N241="zníž. prenesená",J241,0)</f>
        <v>0</v>
      </c>
      <c r="BI241" s="159">
        <f>IF(N241="nulová",J241,0)</f>
        <v>0</v>
      </c>
      <c r="BJ241" s="16" t="s">
        <v>120</v>
      </c>
      <c r="BK241" s="159">
        <f>ROUND(I241*H241,2)</f>
        <v>0</v>
      </c>
      <c r="BL241" s="16" t="s">
        <v>206</v>
      </c>
      <c r="BM241" s="158" t="s">
        <v>318</v>
      </c>
    </row>
    <row r="242" spans="1:65" s="12" customFormat="1" ht="22.9" customHeight="1">
      <c r="B242" s="134"/>
      <c r="D242" s="135" t="s">
        <v>70</v>
      </c>
      <c r="E242" s="144" t="s">
        <v>319</v>
      </c>
      <c r="F242" s="144" t="s">
        <v>320</v>
      </c>
      <c r="J242" s="145">
        <f>BK242</f>
        <v>0</v>
      </c>
      <c r="L242" s="134"/>
      <c r="M242" s="138"/>
      <c r="N242" s="139"/>
      <c r="O242" s="139"/>
      <c r="P242" s="140">
        <f>SUM(P243:P248)</f>
        <v>170.72824</v>
      </c>
      <c r="Q242" s="139"/>
      <c r="R242" s="140">
        <f>SUM(R243:R248)</f>
        <v>0.32933319999999999</v>
      </c>
      <c r="S242" s="139"/>
      <c r="T242" s="141">
        <f>SUM(T243:T248)</f>
        <v>0</v>
      </c>
      <c r="AR242" s="135" t="s">
        <v>120</v>
      </c>
      <c r="AT242" s="142" t="s">
        <v>70</v>
      </c>
      <c r="AU242" s="142" t="s">
        <v>79</v>
      </c>
      <c r="AY242" s="135" t="s">
        <v>113</v>
      </c>
      <c r="BK242" s="143">
        <f>SUM(BK243:BK248)</f>
        <v>0</v>
      </c>
    </row>
    <row r="243" spans="1:65" s="2" customFormat="1" ht="24.2" customHeight="1">
      <c r="A243" s="28"/>
      <c r="B243" s="146"/>
      <c r="C243" s="147" t="s">
        <v>321</v>
      </c>
      <c r="D243" s="147" t="s">
        <v>115</v>
      </c>
      <c r="E243" s="148" t="s">
        <v>322</v>
      </c>
      <c r="F243" s="149" t="s">
        <v>323</v>
      </c>
      <c r="G243" s="150" t="s">
        <v>280</v>
      </c>
      <c r="H243" s="151">
        <v>166.14</v>
      </c>
      <c r="I243" s="152"/>
      <c r="J243" s="152">
        <f>ROUND(I243*H243,2)</f>
        <v>0</v>
      </c>
      <c r="K243" s="153"/>
      <c r="L243" s="29"/>
      <c r="M243" s="154" t="s">
        <v>1</v>
      </c>
      <c r="N243" s="155" t="s">
        <v>37</v>
      </c>
      <c r="O243" s="156">
        <v>0.89400000000000002</v>
      </c>
      <c r="P243" s="156">
        <f>O243*H243</f>
        <v>148.52915999999999</v>
      </c>
      <c r="Q243" s="156">
        <v>1.5499999999999999E-3</v>
      </c>
      <c r="R243" s="156">
        <f>Q243*H243</f>
        <v>0.257517</v>
      </c>
      <c r="S243" s="156">
        <v>0</v>
      </c>
      <c r="T243" s="157">
        <f>S243*H243</f>
        <v>0</v>
      </c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R243" s="158" t="s">
        <v>206</v>
      </c>
      <c r="AT243" s="158" t="s">
        <v>115</v>
      </c>
      <c r="AU243" s="158" t="s">
        <v>120</v>
      </c>
      <c r="AY243" s="16" t="s">
        <v>113</v>
      </c>
      <c r="BE243" s="159">
        <f>IF(N243="základná",J243,0)</f>
        <v>0</v>
      </c>
      <c r="BF243" s="159">
        <f>IF(N243="znížená",J243,0)</f>
        <v>0</v>
      </c>
      <c r="BG243" s="159">
        <f>IF(N243="zákl. prenesená",J243,0)</f>
        <v>0</v>
      </c>
      <c r="BH243" s="159">
        <f>IF(N243="zníž. prenesená",J243,0)</f>
        <v>0</v>
      </c>
      <c r="BI243" s="159">
        <f>IF(N243="nulová",J243,0)</f>
        <v>0</v>
      </c>
      <c r="BJ243" s="16" t="s">
        <v>120</v>
      </c>
      <c r="BK243" s="159">
        <f>ROUND(I243*H243,2)</f>
        <v>0</v>
      </c>
      <c r="BL243" s="16" t="s">
        <v>206</v>
      </c>
      <c r="BM243" s="158" t="s">
        <v>324</v>
      </c>
    </row>
    <row r="244" spans="1:65" s="13" customFormat="1">
      <c r="B244" s="160"/>
      <c r="D244" s="161" t="s">
        <v>122</v>
      </c>
      <c r="E244" s="162" t="s">
        <v>1</v>
      </c>
      <c r="F244" s="163" t="s">
        <v>325</v>
      </c>
      <c r="H244" s="164">
        <v>166.14</v>
      </c>
      <c r="L244" s="160"/>
      <c r="M244" s="165"/>
      <c r="N244" s="166"/>
      <c r="O244" s="166"/>
      <c r="P244" s="166"/>
      <c r="Q244" s="166"/>
      <c r="R244" s="166"/>
      <c r="S244" s="166"/>
      <c r="T244" s="167"/>
      <c r="AT244" s="162" t="s">
        <v>122</v>
      </c>
      <c r="AU244" s="162" t="s">
        <v>120</v>
      </c>
      <c r="AV244" s="13" t="s">
        <v>120</v>
      </c>
      <c r="AW244" s="13" t="s">
        <v>28</v>
      </c>
      <c r="AX244" s="13" t="s">
        <v>79</v>
      </c>
      <c r="AY244" s="162" t="s">
        <v>113</v>
      </c>
    </row>
    <row r="245" spans="1:65" s="2" customFormat="1" ht="24.2" customHeight="1">
      <c r="A245" s="28"/>
      <c r="B245" s="146"/>
      <c r="C245" s="147" t="s">
        <v>326</v>
      </c>
      <c r="D245" s="147" t="s">
        <v>115</v>
      </c>
      <c r="E245" s="148" t="s">
        <v>327</v>
      </c>
      <c r="F245" s="149" t="s">
        <v>328</v>
      </c>
      <c r="G245" s="150" t="s">
        <v>329</v>
      </c>
      <c r="H245" s="151">
        <v>6</v>
      </c>
      <c r="I245" s="152"/>
      <c r="J245" s="152">
        <f>ROUND(I245*H245,2)</f>
        <v>0</v>
      </c>
      <c r="K245" s="153"/>
      <c r="L245" s="29"/>
      <c r="M245" s="154" t="s">
        <v>1</v>
      </c>
      <c r="N245" s="155" t="s">
        <v>37</v>
      </c>
      <c r="O245" s="156">
        <v>1.2350000000000001</v>
      </c>
      <c r="P245" s="156">
        <f>O245*H245</f>
        <v>7.41</v>
      </c>
      <c r="Q245" s="156">
        <v>1.06E-3</v>
      </c>
      <c r="R245" s="156">
        <f>Q245*H245</f>
        <v>6.3599999999999993E-3</v>
      </c>
      <c r="S245" s="156">
        <v>0</v>
      </c>
      <c r="T245" s="157">
        <f>S245*H245</f>
        <v>0</v>
      </c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R245" s="158" t="s">
        <v>206</v>
      </c>
      <c r="AT245" s="158" t="s">
        <v>115</v>
      </c>
      <c r="AU245" s="158" t="s">
        <v>120</v>
      </c>
      <c r="AY245" s="16" t="s">
        <v>113</v>
      </c>
      <c r="BE245" s="159">
        <f>IF(N245="základná",J245,0)</f>
        <v>0</v>
      </c>
      <c r="BF245" s="159">
        <f>IF(N245="znížená",J245,0)</f>
        <v>0</v>
      </c>
      <c r="BG245" s="159">
        <f>IF(N245="zákl. prenesená",J245,0)</f>
        <v>0</v>
      </c>
      <c r="BH245" s="159">
        <f>IF(N245="zníž. prenesená",J245,0)</f>
        <v>0</v>
      </c>
      <c r="BI245" s="159">
        <f>IF(N245="nulová",J245,0)</f>
        <v>0</v>
      </c>
      <c r="BJ245" s="16" t="s">
        <v>120</v>
      </c>
      <c r="BK245" s="159">
        <f>ROUND(I245*H245,2)</f>
        <v>0</v>
      </c>
      <c r="BL245" s="16" t="s">
        <v>206</v>
      </c>
      <c r="BM245" s="158" t="s">
        <v>330</v>
      </c>
    </row>
    <row r="246" spans="1:65" s="2" customFormat="1" ht="24.2" customHeight="1">
      <c r="A246" s="28"/>
      <c r="B246" s="146"/>
      <c r="C246" s="147" t="s">
        <v>331</v>
      </c>
      <c r="D246" s="147" t="s">
        <v>115</v>
      </c>
      <c r="E246" s="148" t="s">
        <v>332</v>
      </c>
      <c r="F246" s="149" t="s">
        <v>333</v>
      </c>
      <c r="G246" s="150" t="s">
        <v>280</v>
      </c>
      <c r="H246" s="151">
        <v>22.34</v>
      </c>
      <c r="I246" s="152"/>
      <c r="J246" s="152">
        <f>ROUND(I246*H246,2)</f>
        <v>0</v>
      </c>
      <c r="K246" s="153"/>
      <c r="L246" s="29"/>
      <c r="M246" s="154" t="s">
        <v>1</v>
      </c>
      <c r="N246" s="155" t="s">
        <v>37</v>
      </c>
      <c r="O246" s="156">
        <v>0.66200000000000003</v>
      </c>
      <c r="P246" s="156">
        <f>O246*H246</f>
        <v>14.78908</v>
      </c>
      <c r="Q246" s="156">
        <v>2.9299999999999999E-3</v>
      </c>
      <c r="R246" s="156">
        <f>Q246*H246</f>
        <v>6.5456199999999992E-2</v>
      </c>
      <c r="S246" s="156">
        <v>0</v>
      </c>
      <c r="T246" s="157">
        <f>S246*H246</f>
        <v>0</v>
      </c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R246" s="158" t="s">
        <v>206</v>
      </c>
      <c r="AT246" s="158" t="s">
        <v>115</v>
      </c>
      <c r="AU246" s="158" t="s">
        <v>120</v>
      </c>
      <c r="AY246" s="16" t="s">
        <v>113</v>
      </c>
      <c r="BE246" s="159">
        <f>IF(N246="základná",J246,0)</f>
        <v>0</v>
      </c>
      <c r="BF246" s="159">
        <f>IF(N246="znížená",J246,0)</f>
        <v>0</v>
      </c>
      <c r="BG246" s="159">
        <f>IF(N246="zákl. prenesená",J246,0)</f>
        <v>0</v>
      </c>
      <c r="BH246" s="159">
        <f>IF(N246="zníž. prenesená",J246,0)</f>
        <v>0</v>
      </c>
      <c r="BI246" s="159">
        <f>IF(N246="nulová",J246,0)</f>
        <v>0</v>
      </c>
      <c r="BJ246" s="16" t="s">
        <v>120</v>
      </c>
      <c r="BK246" s="159">
        <f>ROUND(I246*H246,2)</f>
        <v>0</v>
      </c>
      <c r="BL246" s="16" t="s">
        <v>206</v>
      </c>
      <c r="BM246" s="158" t="s">
        <v>334</v>
      </c>
    </row>
    <row r="247" spans="1:65" s="13" customFormat="1">
      <c r="B247" s="160"/>
      <c r="D247" s="161" t="s">
        <v>122</v>
      </c>
      <c r="E247" s="162" t="s">
        <v>1</v>
      </c>
      <c r="F247" s="163" t="s">
        <v>335</v>
      </c>
      <c r="H247" s="164">
        <v>22.34</v>
      </c>
      <c r="L247" s="160"/>
      <c r="M247" s="165"/>
      <c r="N247" s="166"/>
      <c r="O247" s="166"/>
      <c r="P247" s="166"/>
      <c r="Q247" s="166"/>
      <c r="R247" s="166"/>
      <c r="S247" s="166"/>
      <c r="T247" s="167"/>
      <c r="AT247" s="162" t="s">
        <v>122</v>
      </c>
      <c r="AU247" s="162" t="s">
        <v>120</v>
      </c>
      <c r="AV247" s="13" t="s">
        <v>120</v>
      </c>
      <c r="AW247" s="13" t="s">
        <v>28</v>
      </c>
      <c r="AX247" s="13" t="s">
        <v>79</v>
      </c>
      <c r="AY247" s="162" t="s">
        <v>113</v>
      </c>
    </row>
    <row r="248" spans="1:65" s="2" customFormat="1" ht="24.2" customHeight="1">
      <c r="A248" s="28"/>
      <c r="B248" s="146"/>
      <c r="C248" s="147" t="s">
        <v>336</v>
      </c>
      <c r="D248" s="147" t="s">
        <v>115</v>
      </c>
      <c r="E248" s="148" t="s">
        <v>337</v>
      </c>
      <c r="F248" s="149" t="s">
        <v>338</v>
      </c>
      <c r="G248" s="150" t="s">
        <v>317</v>
      </c>
      <c r="H248" s="151">
        <v>47.53</v>
      </c>
      <c r="I248" s="152"/>
      <c r="J248" s="152">
        <f>ROUND(I248*H248,2)</f>
        <v>0</v>
      </c>
      <c r="K248" s="153"/>
      <c r="L248" s="29"/>
      <c r="M248" s="154" t="s">
        <v>1</v>
      </c>
      <c r="N248" s="155" t="s">
        <v>37</v>
      </c>
      <c r="O248" s="156">
        <v>0</v>
      </c>
      <c r="P248" s="156">
        <f>O248*H248</f>
        <v>0</v>
      </c>
      <c r="Q248" s="156">
        <v>0</v>
      </c>
      <c r="R248" s="156">
        <f>Q248*H248</f>
        <v>0</v>
      </c>
      <c r="S248" s="156">
        <v>0</v>
      </c>
      <c r="T248" s="157">
        <f>S248*H248</f>
        <v>0</v>
      </c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R248" s="158" t="s">
        <v>206</v>
      </c>
      <c r="AT248" s="158" t="s">
        <v>115</v>
      </c>
      <c r="AU248" s="158" t="s">
        <v>120</v>
      </c>
      <c r="AY248" s="16" t="s">
        <v>113</v>
      </c>
      <c r="BE248" s="159">
        <f>IF(N248="základná",J248,0)</f>
        <v>0</v>
      </c>
      <c r="BF248" s="159">
        <f>IF(N248="znížená",J248,0)</f>
        <v>0</v>
      </c>
      <c r="BG248" s="159">
        <f>IF(N248="zákl. prenesená",J248,0)</f>
        <v>0</v>
      </c>
      <c r="BH248" s="159">
        <f>IF(N248="zníž. prenesená",J248,0)</f>
        <v>0</v>
      </c>
      <c r="BI248" s="159">
        <f>IF(N248="nulová",J248,0)</f>
        <v>0</v>
      </c>
      <c r="BJ248" s="16" t="s">
        <v>120</v>
      </c>
      <c r="BK248" s="159">
        <f>ROUND(I248*H248,2)</f>
        <v>0</v>
      </c>
      <c r="BL248" s="16" t="s">
        <v>206</v>
      </c>
      <c r="BM248" s="158" t="s">
        <v>339</v>
      </c>
    </row>
    <row r="249" spans="1:65" s="12" customFormat="1" ht="22.9" customHeight="1">
      <c r="B249" s="134"/>
      <c r="D249" s="135" t="s">
        <v>70</v>
      </c>
      <c r="E249" s="144" t="s">
        <v>340</v>
      </c>
      <c r="F249" s="144" t="s">
        <v>341</v>
      </c>
      <c r="J249" s="145">
        <f>BK249</f>
        <v>0</v>
      </c>
      <c r="L249" s="134"/>
      <c r="M249" s="138"/>
      <c r="N249" s="139"/>
      <c r="O249" s="139"/>
      <c r="P249" s="140">
        <f>SUM(P250:P282)</f>
        <v>1324.4993830000001</v>
      </c>
      <c r="Q249" s="139"/>
      <c r="R249" s="140">
        <f>SUM(R250:R282)</f>
        <v>27.979805759999998</v>
      </c>
      <c r="S249" s="139"/>
      <c r="T249" s="141">
        <f>SUM(T250:T282)</f>
        <v>0</v>
      </c>
      <c r="AR249" s="135" t="s">
        <v>120</v>
      </c>
      <c r="AT249" s="142" t="s">
        <v>70</v>
      </c>
      <c r="AU249" s="142" t="s">
        <v>79</v>
      </c>
      <c r="AY249" s="135" t="s">
        <v>113</v>
      </c>
      <c r="BK249" s="143">
        <f>SUM(BK250:BK282)</f>
        <v>0</v>
      </c>
    </row>
    <row r="250" spans="1:65" s="2" customFormat="1" ht="24.2" customHeight="1">
      <c r="A250" s="28"/>
      <c r="B250" s="146"/>
      <c r="C250" s="147" t="s">
        <v>342</v>
      </c>
      <c r="D250" s="147" t="s">
        <v>115</v>
      </c>
      <c r="E250" s="148" t="s">
        <v>343</v>
      </c>
      <c r="F250" s="149" t="s">
        <v>344</v>
      </c>
      <c r="G250" s="150" t="s">
        <v>118</v>
      </c>
      <c r="H250" s="151">
        <v>193.53100000000001</v>
      </c>
      <c r="I250" s="152"/>
      <c r="J250" s="152">
        <f>ROUND(I250*H250,2)</f>
        <v>0</v>
      </c>
      <c r="K250" s="153"/>
      <c r="L250" s="29"/>
      <c r="M250" s="154" t="s">
        <v>1</v>
      </c>
      <c r="N250" s="155" t="s">
        <v>37</v>
      </c>
      <c r="O250" s="156">
        <v>1.0669999999999999</v>
      </c>
      <c r="P250" s="156">
        <f>O250*H250</f>
        <v>206.49757700000001</v>
      </c>
      <c r="Q250" s="156">
        <v>1.2999999999999999E-4</v>
      </c>
      <c r="R250" s="156">
        <f>Q250*H250</f>
        <v>2.5159029999999999E-2</v>
      </c>
      <c r="S250" s="156">
        <v>0</v>
      </c>
      <c r="T250" s="157">
        <f>S250*H250</f>
        <v>0</v>
      </c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R250" s="158" t="s">
        <v>206</v>
      </c>
      <c r="AT250" s="158" t="s">
        <v>115</v>
      </c>
      <c r="AU250" s="158" t="s">
        <v>120</v>
      </c>
      <c r="AY250" s="16" t="s">
        <v>113</v>
      </c>
      <c r="BE250" s="159">
        <f>IF(N250="základná",J250,0)</f>
        <v>0</v>
      </c>
      <c r="BF250" s="159">
        <f>IF(N250="znížená",J250,0)</f>
        <v>0</v>
      </c>
      <c r="BG250" s="159">
        <f>IF(N250="zákl. prenesená",J250,0)</f>
        <v>0</v>
      </c>
      <c r="BH250" s="159">
        <f>IF(N250="zníž. prenesená",J250,0)</f>
        <v>0</v>
      </c>
      <c r="BI250" s="159">
        <f>IF(N250="nulová",J250,0)</f>
        <v>0</v>
      </c>
      <c r="BJ250" s="16" t="s">
        <v>120</v>
      </c>
      <c r="BK250" s="159">
        <f>ROUND(I250*H250,2)</f>
        <v>0</v>
      </c>
      <c r="BL250" s="16" t="s">
        <v>206</v>
      </c>
      <c r="BM250" s="158" t="s">
        <v>345</v>
      </c>
    </row>
    <row r="251" spans="1:65" s="13" customFormat="1">
      <c r="B251" s="160"/>
      <c r="D251" s="161" t="s">
        <v>122</v>
      </c>
      <c r="E251" s="162" t="s">
        <v>1</v>
      </c>
      <c r="F251" s="163" t="s">
        <v>346</v>
      </c>
      <c r="H251" s="164">
        <v>193.53100000000001</v>
      </c>
      <c r="L251" s="160"/>
      <c r="M251" s="165"/>
      <c r="N251" s="166"/>
      <c r="O251" s="166"/>
      <c r="P251" s="166"/>
      <c r="Q251" s="166"/>
      <c r="R251" s="166"/>
      <c r="S251" s="166"/>
      <c r="T251" s="167"/>
      <c r="AT251" s="162" t="s">
        <v>122</v>
      </c>
      <c r="AU251" s="162" t="s">
        <v>120</v>
      </c>
      <c r="AV251" s="13" t="s">
        <v>120</v>
      </c>
      <c r="AW251" s="13" t="s">
        <v>28</v>
      </c>
      <c r="AX251" s="13" t="s">
        <v>79</v>
      </c>
      <c r="AY251" s="162" t="s">
        <v>113</v>
      </c>
    </row>
    <row r="252" spans="1:65" s="2" customFormat="1" ht="21.75" customHeight="1">
      <c r="A252" s="28"/>
      <c r="B252" s="146"/>
      <c r="C252" s="175" t="s">
        <v>347</v>
      </c>
      <c r="D252" s="175" t="s">
        <v>304</v>
      </c>
      <c r="E252" s="176" t="s">
        <v>348</v>
      </c>
      <c r="F252" s="177" t="s">
        <v>349</v>
      </c>
      <c r="G252" s="178" t="s">
        <v>198</v>
      </c>
      <c r="H252" s="179">
        <v>0.627</v>
      </c>
      <c r="I252" s="180"/>
      <c r="J252" s="180">
        <f>ROUND(I252*H252,2)</f>
        <v>0</v>
      </c>
      <c r="K252" s="181"/>
      <c r="L252" s="182"/>
      <c r="M252" s="183" t="s">
        <v>1</v>
      </c>
      <c r="N252" s="184" t="s">
        <v>37</v>
      </c>
      <c r="O252" s="156">
        <v>0</v>
      </c>
      <c r="P252" s="156">
        <f>O252*H252</f>
        <v>0</v>
      </c>
      <c r="Q252" s="156">
        <v>1</v>
      </c>
      <c r="R252" s="156">
        <f>Q252*H252</f>
        <v>0.627</v>
      </c>
      <c r="S252" s="156">
        <v>0</v>
      </c>
      <c r="T252" s="157">
        <f>S252*H252</f>
        <v>0</v>
      </c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R252" s="158" t="s">
        <v>307</v>
      </c>
      <c r="AT252" s="158" t="s">
        <v>304</v>
      </c>
      <c r="AU252" s="158" t="s">
        <v>120</v>
      </c>
      <c r="AY252" s="16" t="s">
        <v>113</v>
      </c>
      <c r="BE252" s="159">
        <f>IF(N252="základná",J252,0)</f>
        <v>0</v>
      </c>
      <c r="BF252" s="159">
        <f>IF(N252="znížená",J252,0)</f>
        <v>0</v>
      </c>
      <c r="BG252" s="159">
        <f>IF(N252="zákl. prenesená",J252,0)</f>
        <v>0</v>
      </c>
      <c r="BH252" s="159">
        <f>IF(N252="zníž. prenesená",J252,0)</f>
        <v>0</v>
      </c>
      <c r="BI252" s="159">
        <f>IF(N252="nulová",J252,0)</f>
        <v>0</v>
      </c>
      <c r="BJ252" s="16" t="s">
        <v>120</v>
      </c>
      <c r="BK252" s="159">
        <f>ROUND(I252*H252,2)</f>
        <v>0</v>
      </c>
      <c r="BL252" s="16" t="s">
        <v>206</v>
      </c>
      <c r="BM252" s="158" t="s">
        <v>350</v>
      </c>
    </row>
    <row r="253" spans="1:65" s="2" customFormat="1" ht="16.5" customHeight="1">
      <c r="A253" s="28"/>
      <c r="B253" s="146"/>
      <c r="C253" s="147" t="s">
        <v>351</v>
      </c>
      <c r="D253" s="147" t="s">
        <v>115</v>
      </c>
      <c r="E253" s="148" t="s">
        <v>352</v>
      </c>
      <c r="F253" s="149" t="s">
        <v>353</v>
      </c>
      <c r="G253" s="150" t="s">
        <v>118</v>
      </c>
      <c r="H253" s="151">
        <v>47.073</v>
      </c>
      <c r="I253" s="152"/>
      <c r="J253" s="152">
        <f>ROUND(I253*H253,2)</f>
        <v>0</v>
      </c>
      <c r="K253" s="153"/>
      <c r="L253" s="29"/>
      <c r="M253" s="154" t="s">
        <v>1</v>
      </c>
      <c r="N253" s="155" t="s">
        <v>37</v>
      </c>
      <c r="O253" s="156">
        <v>0.32800000000000001</v>
      </c>
      <c r="P253" s="156">
        <f>O253*H253</f>
        <v>15.439944000000001</v>
      </c>
      <c r="Q253" s="156">
        <v>1.0000000000000001E-5</v>
      </c>
      <c r="R253" s="156">
        <f>Q253*H253</f>
        <v>4.7073000000000004E-4</v>
      </c>
      <c r="S253" s="156">
        <v>0</v>
      </c>
      <c r="T253" s="157">
        <f>S253*H253</f>
        <v>0</v>
      </c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R253" s="158" t="s">
        <v>206</v>
      </c>
      <c r="AT253" s="158" t="s">
        <v>115</v>
      </c>
      <c r="AU253" s="158" t="s">
        <v>120</v>
      </c>
      <c r="AY253" s="16" t="s">
        <v>113</v>
      </c>
      <c r="BE253" s="159">
        <f>IF(N253="základná",J253,0)</f>
        <v>0</v>
      </c>
      <c r="BF253" s="159">
        <f>IF(N253="znížená",J253,0)</f>
        <v>0</v>
      </c>
      <c r="BG253" s="159">
        <f>IF(N253="zákl. prenesená",J253,0)</f>
        <v>0</v>
      </c>
      <c r="BH253" s="159">
        <f>IF(N253="zníž. prenesená",J253,0)</f>
        <v>0</v>
      </c>
      <c r="BI253" s="159">
        <f>IF(N253="nulová",J253,0)</f>
        <v>0</v>
      </c>
      <c r="BJ253" s="16" t="s">
        <v>120</v>
      </c>
      <c r="BK253" s="159">
        <f>ROUND(I253*H253,2)</f>
        <v>0</v>
      </c>
      <c r="BL253" s="16" t="s">
        <v>206</v>
      </c>
      <c r="BM253" s="158" t="s">
        <v>354</v>
      </c>
    </row>
    <row r="254" spans="1:65" s="13" customFormat="1">
      <c r="B254" s="160"/>
      <c r="D254" s="161" t="s">
        <v>122</v>
      </c>
      <c r="E254" s="162" t="s">
        <v>1</v>
      </c>
      <c r="F254" s="163" t="s">
        <v>355</v>
      </c>
      <c r="H254" s="164">
        <v>47.073</v>
      </c>
      <c r="L254" s="160"/>
      <c r="M254" s="165"/>
      <c r="N254" s="166"/>
      <c r="O254" s="166"/>
      <c r="P254" s="166"/>
      <c r="Q254" s="166"/>
      <c r="R254" s="166"/>
      <c r="S254" s="166"/>
      <c r="T254" s="167"/>
      <c r="AT254" s="162" t="s">
        <v>122</v>
      </c>
      <c r="AU254" s="162" t="s">
        <v>120</v>
      </c>
      <c r="AV254" s="13" t="s">
        <v>120</v>
      </c>
      <c r="AW254" s="13" t="s">
        <v>28</v>
      </c>
      <c r="AX254" s="13" t="s">
        <v>79</v>
      </c>
      <c r="AY254" s="162" t="s">
        <v>113</v>
      </c>
    </row>
    <row r="255" spans="1:65" s="2" customFormat="1" ht="16.5" customHeight="1">
      <c r="A255" s="28"/>
      <c r="B255" s="146"/>
      <c r="C255" s="175" t="s">
        <v>356</v>
      </c>
      <c r="D255" s="175" t="s">
        <v>304</v>
      </c>
      <c r="E255" s="176" t="s">
        <v>357</v>
      </c>
      <c r="F255" s="177" t="s">
        <v>358</v>
      </c>
      <c r="G255" s="178" t="s">
        <v>118</v>
      </c>
      <c r="H255" s="179">
        <v>49.427</v>
      </c>
      <c r="I255" s="180"/>
      <c r="J255" s="180">
        <f>ROUND(I255*H255,2)</f>
        <v>0</v>
      </c>
      <c r="K255" s="181"/>
      <c r="L255" s="182"/>
      <c r="M255" s="183" t="s">
        <v>1</v>
      </c>
      <c r="N255" s="184" t="s">
        <v>37</v>
      </c>
      <c r="O255" s="156">
        <v>0</v>
      </c>
      <c r="P255" s="156">
        <f>O255*H255</f>
        <v>0</v>
      </c>
      <c r="Q255" s="156">
        <v>8.0000000000000004E-4</v>
      </c>
      <c r="R255" s="156">
        <f>Q255*H255</f>
        <v>3.9541600000000003E-2</v>
      </c>
      <c r="S255" s="156">
        <v>0</v>
      </c>
      <c r="T255" s="157">
        <f>S255*H255</f>
        <v>0</v>
      </c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R255" s="158" t="s">
        <v>307</v>
      </c>
      <c r="AT255" s="158" t="s">
        <v>304</v>
      </c>
      <c r="AU255" s="158" t="s">
        <v>120</v>
      </c>
      <c r="AY255" s="16" t="s">
        <v>113</v>
      </c>
      <c r="BE255" s="159">
        <f>IF(N255="základná",J255,0)</f>
        <v>0</v>
      </c>
      <c r="BF255" s="159">
        <f>IF(N255="znížená",J255,0)</f>
        <v>0</v>
      </c>
      <c r="BG255" s="159">
        <f>IF(N255="zákl. prenesená",J255,0)</f>
        <v>0</v>
      </c>
      <c r="BH255" s="159">
        <f>IF(N255="zníž. prenesená",J255,0)</f>
        <v>0</v>
      </c>
      <c r="BI255" s="159">
        <f>IF(N255="nulová",J255,0)</f>
        <v>0</v>
      </c>
      <c r="BJ255" s="16" t="s">
        <v>120</v>
      </c>
      <c r="BK255" s="159">
        <f>ROUND(I255*H255,2)</f>
        <v>0</v>
      </c>
      <c r="BL255" s="16" t="s">
        <v>206</v>
      </c>
      <c r="BM255" s="158" t="s">
        <v>359</v>
      </c>
    </row>
    <row r="256" spans="1:65" s="13" customFormat="1">
      <c r="B256" s="160"/>
      <c r="D256" s="161" t="s">
        <v>122</v>
      </c>
      <c r="F256" s="163" t="s">
        <v>360</v>
      </c>
      <c r="H256" s="164">
        <v>49.427</v>
      </c>
      <c r="L256" s="160"/>
      <c r="M256" s="165"/>
      <c r="N256" s="166"/>
      <c r="O256" s="166"/>
      <c r="P256" s="166"/>
      <c r="Q256" s="166"/>
      <c r="R256" s="166"/>
      <c r="S256" s="166"/>
      <c r="T256" s="167"/>
      <c r="AT256" s="162" t="s">
        <v>122</v>
      </c>
      <c r="AU256" s="162" t="s">
        <v>120</v>
      </c>
      <c r="AV256" s="13" t="s">
        <v>120</v>
      </c>
      <c r="AW256" s="13" t="s">
        <v>3</v>
      </c>
      <c r="AX256" s="13" t="s">
        <v>79</v>
      </c>
      <c r="AY256" s="162" t="s">
        <v>113</v>
      </c>
    </row>
    <row r="257" spans="1:65" s="2" customFormat="1" ht="21.75" customHeight="1">
      <c r="A257" s="28"/>
      <c r="B257" s="146"/>
      <c r="C257" s="147" t="s">
        <v>361</v>
      </c>
      <c r="D257" s="147" t="s">
        <v>115</v>
      </c>
      <c r="E257" s="148" t="s">
        <v>362</v>
      </c>
      <c r="F257" s="149" t="s">
        <v>363</v>
      </c>
      <c r="G257" s="150" t="s">
        <v>118</v>
      </c>
      <c r="H257" s="151">
        <v>146.458</v>
      </c>
      <c r="I257" s="152"/>
      <c r="J257" s="152">
        <f>ROUND(I257*H257,2)</f>
        <v>0</v>
      </c>
      <c r="K257" s="153"/>
      <c r="L257" s="29"/>
      <c r="M257" s="154" t="s">
        <v>1</v>
      </c>
      <c r="N257" s="155" t="s">
        <v>37</v>
      </c>
      <c r="O257" s="156">
        <v>0.33900000000000002</v>
      </c>
      <c r="P257" s="156">
        <f>O257*H257</f>
        <v>49.649262</v>
      </c>
      <c r="Q257" s="156">
        <v>8.4999999999999995E-4</v>
      </c>
      <c r="R257" s="156">
        <f>Q257*H257</f>
        <v>0.1244893</v>
      </c>
      <c r="S257" s="156">
        <v>0</v>
      </c>
      <c r="T257" s="157">
        <f>S257*H257</f>
        <v>0</v>
      </c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R257" s="158" t="s">
        <v>206</v>
      </c>
      <c r="AT257" s="158" t="s">
        <v>115</v>
      </c>
      <c r="AU257" s="158" t="s">
        <v>120</v>
      </c>
      <c r="AY257" s="16" t="s">
        <v>113</v>
      </c>
      <c r="BE257" s="159">
        <f>IF(N257="základná",J257,0)</f>
        <v>0</v>
      </c>
      <c r="BF257" s="159">
        <f>IF(N257="znížená",J257,0)</f>
        <v>0</v>
      </c>
      <c r="BG257" s="159">
        <f>IF(N257="zákl. prenesená",J257,0)</f>
        <v>0</v>
      </c>
      <c r="BH257" s="159">
        <f>IF(N257="zníž. prenesená",J257,0)</f>
        <v>0</v>
      </c>
      <c r="BI257" s="159">
        <f>IF(N257="nulová",J257,0)</f>
        <v>0</v>
      </c>
      <c r="BJ257" s="16" t="s">
        <v>120</v>
      </c>
      <c r="BK257" s="159">
        <f>ROUND(I257*H257,2)</f>
        <v>0</v>
      </c>
      <c r="BL257" s="16" t="s">
        <v>206</v>
      </c>
      <c r="BM257" s="158" t="s">
        <v>364</v>
      </c>
    </row>
    <row r="258" spans="1:65" s="13" customFormat="1">
      <c r="B258" s="160"/>
      <c r="D258" s="161" t="s">
        <v>122</v>
      </c>
      <c r="E258" s="162" t="s">
        <v>1</v>
      </c>
      <c r="F258" s="163" t="s">
        <v>365</v>
      </c>
      <c r="H258" s="164">
        <v>21.05</v>
      </c>
      <c r="L258" s="160"/>
      <c r="M258" s="165"/>
      <c r="N258" s="166"/>
      <c r="O258" s="166"/>
      <c r="P258" s="166"/>
      <c r="Q258" s="166"/>
      <c r="R258" s="166"/>
      <c r="S258" s="166"/>
      <c r="T258" s="167"/>
      <c r="AT258" s="162" t="s">
        <v>122</v>
      </c>
      <c r="AU258" s="162" t="s">
        <v>120</v>
      </c>
      <c r="AV258" s="13" t="s">
        <v>120</v>
      </c>
      <c r="AW258" s="13" t="s">
        <v>28</v>
      </c>
      <c r="AX258" s="13" t="s">
        <v>71</v>
      </c>
      <c r="AY258" s="162" t="s">
        <v>113</v>
      </c>
    </row>
    <row r="259" spans="1:65" s="13" customFormat="1">
      <c r="B259" s="160"/>
      <c r="D259" s="161" t="s">
        <v>122</v>
      </c>
      <c r="E259" s="162" t="s">
        <v>1</v>
      </c>
      <c r="F259" s="163" t="s">
        <v>366</v>
      </c>
      <c r="H259" s="164">
        <v>48.43</v>
      </c>
      <c r="L259" s="160"/>
      <c r="M259" s="165"/>
      <c r="N259" s="166"/>
      <c r="O259" s="166"/>
      <c r="P259" s="166"/>
      <c r="Q259" s="166"/>
      <c r="R259" s="166"/>
      <c r="S259" s="166"/>
      <c r="T259" s="167"/>
      <c r="AT259" s="162" t="s">
        <v>122</v>
      </c>
      <c r="AU259" s="162" t="s">
        <v>120</v>
      </c>
      <c r="AV259" s="13" t="s">
        <v>120</v>
      </c>
      <c r="AW259" s="13" t="s">
        <v>28</v>
      </c>
      <c r="AX259" s="13" t="s">
        <v>71</v>
      </c>
      <c r="AY259" s="162" t="s">
        <v>113</v>
      </c>
    </row>
    <row r="260" spans="1:65" s="13" customFormat="1">
      <c r="B260" s="160"/>
      <c r="D260" s="161" t="s">
        <v>122</v>
      </c>
      <c r="E260" s="162" t="s">
        <v>1</v>
      </c>
      <c r="F260" s="163" t="s">
        <v>367</v>
      </c>
      <c r="H260" s="164">
        <v>76.977999999999994</v>
      </c>
      <c r="L260" s="160"/>
      <c r="M260" s="165"/>
      <c r="N260" s="166"/>
      <c r="O260" s="166"/>
      <c r="P260" s="166"/>
      <c r="Q260" s="166"/>
      <c r="R260" s="166"/>
      <c r="S260" s="166"/>
      <c r="T260" s="167"/>
      <c r="AT260" s="162" t="s">
        <v>122</v>
      </c>
      <c r="AU260" s="162" t="s">
        <v>120</v>
      </c>
      <c r="AV260" s="13" t="s">
        <v>120</v>
      </c>
      <c r="AW260" s="13" t="s">
        <v>28</v>
      </c>
      <c r="AX260" s="13" t="s">
        <v>71</v>
      </c>
      <c r="AY260" s="162" t="s">
        <v>113</v>
      </c>
    </row>
    <row r="261" spans="1:65" s="14" customFormat="1">
      <c r="B261" s="168"/>
      <c r="D261" s="161" t="s">
        <v>122</v>
      </c>
      <c r="E261" s="169" t="s">
        <v>1</v>
      </c>
      <c r="F261" s="170" t="s">
        <v>129</v>
      </c>
      <c r="H261" s="171">
        <v>146.458</v>
      </c>
      <c r="L261" s="168"/>
      <c r="M261" s="172"/>
      <c r="N261" s="173"/>
      <c r="O261" s="173"/>
      <c r="P261" s="173"/>
      <c r="Q261" s="173"/>
      <c r="R261" s="173"/>
      <c r="S261" s="173"/>
      <c r="T261" s="174"/>
      <c r="AT261" s="169" t="s">
        <v>122</v>
      </c>
      <c r="AU261" s="169" t="s">
        <v>120</v>
      </c>
      <c r="AV261" s="14" t="s">
        <v>119</v>
      </c>
      <c r="AW261" s="14" t="s">
        <v>28</v>
      </c>
      <c r="AX261" s="14" t="s">
        <v>79</v>
      </c>
      <c r="AY261" s="169" t="s">
        <v>113</v>
      </c>
    </row>
    <row r="262" spans="1:65" s="2" customFormat="1" ht="16.5" customHeight="1">
      <c r="A262" s="28"/>
      <c r="B262" s="146"/>
      <c r="C262" s="175" t="s">
        <v>368</v>
      </c>
      <c r="D262" s="175" t="s">
        <v>304</v>
      </c>
      <c r="E262" s="176" t="s">
        <v>369</v>
      </c>
      <c r="F262" s="177" t="s">
        <v>370</v>
      </c>
      <c r="G262" s="178" t="s">
        <v>118</v>
      </c>
      <c r="H262" s="179">
        <v>153.78100000000001</v>
      </c>
      <c r="I262" s="180"/>
      <c r="J262" s="180">
        <f>ROUND(I262*H262,2)</f>
        <v>0</v>
      </c>
      <c r="K262" s="181"/>
      <c r="L262" s="182"/>
      <c r="M262" s="183" t="s">
        <v>1</v>
      </c>
      <c r="N262" s="184" t="s">
        <v>37</v>
      </c>
      <c r="O262" s="156">
        <v>0</v>
      </c>
      <c r="P262" s="156">
        <f>O262*H262</f>
        <v>0</v>
      </c>
      <c r="Q262" s="156">
        <v>5.7600000000000004E-3</v>
      </c>
      <c r="R262" s="156">
        <f>Q262*H262</f>
        <v>0.8857785600000001</v>
      </c>
      <c r="S262" s="156">
        <v>0</v>
      </c>
      <c r="T262" s="157">
        <f>S262*H262</f>
        <v>0</v>
      </c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R262" s="158" t="s">
        <v>307</v>
      </c>
      <c r="AT262" s="158" t="s">
        <v>304</v>
      </c>
      <c r="AU262" s="158" t="s">
        <v>120</v>
      </c>
      <c r="AY262" s="16" t="s">
        <v>113</v>
      </c>
      <c r="BE262" s="159">
        <f>IF(N262="základná",J262,0)</f>
        <v>0</v>
      </c>
      <c r="BF262" s="159">
        <f>IF(N262="znížená",J262,0)</f>
        <v>0</v>
      </c>
      <c r="BG262" s="159">
        <f>IF(N262="zákl. prenesená",J262,0)</f>
        <v>0</v>
      </c>
      <c r="BH262" s="159">
        <f>IF(N262="zníž. prenesená",J262,0)</f>
        <v>0</v>
      </c>
      <c r="BI262" s="159">
        <f>IF(N262="nulová",J262,0)</f>
        <v>0</v>
      </c>
      <c r="BJ262" s="16" t="s">
        <v>120</v>
      </c>
      <c r="BK262" s="159">
        <f>ROUND(I262*H262,2)</f>
        <v>0</v>
      </c>
      <c r="BL262" s="16" t="s">
        <v>206</v>
      </c>
      <c r="BM262" s="158" t="s">
        <v>371</v>
      </c>
    </row>
    <row r="263" spans="1:65" s="13" customFormat="1">
      <c r="B263" s="160"/>
      <c r="D263" s="161" t="s">
        <v>122</v>
      </c>
      <c r="F263" s="163" t="s">
        <v>372</v>
      </c>
      <c r="H263" s="164">
        <v>153.78100000000001</v>
      </c>
      <c r="L263" s="160"/>
      <c r="M263" s="165"/>
      <c r="N263" s="166"/>
      <c r="O263" s="166"/>
      <c r="P263" s="166"/>
      <c r="Q263" s="166"/>
      <c r="R263" s="166"/>
      <c r="S263" s="166"/>
      <c r="T263" s="167"/>
      <c r="AT263" s="162" t="s">
        <v>122</v>
      </c>
      <c r="AU263" s="162" t="s">
        <v>120</v>
      </c>
      <c r="AV263" s="13" t="s">
        <v>120</v>
      </c>
      <c r="AW263" s="13" t="s">
        <v>3</v>
      </c>
      <c r="AX263" s="13" t="s">
        <v>79</v>
      </c>
      <c r="AY263" s="162" t="s">
        <v>113</v>
      </c>
    </row>
    <row r="264" spans="1:65" s="2" customFormat="1" ht="33" customHeight="1">
      <c r="A264" s="28"/>
      <c r="B264" s="146"/>
      <c r="C264" s="147" t="s">
        <v>373</v>
      </c>
      <c r="D264" s="147" t="s">
        <v>115</v>
      </c>
      <c r="E264" s="148" t="s">
        <v>374</v>
      </c>
      <c r="F264" s="149" t="s">
        <v>375</v>
      </c>
      <c r="G264" s="150" t="s">
        <v>280</v>
      </c>
      <c r="H264" s="151">
        <v>110.76</v>
      </c>
      <c r="I264" s="152"/>
      <c r="J264" s="152">
        <f>ROUND(I264*H264,2)</f>
        <v>0</v>
      </c>
      <c r="K264" s="153"/>
      <c r="L264" s="29"/>
      <c r="M264" s="154" t="s">
        <v>1</v>
      </c>
      <c r="N264" s="155" t="s">
        <v>37</v>
      </c>
      <c r="O264" s="156">
        <v>0.26300000000000001</v>
      </c>
      <c r="P264" s="156">
        <f>O264*H264</f>
        <v>29.129880000000004</v>
      </c>
      <c r="Q264" s="156">
        <v>5.0000000000000002E-5</v>
      </c>
      <c r="R264" s="156">
        <f>Q264*H264</f>
        <v>5.5380000000000004E-3</v>
      </c>
      <c r="S264" s="156">
        <v>0</v>
      </c>
      <c r="T264" s="157">
        <f>S264*H264</f>
        <v>0</v>
      </c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R264" s="158" t="s">
        <v>206</v>
      </c>
      <c r="AT264" s="158" t="s">
        <v>115</v>
      </c>
      <c r="AU264" s="158" t="s">
        <v>120</v>
      </c>
      <c r="AY264" s="16" t="s">
        <v>113</v>
      </c>
      <c r="BE264" s="159">
        <f>IF(N264="základná",J264,0)</f>
        <v>0</v>
      </c>
      <c r="BF264" s="159">
        <f>IF(N264="znížená",J264,0)</f>
        <v>0</v>
      </c>
      <c r="BG264" s="159">
        <f>IF(N264="zákl. prenesená",J264,0)</f>
        <v>0</v>
      </c>
      <c r="BH264" s="159">
        <f>IF(N264="zníž. prenesená",J264,0)</f>
        <v>0</v>
      </c>
      <c r="BI264" s="159">
        <f>IF(N264="nulová",J264,0)</f>
        <v>0</v>
      </c>
      <c r="BJ264" s="16" t="s">
        <v>120</v>
      </c>
      <c r="BK264" s="159">
        <f>ROUND(I264*H264,2)</f>
        <v>0</v>
      </c>
      <c r="BL264" s="16" t="s">
        <v>206</v>
      </c>
      <c r="BM264" s="158" t="s">
        <v>376</v>
      </c>
    </row>
    <row r="265" spans="1:65" s="13" customFormat="1">
      <c r="B265" s="160"/>
      <c r="D265" s="161" t="s">
        <v>122</v>
      </c>
      <c r="E265" s="162" t="s">
        <v>1</v>
      </c>
      <c r="F265" s="163" t="s">
        <v>377</v>
      </c>
      <c r="H265" s="164">
        <v>110.76</v>
      </c>
      <c r="L265" s="160"/>
      <c r="M265" s="165"/>
      <c r="N265" s="166"/>
      <c r="O265" s="166"/>
      <c r="P265" s="166"/>
      <c r="Q265" s="166"/>
      <c r="R265" s="166"/>
      <c r="S265" s="166"/>
      <c r="T265" s="167"/>
      <c r="AT265" s="162" t="s">
        <v>122</v>
      </c>
      <c r="AU265" s="162" t="s">
        <v>120</v>
      </c>
      <c r="AV265" s="13" t="s">
        <v>120</v>
      </c>
      <c r="AW265" s="13" t="s">
        <v>28</v>
      </c>
      <c r="AX265" s="13" t="s">
        <v>79</v>
      </c>
      <c r="AY265" s="162" t="s">
        <v>113</v>
      </c>
    </row>
    <row r="266" spans="1:65" s="2" customFormat="1" ht="24.2" customHeight="1">
      <c r="A266" s="28"/>
      <c r="B266" s="146"/>
      <c r="C266" s="175" t="s">
        <v>378</v>
      </c>
      <c r="D266" s="175" t="s">
        <v>304</v>
      </c>
      <c r="E266" s="176" t="s">
        <v>379</v>
      </c>
      <c r="F266" s="177" t="s">
        <v>380</v>
      </c>
      <c r="G266" s="178" t="s">
        <v>280</v>
      </c>
      <c r="H266" s="179">
        <v>110.76</v>
      </c>
      <c r="I266" s="180"/>
      <c r="J266" s="180">
        <f>ROUND(I266*H266,2)</f>
        <v>0</v>
      </c>
      <c r="K266" s="181"/>
      <c r="L266" s="182"/>
      <c r="M266" s="183" t="s">
        <v>1</v>
      </c>
      <c r="N266" s="184" t="s">
        <v>37</v>
      </c>
      <c r="O266" s="156">
        <v>0</v>
      </c>
      <c r="P266" s="156">
        <f>O266*H266</f>
        <v>0</v>
      </c>
      <c r="Q266" s="156">
        <v>5.0000000000000001E-3</v>
      </c>
      <c r="R266" s="156">
        <f>Q266*H266</f>
        <v>0.55380000000000007</v>
      </c>
      <c r="S266" s="156">
        <v>0</v>
      </c>
      <c r="T266" s="157">
        <f>S266*H266</f>
        <v>0</v>
      </c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R266" s="158" t="s">
        <v>307</v>
      </c>
      <c r="AT266" s="158" t="s">
        <v>304</v>
      </c>
      <c r="AU266" s="158" t="s">
        <v>120</v>
      </c>
      <c r="AY266" s="16" t="s">
        <v>113</v>
      </c>
      <c r="BE266" s="159">
        <f>IF(N266="základná",J266,0)</f>
        <v>0</v>
      </c>
      <c r="BF266" s="159">
        <f>IF(N266="znížená",J266,0)</f>
        <v>0</v>
      </c>
      <c r="BG266" s="159">
        <f>IF(N266="zákl. prenesená",J266,0)</f>
        <v>0</v>
      </c>
      <c r="BH266" s="159">
        <f>IF(N266="zníž. prenesená",J266,0)</f>
        <v>0</v>
      </c>
      <c r="BI266" s="159">
        <f>IF(N266="nulová",J266,0)</f>
        <v>0</v>
      </c>
      <c r="BJ266" s="16" t="s">
        <v>120</v>
      </c>
      <c r="BK266" s="159">
        <f>ROUND(I266*H266,2)</f>
        <v>0</v>
      </c>
      <c r="BL266" s="16" t="s">
        <v>206</v>
      </c>
      <c r="BM266" s="158" t="s">
        <v>381</v>
      </c>
    </row>
    <row r="267" spans="1:65" s="2" customFormat="1" ht="24.2" customHeight="1">
      <c r="A267" s="28"/>
      <c r="B267" s="146"/>
      <c r="C267" s="147" t="s">
        <v>382</v>
      </c>
      <c r="D267" s="147" t="s">
        <v>115</v>
      </c>
      <c r="E267" s="148" t="s">
        <v>383</v>
      </c>
      <c r="F267" s="149" t="s">
        <v>384</v>
      </c>
      <c r="G267" s="150" t="s">
        <v>118</v>
      </c>
      <c r="H267" s="151">
        <v>774.21199999999999</v>
      </c>
      <c r="I267" s="152"/>
      <c r="J267" s="152">
        <f>ROUND(I267*H267,2)</f>
        <v>0</v>
      </c>
      <c r="K267" s="153"/>
      <c r="L267" s="29"/>
      <c r="M267" s="154" t="s">
        <v>1</v>
      </c>
      <c r="N267" s="155" t="s">
        <v>37</v>
      </c>
      <c r="O267" s="156">
        <v>0.34</v>
      </c>
      <c r="P267" s="156">
        <f>O267*H267</f>
        <v>263.23208</v>
      </c>
      <c r="Q267" s="156">
        <v>1.4300000000000001E-3</v>
      </c>
      <c r="R267" s="156">
        <f>Q267*H267</f>
        <v>1.10712316</v>
      </c>
      <c r="S267" s="156">
        <v>0</v>
      </c>
      <c r="T267" s="157">
        <f>S267*H267</f>
        <v>0</v>
      </c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R267" s="158" t="s">
        <v>206</v>
      </c>
      <c r="AT267" s="158" t="s">
        <v>115</v>
      </c>
      <c r="AU267" s="158" t="s">
        <v>120</v>
      </c>
      <c r="AY267" s="16" t="s">
        <v>113</v>
      </c>
      <c r="BE267" s="159">
        <f>IF(N267="základná",J267,0)</f>
        <v>0</v>
      </c>
      <c r="BF267" s="159">
        <f>IF(N267="znížená",J267,0)</f>
        <v>0</v>
      </c>
      <c r="BG267" s="159">
        <f>IF(N267="zákl. prenesená",J267,0)</f>
        <v>0</v>
      </c>
      <c r="BH267" s="159">
        <f>IF(N267="zníž. prenesená",J267,0)</f>
        <v>0</v>
      </c>
      <c r="BI267" s="159">
        <f>IF(N267="nulová",J267,0)</f>
        <v>0</v>
      </c>
      <c r="BJ267" s="16" t="s">
        <v>120</v>
      </c>
      <c r="BK267" s="159">
        <f>ROUND(I267*H267,2)</f>
        <v>0</v>
      </c>
      <c r="BL267" s="16" t="s">
        <v>206</v>
      </c>
      <c r="BM267" s="158" t="s">
        <v>385</v>
      </c>
    </row>
    <row r="268" spans="1:65" s="13" customFormat="1">
      <c r="B268" s="160"/>
      <c r="D268" s="161" t="s">
        <v>122</v>
      </c>
      <c r="E268" s="162" t="s">
        <v>1</v>
      </c>
      <c r="F268" s="163" t="s">
        <v>386</v>
      </c>
      <c r="H268" s="164">
        <v>774.21199999999999</v>
      </c>
      <c r="L268" s="160"/>
      <c r="M268" s="165"/>
      <c r="N268" s="166"/>
      <c r="O268" s="166"/>
      <c r="P268" s="166"/>
      <c r="Q268" s="166"/>
      <c r="R268" s="166"/>
      <c r="S268" s="166"/>
      <c r="T268" s="167"/>
      <c r="AT268" s="162" t="s">
        <v>122</v>
      </c>
      <c r="AU268" s="162" t="s">
        <v>120</v>
      </c>
      <c r="AV268" s="13" t="s">
        <v>120</v>
      </c>
      <c r="AW268" s="13" t="s">
        <v>28</v>
      </c>
      <c r="AX268" s="13" t="s">
        <v>79</v>
      </c>
      <c r="AY268" s="162" t="s">
        <v>113</v>
      </c>
    </row>
    <row r="269" spans="1:65" s="2" customFormat="1" ht="16.5" customHeight="1">
      <c r="A269" s="28"/>
      <c r="B269" s="146"/>
      <c r="C269" s="175" t="s">
        <v>387</v>
      </c>
      <c r="D269" s="175" t="s">
        <v>304</v>
      </c>
      <c r="E269" s="176" t="s">
        <v>369</v>
      </c>
      <c r="F269" s="177" t="s">
        <v>370</v>
      </c>
      <c r="G269" s="178" t="s">
        <v>118</v>
      </c>
      <c r="H269" s="179">
        <v>797.43799999999999</v>
      </c>
      <c r="I269" s="180"/>
      <c r="J269" s="180">
        <f>ROUND(I269*H269,2)</f>
        <v>0</v>
      </c>
      <c r="K269" s="181"/>
      <c r="L269" s="182"/>
      <c r="M269" s="183" t="s">
        <v>1</v>
      </c>
      <c r="N269" s="184" t="s">
        <v>37</v>
      </c>
      <c r="O269" s="156">
        <v>0</v>
      </c>
      <c r="P269" s="156">
        <f>O269*H269</f>
        <v>0</v>
      </c>
      <c r="Q269" s="156">
        <v>5.7600000000000004E-3</v>
      </c>
      <c r="R269" s="156">
        <f>Q269*H269</f>
        <v>4.59324288</v>
      </c>
      <c r="S269" s="156">
        <v>0</v>
      </c>
      <c r="T269" s="157">
        <f>S269*H269</f>
        <v>0</v>
      </c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R269" s="158" t="s">
        <v>307</v>
      </c>
      <c r="AT269" s="158" t="s">
        <v>304</v>
      </c>
      <c r="AU269" s="158" t="s">
        <v>120</v>
      </c>
      <c r="AY269" s="16" t="s">
        <v>113</v>
      </c>
      <c r="BE269" s="159">
        <f>IF(N269="základná",J269,0)</f>
        <v>0</v>
      </c>
      <c r="BF269" s="159">
        <f>IF(N269="znížená",J269,0)</f>
        <v>0</v>
      </c>
      <c r="BG269" s="159">
        <f>IF(N269="zákl. prenesená",J269,0)</f>
        <v>0</v>
      </c>
      <c r="BH269" s="159">
        <f>IF(N269="zníž. prenesená",J269,0)</f>
        <v>0</v>
      </c>
      <c r="BI269" s="159">
        <f>IF(N269="nulová",J269,0)</f>
        <v>0</v>
      </c>
      <c r="BJ269" s="16" t="s">
        <v>120</v>
      </c>
      <c r="BK269" s="159">
        <f>ROUND(I269*H269,2)</f>
        <v>0</v>
      </c>
      <c r="BL269" s="16" t="s">
        <v>206</v>
      </c>
      <c r="BM269" s="158" t="s">
        <v>388</v>
      </c>
    </row>
    <row r="270" spans="1:65" s="13" customFormat="1">
      <c r="B270" s="160"/>
      <c r="D270" s="161" t="s">
        <v>122</v>
      </c>
      <c r="F270" s="163" t="s">
        <v>389</v>
      </c>
      <c r="H270" s="164">
        <v>797.43799999999999</v>
      </c>
      <c r="L270" s="160"/>
      <c r="M270" s="165"/>
      <c r="N270" s="166"/>
      <c r="O270" s="166"/>
      <c r="P270" s="166"/>
      <c r="Q270" s="166"/>
      <c r="R270" s="166"/>
      <c r="S270" s="166"/>
      <c r="T270" s="167"/>
      <c r="AT270" s="162" t="s">
        <v>122</v>
      </c>
      <c r="AU270" s="162" t="s">
        <v>120</v>
      </c>
      <c r="AV270" s="13" t="s">
        <v>120</v>
      </c>
      <c r="AW270" s="13" t="s">
        <v>3</v>
      </c>
      <c r="AX270" s="13" t="s">
        <v>79</v>
      </c>
      <c r="AY270" s="162" t="s">
        <v>113</v>
      </c>
    </row>
    <row r="271" spans="1:65" s="2" customFormat="1" ht="24.2" customHeight="1">
      <c r="A271" s="28"/>
      <c r="B271" s="146"/>
      <c r="C271" s="147" t="s">
        <v>390</v>
      </c>
      <c r="D271" s="147" t="s">
        <v>115</v>
      </c>
      <c r="E271" s="148" t="s">
        <v>391</v>
      </c>
      <c r="F271" s="149" t="s">
        <v>392</v>
      </c>
      <c r="G271" s="150" t="s">
        <v>329</v>
      </c>
      <c r="H271" s="151">
        <v>4</v>
      </c>
      <c r="I271" s="152"/>
      <c r="J271" s="152">
        <f t="shared" ref="J271:J280" si="0">ROUND(I271*H271,2)</f>
        <v>0</v>
      </c>
      <c r="K271" s="153"/>
      <c r="L271" s="29"/>
      <c r="M271" s="154" t="s">
        <v>1</v>
      </c>
      <c r="N271" s="155" t="s">
        <v>37</v>
      </c>
      <c r="O271" s="156">
        <v>1.2047300000000001</v>
      </c>
      <c r="P271" s="156">
        <f t="shared" ref="P271:P280" si="1">O271*H271</f>
        <v>4.8189200000000003</v>
      </c>
      <c r="Q271" s="156">
        <v>0</v>
      </c>
      <c r="R271" s="156">
        <f t="shared" ref="R271:R280" si="2">Q271*H271</f>
        <v>0</v>
      </c>
      <c r="S271" s="156">
        <v>0</v>
      </c>
      <c r="T271" s="157">
        <f t="shared" ref="T271:T280" si="3">S271*H271</f>
        <v>0</v>
      </c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R271" s="158" t="s">
        <v>206</v>
      </c>
      <c r="AT271" s="158" t="s">
        <v>115</v>
      </c>
      <c r="AU271" s="158" t="s">
        <v>120</v>
      </c>
      <c r="AY271" s="16" t="s">
        <v>113</v>
      </c>
      <c r="BE271" s="159">
        <f t="shared" ref="BE271:BE280" si="4">IF(N271="základná",J271,0)</f>
        <v>0</v>
      </c>
      <c r="BF271" s="159">
        <f t="shared" ref="BF271:BF280" si="5">IF(N271="znížená",J271,0)</f>
        <v>0</v>
      </c>
      <c r="BG271" s="159">
        <f t="shared" ref="BG271:BG280" si="6">IF(N271="zákl. prenesená",J271,0)</f>
        <v>0</v>
      </c>
      <c r="BH271" s="159">
        <f t="shared" ref="BH271:BH280" si="7">IF(N271="zníž. prenesená",J271,0)</f>
        <v>0</v>
      </c>
      <c r="BI271" s="159">
        <f t="shared" ref="BI271:BI280" si="8">IF(N271="nulová",J271,0)</f>
        <v>0</v>
      </c>
      <c r="BJ271" s="16" t="s">
        <v>120</v>
      </c>
      <c r="BK271" s="159">
        <f t="shared" ref="BK271:BK280" si="9">ROUND(I271*H271,2)</f>
        <v>0</v>
      </c>
      <c r="BL271" s="16" t="s">
        <v>206</v>
      </c>
      <c r="BM271" s="158" t="s">
        <v>393</v>
      </c>
    </row>
    <row r="272" spans="1:65" s="2" customFormat="1" ht="16.5" customHeight="1">
      <c r="A272" s="28"/>
      <c r="B272" s="146"/>
      <c r="C272" s="175" t="s">
        <v>394</v>
      </c>
      <c r="D272" s="175" t="s">
        <v>304</v>
      </c>
      <c r="E272" s="176" t="s">
        <v>395</v>
      </c>
      <c r="F272" s="177" t="s">
        <v>396</v>
      </c>
      <c r="G272" s="178" t="s">
        <v>329</v>
      </c>
      <c r="H272" s="179">
        <v>4</v>
      </c>
      <c r="I272" s="180"/>
      <c r="J272" s="180">
        <f t="shared" si="0"/>
        <v>0</v>
      </c>
      <c r="K272" s="181"/>
      <c r="L272" s="182"/>
      <c r="M272" s="183" t="s">
        <v>1</v>
      </c>
      <c r="N272" s="184" t="s">
        <v>37</v>
      </c>
      <c r="O272" s="156">
        <v>0</v>
      </c>
      <c r="P272" s="156">
        <f t="shared" si="1"/>
        <v>0</v>
      </c>
      <c r="Q272" s="156">
        <v>3.8469999999999997E-2</v>
      </c>
      <c r="R272" s="156">
        <f t="shared" si="2"/>
        <v>0.15387999999999999</v>
      </c>
      <c r="S272" s="156">
        <v>0</v>
      </c>
      <c r="T272" s="157">
        <f t="shared" si="3"/>
        <v>0</v>
      </c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R272" s="158" t="s">
        <v>307</v>
      </c>
      <c r="AT272" s="158" t="s">
        <v>304</v>
      </c>
      <c r="AU272" s="158" t="s">
        <v>120</v>
      </c>
      <c r="AY272" s="16" t="s">
        <v>113</v>
      </c>
      <c r="BE272" s="159">
        <f t="shared" si="4"/>
        <v>0</v>
      </c>
      <c r="BF272" s="159">
        <f t="shared" si="5"/>
        <v>0</v>
      </c>
      <c r="BG272" s="159">
        <f t="shared" si="6"/>
        <v>0</v>
      </c>
      <c r="BH272" s="159">
        <f t="shared" si="7"/>
        <v>0</v>
      </c>
      <c r="BI272" s="159">
        <f t="shared" si="8"/>
        <v>0</v>
      </c>
      <c r="BJ272" s="16" t="s">
        <v>120</v>
      </c>
      <c r="BK272" s="159">
        <f t="shared" si="9"/>
        <v>0</v>
      </c>
      <c r="BL272" s="16" t="s">
        <v>206</v>
      </c>
      <c r="BM272" s="158" t="s">
        <v>397</v>
      </c>
    </row>
    <row r="273" spans="1:65" s="2" customFormat="1" ht="24.2" customHeight="1">
      <c r="A273" s="28"/>
      <c r="B273" s="146"/>
      <c r="C273" s="147" t="s">
        <v>398</v>
      </c>
      <c r="D273" s="147" t="s">
        <v>115</v>
      </c>
      <c r="E273" s="148" t="s">
        <v>399</v>
      </c>
      <c r="F273" s="149" t="s">
        <v>400</v>
      </c>
      <c r="G273" s="150" t="s">
        <v>329</v>
      </c>
      <c r="H273" s="151">
        <v>5</v>
      </c>
      <c r="I273" s="152"/>
      <c r="J273" s="152">
        <f t="shared" si="0"/>
        <v>0</v>
      </c>
      <c r="K273" s="153"/>
      <c r="L273" s="29"/>
      <c r="M273" s="154" t="s">
        <v>1</v>
      </c>
      <c r="N273" s="155" t="s">
        <v>37</v>
      </c>
      <c r="O273" s="156">
        <v>1.9787300000000001</v>
      </c>
      <c r="P273" s="156">
        <f t="shared" si="1"/>
        <v>9.8936500000000009</v>
      </c>
      <c r="Q273" s="156">
        <v>0</v>
      </c>
      <c r="R273" s="156">
        <f t="shared" si="2"/>
        <v>0</v>
      </c>
      <c r="S273" s="156">
        <v>0</v>
      </c>
      <c r="T273" s="157">
        <f t="shared" si="3"/>
        <v>0</v>
      </c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R273" s="158" t="s">
        <v>206</v>
      </c>
      <c r="AT273" s="158" t="s">
        <v>115</v>
      </c>
      <c r="AU273" s="158" t="s">
        <v>120</v>
      </c>
      <c r="AY273" s="16" t="s">
        <v>113</v>
      </c>
      <c r="BE273" s="159">
        <f t="shared" si="4"/>
        <v>0</v>
      </c>
      <c r="BF273" s="159">
        <f t="shared" si="5"/>
        <v>0</v>
      </c>
      <c r="BG273" s="159">
        <f t="shared" si="6"/>
        <v>0</v>
      </c>
      <c r="BH273" s="159">
        <f t="shared" si="7"/>
        <v>0</v>
      </c>
      <c r="BI273" s="159">
        <f t="shared" si="8"/>
        <v>0</v>
      </c>
      <c r="BJ273" s="16" t="s">
        <v>120</v>
      </c>
      <c r="BK273" s="159">
        <f t="shared" si="9"/>
        <v>0</v>
      </c>
      <c r="BL273" s="16" t="s">
        <v>206</v>
      </c>
      <c r="BM273" s="158" t="s">
        <v>401</v>
      </c>
    </row>
    <row r="274" spans="1:65" s="2" customFormat="1" ht="16.5" customHeight="1">
      <c r="A274" s="28"/>
      <c r="B274" s="146"/>
      <c r="C274" s="175" t="s">
        <v>402</v>
      </c>
      <c r="D274" s="175" t="s">
        <v>304</v>
      </c>
      <c r="E274" s="176" t="s">
        <v>403</v>
      </c>
      <c r="F274" s="177" t="s">
        <v>404</v>
      </c>
      <c r="G274" s="178" t="s">
        <v>329</v>
      </c>
      <c r="H274" s="179">
        <v>5</v>
      </c>
      <c r="I274" s="180"/>
      <c r="J274" s="180">
        <f t="shared" si="0"/>
        <v>0</v>
      </c>
      <c r="K274" s="181"/>
      <c r="L274" s="182"/>
      <c r="M274" s="183" t="s">
        <v>1</v>
      </c>
      <c r="N274" s="184" t="s">
        <v>37</v>
      </c>
      <c r="O274" s="156">
        <v>0</v>
      </c>
      <c r="P274" s="156">
        <f t="shared" si="1"/>
        <v>0</v>
      </c>
      <c r="Q274" s="156">
        <v>0.37780000000000002</v>
      </c>
      <c r="R274" s="156">
        <f t="shared" si="2"/>
        <v>1.8890000000000002</v>
      </c>
      <c r="S274" s="156">
        <v>0</v>
      </c>
      <c r="T274" s="157">
        <f t="shared" si="3"/>
        <v>0</v>
      </c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R274" s="158" t="s">
        <v>307</v>
      </c>
      <c r="AT274" s="158" t="s">
        <v>304</v>
      </c>
      <c r="AU274" s="158" t="s">
        <v>120</v>
      </c>
      <c r="AY274" s="16" t="s">
        <v>113</v>
      </c>
      <c r="BE274" s="159">
        <f t="shared" si="4"/>
        <v>0</v>
      </c>
      <c r="BF274" s="159">
        <f t="shared" si="5"/>
        <v>0</v>
      </c>
      <c r="BG274" s="159">
        <f t="shared" si="6"/>
        <v>0</v>
      </c>
      <c r="BH274" s="159">
        <f t="shared" si="7"/>
        <v>0</v>
      </c>
      <c r="BI274" s="159">
        <f t="shared" si="8"/>
        <v>0</v>
      </c>
      <c r="BJ274" s="16" t="s">
        <v>120</v>
      </c>
      <c r="BK274" s="159">
        <f t="shared" si="9"/>
        <v>0</v>
      </c>
      <c r="BL274" s="16" t="s">
        <v>206</v>
      </c>
      <c r="BM274" s="158" t="s">
        <v>405</v>
      </c>
    </row>
    <row r="275" spans="1:65" s="2" customFormat="1" ht="24.2" customHeight="1">
      <c r="A275" s="28"/>
      <c r="B275" s="146"/>
      <c r="C275" s="147" t="s">
        <v>406</v>
      </c>
      <c r="D275" s="147" t="s">
        <v>115</v>
      </c>
      <c r="E275" s="148" t="s">
        <v>407</v>
      </c>
      <c r="F275" s="149" t="s">
        <v>408</v>
      </c>
      <c r="G275" s="150" t="s">
        <v>329</v>
      </c>
      <c r="H275" s="151">
        <v>2</v>
      </c>
      <c r="I275" s="152"/>
      <c r="J275" s="152">
        <f t="shared" si="0"/>
        <v>0</v>
      </c>
      <c r="K275" s="153"/>
      <c r="L275" s="29"/>
      <c r="M275" s="154" t="s">
        <v>1</v>
      </c>
      <c r="N275" s="155" t="s">
        <v>37</v>
      </c>
      <c r="O275" s="156">
        <v>2.8137300000000001</v>
      </c>
      <c r="P275" s="156">
        <f t="shared" si="1"/>
        <v>5.6274600000000001</v>
      </c>
      <c r="Q275" s="156">
        <v>0</v>
      </c>
      <c r="R275" s="156">
        <f t="shared" si="2"/>
        <v>0</v>
      </c>
      <c r="S275" s="156">
        <v>0</v>
      </c>
      <c r="T275" s="157">
        <f t="shared" si="3"/>
        <v>0</v>
      </c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R275" s="158" t="s">
        <v>206</v>
      </c>
      <c r="AT275" s="158" t="s">
        <v>115</v>
      </c>
      <c r="AU275" s="158" t="s">
        <v>120</v>
      </c>
      <c r="AY275" s="16" t="s">
        <v>113</v>
      </c>
      <c r="BE275" s="159">
        <f t="shared" si="4"/>
        <v>0</v>
      </c>
      <c r="BF275" s="159">
        <f t="shared" si="5"/>
        <v>0</v>
      </c>
      <c r="BG275" s="159">
        <f t="shared" si="6"/>
        <v>0</v>
      </c>
      <c r="BH275" s="159">
        <f t="shared" si="7"/>
        <v>0</v>
      </c>
      <c r="BI275" s="159">
        <f t="shared" si="8"/>
        <v>0</v>
      </c>
      <c r="BJ275" s="16" t="s">
        <v>120</v>
      </c>
      <c r="BK275" s="159">
        <f t="shared" si="9"/>
        <v>0</v>
      </c>
      <c r="BL275" s="16" t="s">
        <v>206</v>
      </c>
      <c r="BM275" s="158" t="s">
        <v>409</v>
      </c>
    </row>
    <row r="276" spans="1:65" s="2" customFormat="1" ht="24.2" customHeight="1">
      <c r="A276" s="28"/>
      <c r="B276" s="146"/>
      <c r="C276" s="175" t="s">
        <v>410</v>
      </c>
      <c r="D276" s="175" t="s">
        <v>304</v>
      </c>
      <c r="E276" s="176" t="s">
        <v>411</v>
      </c>
      <c r="F276" s="177" t="s">
        <v>412</v>
      </c>
      <c r="G276" s="178" t="s">
        <v>329</v>
      </c>
      <c r="H276" s="179">
        <v>2</v>
      </c>
      <c r="I276" s="180"/>
      <c r="J276" s="180">
        <f t="shared" si="0"/>
        <v>0</v>
      </c>
      <c r="K276" s="181"/>
      <c r="L276" s="182"/>
      <c r="M276" s="183" t="s">
        <v>1</v>
      </c>
      <c r="N276" s="184" t="s">
        <v>37</v>
      </c>
      <c r="O276" s="156">
        <v>0</v>
      </c>
      <c r="P276" s="156">
        <f t="shared" si="1"/>
        <v>0</v>
      </c>
      <c r="Q276" s="156">
        <v>0.47899999999999998</v>
      </c>
      <c r="R276" s="156">
        <f t="shared" si="2"/>
        <v>0.95799999999999996</v>
      </c>
      <c r="S276" s="156">
        <v>0</v>
      </c>
      <c r="T276" s="157">
        <f t="shared" si="3"/>
        <v>0</v>
      </c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R276" s="158" t="s">
        <v>307</v>
      </c>
      <c r="AT276" s="158" t="s">
        <v>304</v>
      </c>
      <c r="AU276" s="158" t="s">
        <v>120</v>
      </c>
      <c r="AY276" s="16" t="s">
        <v>113</v>
      </c>
      <c r="BE276" s="159">
        <f t="shared" si="4"/>
        <v>0</v>
      </c>
      <c r="BF276" s="159">
        <f t="shared" si="5"/>
        <v>0</v>
      </c>
      <c r="BG276" s="159">
        <f t="shared" si="6"/>
        <v>0</v>
      </c>
      <c r="BH276" s="159">
        <f t="shared" si="7"/>
        <v>0</v>
      </c>
      <c r="BI276" s="159">
        <f t="shared" si="8"/>
        <v>0</v>
      </c>
      <c r="BJ276" s="16" t="s">
        <v>120</v>
      </c>
      <c r="BK276" s="159">
        <f t="shared" si="9"/>
        <v>0</v>
      </c>
      <c r="BL276" s="16" t="s">
        <v>206</v>
      </c>
      <c r="BM276" s="158" t="s">
        <v>413</v>
      </c>
    </row>
    <row r="277" spans="1:65" s="2" customFormat="1" ht="24.2" customHeight="1">
      <c r="A277" s="28"/>
      <c r="B277" s="146"/>
      <c r="C277" s="147" t="s">
        <v>414</v>
      </c>
      <c r="D277" s="147" t="s">
        <v>115</v>
      </c>
      <c r="E277" s="148" t="s">
        <v>415</v>
      </c>
      <c r="F277" s="149" t="s">
        <v>416</v>
      </c>
      <c r="G277" s="150" t="s">
        <v>329</v>
      </c>
      <c r="H277" s="151">
        <v>3</v>
      </c>
      <c r="I277" s="152"/>
      <c r="J277" s="152">
        <f t="shared" si="0"/>
        <v>0</v>
      </c>
      <c r="K277" s="153"/>
      <c r="L277" s="29"/>
      <c r="M277" s="154" t="s">
        <v>1</v>
      </c>
      <c r="N277" s="155" t="s">
        <v>37</v>
      </c>
      <c r="O277" s="156">
        <v>8.1308199999999999</v>
      </c>
      <c r="P277" s="156">
        <f t="shared" si="1"/>
        <v>24.39246</v>
      </c>
      <c r="Q277" s="156">
        <v>0</v>
      </c>
      <c r="R277" s="156">
        <f t="shared" si="2"/>
        <v>0</v>
      </c>
      <c r="S277" s="156">
        <v>0</v>
      </c>
      <c r="T277" s="157">
        <f t="shared" si="3"/>
        <v>0</v>
      </c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R277" s="158" t="s">
        <v>206</v>
      </c>
      <c r="AT277" s="158" t="s">
        <v>115</v>
      </c>
      <c r="AU277" s="158" t="s">
        <v>120</v>
      </c>
      <c r="AY277" s="16" t="s">
        <v>113</v>
      </c>
      <c r="BE277" s="159">
        <f t="shared" si="4"/>
        <v>0</v>
      </c>
      <c r="BF277" s="159">
        <f t="shared" si="5"/>
        <v>0</v>
      </c>
      <c r="BG277" s="159">
        <f t="shared" si="6"/>
        <v>0</v>
      </c>
      <c r="BH277" s="159">
        <f t="shared" si="7"/>
        <v>0</v>
      </c>
      <c r="BI277" s="159">
        <f t="shared" si="8"/>
        <v>0</v>
      </c>
      <c r="BJ277" s="16" t="s">
        <v>120</v>
      </c>
      <c r="BK277" s="159">
        <f t="shared" si="9"/>
        <v>0</v>
      </c>
      <c r="BL277" s="16" t="s">
        <v>206</v>
      </c>
      <c r="BM277" s="158" t="s">
        <v>417</v>
      </c>
    </row>
    <row r="278" spans="1:65" s="2" customFormat="1" ht="16.5" customHeight="1">
      <c r="A278" s="28"/>
      <c r="B278" s="146"/>
      <c r="C278" s="175" t="s">
        <v>418</v>
      </c>
      <c r="D278" s="175" t="s">
        <v>304</v>
      </c>
      <c r="E278" s="176" t="s">
        <v>419</v>
      </c>
      <c r="F278" s="177" t="s">
        <v>420</v>
      </c>
      <c r="G278" s="178" t="s">
        <v>329</v>
      </c>
      <c r="H278" s="179">
        <v>3</v>
      </c>
      <c r="I278" s="180"/>
      <c r="J278" s="180">
        <f t="shared" si="0"/>
        <v>0</v>
      </c>
      <c r="K278" s="181"/>
      <c r="L278" s="182"/>
      <c r="M278" s="183" t="s">
        <v>1</v>
      </c>
      <c r="N278" s="184" t="s">
        <v>37</v>
      </c>
      <c r="O278" s="156">
        <v>0</v>
      </c>
      <c r="P278" s="156">
        <f t="shared" si="1"/>
        <v>0</v>
      </c>
      <c r="Q278" s="156">
        <v>0.76</v>
      </c>
      <c r="R278" s="156">
        <f t="shared" si="2"/>
        <v>2.2800000000000002</v>
      </c>
      <c r="S278" s="156">
        <v>0</v>
      </c>
      <c r="T278" s="157">
        <f t="shared" si="3"/>
        <v>0</v>
      </c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R278" s="158" t="s">
        <v>307</v>
      </c>
      <c r="AT278" s="158" t="s">
        <v>304</v>
      </c>
      <c r="AU278" s="158" t="s">
        <v>120</v>
      </c>
      <c r="AY278" s="16" t="s">
        <v>113</v>
      </c>
      <c r="BE278" s="159">
        <f t="shared" si="4"/>
        <v>0</v>
      </c>
      <c r="BF278" s="159">
        <f t="shared" si="5"/>
        <v>0</v>
      </c>
      <c r="BG278" s="159">
        <f t="shared" si="6"/>
        <v>0</v>
      </c>
      <c r="BH278" s="159">
        <f t="shared" si="7"/>
        <v>0</v>
      </c>
      <c r="BI278" s="159">
        <f t="shared" si="8"/>
        <v>0</v>
      </c>
      <c r="BJ278" s="16" t="s">
        <v>120</v>
      </c>
      <c r="BK278" s="159">
        <f t="shared" si="9"/>
        <v>0</v>
      </c>
      <c r="BL278" s="16" t="s">
        <v>206</v>
      </c>
      <c r="BM278" s="158" t="s">
        <v>421</v>
      </c>
    </row>
    <row r="279" spans="1:65" s="2" customFormat="1" ht="24.2" customHeight="1">
      <c r="A279" s="28"/>
      <c r="B279" s="146"/>
      <c r="C279" s="147" t="s">
        <v>422</v>
      </c>
      <c r="D279" s="147" t="s">
        <v>115</v>
      </c>
      <c r="E279" s="148" t="s">
        <v>423</v>
      </c>
      <c r="F279" s="149" t="s">
        <v>424</v>
      </c>
      <c r="G279" s="150" t="s">
        <v>425</v>
      </c>
      <c r="H279" s="151">
        <v>14035.65</v>
      </c>
      <c r="I279" s="152"/>
      <c r="J279" s="152">
        <f t="shared" si="0"/>
        <v>0</v>
      </c>
      <c r="K279" s="153"/>
      <c r="L279" s="29"/>
      <c r="M279" s="154" t="s">
        <v>1</v>
      </c>
      <c r="N279" s="155" t="s">
        <v>37</v>
      </c>
      <c r="O279" s="156">
        <v>5.0999999999999997E-2</v>
      </c>
      <c r="P279" s="156">
        <f t="shared" si="1"/>
        <v>715.81814999999995</v>
      </c>
      <c r="Q279" s="156">
        <v>5.0000000000000002E-5</v>
      </c>
      <c r="R279" s="156">
        <f t="shared" si="2"/>
        <v>0.70178249999999998</v>
      </c>
      <c r="S279" s="156">
        <v>0</v>
      </c>
      <c r="T279" s="157">
        <f t="shared" si="3"/>
        <v>0</v>
      </c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R279" s="158" t="s">
        <v>206</v>
      </c>
      <c r="AT279" s="158" t="s">
        <v>115</v>
      </c>
      <c r="AU279" s="158" t="s">
        <v>120</v>
      </c>
      <c r="AY279" s="16" t="s">
        <v>113</v>
      </c>
      <c r="BE279" s="159">
        <f t="shared" si="4"/>
        <v>0</v>
      </c>
      <c r="BF279" s="159">
        <f t="shared" si="5"/>
        <v>0</v>
      </c>
      <c r="BG279" s="159">
        <f t="shared" si="6"/>
        <v>0</v>
      </c>
      <c r="BH279" s="159">
        <f t="shared" si="7"/>
        <v>0</v>
      </c>
      <c r="BI279" s="159">
        <f t="shared" si="8"/>
        <v>0</v>
      </c>
      <c r="BJ279" s="16" t="s">
        <v>120</v>
      </c>
      <c r="BK279" s="159">
        <f t="shared" si="9"/>
        <v>0</v>
      </c>
      <c r="BL279" s="16" t="s">
        <v>206</v>
      </c>
      <c r="BM279" s="158" t="s">
        <v>426</v>
      </c>
    </row>
    <row r="280" spans="1:65" s="2" customFormat="1" ht="24.2" customHeight="1">
      <c r="A280" s="28"/>
      <c r="B280" s="146"/>
      <c r="C280" s="175" t="s">
        <v>427</v>
      </c>
      <c r="D280" s="175" t="s">
        <v>304</v>
      </c>
      <c r="E280" s="176" t="s">
        <v>428</v>
      </c>
      <c r="F280" s="177" t="s">
        <v>429</v>
      </c>
      <c r="G280" s="178" t="s">
        <v>198</v>
      </c>
      <c r="H280" s="179">
        <v>14.035</v>
      </c>
      <c r="I280" s="180"/>
      <c r="J280" s="180">
        <f t="shared" si="0"/>
        <v>0</v>
      </c>
      <c r="K280" s="181"/>
      <c r="L280" s="182"/>
      <c r="M280" s="183" t="s">
        <v>1</v>
      </c>
      <c r="N280" s="184" t="s">
        <v>37</v>
      </c>
      <c r="O280" s="156">
        <v>0</v>
      </c>
      <c r="P280" s="156">
        <f t="shared" si="1"/>
        <v>0</v>
      </c>
      <c r="Q280" s="156">
        <v>1</v>
      </c>
      <c r="R280" s="156">
        <f t="shared" si="2"/>
        <v>14.035</v>
      </c>
      <c r="S280" s="156">
        <v>0</v>
      </c>
      <c r="T280" s="157">
        <f t="shared" si="3"/>
        <v>0</v>
      </c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R280" s="158" t="s">
        <v>307</v>
      </c>
      <c r="AT280" s="158" t="s">
        <v>304</v>
      </c>
      <c r="AU280" s="158" t="s">
        <v>120</v>
      </c>
      <c r="AY280" s="16" t="s">
        <v>113</v>
      </c>
      <c r="BE280" s="159">
        <f t="shared" si="4"/>
        <v>0</v>
      </c>
      <c r="BF280" s="159">
        <f t="shared" si="5"/>
        <v>0</v>
      </c>
      <c r="BG280" s="159">
        <f t="shared" si="6"/>
        <v>0</v>
      </c>
      <c r="BH280" s="159">
        <f t="shared" si="7"/>
        <v>0</v>
      </c>
      <c r="BI280" s="159">
        <f t="shared" si="8"/>
        <v>0</v>
      </c>
      <c r="BJ280" s="16" t="s">
        <v>120</v>
      </c>
      <c r="BK280" s="159">
        <f t="shared" si="9"/>
        <v>0</v>
      </c>
      <c r="BL280" s="16" t="s">
        <v>206</v>
      </c>
      <c r="BM280" s="158" t="s">
        <v>430</v>
      </c>
    </row>
    <row r="281" spans="1:65" s="13" customFormat="1">
      <c r="B281" s="160"/>
      <c r="D281" s="161" t="s">
        <v>122</v>
      </c>
      <c r="F281" s="163" t="s">
        <v>431</v>
      </c>
      <c r="H281" s="164">
        <v>15.786</v>
      </c>
      <c r="L281" s="160"/>
      <c r="M281" s="165"/>
      <c r="N281" s="166"/>
      <c r="O281" s="166"/>
      <c r="P281" s="166"/>
      <c r="Q281" s="166"/>
      <c r="R281" s="166"/>
      <c r="S281" s="166"/>
      <c r="T281" s="167"/>
      <c r="AT281" s="162" t="s">
        <v>122</v>
      </c>
      <c r="AU281" s="162" t="s">
        <v>120</v>
      </c>
      <c r="AV281" s="13" t="s">
        <v>120</v>
      </c>
      <c r="AW281" s="13" t="s">
        <v>3</v>
      </c>
      <c r="AX281" s="13" t="s">
        <v>79</v>
      </c>
      <c r="AY281" s="162" t="s">
        <v>113</v>
      </c>
    </row>
    <row r="282" spans="1:65" s="2" customFormat="1" ht="24.2" customHeight="1">
      <c r="A282" s="28"/>
      <c r="B282" s="146"/>
      <c r="C282" s="147" t="s">
        <v>432</v>
      </c>
      <c r="D282" s="147" t="s">
        <v>115</v>
      </c>
      <c r="E282" s="148" t="s">
        <v>433</v>
      </c>
      <c r="F282" s="149" t="s">
        <v>434</v>
      </c>
      <c r="G282" s="150" t="s">
        <v>317</v>
      </c>
      <c r="H282" s="151">
        <v>907.48</v>
      </c>
      <c r="I282" s="152"/>
      <c r="J282" s="152">
        <f>ROUND(I282*H282,2)</f>
        <v>0</v>
      </c>
      <c r="K282" s="153"/>
      <c r="L282" s="29"/>
      <c r="M282" s="185" t="s">
        <v>1</v>
      </c>
      <c r="N282" s="186" t="s">
        <v>37</v>
      </c>
      <c r="O282" s="187">
        <v>0</v>
      </c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R282" s="158" t="s">
        <v>206</v>
      </c>
      <c r="AT282" s="158" t="s">
        <v>115</v>
      </c>
      <c r="AU282" s="158" t="s">
        <v>120</v>
      </c>
      <c r="AY282" s="16" t="s">
        <v>113</v>
      </c>
      <c r="BE282" s="159">
        <f>IF(N282="základná",J282,0)</f>
        <v>0</v>
      </c>
      <c r="BF282" s="159">
        <f>IF(N282="znížená",J282,0)</f>
        <v>0</v>
      </c>
      <c r="BG282" s="159">
        <f>IF(N282="zákl. prenesená",J282,0)</f>
        <v>0</v>
      </c>
      <c r="BH282" s="159">
        <f>IF(N282="zníž. prenesená",J282,0)</f>
        <v>0</v>
      </c>
      <c r="BI282" s="159">
        <f>IF(N282="nulová",J282,0)</f>
        <v>0</v>
      </c>
      <c r="BJ282" s="16" t="s">
        <v>120</v>
      </c>
      <c r="BK282" s="159">
        <f>ROUND(I282*H282,2)</f>
        <v>0</v>
      </c>
      <c r="BL282" s="16" t="s">
        <v>206</v>
      </c>
      <c r="BM282" s="158" t="s">
        <v>435</v>
      </c>
    </row>
    <row r="283" spans="1:65" s="2" customFormat="1" ht="6.95" customHeight="1">
      <c r="A283" s="28"/>
      <c r="B283" s="46"/>
      <c r="C283" s="47"/>
      <c r="D283" s="47"/>
      <c r="E283" s="47"/>
      <c r="F283" s="47"/>
      <c r="G283" s="47"/>
      <c r="H283" s="47"/>
      <c r="I283" s="47"/>
      <c r="J283" s="47"/>
      <c r="K283" s="47"/>
      <c r="L283" s="29"/>
      <c r="M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</row>
  </sheetData>
  <autoFilter ref="C126:K282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SO 01 Vlastná stavba</vt:lpstr>
      <vt:lpstr>'01 - SO 01 Vlastná stavba'!Názvy_tlače</vt:lpstr>
      <vt:lpstr>'Rekapitulácia stavby'!Názvy_tlače</vt:lpstr>
      <vt:lpstr>'01 - SO 01 Vlastná stavba'!Oblasť_tlače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Sisková</dc:creator>
  <cp:lastModifiedBy>Admin</cp:lastModifiedBy>
  <dcterms:created xsi:type="dcterms:W3CDTF">2022-06-21T15:01:30Z</dcterms:created>
  <dcterms:modified xsi:type="dcterms:W3CDTF">2022-06-22T08:07:02Z</dcterms:modified>
</cp:coreProperties>
</file>