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1 domov\AAA FINAL  Banka hotových podkladov\AAA opravené\Rokytov maštaľ č. 305\"/>
    </mc:Choice>
  </mc:AlternateContent>
  <xr:revisionPtr revIDLastSave="0" documentId="13_ncr:1_{69AE63CD-71D0-45EC-B14F-E4D0F60D48B9}" xr6:coauthVersionLast="47" xr6:coauthVersionMax="47" xr10:uidLastSave="{00000000-0000-0000-0000-000000000000}"/>
  <bookViews>
    <workbookView xWindow="-25320" yWindow="255" windowWidth="25440" windowHeight="15390" xr2:uid="{00000000-000D-0000-FFFF-FFFF00000000}"/>
  </bookViews>
  <sheets>
    <sheet name="Rekapitulácia stavby" sheetId="1" r:id="rId1"/>
    <sheet name="01 - ASR" sheetId="2" r:id="rId2"/>
  </sheets>
  <definedNames>
    <definedName name="_xlnm._FilterDatabase" localSheetId="1" hidden="1">'01 - ASR'!$C$132:$K$324</definedName>
    <definedName name="_xlnm.Print_Titles" localSheetId="1">'01 - ASR'!$132:$132</definedName>
    <definedName name="_xlnm.Print_Titles" localSheetId="0">'Rekapitulácia stavby'!$92:$92</definedName>
    <definedName name="_xlnm.Print_Area" localSheetId="1">'01 - ASR'!$C$4:$J$76,'01 - ASR'!$C$82:$J$114,'01 - ASR'!$C$120:$J$324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69" i="2"/>
  <c r="BH269" i="2"/>
  <c r="BG269" i="2"/>
  <c r="BE269" i="2"/>
  <c r="T269" i="2"/>
  <c r="R269" i="2"/>
  <c r="P269" i="2"/>
  <c r="BI267" i="2"/>
  <c r="BH267" i="2"/>
  <c r="BG267" i="2"/>
  <c r="BE267" i="2"/>
  <c r="T267" i="2"/>
  <c r="R267" i="2"/>
  <c r="P267" i="2"/>
  <c r="BI263" i="2"/>
  <c r="BH263" i="2"/>
  <c r="BG263" i="2"/>
  <c r="BE263" i="2"/>
  <c r="T263" i="2"/>
  <c r="R263" i="2"/>
  <c r="P263" i="2"/>
  <c r="BI261" i="2"/>
  <c r="BH261" i="2"/>
  <c r="BG261" i="2"/>
  <c r="BE261" i="2"/>
  <c r="T261" i="2"/>
  <c r="R261" i="2"/>
  <c r="P261" i="2"/>
  <c r="BI259" i="2"/>
  <c r="BH259" i="2"/>
  <c r="BG259" i="2"/>
  <c r="BE259" i="2"/>
  <c r="T259" i="2"/>
  <c r="R259" i="2"/>
  <c r="P259" i="2"/>
  <c r="BI257" i="2"/>
  <c r="BH257" i="2"/>
  <c r="BG257" i="2"/>
  <c r="BE257" i="2"/>
  <c r="T257" i="2"/>
  <c r="R257" i="2"/>
  <c r="P257" i="2"/>
  <c r="BI254" i="2"/>
  <c r="BH254" i="2"/>
  <c r="BG254" i="2"/>
  <c r="BE254" i="2"/>
  <c r="T254" i="2"/>
  <c r="R254" i="2"/>
  <c r="P254" i="2"/>
  <c r="BI252" i="2"/>
  <c r="BH252" i="2"/>
  <c r="BG252" i="2"/>
  <c r="BE252" i="2"/>
  <c r="T252" i="2"/>
  <c r="R252" i="2"/>
  <c r="P252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6" i="2"/>
  <c r="BH236" i="2"/>
  <c r="BG236" i="2"/>
  <c r="BE236" i="2"/>
  <c r="T236" i="2"/>
  <c r="R236" i="2"/>
  <c r="P236" i="2"/>
  <c r="BI233" i="2"/>
  <c r="BH233" i="2"/>
  <c r="BG233" i="2"/>
  <c r="BE233" i="2"/>
  <c r="T233" i="2"/>
  <c r="T232" i="2" s="1"/>
  <c r="R233" i="2"/>
  <c r="R232" i="2" s="1"/>
  <c r="P233" i="2"/>
  <c r="P232" i="2"/>
  <c r="BI231" i="2"/>
  <c r="BH231" i="2"/>
  <c r="BG231" i="2"/>
  <c r="BE231" i="2"/>
  <c r="T231" i="2"/>
  <c r="R231" i="2"/>
  <c r="P231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R218" i="2"/>
  <c r="P218" i="2"/>
  <c r="BI214" i="2"/>
  <c r="BH214" i="2"/>
  <c r="BG214" i="2"/>
  <c r="BE214" i="2"/>
  <c r="T214" i="2"/>
  <c r="R214" i="2"/>
  <c r="P214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4" i="2"/>
  <c r="BH184" i="2"/>
  <c r="BG184" i="2"/>
  <c r="BE184" i="2"/>
  <c r="T184" i="2"/>
  <c r="R184" i="2"/>
  <c r="P184" i="2"/>
  <c r="BI178" i="2"/>
  <c r="BH178" i="2"/>
  <c r="BG178" i="2"/>
  <c r="BE178" i="2"/>
  <c r="T178" i="2"/>
  <c r="R178" i="2"/>
  <c r="P178" i="2"/>
  <c r="BI174" i="2"/>
  <c r="BH174" i="2"/>
  <c r="BG174" i="2"/>
  <c r="BE174" i="2"/>
  <c r="T174" i="2"/>
  <c r="R174" i="2"/>
  <c r="P174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2" i="2"/>
  <c r="BH162" i="2"/>
  <c r="BG162" i="2"/>
  <c r="BE162" i="2"/>
  <c r="T162" i="2"/>
  <c r="R162" i="2"/>
  <c r="P162" i="2"/>
  <c r="BI156" i="2"/>
  <c r="BH156" i="2"/>
  <c r="BG156" i="2"/>
  <c r="BE156" i="2"/>
  <c r="T156" i="2"/>
  <c r="R156" i="2"/>
  <c r="P156" i="2"/>
  <c r="BI149" i="2"/>
  <c r="BH149" i="2"/>
  <c r="BG149" i="2"/>
  <c r="BE149" i="2"/>
  <c r="T149" i="2"/>
  <c r="R149" i="2"/>
  <c r="P149" i="2"/>
  <c r="BI146" i="2"/>
  <c r="BH146" i="2"/>
  <c r="BG146" i="2"/>
  <c r="BE146" i="2"/>
  <c r="T146" i="2"/>
  <c r="R146" i="2"/>
  <c r="P146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6" i="2"/>
  <c r="BH136" i="2"/>
  <c r="BG136" i="2"/>
  <c r="BE136" i="2"/>
  <c r="T136" i="2"/>
  <c r="R136" i="2"/>
  <c r="P136" i="2"/>
  <c r="J130" i="2"/>
  <c r="J129" i="2"/>
  <c r="F129" i="2"/>
  <c r="F127" i="2"/>
  <c r="E125" i="2"/>
  <c r="J92" i="2"/>
  <c r="J91" i="2"/>
  <c r="F91" i="2"/>
  <c r="F89" i="2"/>
  <c r="E87" i="2"/>
  <c r="J18" i="2"/>
  <c r="E18" i="2"/>
  <c r="F130" i="2"/>
  <c r="J17" i="2"/>
  <c r="J12" i="2"/>
  <c r="E7" i="2"/>
  <c r="E85" i="2"/>
  <c r="L90" i="1"/>
  <c r="AM90" i="1"/>
  <c r="AM89" i="1"/>
  <c r="L89" i="1"/>
  <c r="AM87" i="1"/>
  <c r="L87" i="1"/>
  <c r="L85" i="1"/>
  <c r="L84" i="1"/>
  <c r="J324" i="2"/>
  <c r="J267" i="2"/>
  <c r="BK261" i="2"/>
  <c r="BK259" i="2"/>
  <c r="BK257" i="2"/>
  <c r="BK254" i="2"/>
  <c r="BK252" i="2"/>
  <c r="BK249" i="2"/>
  <c r="BK247" i="2"/>
  <c r="BK244" i="2"/>
  <c r="J242" i="2"/>
  <c r="BK241" i="2"/>
  <c r="J200" i="2"/>
  <c r="BK191" i="2"/>
  <c r="J184" i="2"/>
  <c r="J174" i="2"/>
  <c r="BK168" i="2"/>
  <c r="BK156" i="2"/>
  <c r="BK146" i="2"/>
  <c r="J139" i="2"/>
  <c r="BK323" i="2"/>
  <c r="BK320" i="2"/>
  <c r="J320" i="2"/>
  <c r="J318" i="2"/>
  <c r="BK316" i="2"/>
  <c r="BK315" i="2"/>
  <c r="BK314" i="2"/>
  <c r="BK313" i="2"/>
  <c r="BK312" i="2"/>
  <c r="BK311" i="2"/>
  <c r="BK310" i="2"/>
  <c r="BK309" i="2"/>
  <c r="BK308" i="2"/>
  <c r="BK307" i="2"/>
  <c r="BK306" i="2"/>
  <c r="BK305" i="2"/>
  <c r="BK304" i="2"/>
  <c r="BK303" i="2"/>
  <c r="BK302" i="2"/>
  <c r="BK301" i="2"/>
  <c r="BK300" i="2"/>
  <c r="BK299" i="2"/>
  <c r="BK298" i="2"/>
  <c r="BK297" i="2"/>
  <c r="BK296" i="2"/>
  <c r="BK295" i="2"/>
  <c r="BK294" i="2"/>
  <c r="J294" i="2"/>
  <c r="J290" i="2"/>
  <c r="J289" i="2"/>
  <c r="J287" i="2"/>
  <c r="J286" i="2"/>
  <c r="J279" i="2"/>
  <c r="J278" i="2"/>
  <c r="BK277" i="2"/>
  <c r="J276" i="2"/>
  <c r="BK267" i="2"/>
  <c r="J247" i="2"/>
  <c r="J244" i="2"/>
  <c r="J240" i="2"/>
  <c r="J239" i="2"/>
  <c r="BK236" i="2"/>
  <c r="J233" i="2"/>
  <c r="J231" i="2"/>
  <c r="BK227" i="2"/>
  <c r="BK225" i="2"/>
  <c r="BK222" i="2"/>
  <c r="J222" i="2"/>
  <c r="BK220" i="2"/>
  <c r="J220" i="2"/>
  <c r="BK218" i="2"/>
  <c r="J218" i="2"/>
  <c r="BK214" i="2"/>
  <c r="J214" i="2"/>
  <c r="BK211" i="2"/>
  <c r="J211" i="2"/>
  <c r="BK209" i="2"/>
  <c r="J209" i="2"/>
  <c r="BK208" i="2"/>
  <c r="J208" i="2"/>
  <c r="BK206" i="2"/>
  <c r="J206" i="2"/>
  <c r="BK204" i="2"/>
  <c r="J204" i="2"/>
  <c r="BK202" i="2"/>
  <c r="BK200" i="2"/>
  <c r="J198" i="2"/>
  <c r="BK190" i="2"/>
  <c r="J178" i="2"/>
  <c r="J169" i="2"/>
  <c r="J162" i="2"/>
  <c r="BK149" i="2"/>
  <c r="BK141" i="2"/>
  <c r="BK136" i="2"/>
  <c r="BK324" i="2"/>
  <c r="BK269" i="2"/>
  <c r="J263" i="2"/>
  <c r="J261" i="2"/>
  <c r="J259" i="2"/>
  <c r="J257" i="2"/>
  <c r="J254" i="2"/>
  <c r="J252" i="2"/>
  <c r="J249" i="2"/>
  <c r="BK245" i="2"/>
  <c r="BK242" i="2"/>
  <c r="J241" i="2"/>
  <c r="BK228" i="2"/>
  <c r="BK198" i="2"/>
  <c r="J190" i="2"/>
  <c r="BK178" i="2"/>
  <c r="BK169" i="2"/>
  <c r="BK162" i="2"/>
  <c r="J149" i="2"/>
  <c r="J141" i="2"/>
  <c r="J136" i="2"/>
  <c r="AS94" i="1"/>
  <c r="J323" i="2"/>
  <c r="BK318" i="2"/>
  <c r="BK317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BK290" i="2"/>
  <c r="BK289" i="2"/>
  <c r="BK287" i="2"/>
  <c r="BK286" i="2"/>
  <c r="BK279" i="2"/>
  <c r="BK278" i="2"/>
  <c r="J277" i="2"/>
  <c r="BK276" i="2"/>
  <c r="J269" i="2"/>
  <c r="BK263" i="2"/>
  <c r="J245" i="2"/>
  <c r="BK240" i="2"/>
  <c r="BK239" i="2"/>
  <c r="J236" i="2"/>
  <c r="BK233" i="2"/>
  <c r="BK231" i="2"/>
  <c r="J228" i="2"/>
  <c r="J227" i="2"/>
  <c r="J225" i="2"/>
  <c r="BK223" i="2"/>
  <c r="J223" i="2"/>
  <c r="J202" i="2"/>
  <c r="J191" i="2"/>
  <c r="BK184" i="2"/>
  <c r="BK174" i="2"/>
  <c r="J168" i="2"/>
  <c r="J156" i="2"/>
  <c r="J146" i="2"/>
  <c r="BK139" i="2"/>
  <c r="P135" i="2" l="1"/>
  <c r="BK148" i="2"/>
  <c r="J148" i="2" s="1"/>
  <c r="J99" i="2" s="1"/>
  <c r="R148" i="2"/>
  <c r="BK177" i="2"/>
  <c r="J177" i="2" s="1"/>
  <c r="J100" i="2" s="1"/>
  <c r="R177" i="2"/>
  <c r="BK197" i="2"/>
  <c r="J197" i="2"/>
  <c r="J101" i="2"/>
  <c r="P197" i="2"/>
  <c r="BK203" i="2"/>
  <c r="J203" i="2" s="1"/>
  <c r="J102" i="2" s="1"/>
  <c r="P203" i="2"/>
  <c r="T203" i="2"/>
  <c r="P213" i="2"/>
  <c r="T213" i="2"/>
  <c r="BK235" i="2"/>
  <c r="R235" i="2"/>
  <c r="BK243" i="2"/>
  <c r="J243" i="2"/>
  <c r="J107" i="2" s="1"/>
  <c r="R243" i="2"/>
  <c r="BK248" i="2"/>
  <c r="J248" i="2" s="1"/>
  <c r="J108" i="2" s="1"/>
  <c r="T248" i="2"/>
  <c r="P262" i="2"/>
  <c r="BK135" i="2"/>
  <c r="J135" i="2" s="1"/>
  <c r="J98" i="2" s="1"/>
  <c r="R135" i="2"/>
  <c r="T135" i="2"/>
  <c r="P148" i="2"/>
  <c r="T148" i="2"/>
  <c r="P177" i="2"/>
  <c r="T177" i="2"/>
  <c r="R197" i="2"/>
  <c r="T197" i="2"/>
  <c r="R203" i="2"/>
  <c r="BK213" i="2"/>
  <c r="J213" i="2" s="1"/>
  <c r="J103" i="2" s="1"/>
  <c r="R213" i="2"/>
  <c r="P235" i="2"/>
  <c r="T235" i="2"/>
  <c r="P243" i="2"/>
  <c r="T243" i="2"/>
  <c r="P248" i="2"/>
  <c r="R248" i="2"/>
  <c r="BK262" i="2"/>
  <c r="J262" i="2" s="1"/>
  <c r="J109" i="2" s="1"/>
  <c r="R262" i="2"/>
  <c r="T262" i="2"/>
  <c r="BK288" i="2"/>
  <c r="J288" i="2" s="1"/>
  <c r="J110" i="2" s="1"/>
  <c r="P288" i="2"/>
  <c r="R288" i="2"/>
  <c r="T288" i="2"/>
  <c r="BK293" i="2"/>
  <c r="J293" i="2"/>
  <c r="J112" i="2" s="1"/>
  <c r="P293" i="2"/>
  <c r="R293" i="2"/>
  <c r="T293" i="2"/>
  <c r="BK319" i="2"/>
  <c r="J319" i="2"/>
  <c r="J113" i="2" s="1"/>
  <c r="P319" i="2"/>
  <c r="R319" i="2"/>
  <c r="T319" i="2"/>
  <c r="BK232" i="2"/>
  <c r="J232" i="2"/>
  <c r="J104" i="2" s="1"/>
  <c r="J89" i="2"/>
  <c r="F92" i="2"/>
  <c r="E123" i="2"/>
  <c r="BF141" i="2"/>
  <c r="BF149" i="2"/>
  <c r="BF156" i="2"/>
  <c r="BF162" i="2"/>
  <c r="BF168" i="2"/>
  <c r="BF169" i="2"/>
  <c r="BF191" i="2"/>
  <c r="BF198" i="2"/>
  <c r="BF200" i="2"/>
  <c r="BF202" i="2"/>
  <c r="BF204" i="2"/>
  <c r="BF206" i="2"/>
  <c r="BF208" i="2"/>
  <c r="BF209" i="2"/>
  <c r="BF211" i="2"/>
  <c r="BF214" i="2"/>
  <c r="BF218" i="2"/>
  <c r="BF220" i="2"/>
  <c r="BF222" i="2"/>
  <c r="BF223" i="2"/>
  <c r="BF225" i="2"/>
  <c r="BF227" i="2"/>
  <c r="BF228" i="2"/>
  <c r="BF231" i="2"/>
  <c r="BF233" i="2"/>
  <c r="BF236" i="2"/>
  <c r="BF239" i="2"/>
  <c r="BF244" i="2"/>
  <c r="BF245" i="2"/>
  <c r="BF267" i="2"/>
  <c r="BF269" i="2"/>
  <c r="BF276" i="2"/>
  <c r="BF277" i="2"/>
  <c r="BF278" i="2"/>
  <c r="BF279" i="2"/>
  <c r="BF286" i="2"/>
  <c r="BF287" i="2"/>
  <c r="BF289" i="2"/>
  <c r="BF290" i="2"/>
  <c r="BF294" i="2"/>
  <c r="BF295" i="2"/>
  <c r="BF296" i="2"/>
  <c r="BF297" i="2"/>
  <c r="BF298" i="2"/>
  <c r="BF299" i="2"/>
  <c r="BF300" i="2"/>
  <c r="BF301" i="2"/>
  <c r="BF302" i="2"/>
  <c r="BF303" i="2"/>
  <c r="BF304" i="2"/>
  <c r="BF305" i="2"/>
  <c r="BF306" i="2"/>
  <c r="BF307" i="2"/>
  <c r="BF308" i="2"/>
  <c r="BF309" i="2"/>
  <c r="BF310" i="2"/>
  <c r="BF311" i="2"/>
  <c r="BF312" i="2"/>
  <c r="BF313" i="2"/>
  <c r="BF314" i="2"/>
  <c r="BF315" i="2"/>
  <c r="BF316" i="2"/>
  <c r="BF317" i="2"/>
  <c r="BF318" i="2"/>
  <c r="BF320" i="2"/>
  <c r="BF323" i="2"/>
  <c r="BF324" i="2"/>
  <c r="BF136" i="2"/>
  <c r="BF139" i="2"/>
  <c r="BF146" i="2"/>
  <c r="BF174" i="2"/>
  <c r="BF178" i="2"/>
  <c r="BF184" i="2"/>
  <c r="BF190" i="2"/>
  <c r="BF240" i="2"/>
  <c r="BF241" i="2"/>
  <c r="BF242" i="2"/>
  <c r="BF247" i="2"/>
  <c r="BF249" i="2"/>
  <c r="BF252" i="2"/>
  <c r="BF254" i="2"/>
  <c r="BF257" i="2"/>
  <c r="BF259" i="2"/>
  <c r="BF261" i="2"/>
  <c r="BF263" i="2"/>
  <c r="F33" i="2"/>
  <c r="AZ95" i="1" s="1"/>
  <c r="AZ94" i="1" s="1"/>
  <c r="W29" i="1" s="1"/>
  <c r="F35" i="2"/>
  <c r="BB95" i="1" s="1"/>
  <c r="BB94" i="1" s="1"/>
  <c r="W31" i="1" s="1"/>
  <c r="F37" i="2"/>
  <c r="BD95" i="1" s="1"/>
  <c r="BD94" i="1" s="1"/>
  <c r="W33" i="1" s="1"/>
  <c r="J33" i="2"/>
  <c r="AV95" i="1" s="1"/>
  <c r="F36" i="2"/>
  <c r="BC95" i="1" s="1"/>
  <c r="BC94" i="1" s="1"/>
  <c r="W32" i="1" s="1"/>
  <c r="T292" i="2" l="1"/>
  <c r="R292" i="2"/>
  <c r="P292" i="2"/>
  <c r="T234" i="2"/>
  <c r="P234" i="2"/>
  <c r="T134" i="2"/>
  <c r="T133" i="2" s="1"/>
  <c r="R134" i="2"/>
  <c r="R234" i="2"/>
  <c r="BK234" i="2"/>
  <c r="J234" i="2" s="1"/>
  <c r="J105" i="2" s="1"/>
  <c r="P134" i="2"/>
  <c r="P133" i="2" s="1"/>
  <c r="AU95" i="1" s="1"/>
  <c r="AU94" i="1" s="1"/>
  <c r="BK134" i="2"/>
  <c r="J235" i="2"/>
  <c r="J106" i="2" s="1"/>
  <c r="BK292" i="2"/>
  <c r="J292" i="2"/>
  <c r="J111" i="2"/>
  <c r="AX94" i="1"/>
  <c r="F34" i="2"/>
  <c r="BA95" i="1" s="1"/>
  <c r="BA94" i="1" s="1"/>
  <c r="W30" i="1" s="1"/>
  <c r="AY94" i="1"/>
  <c r="AV94" i="1"/>
  <c r="AK29" i="1" s="1"/>
  <c r="J34" i="2"/>
  <c r="AW95" i="1" s="1"/>
  <c r="AT95" i="1" s="1"/>
  <c r="BK133" i="2" l="1"/>
  <c r="J133" i="2"/>
  <c r="J96" i="2"/>
  <c r="R133" i="2"/>
  <c r="J134" i="2"/>
  <c r="J97" i="2" s="1"/>
  <c r="AW94" i="1"/>
  <c r="AK30" i="1" s="1"/>
  <c r="J30" i="2" l="1"/>
  <c r="AG95" i="1" s="1"/>
  <c r="AG94" i="1" s="1"/>
  <c r="AT94" i="1"/>
  <c r="AN94" i="1" l="1"/>
  <c r="AK26" i="1"/>
  <c r="J39" i="2"/>
  <c r="AN95" i="1"/>
  <c r="AK35" i="1"/>
</calcChain>
</file>

<file path=xl/sharedStrings.xml><?xml version="1.0" encoding="utf-8"?>
<sst xmlns="http://schemas.openxmlformats.org/spreadsheetml/2006/main" count="2370" uniqueCount="567">
  <si>
    <t>Export Komplet</t>
  </si>
  <si>
    <t/>
  </si>
  <si>
    <t>2.0</t>
  </si>
  <si>
    <t>False</t>
  </si>
  <si>
    <t>{2b221290-403c-4d6c-af22-4ecc4c2c0865}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</si>
  <si>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</si>
  <si>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</si>
  <si>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</si>
  <si>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</si>
  <si>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</si>
  <si>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</si>
  <si>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31012</t>
  </si>
  <si>
    <t>Stavba:</t>
  </si>
  <si>
    <t>Stavebné úpravy maštale pre voľné ustajnenie HD, č. 305, k.u.Zbudský Rokytov</t>
  </si>
  <si>
    <t>JKSO:</t>
  </si>
  <si>
    <t>KS:</t>
  </si>
  <si>
    <t>Miesto:</t>
  </si>
  <si>
    <t>Zbudský Rokytov, okr.Humenné</t>
  </si>
  <si>
    <t>Dátum:</t>
  </si>
  <si>
    <t>Objednávateľ:</t>
  </si>
  <si>
    <t>IČO:</t>
  </si>
  <si>
    <t>Notax Consolting s.r.o.</t>
  </si>
  <si>
    <t>IČ DPH:</t>
  </si>
  <si>
    <t>Zhotoviteľ:</t>
  </si>
  <si>
    <t xml:space="preserve"> </t>
  </si>
  <si>
    <t>Projektant:</t>
  </si>
  <si>
    <t>Ing.Mária Salanciová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</si>
  <si>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</si>
  <si>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</si>
  <si>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</si>
  <si>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</si>
  <si>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</si>
  <si>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</si>
  <si>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</si>
  <si>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</si>
  <si>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</si>
  <si>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</si>
  <si>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</si>
  <si>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</si>
  <si>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</si>
  <si>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</si>
  <si>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</si>
  <si>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</si>
  <si>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</si>
  <si>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</si>
  <si>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</si>
  <si>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</si>
  <si>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</si>
  <si>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</si>
  <si>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</si>
  <si>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</si>
  <si>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</si>
  <si>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</si>
  <si>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</si>
  <si>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</si>
  <si>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</si>
  <si>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</si>
  <si>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</si>
  <si>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</si>
  <si>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</si>
  <si>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</si>
  <si>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</si>
  <si>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</si>
  <si>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</si>
  <si>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</si>
  <si>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</si>
  <si>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</si>
  <si>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</si>
  <si>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</si>
  <si>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</si>
  <si>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</si>
  <si>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</si>
  <si>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</si>
  <si>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</si>
  <si>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</si>
  <si>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</si>
  <si>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</si>
  <si>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ASR</t>
  </si>
  <si>
    <t>STA</t>
  </si>
  <si>
    <t>1</t>
  </si>
  <si>
    <t>{de32a8d9-07e3-4399-a463-62cd2699a0e7}</t>
  </si>
  <si>
    <t>KRYCÍ LIST ROZPOČTU</t>
  </si>
  <si>
    <t>Objekt:</t>
  </si>
  <si>
    <t>01 - ASR</t>
  </si>
  <si>
    <t>Zbudský Rokytov</t>
  </si>
  <si>
    <t>NOTAX CONSULTING spol. s r.o., Fidlikova 3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</si>
  <si>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</si>
  <si>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</si>
  <si>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</si>
  <si>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</si>
  <si>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</si>
  <si>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</si>
  <si>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</si>
  <si>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</si>
  <si>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</si>
  <si>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</si>
  <si>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</si>
  <si>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99 - Presun hmôt HSV</t>
  </si>
  <si>
    <t>PSV - Práce a dodávky PSV</t>
  </si>
  <si>
    <t xml:space="preserve">    722 - Zdravotechnika - vnútorný vodovod   </t>
  </si>
  <si>
    <t xml:space="preserve">    762 - Konštrukcie tesárske</t>
  </si>
  <si>
    <t xml:space="preserve">    764 - Konštrukcie klampiarske   </t>
  </si>
  <si>
    <t xml:space="preserve">    767 - Konštrukcie doplnkové kovové   </t>
  </si>
  <si>
    <t xml:space="preserve">    783 - Nátery</t>
  </si>
  <si>
    <t>M - Práce a dodávky M</t>
  </si>
  <si>
    <t xml:space="preserve">    21-M - Elektromontáže   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</si>
  <si>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</si>
  <si>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</si>
  <si>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</si>
  <si>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</si>
  <si>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</si>
  <si>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</si>
  <si>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</si>
  <si>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</si>
  <si>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</si>
  <si>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</si>
  <si>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</si>
  <si>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</si>
  <si>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</si>
  <si>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</si>
  <si>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</si>
  <si>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</si>
  <si>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</si>
  <si>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</si>
  <si>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131201101.S</t>
  </si>
  <si>
    <t>Výkop nezapaženej jamy v hornine 3, do 100 m3</t>
  </si>
  <si>
    <t>m3</t>
  </si>
  <si>
    <t>4</t>
  </si>
  <si>
    <t>2</t>
  </si>
  <si>
    <t>-1373810407</t>
  </si>
  <si>
    <t>VV</t>
  </si>
  <si>
    <t>1,5*1,5*1,2*11*2</t>
  </si>
  <si>
    <t>Súčet</t>
  </si>
  <si>
    <t>131201109.S</t>
  </si>
  <si>
    <t>Hĺbenie nezapažených jám a zárezov. Príplatok za lepivosť horniny 3</t>
  </si>
  <si>
    <t>-4743063</t>
  </si>
  <si>
    <t>59,3*0,5 'Prepočítané koeficientom množstva</t>
  </si>
  <si>
    <t>3</t>
  </si>
  <si>
    <t>132201101.S</t>
  </si>
  <si>
    <t>Výkop ryhy do šírky 600 mm v horn.3 do 100 m3</t>
  </si>
  <si>
    <t>1983291112</t>
  </si>
  <si>
    <t>(45,32+11,8)*2*0,6*0,7</t>
  </si>
  <si>
    <t>45,32*0,4*0,7*3</t>
  </si>
  <si>
    <t>8*0,4*0,7</t>
  </si>
  <si>
    <t>132201109.S</t>
  </si>
  <si>
    <t>Príplatok k cene za lepivosť pri hĺbení rýh šírky do 600 mm zapažených i nezapažených s urovnaním dna v hornine 3</t>
  </si>
  <si>
    <t>1567749713</t>
  </si>
  <si>
    <t>108,444*0,5</t>
  </si>
  <si>
    <t>Zakladanie</t>
  </si>
  <si>
    <t>5</t>
  </si>
  <si>
    <t>215901101.S</t>
  </si>
  <si>
    <t>Zhutnenie podložia z rastlej horniny 1 až 4 pod násypy, z hornina súdržných do 92 % PS a nesúdržných</t>
  </si>
  <si>
    <t>m2</t>
  </si>
  <si>
    <t>1713209944</t>
  </si>
  <si>
    <t>11,8*45,32</t>
  </si>
  <si>
    <t>17,95*5</t>
  </si>
  <si>
    <t>17,95*8</t>
  </si>
  <si>
    <t>58,32*3,5</t>
  </si>
  <si>
    <t>21,45*5</t>
  </si>
  <si>
    <t>6</t>
  </si>
  <si>
    <t>271571111.S</t>
  </si>
  <si>
    <t>Vankúše zhutnené pod základy zo štrkopiesku</t>
  </si>
  <si>
    <t>864577706</t>
  </si>
  <si>
    <t>1,5*1,5*0,1*11*2</t>
  </si>
  <si>
    <t>(45,32+11,8)*2*0,4*0,1</t>
  </si>
  <si>
    <t>45,32*0,4*0,1*3</t>
  </si>
  <si>
    <t>8*0,4*0,1</t>
  </si>
  <si>
    <t>7</t>
  </si>
  <si>
    <t>273351217.S</t>
  </si>
  <si>
    <t>Debnenie stien základových dosiek, zhotovenie</t>
  </si>
  <si>
    <t>-1052193222</t>
  </si>
  <si>
    <t>(5+17,45)*2*0,2</t>
  </si>
  <si>
    <t>(8+21,45)*2*0,2</t>
  </si>
  <si>
    <t>(8+45,32+5)*0,2+3,5*2*0,2</t>
  </si>
  <si>
    <t>(45,32+11,8)*2*0,2</t>
  </si>
  <si>
    <t>8</t>
  </si>
  <si>
    <t>273351218.S</t>
  </si>
  <si>
    <t>Debnenie stien základových dosiek, odstránenie</t>
  </si>
  <si>
    <t>-436402607</t>
  </si>
  <si>
    <t>9</t>
  </si>
  <si>
    <t>274313612.S</t>
  </si>
  <si>
    <t>Betón základových pásov, prostý tr. C 20/25</t>
  </si>
  <si>
    <t>1790375957</t>
  </si>
  <si>
    <t>(45,32+11,8)*2*0,4*0,6</t>
  </si>
  <si>
    <t>45,32*0,4*0,6*3</t>
  </si>
  <si>
    <t>8*0,4*0,6</t>
  </si>
  <si>
    <t>10</t>
  </si>
  <si>
    <t>275313612.S</t>
  </si>
  <si>
    <t>Betón základových pätiek, prostý tr. C 20/25</t>
  </si>
  <si>
    <t>-894945466</t>
  </si>
  <si>
    <t>1,5*1,5*1,1*11*2</t>
  </si>
  <si>
    <t>Zvislé a kompletné konštrukcie</t>
  </si>
  <si>
    <t>11</t>
  </si>
  <si>
    <t>341321315.S</t>
  </si>
  <si>
    <t>Betón stien a priečok, železový (bez výstuže) tr. C 20/25</t>
  </si>
  <si>
    <t>-1473392857</t>
  </si>
  <si>
    <t>(45,32+11,8)*2*0,25*2,2</t>
  </si>
  <si>
    <t>-4,0*2,2*0,25*2</t>
  </si>
  <si>
    <t>-4,5*2,2*0,25*8</t>
  </si>
  <si>
    <t>1,1*8*0,3</t>
  </si>
  <si>
    <t>12</t>
  </si>
  <si>
    <t>341351105.S</t>
  </si>
  <si>
    <t>Debnenie stien a priečok obojstranné zhotovenie-dielce</t>
  </si>
  <si>
    <t>742989272</t>
  </si>
  <si>
    <t>(45,32+11,8)*2*2,2*2</t>
  </si>
  <si>
    <t>-4,4*4*2</t>
  </si>
  <si>
    <t>-4,5*2,2*5*2</t>
  </si>
  <si>
    <t>8*1,1*2</t>
  </si>
  <si>
    <t>13</t>
  </si>
  <si>
    <t>341351106.S</t>
  </si>
  <si>
    <t>Debnenie stien a priečok obojstranné odstránenie-dielce</t>
  </si>
  <si>
    <t>1781381095</t>
  </si>
  <si>
    <t>14</t>
  </si>
  <si>
    <t>341362422.S</t>
  </si>
  <si>
    <t>Výstuž  stien a priečok rovných alebo oblých zo zváraných sietí KARI, priemer drôtu 6/6 mm, veľkosť oka 150x150 mm</t>
  </si>
  <si>
    <t>-1042471222</t>
  </si>
  <si>
    <t>(45,32+11,8)*2*2,2</t>
  </si>
  <si>
    <t>-4,0*2,2*2</t>
  </si>
  <si>
    <t>-4,5*2,2*8</t>
  </si>
  <si>
    <t>8*1,1</t>
  </si>
  <si>
    <t>Komunikácie</t>
  </si>
  <si>
    <t>15</t>
  </si>
  <si>
    <t>273362421.S</t>
  </si>
  <si>
    <t>Výstuž základových dosiek zo zvár. sietí KARI, priemer drôtu 6/6 mm, veľkosť oka 100x100 mm</t>
  </si>
  <si>
    <t>-1596726780</t>
  </si>
  <si>
    <t>21,45*5+13*21,45+45,32*3,5</t>
  </si>
  <si>
    <t>16</t>
  </si>
  <si>
    <t>564861111.S</t>
  </si>
  <si>
    <t>Podklad zo štrkodrviny s rozprestretím a zhutnením, po zhutnení hr. 200 mm</t>
  </si>
  <si>
    <t>-1665003548</t>
  </si>
  <si>
    <t>17</t>
  </si>
  <si>
    <t>567124215.S</t>
  </si>
  <si>
    <t>Podklad z podkladového betónu PB II tr. C 16/20 hr. 150 mm</t>
  </si>
  <si>
    <t>1914210458</t>
  </si>
  <si>
    <t>Úpravy povrchov, podlahy, osadenie</t>
  </si>
  <si>
    <t>18</t>
  </si>
  <si>
    <t>631315661.S</t>
  </si>
  <si>
    <t>Mazanina z betónu prostého (m3) tr. C 20/25 hr.nad 120 do 240 mm</t>
  </si>
  <si>
    <t>-592104410</t>
  </si>
  <si>
    <t>43,32*11,8*0,15</t>
  </si>
  <si>
    <t>19</t>
  </si>
  <si>
    <t>631351101.S</t>
  </si>
  <si>
    <t>Debnenie stien, rýh a otvorov v podlahách zhotovenie</t>
  </si>
  <si>
    <t>1308264369</t>
  </si>
  <si>
    <t>(45,3+11,8)*2*0,2</t>
  </si>
  <si>
    <t>631351102.S</t>
  </si>
  <si>
    <t>Debnenie stien, rýh a otvorov v podlahách odstránenie</t>
  </si>
  <si>
    <t>-1937708251</t>
  </si>
  <si>
    <t>21</t>
  </si>
  <si>
    <t>631362421.S</t>
  </si>
  <si>
    <t>Výstuž mazanín z betónov (z kameniva) a z ľahkých betónov zo sietí KARI, priemer drôtu 6/6 mm, veľkosť oka 100x100 mm</t>
  </si>
  <si>
    <t>-2129978977</t>
  </si>
  <si>
    <t>45,3*11,8</t>
  </si>
  <si>
    <t>22</t>
  </si>
  <si>
    <t>631501111.S</t>
  </si>
  <si>
    <t>Násyp s utlačením a urovnaním povrchu z kameniva ťaženého hrubého a drobného</t>
  </si>
  <si>
    <t>44106085</t>
  </si>
  <si>
    <t>43,32*11,8*0,2</t>
  </si>
  <si>
    <t>23</t>
  </si>
  <si>
    <t>919726113.S</t>
  </si>
  <si>
    <t>Rezanie priečnych alebo pozdĺžnych dilatačných škár betónových plôch šírky 4 mm hĺbky do 60 mm</t>
  </si>
  <si>
    <t>m</t>
  </si>
  <si>
    <t>1171242544</t>
  </si>
  <si>
    <t>45,32/6*11,8</t>
  </si>
  <si>
    <t>45,32</t>
  </si>
  <si>
    <t>24</t>
  </si>
  <si>
    <t>943943222.S</t>
  </si>
  <si>
    <t>Montáž lešenia priestorového ľahkého bez podláh pri zaťaženie do 2 kPa, výšky nad 10 do 22 m</t>
  </si>
  <si>
    <t>1117376955</t>
  </si>
  <si>
    <t>45,32*11,8*6,65/5</t>
  </si>
  <si>
    <t>25</t>
  </si>
  <si>
    <t>943943292.S</t>
  </si>
  <si>
    <t>Príplatok za prvý a každý ďalší i začatý mesiac používania lešenia priestorového ľahkého bez podláh výšky do 10 m a nad 10 do 22 m</t>
  </si>
  <si>
    <t>1321961538</t>
  </si>
  <si>
    <t>711,252*1</t>
  </si>
  <si>
    <t>26</t>
  </si>
  <si>
    <t>943943822.S</t>
  </si>
  <si>
    <t>Demontáž lešenia priestorového ľahkého bez podláh pri zaťažení do 2 kPa, výšky nad 10 do 22 m</t>
  </si>
  <si>
    <t>1382335181</t>
  </si>
  <si>
    <t>27</t>
  </si>
  <si>
    <t>943955022.S</t>
  </si>
  <si>
    <t>Montáž lešeňovej podlahy s priečnikmi alebo pozdľžnikmi výšky nad 10 do 20 m</t>
  </si>
  <si>
    <t>1211888461</t>
  </si>
  <si>
    <t>45,3*11,8/5</t>
  </si>
  <si>
    <t>28</t>
  </si>
  <si>
    <t>943955191.S</t>
  </si>
  <si>
    <t>Príplatok za prvý a každý i začatý mesiac použitia lešeňovej podlahy pre všetky výšky do 40 m</t>
  </si>
  <si>
    <t>-896591126</t>
  </si>
  <si>
    <t>106,98*1</t>
  </si>
  <si>
    <t>29</t>
  </si>
  <si>
    <t>943955822.S</t>
  </si>
  <si>
    <t>Demontáž lešeňovej podlahy s priečnikmi alebo pozdľžnikmi výšky nad 10 do 20 m</t>
  </si>
  <si>
    <t>-178229238</t>
  </si>
  <si>
    <t>30</t>
  </si>
  <si>
    <t>957381114.S</t>
  </si>
  <si>
    <t>Žľaby pre dobytok železobetón. vytvarované š.800 mm</t>
  </si>
  <si>
    <t>-698271101</t>
  </si>
  <si>
    <t xml:space="preserve">45,2   </t>
  </si>
  <si>
    <t>31</t>
  </si>
  <si>
    <t>957381119.S</t>
  </si>
  <si>
    <t>Príplatok za rozširenú časť žľabu</t>
  </si>
  <si>
    <t>-1546001726</t>
  </si>
  <si>
    <t>99</t>
  </si>
  <si>
    <t>Presun hmôt HSV</t>
  </si>
  <si>
    <t>32</t>
  </si>
  <si>
    <t>998022021.S</t>
  </si>
  <si>
    <t>Presun hmôt pre haly 802, 811 zvislá konštr.monolitická výšky do 20 m</t>
  </si>
  <si>
    <t>t</t>
  </si>
  <si>
    <t>-1634523974</t>
  </si>
  <si>
    <t>PSV</t>
  </si>
  <si>
    <t>Práce a dodávky PSV</t>
  </si>
  <si>
    <t>722</t>
  </si>
  <si>
    <t xml:space="preserve">Zdravotechnika - vnútorný vodovod   </t>
  </si>
  <si>
    <t>33</t>
  </si>
  <si>
    <t>722172126.S</t>
  </si>
  <si>
    <t>Potrubie z plastických rúr pre vodu do napájačky</t>
  </si>
  <si>
    <t>1034852036</t>
  </si>
  <si>
    <t xml:space="preserve">45,32+4*1,5   </t>
  </si>
  <si>
    <t>34</t>
  </si>
  <si>
    <t>722270179.S</t>
  </si>
  <si>
    <t>Montáž loptovej napájačky</t>
  </si>
  <si>
    <t>ks</t>
  </si>
  <si>
    <t>-820699444</t>
  </si>
  <si>
    <t>35</t>
  </si>
  <si>
    <t>M</t>
  </si>
  <si>
    <t>426810041299.S</t>
  </si>
  <si>
    <t>Loptová napájačka</t>
  </si>
  <si>
    <t>-1694647691</t>
  </si>
  <si>
    <t>36</t>
  </si>
  <si>
    <t>722290215.S</t>
  </si>
  <si>
    <t>Tlaková skúška vodovodného potrubia hrdlového alebo prírubového do DN 100</t>
  </si>
  <si>
    <t>2128590637</t>
  </si>
  <si>
    <t>37</t>
  </si>
  <si>
    <t>998722201.S</t>
  </si>
  <si>
    <t>Presun hmôt pre vnútorný vodovod v objektoch výšky do 6 m</t>
  </si>
  <si>
    <t>%</t>
  </si>
  <si>
    <t>574323992</t>
  </si>
  <si>
    <t>762</t>
  </si>
  <si>
    <t>Konštrukcie tesárske</t>
  </si>
  <si>
    <t>38</t>
  </si>
  <si>
    <t>762332120.S</t>
  </si>
  <si>
    <t>Montáž viazaných konštrukcií krovov striech z reziva priemernej plochy 120 - 224 cm2</t>
  </si>
  <si>
    <t>-340655340</t>
  </si>
  <si>
    <t>39</t>
  </si>
  <si>
    <t>605420000300.S</t>
  </si>
  <si>
    <t xml:space="preserve">Rezivo stavebné zo smreku - hranoly </t>
  </si>
  <si>
    <t>-989928502</t>
  </si>
  <si>
    <t>815*0,08*0,12</t>
  </si>
  <si>
    <t>40</t>
  </si>
  <si>
    <t>998762202.S</t>
  </si>
  <si>
    <t>Presun hmôt pre konštrukcie tesárske v objektoch výšky do 12 m</t>
  </si>
  <si>
    <t>-1087316760</t>
  </si>
  <si>
    <t>764</t>
  </si>
  <si>
    <t xml:space="preserve">Konštrukcie klampiarske   </t>
  </si>
  <si>
    <t>41</t>
  </si>
  <si>
    <t>764171799.S</t>
  </si>
  <si>
    <t>Presvetľovací profil k trapézovému oplášteniu</t>
  </si>
  <si>
    <t>-735550806</t>
  </si>
  <si>
    <t xml:space="preserve">45,32*1,2   </t>
  </si>
  <si>
    <t>42</t>
  </si>
  <si>
    <t>764171874.S</t>
  </si>
  <si>
    <t xml:space="preserve">Hrebenáč rovný </t>
  </si>
  <si>
    <t>565354894</t>
  </si>
  <si>
    <t>43</t>
  </si>
  <si>
    <t>764313221.S</t>
  </si>
  <si>
    <t>Krytiny hladké z pozinkovaného farbeného PZf plechu</t>
  </si>
  <si>
    <t>-247480152</t>
  </si>
  <si>
    <t>5,8*2*43,32</t>
  </si>
  <si>
    <t>44</t>
  </si>
  <si>
    <t>764454255.S</t>
  </si>
  <si>
    <t>Zvodové rúry z pozinkovaného PZ plechu, kruhové priemer</t>
  </si>
  <si>
    <t>-1133464032</t>
  </si>
  <si>
    <t>5,5*4*2</t>
  </si>
  <si>
    <t>45</t>
  </si>
  <si>
    <t>764761122.S</t>
  </si>
  <si>
    <t>Žľab pododkvapový polkruhový pozink farebný vrátane čela, hákov, rohov, kútov</t>
  </si>
  <si>
    <t>-1815994632</t>
  </si>
  <si>
    <t>45,32*3</t>
  </si>
  <si>
    <t>46</t>
  </si>
  <si>
    <t>998764201.S</t>
  </si>
  <si>
    <t>Presun hmôt pre konštrukcie klampiarske v objektoch výšky do 6 m</t>
  </si>
  <si>
    <t>-1544100094</t>
  </si>
  <si>
    <t>767</t>
  </si>
  <si>
    <t xml:space="preserve">Konštrukcie doplnkové kovové   </t>
  </si>
  <si>
    <t>47</t>
  </si>
  <si>
    <t>767392112.S</t>
  </si>
  <si>
    <t xml:space="preserve">Montáž krytiny striech plechom tvarovaným </t>
  </si>
  <si>
    <t>744712598</t>
  </si>
  <si>
    <t>1,2*43,32</t>
  </si>
  <si>
    <t>5,6*43,32</t>
  </si>
  <si>
    <t>48</t>
  </si>
  <si>
    <t>138310006700</t>
  </si>
  <si>
    <t xml:space="preserve">Plech trapézový </t>
  </si>
  <si>
    <t>-1161996634</t>
  </si>
  <si>
    <t>294,576*1,07 'Prepočítané koeficientom množstva</t>
  </si>
  <si>
    <t>49</t>
  </si>
  <si>
    <t>767421111.S</t>
  </si>
  <si>
    <t>Montáž opláštenia na oceľovú konštrukciu, výšky do 15 m</t>
  </si>
  <si>
    <t>1295415173</t>
  </si>
  <si>
    <t>45,32*(5,1-2,2-1,2)</t>
  </si>
  <si>
    <t>11,8*(5,1-2,2)*2</t>
  </si>
  <si>
    <t>11,8*1,8/2*2</t>
  </si>
  <si>
    <t>-1,8*4*2</t>
  </si>
  <si>
    <t>4,5*(5,1-2,2)*2</t>
  </si>
  <si>
    <t>50</t>
  </si>
  <si>
    <t>138810000100</t>
  </si>
  <si>
    <t>Plech na opláštenie maštale</t>
  </si>
  <si>
    <t>-1172324374</t>
  </si>
  <si>
    <t>51</t>
  </si>
  <si>
    <t>767654240.S</t>
  </si>
  <si>
    <t>Montáž vrát posuvných, osadených do oceľovej konštrukcie, s plochou nad 13 do 20 m2</t>
  </si>
  <si>
    <t>619524626</t>
  </si>
  <si>
    <t>52</t>
  </si>
  <si>
    <t>553410059400.S</t>
  </si>
  <si>
    <t>Vráta oceľové 4500x4300 mm</t>
  </si>
  <si>
    <t>-1597371299</t>
  </si>
  <si>
    <t>53</t>
  </si>
  <si>
    <t>767995102.S</t>
  </si>
  <si>
    <t>Montáž ostatných atypických kovových stavebných doplnkových konštrukcií nad 5 do 10 kg</t>
  </si>
  <si>
    <t>kg</t>
  </si>
  <si>
    <t>-625868397</t>
  </si>
  <si>
    <t>45,32*8</t>
  </si>
  <si>
    <t>11*18+11*8</t>
  </si>
  <si>
    <t>11*25+11*8</t>
  </si>
  <si>
    <t>11,8*2*15</t>
  </si>
  <si>
    <t>54</t>
  </si>
  <si>
    <t>155110000100.S</t>
  </si>
  <si>
    <t>Oceľová konštrukcia prestrešenia chodby krmenia</t>
  </si>
  <si>
    <t>916413374</t>
  </si>
  <si>
    <t>55</t>
  </si>
  <si>
    <t>998767201.S</t>
  </si>
  <si>
    <t>Presun hmôt pre kovové stavebné doplnkové konštrukcie v objektoch výšky do 6 m</t>
  </si>
  <si>
    <t>-1281370724</t>
  </si>
  <si>
    <t>783</t>
  </si>
  <si>
    <t>Nátery</t>
  </si>
  <si>
    <t>56</t>
  </si>
  <si>
    <t>783226100.S</t>
  </si>
  <si>
    <t>Nátery kov.stav.doplnk.konštr. syntetické na vzduchu schnúce základný - 35µm</t>
  </si>
  <si>
    <t>-935576445</t>
  </si>
  <si>
    <t>57</t>
  </si>
  <si>
    <t>783782404.S</t>
  </si>
  <si>
    <t>Nátery tesárskych konštrukcií, povrchová impregnácia proti drevokaznému hmyzu, hubám a plesniam, jednonásobná</t>
  </si>
  <si>
    <t>-1521528643</t>
  </si>
  <si>
    <t>815*0,2</t>
  </si>
  <si>
    <t>Práce a dodávky M</t>
  </si>
  <si>
    <t>21-M</t>
  </si>
  <si>
    <t xml:space="preserve">Elektromontáže   </t>
  </si>
  <si>
    <t>58</t>
  </si>
  <si>
    <t>210010041.S</t>
  </si>
  <si>
    <t>Rúrka elektroinštalačná ohybná kovová typ 3313, uložená pevne</t>
  </si>
  <si>
    <t>64</t>
  </si>
  <si>
    <t>-860546699</t>
  </si>
  <si>
    <t>59</t>
  </si>
  <si>
    <t>345710008305.S</t>
  </si>
  <si>
    <t>Rúrka ohybná 3313 kovová z vrchnej pozink. oceľovej pásky a vnútornej izolačnej vrstvy, D 18,9 mm</t>
  </si>
  <si>
    <t>256</t>
  </si>
  <si>
    <t>1588465693</t>
  </si>
  <si>
    <t>60</t>
  </si>
  <si>
    <t>345710036510.S</t>
  </si>
  <si>
    <t>Príchytka obojstranná 3613 z pozinkovanej ocele pre ohybné kovové elektroinštal. rúrky D 13 mm</t>
  </si>
  <si>
    <t>1999738606</t>
  </si>
  <si>
    <t>61</t>
  </si>
  <si>
    <t>210010301</t>
  </si>
  <si>
    <t>Škatuľa prístrojová bez zapojenia</t>
  </si>
  <si>
    <t>KUS</t>
  </si>
  <si>
    <t>1008364932</t>
  </si>
  <si>
    <t>62</t>
  </si>
  <si>
    <t>3450906510</t>
  </si>
  <si>
    <t>Krabica</t>
  </si>
  <si>
    <t>-2041293646</t>
  </si>
  <si>
    <t>63</t>
  </si>
  <si>
    <t>210100002</t>
  </si>
  <si>
    <t>Ukončenie vodičov v rozvádzač. vč. zapojenia a vodičovej koncovky do 6 mm2</t>
  </si>
  <si>
    <t>2069075443</t>
  </si>
  <si>
    <t>210110001.S</t>
  </si>
  <si>
    <t>Jednopólový spínač, nástenný , vrátane zapojenia</t>
  </si>
  <si>
    <t>1874906813</t>
  </si>
  <si>
    <t>65</t>
  </si>
  <si>
    <t>345340003000.S</t>
  </si>
  <si>
    <t>Spínač jednopólový nástenný</t>
  </si>
  <si>
    <t>1657121517</t>
  </si>
  <si>
    <t>66</t>
  </si>
  <si>
    <t>210111011.S</t>
  </si>
  <si>
    <t>Domová zásuvka polozapustená alebo zapustená 250 V  vrátane zapojenia</t>
  </si>
  <si>
    <t>-1419781620</t>
  </si>
  <si>
    <t>67</t>
  </si>
  <si>
    <t>345350004320.S</t>
  </si>
  <si>
    <t>Rámik jednoduchý pre spínače a zásuvky</t>
  </si>
  <si>
    <t>76541475</t>
  </si>
  <si>
    <t>68</t>
  </si>
  <si>
    <t>345520000430.S</t>
  </si>
  <si>
    <t>Zásuvka jednonásobná polozapustená,  komplet</t>
  </si>
  <si>
    <t>2073510073</t>
  </si>
  <si>
    <t>69</t>
  </si>
  <si>
    <t>210111102.S</t>
  </si>
  <si>
    <t>Priemyslová zásuvka nástenná  vrátane zapojenia,</t>
  </si>
  <si>
    <t>183539554</t>
  </si>
  <si>
    <t>70</t>
  </si>
  <si>
    <t>345540004210.S</t>
  </si>
  <si>
    <t>Zásuvka nástenná priemyslová</t>
  </si>
  <si>
    <t>-789642455</t>
  </si>
  <si>
    <t>71</t>
  </si>
  <si>
    <t>210191561.S</t>
  </si>
  <si>
    <t>Osadenie skrine rozvádzača  bez murárskych prác a zapojenia vodičov</t>
  </si>
  <si>
    <t>706115994</t>
  </si>
  <si>
    <t>72</t>
  </si>
  <si>
    <t>357120011900.S</t>
  </si>
  <si>
    <t>Skriňa elektromerová , bez ističa,  možnosť doplnenia</t>
  </si>
  <si>
    <t>428324135</t>
  </si>
  <si>
    <t>73</t>
  </si>
  <si>
    <t>210203040.S</t>
  </si>
  <si>
    <t>Montáž a zapojenie stropného LED svietidla 3-18 W</t>
  </si>
  <si>
    <t>2094176469</t>
  </si>
  <si>
    <t>74</t>
  </si>
  <si>
    <t>348110001604.S</t>
  </si>
  <si>
    <t>LED svietidlo závesné  pre LED trubice ,</t>
  </si>
  <si>
    <t>1620671004</t>
  </si>
  <si>
    <t>75</t>
  </si>
  <si>
    <t>210901058.S</t>
  </si>
  <si>
    <t>Kábel silový, uložený voľne</t>
  </si>
  <si>
    <t>-268581520</t>
  </si>
  <si>
    <t>76</t>
  </si>
  <si>
    <t>341110028900.S</t>
  </si>
  <si>
    <t>Kábel silový</t>
  </si>
  <si>
    <t>-1649658380</t>
  </si>
  <si>
    <t>77</t>
  </si>
  <si>
    <t>210902372.S</t>
  </si>
  <si>
    <t>Vodič silový, uložený v rúrke</t>
  </si>
  <si>
    <t>951416174</t>
  </si>
  <si>
    <t>78</t>
  </si>
  <si>
    <t>341110033100.S</t>
  </si>
  <si>
    <t>Vodič uložený v rurke</t>
  </si>
  <si>
    <t>-1871244593</t>
  </si>
  <si>
    <t>79</t>
  </si>
  <si>
    <t>HZS-001</t>
  </si>
  <si>
    <t>Revízie</t>
  </si>
  <si>
    <t>hod</t>
  </si>
  <si>
    <t>-2038775528</t>
  </si>
  <si>
    <t>80</t>
  </si>
  <si>
    <t>MV</t>
  </si>
  <si>
    <t>Murárske výpomoci</t>
  </si>
  <si>
    <t>1204192784</t>
  </si>
  <si>
    <t>81</t>
  </si>
  <si>
    <t>PD</t>
  </si>
  <si>
    <t>Presun dodávok</t>
  </si>
  <si>
    <t>-1404070804</t>
  </si>
  <si>
    <t>82</t>
  </si>
  <si>
    <t>PPV</t>
  </si>
  <si>
    <t>Podiel pridružených výkonov</t>
  </si>
  <si>
    <t>971174542</t>
  </si>
  <si>
    <t>43-M</t>
  </si>
  <si>
    <t>Montáž oceľových konštrukcií</t>
  </si>
  <si>
    <t>83</t>
  </si>
  <si>
    <t>430471200</t>
  </si>
  <si>
    <t>Oceľová konštrukcia maštale - montážOK</t>
  </si>
  <si>
    <t>1427711334</t>
  </si>
  <si>
    <t>1163,3*10</t>
  </si>
  <si>
    <t>84</t>
  </si>
  <si>
    <t>141990099</t>
  </si>
  <si>
    <t>Oceľová konštrukcia mašatale -dodávka OK</t>
  </si>
  <si>
    <t>-1602180413</t>
  </si>
  <si>
    <t>85</t>
  </si>
  <si>
    <t>MD</t>
  </si>
  <si>
    <t>Mimostavenisková doprava</t>
  </si>
  <si>
    <t>75112916</t>
  </si>
  <si>
    <t xml:space="preserve">    9 - Ostatné konštrukcie a práce  </t>
  </si>
  <si>
    <t xml:space="preserve">Ostatné konštrukcie a práce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</si>
</sst>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N8" sqref="AN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184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19"/>
      <c r="D4" s="20" t="s">
        <v>8</v>
      </c>
      <c r="AR4" s="19"/>
      <c r="AS4" s="21" t="s">
        <v>9</v>
      </c>
      <c r="BS4" s="16" t="s">
        <v>6</v>
      </c>
    </row>
    <row r="5" spans="1:74" s="1" customFormat="1" ht="12" customHeight="1">
      <c r="B5" s="19"/>
      <c r="D5" s="22" t="s">
        <v>10</v>
      </c>
      <c r="K5" s="215" t="s">
        <v>11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9"/>
      <c r="BS5" s="16" t="s">
        <v>6</v>
      </c>
    </row>
    <row r="6" spans="1:74" s="1" customFormat="1" ht="36.9" customHeight="1">
      <c r="B6" s="19"/>
      <c r="D6" s="24" t="s">
        <v>12</v>
      </c>
      <c r="K6" s="216" t="s">
        <v>13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/>
      <c r="AR8" s="19"/>
      <c r="BS8" s="16" t="s">
        <v>6</v>
      </c>
    </row>
    <row r="9" spans="1:74" s="1" customFormat="1" ht="14.4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19</v>
      </c>
      <c r="AK10" s="25" t="s">
        <v>20</v>
      </c>
      <c r="AN10" s="23" t="s">
        <v>1</v>
      </c>
      <c r="AR10" s="19"/>
      <c r="BS10" s="16" t="s">
        <v>6</v>
      </c>
    </row>
    <row r="11" spans="1:74" s="1" customFormat="1" ht="18.45" customHeight="1">
      <c r="B11" s="19"/>
      <c r="E11" s="23" t="s">
        <v>21</v>
      </c>
      <c r="AK11" s="25" t="s">
        <v>22</v>
      </c>
      <c r="AN11" s="23" t="s">
        <v>1</v>
      </c>
      <c r="AR11" s="19"/>
      <c r="BS11" s="16" t="s">
        <v>6</v>
      </c>
    </row>
    <row r="12" spans="1:74" s="1" customFormat="1" ht="6.9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23</v>
      </c>
      <c r="AK13" s="25" t="s">
        <v>20</v>
      </c>
      <c r="AN13" s="23" t="s">
        <v>1</v>
      </c>
      <c r="AR13" s="19"/>
      <c r="BS13" s="16" t="s">
        <v>6</v>
      </c>
    </row>
    <row r="14" spans="1:74" ht="13.2">
      <c r="B14" s="19"/>
      <c r="E14" s="23" t="s">
        <v>24</v>
      </c>
      <c r="AK14" s="25" t="s">
        <v>22</v>
      </c>
      <c r="AN14" s="23" t="s">
        <v>1</v>
      </c>
      <c r="AR14" s="19"/>
      <c r="BS14" s="16" t="s">
        <v>6</v>
      </c>
    </row>
    <row r="15" spans="1:74" s="1" customFormat="1" ht="6.9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25</v>
      </c>
      <c r="AK16" s="25" t="s">
        <v>20</v>
      </c>
      <c r="AN16" s="23" t="s">
        <v>1</v>
      </c>
      <c r="AR16" s="19"/>
      <c r="BS16" s="16" t="s">
        <v>3</v>
      </c>
    </row>
    <row r="17" spans="1:71" s="1" customFormat="1" ht="18.45" customHeight="1">
      <c r="B17" s="19"/>
      <c r="E17" s="23" t="s">
        <v>26</v>
      </c>
      <c r="AK17" s="25" t="s">
        <v>22</v>
      </c>
      <c r="AN17" s="23" t="s">
        <v>1</v>
      </c>
      <c r="AR17" s="19"/>
      <c r="BS17" s="16" t="s">
        <v>27</v>
      </c>
    </row>
    <row r="18" spans="1:71" s="1" customFormat="1" ht="6.9" customHeight="1">
      <c r="B18" s="19"/>
      <c r="AR18" s="19"/>
      <c r="BS18" s="16" t="s">
        <v>28</v>
      </c>
    </row>
    <row r="19" spans="1:71" s="1" customFormat="1" ht="12" customHeight="1">
      <c r="B19" s="19"/>
      <c r="D19" s="25" t="s">
        <v>29</v>
      </c>
      <c r="AK19" s="25" t="s">
        <v>20</v>
      </c>
      <c r="AN19" s="23" t="s">
        <v>1</v>
      </c>
      <c r="AR19" s="19"/>
      <c r="BS19" s="16" t="s">
        <v>28</v>
      </c>
    </row>
    <row r="20" spans="1:71" s="1" customFormat="1" ht="18.45" customHeight="1">
      <c r="B20" s="19"/>
      <c r="E20" s="23" t="s">
        <v>26</v>
      </c>
      <c r="AK20" s="25" t="s">
        <v>22</v>
      </c>
      <c r="AN20" s="23" t="s">
        <v>1</v>
      </c>
      <c r="AR20" s="19"/>
      <c r="BS20" s="16" t="s">
        <v>27</v>
      </c>
    </row>
    <row r="21" spans="1:71" s="1" customFormat="1" ht="6.9" customHeight="1">
      <c r="B21" s="19"/>
      <c r="AR21" s="19"/>
    </row>
    <row r="22" spans="1:71" s="1" customFormat="1" ht="12" customHeight="1">
      <c r="B22" s="19"/>
      <c r="D22" s="25" t="s">
        <v>30</v>
      </c>
      <c r="AR22" s="19"/>
    </row>
    <row r="23" spans="1:71" s="1" customFormat="1" ht="16.5" customHeight="1">
      <c r="B23" s="19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19"/>
    </row>
    <row r="24" spans="1:71" s="1" customFormat="1" ht="6.9" customHeight="1">
      <c r="B24" s="19"/>
      <c r="AR24" s="19"/>
    </row>
    <row r="25" spans="1:71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5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18">
        <f>ROUND(AG94,2)</f>
        <v>0</v>
      </c>
      <c r="AL26" s="219"/>
      <c r="AM26" s="219"/>
      <c r="AN26" s="219"/>
      <c r="AO26" s="219"/>
      <c r="AP26" s="28"/>
      <c r="AQ26" s="28"/>
      <c r="AR26" s="29"/>
      <c r="BE26" s="28"/>
    </row>
    <row r="27" spans="1:7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0" t="s">
        <v>32</v>
      </c>
      <c r="M28" s="220"/>
      <c r="N28" s="220"/>
      <c r="O28" s="220"/>
      <c r="P28" s="220"/>
      <c r="Q28" s="28"/>
      <c r="R28" s="28"/>
      <c r="S28" s="28"/>
      <c r="T28" s="28"/>
      <c r="U28" s="28"/>
      <c r="V28" s="28"/>
      <c r="W28" s="220" t="s">
        <v>33</v>
      </c>
      <c r="X28" s="220"/>
      <c r="Y28" s="220"/>
      <c r="Z28" s="220"/>
      <c r="AA28" s="220"/>
      <c r="AB28" s="220"/>
      <c r="AC28" s="220"/>
      <c r="AD28" s="220"/>
      <c r="AE28" s="220"/>
      <c r="AF28" s="28"/>
      <c r="AG28" s="28"/>
      <c r="AH28" s="28"/>
      <c r="AI28" s="28"/>
      <c r="AJ28" s="28"/>
      <c r="AK28" s="220" t="s">
        <v>34</v>
      </c>
      <c r="AL28" s="220"/>
      <c r="AM28" s="220"/>
      <c r="AN28" s="220"/>
      <c r="AO28" s="220"/>
      <c r="AP28" s="28"/>
      <c r="AQ28" s="28"/>
      <c r="AR28" s="29"/>
      <c r="BE28" s="28"/>
    </row>
    <row r="29" spans="1:71" s="3" customFormat="1" ht="14.4" customHeight="1">
      <c r="B29" s="33"/>
      <c r="D29" s="25" t="s">
        <v>35</v>
      </c>
      <c r="F29" s="34" t="s">
        <v>36</v>
      </c>
      <c r="L29" s="207">
        <v>0.2</v>
      </c>
      <c r="M29" s="206"/>
      <c r="N29" s="206"/>
      <c r="O29" s="206"/>
      <c r="P29" s="206"/>
      <c r="Q29" s="35"/>
      <c r="R29" s="35"/>
      <c r="S29" s="35"/>
      <c r="T29" s="35"/>
      <c r="U29" s="35"/>
      <c r="V29" s="35"/>
      <c r="W29" s="205">
        <f>ROUND(AZ94, 2)</f>
        <v>0</v>
      </c>
      <c r="X29" s="206"/>
      <c r="Y29" s="206"/>
      <c r="Z29" s="206"/>
      <c r="AA29" s="206"/>
      <c r="AB29" s="206"/>
      <c r="AC29" s="206"/>
      <c r="AD29" s="206"/>
      <c r="AE29" s="206"/>
      <c r="AF29" s="35"/>
      <c r="AG29" s="35"/>
      <c r="AH29" s="35"/>
      <c r="AI29" s="35"/>
      <c r="AJ29" s="35"/>
      <c r="AK29" s="205">
        <f>ROUND(AV94, 2)</f>
        <v>0</v>
      </c>
      <c r="AL29" s="206"/>
      <c r="AM29" s="206"/>
      <c r="AN29" s="206"/>
      <c r="AO29" s="206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" customHeight="1">
      <c r="B30" s="33"/>
      <c r="F30" s="34" t="s">
        <v>37</v>
      </c>
      <c r="L30" s="214">
        <v>0.2</v>
      </c>
      <c r="M30" s="213"/>
      <c r="N30" s="213"/>
      <c r="O30" s="213"/>
      <c r="P30" s="213"/>
      <c r="W30" s="212">
        <f>ROUND(BA94, 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 2)</f>
        <v>0</v>
      </c>
      <c r="AL30" s="213"/>
      <c r="AM30" s="213"/>
      <c r="AN30" s="213"/>
      <c r="AO30" s="213"/>
      <c r="AR30" s="33"/>
    </row>
    <row r="31" spans="1:71" s="3" customFormat="1" ht="14.4" hidden="1" customHeight="1">
      <c r="B31" s="33"/>
      <c r="F31" s="25" t="s">
        <v>38</v>
      </c>
      <c r="L31" s="214">
        <v>0.2</v>
      </c>
      <c r="M31" s="213"/>
      <c r="N31" s="213"/>
      <c r="O31" s="213"/>
      <c r="P31" s="213"/>
      <c r="W31" s="212">
        <f>ROUND(BB94, 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3"/>
    </row>
    <row r="32" spans="1:71" s="3" customFormat="1" ht="14.4" hidden="1" customHeight="1">
      <c r="B32" s="33"/>
      <c r="F32" s="25" t="s">
        <v>39</v>
      </c>
      <c r="L32" s="214">
        <v>0.2</v>
      </c>
      <c r="M32" s="213"/>
      <c r="N32" s="213"/>
      <c r="O32" s="213"/>
      <c r="P32" s="213"/>
      <c r="W32" s="212">
        <f>ROUND(BC94, 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3"/>
    </row>
    <row r="33" spans="1:57" s="3" customFormat="1" ht="14.4" hidden="1" customHeight="1">
      <c r="B33" s="33"/>
      <c r="F33" s="34" t="s">
        <v>40</v>
      </c>
      <c r="L33" s="207">
        <v>0</v>
      </c>
      <c r="M33" s="206"/>
      <c r="N33" s="206"/>
      <c r="O33" s="206"/>
      <c r="P33" s="206"/>
      <c r="Q33" s="35"/>
      <c r="R33" s="35"/>
      <c r="S33" s="35"/>
      <c r="T33" s="35"/>
      <c r="U33" s="35"/>
      <c r="V33" s="35"/>
      <c r="W33" s="205">
        <f>ROUND(BD94, 2)</f>
        <v>0</v>
      </c>
      <c r="X33" s="206"/>
      <c r="Y33" s="206"/>
      <c r="Z33" s="206"/>
      <c r="AA33" s="206"/>
      <c r="AB33" s="206"/>
      <c r="AC33" s="206"/>
      <c r="AD33" s="206"/>
      <c r="AE33" s="206"/>
      <c r="AF33" s="35"/>
      <c r="AG33" s="35"/>
      <c r="AH33" s="35"/>
      <c r="AI33" s="35"/>
      <c r="AJ33" s="35"/>
      <c r="AK33" s="205">
        <v>0</v>
      </c>
      <c r="AL33" s="206"/>
      <c r="AM33" s="206"/>
      <c r="AN33" s="206"/>
      <c r="AO33" s="206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08" t="s">
        <v>43</v>
      </c>
      <c r="Y35" s="209"/>
      <c r="Z35" s="209"/>
      <c r="AA35" s="209"/>
      <c r="AB35" s="209"/>
      <c r="AC35" s="39"/>
      <c r="AD35" s="39"/>
      <c r="AE35" s="39"/>
      <c r="AF35" s="39"/>
      <c r="AG35" s="39"/>
      <c r="AH35" s="39"/>
      <c r="AI35" s="39"/>
      <c r="AJ35" s="39"/>
      <c r="AK35" s="210">
        <f>SUM(AK26:AK33)</f>
        <v>0</v>
      </c>
      <c r="AL35" s="209"/>
      <c r="AM35" s="209"/>
      <c r="AN35" s="209"/>
      <c r="AO35" s="211"/>
      <c r="AP35" s="37"/>
      <c r="AQ35" s="37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.2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.2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.2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" customHeight="1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10</v>
      </c>
      <c r="L84" s="4" t="str">
        <f>K5</f>
        <v>31012</v>
      </c>
      <c r="AR84" s="50"/>
    </row>
    <row r="85" spans="1:91" s="5" customFormat="1" ht="36.9" customHeight="1">
      <c r="B85" s="51"/>
      <c r="C85" s="52" t="s">
        <v>12</v>
      </c>
      <c r="L85" s="196" t="str">
        <f>K6</f>
        <v>Stavebné úpravy maštale pre voľné ustajnenie HD, č. 305, k.u.Zbudský Rokytov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51"/>
    </row>
    <row r="86" spans="1:9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>Zbudský Rokytov, okr.Humenné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198" t="str">
        <f>IF(AN8= "","",AN8)</f>
        <v/>
      </c>
      <c r="AN87" s="198"/>
      <c r="AO87" s="28"/>
      <c r="AP87" s="28"/>
      <c r="AQ87" s="28"/>
      <c r="AR87" s="29"/>
      <c r="BE87" s="28"/>
    </row>
    <row r="88" spans="1:9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15" customHeight="1">
      <c r="A89" s="28"/>
      <c r="B89" s="29"/>
      <c r="C89" s="25" t="s">
        <v>19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Notax Consolting s.r.o.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25</v>
      </c>
      <c r="AJ89" s="28"/>
      <c r="AK89" s="28"/>
      <c r="AL89" s="28"/>
      <c r="AM89" s="199" t="str">
        <f>IF(E17="","",E17)</f>
        <v>Ing.Mária Salanciová</v>
      </c>
      <c r="AN89" s="200"/>
      <c r="AO89" s="200"/>
      <c r="AP89" s="200"/>
      <c r="AQ89" s="28"/>
      <c r="AR89" s="29"/>
      <c r="AS89" s="201" t="s">
        <v>51</v>
      </c>
      <c r="AT89" s="202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15" customHeight="1">
      <c r="A90" s="28"/>
      <c r="B90" s="29"/>
      <c r="C90" s="25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29</v>
      </c>
      <c r="AJ90" s="28"/>
      <c r="AK90" s="28"/>
      <c r="AL90" s="28"/>
      <c r="AM90" s="199" t="str">
        <f>IF(E20="","",E20)</f>
        <v>Ing.Mária Salanciová</v>
      </c>
      <c r="AN90" s="200"/>
      <c r="AO90" s="200"/>
      <c r="AP90" s="200"/>
      <c r="AQ90" s="28"/>
      <c r="AR90" s="29"/>
      <c r="AS90" s="203"/>
      <c r="AT90" s="204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3"/>
      <c r="AT91" s="204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186" t="s">
        <v>52</v>
      </c>
      <c r="D92" s="187"/>
      <c r="E92" s="187"/>
      <c r="F92" s="187"/>
      <c r="G92" s="187"/>
      <c r="H92" s="59"/>
      <c r="I92" s="188" t="s">
        <v>53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9" t="s">
        <v>54</v>
      </c>
      <c r="AH92" s="187"/>
      <c r="AI92" s="187"/>
      <c r="AJ92" s="187"/>
      <c r="AK92" s="187"/>
      <c r="AL92" s="187"/>
      <c r="AM92" s="187"/>
      <c r="AN92" s="188" t="s">
        <v>55</v>
      </c>
      <c r="AO92" s="187"/>
      <c r="AP92" s="190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1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94">
        <f>ROUND(AG95,2)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3762.0729500000002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70</v>
      </c>
      <c r="BT94" s="76" t="s">
        <v>71</v>
      </c>
      <c r="BU94" s="77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1" s="7" customFormat="1" ht="16.5" customHeight="1">
      <c r="A95" s="78" t="s">
        <v>75</v>
      </c>
      <c r="B95" s="79"/>
      <c r="C95" s="80"/>
      <c r="D95" s="193" t="s">
        <v>76</v>
      </c>
      <c r="E95" s="193"/>
      <c r="F95" s="193"/>
      <c r="G95" s="193"/>
      <c r="H95" s="193"/>
      <c r="I95" s="81"/>
      <c r="J95" s="193" t="s">
        <v>77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'01 - ASR'!J30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82" t="s">
        <v>78</v>
      </c>
      <c r="AR95" s="79"/>
      <c r="AS95" s="83">
        <v>0</v>
      </c>
      <c r="AT95" s="84">
        <f>ROUND(SUM(AV95:AW95),2)</f>
        <v>0</v>
      </c>
      <c r="AU95" s="85">
        <f>'01 - ASR'!P133</f>
        <v>3762.0729490000003</v>
      </c>
      <c r="AV95" s="84">
        <f>'01 - ASR'!J33</f>
        <v>0</v>
      </c>
      <c r="AW95" s="84">
        <f>'01 - ASR'!J34</f>
        <v>0</v>
      </c>
      <c r="AX95" s="84">
        <f>'01 - ASR'!J35</f>
        <v>0</v>
      </c>
      <c r="AY95" s="84">
        <f>'01 - ASR'!J36</f>
        <v>0</v>
      </c>
      <c r="AZ95" s="84">
        <f>'01 - ASR'!F33</f>
        <v>0</v>
      </c>
      <c r="BA95" s="84">
        <f>'01 - ASR'!F34</f>
        <v>0</v>
      </c>
      <c r="BB95" s="84">
        <f>'01 - ASR'!F35</f>
        <v>0</v>
      </c>
      <c r="BC95" s="84">
        <f>'01 - ASR'!F36</f>
        <v>0</v>
      </c>
      <c r="BD95" s="86">
        <f>'01 - ASR'!F37</f>
        <v>0</v>
      </c>
      <c r="BT95" s="87" t="s">
        <v>79</v>
      </c>
      <c r="BV95" s="87" t="s">
        <v>73</v>
      </c>
      <c r="BW95" s="87" t="s">
        <v>80</v>
      </c>
      <c r="BX95" s="87" t="s">
        <v>4</v>
      </c>
      <c r="CL95" s="87" t="s">
        <v>1</v>
      </c>
      <c r="CM95" s="87" t="s">
        <v>71</v>
      </c>
    </row>
    <row r="96" spans="1:91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" customHeight="1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1 - ASR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25"/>
  <sheetViews>
    <sheetView showGridLines="0" topLeftCell="A115" workbookViewId="0">
      <selection activeCell="J127" sqref="J127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8"/>
    </row>
    <row r="2" spans="1:46" s="1" customFormat="1" ht="36.9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6" t="s">
        <v>80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" customHeight="1">
      <c r="B4" s="19"/>
      <c r="D4" s="20" t="s">
        <v>81</v>
      </c>
      <c r="L4" s="19"/>
      <c r="M4" s="89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12</v>
      </c>
      <c r="L6" s="19"/>
    </row>
    <row r="7" spans="1:46" s="1" customFormat="1" ht="26.25" customHeight="1">
      <c r="B7" s="19"/>
      <c r="E7" s="222" t="str">
        <f>'Rekapitulácia stavby'!K6</f>
        <v>Stavebné úpravy maštale pre voľné ustajnenie HD, č. 305, k.u.Zbudský Rokytov</v>
      </c>
      <c r="F7" s="223"/>
      <c r="G7" s="223"/>
      <c r="H7" s="223"/>
      <c r="L7" s="19"/>
    </row>
    <row r="8" spans="1:46" s="2" customFormat="1" ht="12" customHeight="1">
      <c r="A8" s="28"/>
      <c r="B8" s="29"/>
      <c r="C8" s="28"/>
      <c r="D8" s="25" t="s">
        <v>82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196" t="s">
        <v>83</v>
      </c>
      <c r="F9" s="221"/>
      <c r="G9" s="221"/>
      <c r="H9" s="221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16</v>
      </c>
      <c r="E12" s="28"/>
      <c r="F12" s="23" t="s">
        <v>84</v>
      </c>
      <c r="G12" s="28"/>
      <c r="H12" s="28"/>
      <c r="I12" s="25" t="s">
        <v>18</v>
      </c>
      <c r="J12" s="54">
        <f>'Rekapitulácia stavby'!AN8</f>
        <v>0</v>
      </c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19</v>
      </c>
      <c r="E14" s="28"/>
      <c r="F14" s="28"/>
      <c r="G14" s="28"/>
      <c r="H14" s="28"/>
      <c r="I14" s="25" t="s">
        <v>20</v>
      </c>
      <c r="J14" s="23" t="s">
        <v>1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85</v>
      </c>
      <c r="F15" s="28"/>
      <c r="G15" s="28"/>
      <c r="H15" s="28"/>
      <c r="I15" s="25" t="s">
        <v>22</v>
      </c>
      <c r="J15" s="23" t="s">
        <v>1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23</v>
      </c>
      <c r="E17" s="28"/>
      <c r="F17" s="28"/>
      <c r="G17" s="28"/>
      <c r="H17" s="28"/>
      <c r="I17" s="25" t="s">
        <v>20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15" t="str">
        <f>'Rekapitulácia stavby'!E14</f>
        <v xml:space="preserve"> </v>
      </c>
      <c r="F18" s="215"/>
      <c r="G18" s="215"/>
      <c r="H18" s="215"/>
      <c r="I18" s="25" t="s">
        <v>22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20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26</v>
      </c>
      <c r="F21" s="28"/>
      <c r="G21" s="28"/>
      <c r="H21" s="28"/>
      <c r="I21" s="25" t="s">
        <v>22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20</v>
      </c>
      <c r="J23" s="23" t="s">
        <v>1</v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26</v>
      </c>
      <c r="F24" s="28"/>
      <c r="G24" s="28"/>
      <c r="H24" s="28"/>
      <c r="I24" s="25" t="s">
        <v>22</v>
      </c>
      <c r="J24" s="23" t="s">
        <v>1</v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0"/>
      <c r="B27" s="91"/>
      <c r="C27" s="90"/>
      <c r="D27" s="90"/>
      <c r="E27" s="217" t="s">
        <v>1</v>
      </c>
      <c r="F27" s="217"/>
      <c r="G27" s="217"/>
      <c r="H27" s="217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3" t="s">
        <v>31</v>
      </c>
      <c r="E30" s="28"/>
      <c r="F30" s="28"/>
      <c r="G30" s="28"/>
      <c r="H30" s="28"/>
      <c r="I30" s="28"/>
      <c r="J30" s="70">
        <f>ROUND(J133,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4" t="s">
        <v>35</v>
      </c>
      <c r="E33" s="34" t="s">
        <v>36</v>
      </c>
      <c r="F33" s="95">
        <f>ROUND((SUM(BE133:BE324)),  2)</f>
        <v>0</v>
      </c>
      <c r="G33" s="96"/>
      <c r="H33" s="96"/>
      <c r="I33" s="97">
        <v>0.2</v>
      </c>
      <c r="J33" s="95">
        <f>ROUND(((SUM(BE133:BE324))*I33),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37</v>
      </c>
      <c r="F34" s="98">
        <f>ROUND((SUM(BF133:BF324)),  2)</f>
        <v>0</v>
      </c>
      <c r="G34" s="28"/>
      <c r="H34" s="28"/>
      <c r="I34" s="99">
        <v>0.2</v>
      </c>
      <c r="J34" s="98">
        <f>ROUND(((SUM(BF133:BF324))*I34),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38</v>
      </c>
      <c r="F35" s="98">
        <f>ROUND((SUM(BG133:BG324)),  2)</f>
        <v>0</v>
      </c>
      <c r="G35" s="28"/>
      <c r="H35" s="28"/>
      <c r="I35" s="99">
        <v>0.2</v>
      </c>
      <c r="J35" s="98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39</v>
      </c>
      <c r="F36" s="98">
        <f>ROUND((SUM(BH133:BH324)),  2)</f>
        <v>0</v>
      </c>
      <c r="G36" s="28"/>
      <c r="H36" s="28"/>
      <c r="I36" s="99">
        <v>0.2</v>
      </c>
      <c r="J36" s="98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40</v>
      </c>
      <c r="F37" s="95">
        <f>ROUND((SUM(BI133:BI324)),  2)</f>
        <v>0</v>
      </c>
      <c r="G37" s="96"/>
      <c r="H37" s="96"/>
      <c r="I37" s="97">
        <v>0</v>
      </c>
      <c r="J37" s="95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0"/>
      <c r="D39" s="101" t="s">
        <v>41</v>
      </c>
      <c r="E39" s="59"/>
      <c r="F39" s="59"/>
      <c r="G39" s="102" t="s">
        <v>42</v>
      </c>
      <c r="H39" s="103" t="s">
        <v>43</v>
      </c>
      <c r="I39" s="59"/>
      <c r="J39" s="104">
        <f>SUM(J30:J37)</f>
        <v>0</v>
      </c>
      <c r="K39" s="105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46</v>
      </c>
      <c r="E61" s="31"/>
      <c r="F61" s="106" t="s">
        <v>47</v>
      </c>
      <c r="G61" s="44" t="s">
        <v>46</v>
      </c>
      <c r="H61" s="31"/>
      <c r="I61" s="31"/>
      <c r="J61" s="107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46</v>
      </c>
      <c r="E76" s="31"/>
      <c r="F76" s="106" t="s">
        <v>47</v>
      </c>
      <c r="G76" s="44" t="s">
        <v>46</v>
      </c>
      <c r="H76" s="31"/>
      <c r="I76" s="31"/>
      <c r="J76" s="107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86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22" t="str">
        <f>E7</f>
        <v>Stavebné úpravy maštale pre voľné ustajnenie HD, č. 305, k.u.Zbudský Rokytov</v>
      </c>
      <c r="F85" s="223"/>
      <c r="G85" s="223"/>
      <c r="H85" s="223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82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196" t="str">
        <f>E9</f>
        <v>01 - ASR</v>
      </c>
      <c r="F87" s="221"/>
      <c r="G87" s="221"/>
      <c r="H87" s="221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16</v>
      </c>
      <c r="D89" s="28"/>
      <c r="E89" s="28"/>
      <c r="F89" s="23" t="str">
        <f>F12</f>
        <v>Zbudský Rokytov</v>
      </c>
      <c r="G89" s="28"/>
      <c r="H89" s="28"/>
      <c r="I89" s="25" t="s">
        <v>18</v>
      </c>
      <c r="J89" s="54">
        <f>IF(J12="","",J12)</f>
        <v>0</v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15.15" customHeight="1">
      <c r="A91" s="28"/>
      <c r="B91" s="29"/>
      <c r="C91" s="25" t="s">
        <v>19</v>
      </c>
      <c r="D91" s="28"/>
      <c r="E91" s="28"/>
      <c r="F91" s="23" t="str">
        <f>E15</f>
        <v>NOTAX CONSULTING spol. s r.o., Fidlikova 3</v>
      </c>
      <c r="G91" s="28"/>
      <c r="H91" s="28"/>
      <c r="I91" s="25" t="s">
        <v>25</v>
      </c>
      <c r="J91" s="26" t="str">
        <f>E21</f>
        <v>Ing.Mária Salanciová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15" customHeight="1">
      <c r="A92" s="28"/>
      <c r="B92" s="29"/>
      <c r="C92" s="25" t="s">
        <v>23</v>
      </c>
      <c r="D92" s="28"/>
      <c r="E92" s="28"/>
      <c r="F92" s="23" t="str">
        <f>IF(E18="","",E18)</f>
        <v xml:space="preserve"> </v>
      </c>
      <c r="G92" s="28"/>
      <c r="H92" s="28"/>
      <c r="I92" s="25" t="s">
        <v>29</v>
      </c>
      <c r="J92" s="26" t="str">
        <f>E24</f>
        <v>Ing.Mária Salanciová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08" t="s">
        <v>87</v>
      </c>
      <c r="D94" s="100"/>
      <c r="E94" s="100"/>
      <c r="F94" s="100"/>
      <c r="G94" s="100"/>
      <c r="H94" s="100"/>
      <c r="I94" s="100"/>
      <c r="J94" s="109" t="s">
        <v>88</v>
      </c>
      <c r="K94" s="100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10" t="s">
        <v>89</v>
      </c>
      <c r="D96" s="28"/>
      <c r="E96" s="28"/>
      <c r="F96" s="28"/>
      <c r="G96" s="28"/>
      <c r="H96" s="28"/>
      <c r="I96" s="28"/>
      <c r="J96" s="70">
        <f>J133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90</v>
      </c>
    </row>
    <row r="97" spans="2:12" s="9" customFormat="1" ht="24.9" customHeight="1">
      <c r="B97" s="111"/>
      <c r="D97" s="112" t="s">
        <v>91</v>
      </c>
      <c r="E97" s="113"/>
      <c r="F97" s="113"/>
      <c r="G97" s="113"/>
      <c r="H97" s="113"/>
      <c r="I97" s="113"/>
      <c r="J97" s="114">
        <f>J134</f>
        <v>0</v>
      </c>
      <c r="L97" s="111"/>
    </row>
    <row r="98" spans="2:12" s="10" customFormat="1" ht="19.95" customHeight="1">
      <c r="B98" s="115"/>
      <c r="D98" s="116" t="s">
        <v>92</v>
      </c>
      <c r="E98" s="117"/>
      <c r="F98" s="117"/>
      <c r="G98" s="117"/>
      <c r="H98" s="117"/>
      <c r="I98" s="117"/>
      <c r="J98" s="118">
        <f>J135</f>
        <v>0</v>
      </c>
      <c r="L98" s="115"/>
    </row>
    <row r="99" spans="2:12" s="10" customFormat="1" ht="19.95" customHeight="1">
      <c r="B99" s="115"/>
      <c r="D99" s="116" t="s">
        <v>93</v>
      </c>
      <c r="E99" s="117"/>
      <c r="F99" s="117"/>
      <c r="G99" s="117"/>
      <c r="H99" s="117"/>
      <c r="I99" s="117"/>
      <c r="J99" s="118">
        <f>J148</f>
        <v>0</v>
      </c>
      <c r="L99" s="115"/>
    </row>
    <row r="100" spans="2:12" s="10" customFormat="1" ht="19.95" customHeight="1">
      <c r="B100" s="115"/>
      <c r="D100" s="116" t="s">
        <v>94</v>
      </c>
      <c r="E100" s="117"/>
      <c r="F100" s="117"/>
      <c r="G100" s="117"/>
      <c r="H100" s="117"/>
      <c r="I100" s="117"/>
      <c r="J100" s="118">
        <f>J177</f>
        <v>0</v>
      </c>
      <c r="L100" s="115"/>
    </row>
    <row r="101" spans="2:12" s="10" customFormat="1" ht="19.95" customHeight="1">
      <c r="B101" s="115"/>
      <c r="D101" s="116" t="s">
        <v>95</v>
      </c>
      <c r="E101" s="117"/>
      <c r="F101" s="117"/>
      <c r="G101" s="117"/>
      <c r="H101" s="117"/>
      <c r="I101" s="117"/>
      <c r="J101" s="118">
        <f>J197</f>
        <v>0</v>
      </c>
      <c r="L101" s="115"/>
    </row>
    <row r="102" spans="2:12" s="10" customFormat="1" ht="19.95" customHeight="1">
      <c r="B102" s="115"/>
      <c r="D102" s="116" t="s">
        <v>96</v>
      </c>
      <c r="E102" s="117"/>
      <c r="F102" s="117"/>
      <c r="G102" s="117"/>
      <c r="H102" s="117"/>
      <c r="I102" s="117"/>
      <c r="J102" s="118">
        <f>J203</f>
        <v>0</v>
      </c>
      <c r="L102" s="115"/>
    </row>
    <row r="103" spans="2:12" s="10" customFormat="1" ht="19.95" customHeight="1">
      <c r="B103" s="115"/>
      <c r="D103" s="116" t="s">
        <v>565</v>
      </c>
      <c r="E103" s="117"/>
      <c r="F103" s="117"/>
      <c r="G103" s="117"/>
      <c r="H103" s="117"/>
      <c r="I103" s="117"/>
      <c r="J103" s="118">
        <f>J213</f>
        <v>0</v>
      </c>
      <c r="L103" s="115"/>
    </row>
    <row r="104" spans="2:12" s="10" customFormat="1" ht="19.95" customHeight="1">
      <c r="B104" s="115"/>
      <c r="D104" s="116" t="s">
        <v>97</v>
      </c>
      <c r="E104" s="117"/>
      <c r="F104" s="117"/>
      <c r="G104" s="117"/>
      <c r="H104" s="117"/>
      <c r="I104" s="117"/>
      <c r="J104" s="118">
        <f>J232</f>
        <v>0</v>
      </c>
      <c r="L104" s="115"/>
    </row>
    <row r="105" spans="2:12" s="9" customFormat="1" ht="24.9" customHeight="1">
      <c r="B105" s="111"/>
      <c r="D105" s="112" t="s">
        <v>98</v>
      </c>
      <c r="E105" s="113"/>
      <c r="F105" s="113"/>
      <c r="G105" s="113"/>
      <c r="H105" s="113"/>
      <c r="I105" s="113"/>
      <c r="J105" s="114">
        <f>J234</f>
        <v>0</v>
      </c>
      <c r="L105" s="111"/>
    </row>
    <row r="106" spans="2:12" s="10" customFormat="1" ht="19.95" customHeight="1">
      <c r="B106" s="115"/>
      <c r="D106" s="116" t="s">
        <v>99</v>
      </c>
      <c r="E106" s="117"/>
      <c r="F106" s="117"/>
      <c r="G106" s="117"/>
      <c r="H106" s="117"/>
      <c r="I106" s="117"/>
      <c r="J106" s="118">
        <f>J235</f>
        <v>0</v>
      </c>
      <c r="L106" s="115"/>
    </row>
    <row r="107" spans="2:12" s="10" customFormat="1" ht="19.95" customHeight="1">
      <c r="B107" s="115"/>
      <c r="D107" s="116" t="s">
        <v>100</v>
      </c>
      <c r="E107" s="117"/>
      <c r="F107" s="117"/>
      <c r="G107" s="117"/>
      <c r="H107" s="117"/>
      <c r="I107" s="117"/>
      <c r="J107" s="118">
        <f>J243</f>
        <v>0</v>
      </c>
      <c r="L107" s="115"/>
    </row>
    <row r="108" spans="2:12" s="10" customFormat="1" ht="19.95" customHeight="1">
      <c r="B108" s="115"/>
      <c r="D108" s="116" t="s">
        <v>101</v>
      </c>
      <c r="E108" s="117"/>
      <c r="F108" s="117"/>
      <c r="G108" s="117"/>
      <c r="H108" s="117"/>
      <c r="I108" s="117"/>
      <c r="J108" s="118">
        <f>J248</f>
        <v>0</v>
      </c>
      <c r="L108" s="115"/>
    </row>
    <row r="109" spans="2:12" s="10" customFormat="1" ht="19.95" customHeight="1">
      <c r="B109" s="115"/>
      <c r="D109" s="116" t="s">
        <v>102</v>
      </c>
      <c r="E109" s="117"/>
      <c r="F109" s="117"/>
      <c r="G109" s="117"/>
      <c r="H109" s="117"/>
      <c r="I109" s="117"/>
      <c r="J109" s="118">
        <f>J262</f>
        <v>0</v>
      </c>
      <c r="L109" s="115"/>
    </row>
    <row r="110" spans="2:12" s="10" customFormat="1" ht="19.95" customHeight="1">
      <c r="B110" s="115"/>
      <c r="D110" s="116" t="s">
        <v>103</v>
      </c>
      <c r="E110" s="117"/>
      <c r="F110" s="117"/>
      <c r="G110" s="117"/>
      <c r="H110" s="117"/>
      <c r="I110" s="117"/>
      <c r="J110" s="118">
        <f>J288</f>
        <v>0</v>
      </c>
      <c r="L110" s="115"/>
    </row>
    <row r="111" spans="2:12" s="9" customFormat="1" ht="24.9" customHeight="1">
      <c r="B111" s="111"/>
      <c r="D111" s="112" t="s">
        <v>104</v>
      </c>
      <c r="E111" s="113"/>
      <c r="F111" s="113"/>
      <c r="G111" s="113"/>
      <c r="H111" s="113"/>
      <c r="I111" s="113"/>
      <c r="J111" s="114">
        <f>J292</f>
        <v>0</v>
      </c>
      <c r="L111" s="111"/>
    </row>
    <row r="112" spans="2:12" s="10" customFormat="1" ht="19.95" customHeight="1">
      <c r="B112" s="115"/>
      <c r="D112" s="116" t="s">
        <v>105</v>
      </c>
      <c r="E112" s="117"/>
      <c r="F112" s="117"/>
      <c r="G112" s="117"/>
      <c r="H112" s="117"/>
      <c r="I112" s="117"/>
      <c r="J112" s="118">
        <f>J293</f>
        <v>0</v>
      </c>
      <c r="L112" s="115"/>
    </row>
    <row r="113" spans="1:31" s="10" customFormat="1" ht="19.95" customHeight="1">
      <c r="B113" s="115"/>
      <c r="D113" s="116" t="s">
        <v>106</v>
      </c>
      <c r="E113" s="117"/>
      <c r="F113" s="117"/>
      <c r="G113" s="117"/>
      <c r="H113" s="117"/>
      <c r="I113" s="117"/>
      <c r="J113" s="118">
        <f>J319</f>
        <v>0</v>
      </c>
      <c r="L113" s="115"/>
    </row>
    <row r="114" spans="1:31" s="2" customFormat="1" ht="21.7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6.9" customHeight="1">
      <c r="A115" s="28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9" spans="1:31" s="2" customFormat="1" ht="6.9" customHeight="1">
      <c r="A119" s="28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24.9" customHeight="1">
      <c r="A120" s="28"/>
      <c r="B120" s="29"/>
      <c r="C120" s="20" t="s">
        <v>107</v>
      </c>
      <c r="D120" s="28"/>
      <c r="E120" s="28"/>
      <c r="F120" s="28"/>
      <c r="G120" s="28"/>
      <c r="H120" s="28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6.9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2" customHeight="1">
      <c r="A122" s="28"/>
      <c r="B122" s="29"/>
      <c r="C122" s="25" t="s">
        <v>12</v>
      </c>
      <c r="D122" s="28"/>
      <c r="E122" s="28"/>
      <c r="F122" s="28"/>
      <c r="G122" s="28"/>
      <c r="H122" s="28"/>
      <c r="I122" s="28"/>
      <c r="J122" s="28"/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26.25" customHeight="1">
      <c r="A123" s="28"/>
      <c r="B123" s="29"/>
      <c r="C123" s="28"/>
      <c r="D123" s="28"/>
      <c r="E123" s="222" t="str">
        <f>E7</f>
        <v>Stavebné úpravy maštale pre voľné ustajnenie HD, č. 305, k.u.Zbudský Rokytov</v>
      </c>
      <c r="F123" s="223"/>
      <c r="G123" s="223"/>
      <c r="H123" s="223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2" customHeight="1">
      <c r="A124" s="28"/>
      <c r="B124" s="29"/>
      <c r="C124" s="25" t="s">
        <v>82</v>
      </c>
      <c r="D124" s="28"/>
      <c r="E124" s="28"/>
      <c r="F124" s="28"/>
      <c r="G124" s="28"/>
      <c r="H124" s="28"/>
      <c r="I124" s="28"/>
      <c r="J124" s="28"/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16.5" customHeight="1">
      <c r="A125" s="28"/>
      <c r="B125" s="29"/>
      <c r="C125" s="28"/>
      <c r="D125" s="28"/>
      <c r="E125" s="196" t="str">
        <f>E9</f>
        <v>01 - ASR</v>
      </c>
      <c r="F125" s="221"/>
      <c r="G125" s="221"/>
      <c r="H125" s="221"/>
      <c r="I125" s="28"/>
      <c r="J125" s="28"/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6.9" customHeight="1">
      <c r="A126" s="28"/>
      <c r="B126" s="29"/>
      <c r="C126" s="28"/>
      <c r="D126" s="28"/>
      <c r="E126" s="28"/>
      <c r="F126" s="28"/>
      <c r="G126" s="28"/>
      <c r="H126" s="28"/>
      <c r="I126" s="28"/>
      <c r="J126" s="28"/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12" customHeight="1">
      <c r="A127" s="28"/>
      <c r="B127" s="29"/>
      <c r="C127" s="25" t="s">
        <v>16</v>
      </c>
      <c r="D127" s="28"/>
      <c r="E127" s="28"/>
      <c r="F127" s="23" t="str">
        <f>F12</f>
        <v>Zbudský Rokytov</v>
      </c>
      <c r="G127" s="28"/>
      <c r="H127" s="28"/>
      <c r="I127" s="25" t="s">
        <v>18</v>
      </c>
      <c r="J127" s="54"/>
      <c r="K127" s="28"/>
      <c r="L127" s="41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6.9" customHeight="1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41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65" s="2" customFormat="1" ht="15.15" customHeight="1">
      <c r="A129" s="28"/>
      <c r="B129" s="29"/>
      <c r="C129" s="25" t="s">
        <v>19</v>
      </c>
      <c r="D129" s="28"/>
      <c r="E129" s="28"/>
      <c r="F129" s="23" t="str">
        <f>E15</f>
        <v>NOTAX CONSULTING spol. s r.o., Fidlikova 3</v>
      </c>
      <c r="G129" s="28"/>
      <c r="H129" s="28"/>
      <c r="I129" s="25" t="s">
        <v>25</v>
      </c>
      <c r="J129" s="26" t="str">
        <f>E21</f>
        <v>Ing.Mária Salanciová</v>
      </c>
      <c r="K129" s="28"/>
      <c r="L129" s="4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65" s="2" customFormat="1" ht="15.15" customHeight="1">
      <c r="A130" s="28"/>
      <c r="B130" s="29"/>
      <c r="C130" s="25" t="s">
        <v>23</v>
      </c>
      <c r="D130" s="28"/>
      <c r="E130" s="28"/>
      <c r="F130" s="23" t="str">
        <f>IF(E18="","",E18)</f>
        <v xml:space="preserve"> </v>
      </c>
      <c r="G130" s="28"/>
      <c r="H130" s="28"/>
      <c r="I130" s="25" t="s">
        <v>29</v>
      </c>
      <c r="J130" s="26" t="str">
        <f>E24</f>
        <v>Ing.Mária Salanciová</v>
      </c>
      <c r="K130" s="28"/>
      <c r="L130" s="4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65" s="2" customFormat="1" ht="10.35" customHeight="1">
      <c r="A131" s="28"/>
      <c r="B131" s="29"/>
      <c r="C131" s="28"/>
      <c r="D131" s="28"/>
      <c r="E131" s="28"/>
      <c r="F131" s="28"/>
      <c r="G131" s="28"/>
      <c r="H131" s="28"/>
      <c r="I131" s="28"/>
      <c r="J131" s="28"/>
      <c r="K131" s="28"/>
      <c r="L131" s="41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65" s="11" customFormat="1" ht="29.25" customHeight="1">
      <c r="A132" s="119"/>
      <c r="B132" s="120"/>
      <c r="C132" s="121" t="s">
        <v>108</v>
      </c>
      <c r="D132" s="122" t="s">
        <v>56</v>
      </c>
      <c r="E132" s="122" t="s">
        <v>52</v>
      </c>
      <c r="F132" s="122" t="s">
        <v>53</v>
      </c>
      <c r="G132" s="122" t="s">
        <v>109</v>
      </c>
      <c r="H132" s="122" t="s">
        <v>110</v>
      </c>
      <c r="I132" s="122" t="s">
        <v>111</v>
      </c>
      <c r="J132" s="123" t="s">
        <v>88</v>
      </c>
      <c r="K132" s="124" t="s">
        <v>112</v>
      </c>
      <c r="L132" s="125"/>
      <c r="M132" s="61" t="s">
        <v>1</v>
      </c>
      <c r="N132" s="62" t="s">
        <v>35</v>
      </c>
      <c r="O132" s="62" t="s">
        <v>113</v>
      </c>
      <c r="P132" s="62" t="s">
        <v>114</v>
      </c>
      <c r="Q132" s="62" t="s">
        <v>115</v>
      </c>
      <c r="R132" s="62" t="s">
        <v>116</v>
      </c>
      <c r="S132" s="62" t="s">
        <v>117</v>
      </c>
      <c r="T132" s="63" t="s">
        <v>118</v>
      </c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</row>
    <row r="133" spans="1:65" s="2" customFormat="1" ht="22.8" customHeight="1">
      <c r="A133" s="28"/>
      <c r="B133" s="29"/>
      <c r="C133" s="68" t="s">
        <v>89</v>
      </c>
      <c r="D133" s="28"/>
      <c r="E133" s="28"/>
      <c r="F133" s="28"/>
      <c r="G133" s="28"/>
      <c r="H133" s="28"/>
      <c r="I133" s="28"/>
      <c r="J133" s="126">
        <f>BK133</f>
        <v>0</v>
      </c>
      <c r="K133" s="28"/>
      <c r="L133" s="29"/>
      <c r="M133" s="64"/>
      <c r="N133" s="55"/>
      <c r="O133" s="65"/>
      <c r="P133" s="127">
        <f>P134+P234+P292</f>
        <v>3762.0729490000003</v>
      </c>
      <c r="Q133" s="65"/>
      <c r="R133" s="127">
        <f>R134+R234+R292</f>
        <v>1176.0784253299998</v>
      </c>
      <c r="S133" s="65"/>
      <c r="T133" s="128">
        <f>T134+T234+T292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T133" s="16" t="s">
        <v>70</v>
      </c>
      <c r="AU133" s="16" t="s">
        <v>90</v>
      </c>
      <c r="BK133" s="129">
        <f>BK134+BK234+BK292</f>
        <v>0</v>
      </c>
    </row>
    <row r="134" spans="1:65" s="12" customFormat="1" ht="25.95" customHeight="1">
      <c r="B134" s="130"/>
      <c r="D134" s="131" t="s">
        <v>70</v>
      </c>
      <c r="E134" s="132" t="s">
        <v>119</v>
      </c>
      <c r="F134" s="132" t="s">
        <v>120</v>
      </c>
      <c r="J134" s="133">
        <f>BK134</f>
        <v>0</v>
      </c>
      <c r="L134" s="130"/>
      <c r="M134" s="134"/>
      <c r="N134" s="135"/>
      <c r="O134" s="135"/>
      <c r="P134" s="136">
        <f>P135+P148+P177+P197+P203+P213+P232</f>
        <v>1933.6853550000001</v>
      </c>
      <c r="Q134" s="135"/>
      <c r="R134" s="136">
        <f>R135+R148+R177+R197+R203+R213+R232</f>
        <v>1160.0616564899999</v>
      </c>
      <c r="S134" s="135"/>
      <c r="T134" s="137">
        <f>T135+T148+T177+T197+T203+T213+T232</f>
        <v>0</v>
      </c>
      <c r="AR134" s="131" t="s">
        <v>79</v>
      </c>
      <c r="AT134" s="138" t="s">
        <v>70</v>
      </c>
      <c r="AU134" s="138" t="s">
        <v>71</v>
      </c>
      <c r="AY134" s="131" t="s">
        <v>121</v>
      </c>
      <c r="BK134" s="139">
        <f>BK135+BK148+BK177+BK197+BK203+BK213+BK232</f>
        <v>0</v>
      </c>
    </row>
    <row r="135" spans="1:65" s="12" customFormat="1" ht="22.8" customHeight="1">
      <c r="B135" s="130"/>
      <c r="D135" s="131" t="s">
        <v>70</v>
      </c>
      <c r="E135" s="140" t="s">
        <v>79</v>
      </c>
      <c r="F135" s="140" t="s">
        <v>122</v>
      </c>
      <c r="J135" s="141">
        <f>BK135</f>
        <v>0</v>
      </c>
      <c r="L135" s="130"/>
      <c r="M135" s="134"/>
      <c r="N135" s="135"/>
      <c r="O135" s="135"/>
      <c r="P135" s="136">
        <f>SUM(P136:P147)</f>
        <v>306.22164600000002</v>
      </c>
      <c r="Q135" s="135"/>
      <c r="R135" s="136">
        <f>SUM(R136:R147)</f>
        <v>0</v>
      </c>
      <c r="S135" s="135"/>
      <c r="T135" s="137">
        <f>SUM(T136:T147)</f>
        <v>0</v>
      </c>
      <c r="AR135" s="131" t="s">
        <v>79</v>
      </c>
      <c r="AT135" s="138" t="s">
        <v>70</v>
      </c>
      <c r="AU135" s="138" t="s">
        <v>79</v>
      </c>
      <c r="AY135" s="131" t="s">
        <v>121</v>
      </c>
      <c r="BK135" s="139">
        <f>SUM(BK136:BK147)</f>
        <v>0</v>
      </c>
    </row>
    <row r="136" spans="1:65" s="2" customFormat="1" ht="21.75" customHeight="1">
      <c r="A136" s="28"/>
      <c r="B136" s="142"/>
      <c r="C136" s="143" t="s">
        <v>79</v>
      </c>
      <c r="D136" s="143" t="s">
        <v>123</v>
      </c>
      <c r="E136" s="144" t="s">
        <v>124</v>
      </c>
      <c r="F136" s="145" t="s">
        <v>125</v>
      </c>
      <c r="G136" s="146" t="s">
        <v>126</v>
      </c>
      <c r="H136" s="147">
        <v>59.4</v>
      </c>
      <c r="I136" s="147"/>
      <c r="J136" s="147">
        <f>ROUND(I136*H136,3)</f>
        <v>0</v>
      </c>
      <c r="K136" s="148"/>
      <c r="L136" s="29"/>
      <c r="M136" s="149" t="s">
        <v>1</v>
      </c>
      <c r="N136" s="150" t="s">
        <v>37</v>
      </c>
      <c r="O136" s="151">
        <v>0.83799999999999997</v>
      </c>
      <c r="P136" s="151">
        <f>O136*H136</f>
        <v>49.777199999999993</v>
      </c>
      <c r="Q136" s="151">
        <v>0</v>
      </c>
      <c r="R136" s="151">
        <f>Q136*H136</f>
        <v>0</v>
      </c>
      <c r="S136" s="151">
        <v>0</v>
      </c>
      <c r="T136" s="152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3" t="s">
        <v>127</v>
      </c>
      <c r="AT136" s="153" t="s">
        <v>123</v>
      </c>
      <c r="AU136" s="153" t="s">
        <v>128</v>
      </c>
      <c r="AY136" s="16" t="s">
        <v>121</v>
      </c>
      <c r="BE136" s="154">
        <f>IF(N136="základná",J136,0)</f>
        <v>0</v>
      </c>
      <c r="BF136" s="154">
        <f>IF(N136="znížená",J136,0)</f>
        <v>0</v>
      </c>
      <c r="BG136" s="154">
        <f>IF(N136="zákl. prenesená",J136,0)</f>
        <v>0</v>
      </c>
      <c r="BH136" s="154">
        <f>IF(N136="zníž. prenesená",J136,0)</f>
        <v>0</v>
      </c>
      <c r="BI136" s="154">
        <f>IF(N136="nulová",J136,0)</f>
        <v>0</v>
      </c>
      <c r="BJ136" s="16" t="s">
        <v>128</v>
      </c>
      <c r="BK136" s="155">
        <f>ROUND(I136*H136,3)</f>
        <v>0</v>
      </c>
      <c r="BL136" s="16" t="s">
        <v>127</v>
      </c>
      <c r="BM136" s="153" t="s">
        <v>129</v>
      </c>
    </row>
    <row r="137" spans="1:65" s="13" customFormat="1">
      <c r="B137" s="156"/>
      <c r="D137" s="157" t="s">
        <v>130</v>
      </c>
      <c r="E137" s="158" t="s">
        <v>1</v>
      </c>
      <c r="F137" s="159" t="s">
        <v>131</v>
      </c>
      <c r="H137" s="160">
        <v>59.4</v>
      </c>
      <c r="L137" s="156"/>
      <c r="M137" s="161"/>
      <c r="N137" s="162"/>
      <c r="O137" s="162"/>
      <c r="P137" s="162"/>
      <c r="Q137" s="162"/>
      <c r="R137" s="162"/>
      <c r="S137" s="162"/>
      <c r="T137" s="163"/>
      <c r="AT137" s="158" t="s">
        <v>130</v>
      </c>
      <c r="AU137" s="158" t="s">
        <v>128</v>
      </c>
      <c r="AV137" s="13" t="s">
        <v>128</v>
      </c>
      <c r="AW137" s="13" t="s">
        <v>27</v>
      </c>
      <c r="AX137" s="13" t="s">
        <v>71</v>
      </c>
      <c r="AY137" s="158" t="s">
        <v>121</v>
      </c>
    </row>
    <row r="138" spans="1:65" s="14" customFormat="1">
      <c r="B138" s="164"/>
      <c r="D138" s="157" t="s">
        <v>130</v>
      </c>
      <c r="E138" s="165" t="s">
        <v>1</v>
      </c>
      <c r="F138" s="166" t="s">
        <v>132</v>
      </c>
      <c r="H138" s="167">
        <v>59.4</v>
      </c>
      <c r="L138" s="164"/>
      <c r="M138" s="168"/>
      <c r="N138" s="169"/>
      <c r="O138" s="169"/>
      <c r="P138" s="169"/>
      <c r="Q138" s="169"/>
      <c r="R138" s="169"/>
      <c r="S138" s="169"/>
      <c r="T138" s="170"/>
      <c r="AT138" s="165" t="s">
        <v>130</v>
      </c>
      <c r="AU138" s="165" t="s">
        <v>128</v>
      </c>
      <c r="AV138" s="14" t="s">
        <v>127</v>
      </c>
      <c r="AW138" s="14" t="s">
        <v>27</v>
      </c>
      <c r="AX138" s="14" t="s">
        <v>79</v>
      </c>
      <c r="AY138" s="165" t="s">
        <v>121</v>
      </c>
    </row>
    <row r="139" spans="1:65" s="2" customFormat="1" ht="24.15" customHeight="1">
      <c r="A139" s="28"/>
      <c r="B139" s="142"/>
      <c r="C139" s="143" t="s">
        <v>128</v>
      </c>
      <c r="D139" s="143" t="s">
        <v>123</v>
      </c>
      <c r="E139" s="144" t="s">
        <v>133</v>
      </c>
      <c r="F139" s="145" t="s">
        <v>134</v>
      </c>
      <c r="G139" s="146" t="s">
        <v>126</v>
      </c>
      <c r="H139" s="147">
        <v>29.65</v>
      </c>
      <c r="I139" s="147"/>
      <c r="J139" s="147">
        <f>ROUND(I139*H139,3)</f>
        <v>0</v>
      </c>
      <c r="K139" s="148"/>
      <c r="L139" s="29"/>
      <c r="M139" s="149" t="s">
        <v>1</v>
      </c>
      <c r="N139" s="150" t="s">
        <v>37</v>
      </c>
      <c r="O139" s="151">
        <v>4.2000000000000003E-2</v>
      </c>
      <c r="P139" s="151">
        <f>O139*H139</f>
        <v>1.2453000000000001</v>
      </c>
      <c r="Q139" s="151">
        <v>0</v>
      </c>
      <c r="R139" s="151">
        <f>Q139*H139</f>
        <v>0</v>
      </c>
      <c r="S139" s="151">
        <v>0</v>
      </c>
      <c r="T139" s="152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3" t="s">
        <v>127</v>
      </c>
      <c r="AT139" s="153" t="s">
        <v>123</v>
      </c>
      <c r="AU139" s="153" t="s">
        <v>128</v>
      </c>
      <c r="AY139" s="16" t="s">
        <v>121</v>
      </c>
      <c r="BE139" s="154">
        <f>IF(N139="základná",J139,0)</f>
        <v>0</v>
      </c>
      <c r="BF139" s="154">
        <f>IF(N139="znížená",J139,0)</f>
        <v>0</v>
      </c>
      <c r="BG139" s="154">
        <f>IF(N139="zákl. prenesená",J139,0)</f>
        <v>0</v>
      </c>
      <c r="BH139" s="154">
        <f>IF(N139="zníž. prenesená",J139,0)</f>
        <v>0</v>
      </c>
      <c r="BI139" s="154">
        <f>IF(N139="nulová",J139,0)</f>
        <v>0</v>
      </c>
      <c r="BJ139" s="16" t="s">
        <v>128</v>
      </c>
      <c r="BK139" s="155">
        <f>ROUND(I139*H139,3)</f>
        <v>0</v>
      </c>
      <c r="BL139" s="16" t="s">
        <v>127</v>
      </c>
      <c r="BM139" s="153" t="s">
        <v>135</v>
      </c>
    </row>
    <row r="140" spans="1:65" s="13" customFormat="1">
      <c r="B140" s="156"/>
      <c r="D140" s="157" t="s">
        <v>130</v>
      </c>
      <c r="F140" s="159" t="s">
        <v>136</v>
      </c>
      <c r="H140" s="160">
        <v>29.65</v>
      </c>
      <c r="L140" s="156"/>
      <c r="M140" s="161"/>
      <c r="N140" s="162"/>
      <c r="O140" s="162"/>
      <c r="P140" s="162"/>
      <c r="Q140" s="162"/>
      <c r="R140" s="162"/>
      <c r="S140" s="162"/>
      <c r="T140" s="163"/>
      <c r="AT140" s="158" t="s">
        <v>130</v>
      </c>
      <c r="AU140" s="158" t="s">
        <v>128</v>
      </c>
      <c r="AV140" s="13" t="s">
        <v>128</v>
      </c>
      <c r="AW140" s="13" t="s">
        <v>3</v>
      </c>
      <c r="AX140" s="13" t="s">
        <v>79</v>
      </c>
      <c r="AY140" s="158" t="s">
        <v>121</v>
      </c>
    </row>
    <row r="141" spans="1:65" s="2" customFormat="1" ht="21.75" customHeight="1">
      <c r="A141" s="28"/>
      <c r="B141" s="142"/>
      <c r="C141" s="143" t="s">
        <v>137</v>
      </c>
      <c r="D141" s="143" t="s">
        <v>123</v>
      </c>
      <c r="E141" s="144" t="s">
        <v>138</v>
      </c>
      <c r="F141" s="145" t="s">
        <v>139</v>
      </c>
      <c r="G141" s="146" t="s">
        <v>126</v>
      </c>
      <c r="H141" s="147">
        <v>88.29</v>
      </c>
      <c r="I141" s="147"/>
      <c r="J141" s="147">
        <f>ROUND(I141*H141,3)</f>
        <v>0</v>
      </c>
      <c r="K141" s="148"/>
      <c r="L141" s="29"/>
      <c r="M141" s="149" t="s">
        <v>1</v>
      </c>
      <c r="N141" s="150" t="s">
        <v>37</v>
      </c>
      <c r="O141" s="151">
        <v>2.5139999999999998</v>
      </c>
      <c r="P141" s="151">
        <f>O141*H141</f>
        <v>221.96106</v>
      </c>
      <c r="Q141" s="151">
        <v>0</v>
      </c>
      <c r="R141" s="151">
        <f>Q141*H141</f>
        <v>0</v>
      </c>
      <c r="S141" s="151">
        <v>0</v>
      </c>
      <c r="T141" s="152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3" t="s">
        <v>127</v>
      </c>
      <c r="AT141" s="153" t="s">
        <v>123</v>
      </c>
      <c r="AU141" s="153" t="s">
        <v>128</v>
      </c>
      <c r="AY141" s="16" t="s">
        <v>121</v>
      </c>
      <c r="BE141" s="154">
        <f>IF(N141="základná",J141,0)</f>
        <v>0</v>
      </c>
      <c r="BF141" s="154">
        <f>IF(N141="znížená",J141,0)</f>
        <v>0</v>
      </c>
      <c r="BG141" s="154">
        <f>IF(N141="zákl. prenesená",J141,0)</f>
        <v>0</v>
      </c>
      <c r="BH141" s="154">
        <f>IF(N141="zníž. prenesená",J141,0)</f>
        <v>0</v>
      </c>
      <c r="BI141" s="154">
        <f>IF(N141="nulová",J141,0)</f>
        <v>0</v>
      </c>
      <c r="BJ141" s="16" t="s">
        <v>128</v>
      </c>
      <c r="BK141" s="155">
        <f>ROUND(I141*H141,3)</f>
        <v>0</v>
      </c>
      <c r="BL141" s="16" t="s">
        <v>127</v>
      </c>
      <c r="BM141" s="153" t="s">
        <v>140</v>
      </c>
    </row>
    <row r="142" spans="1:65" s="13" customFormat="1">
      <c r="B142" s="156"/>
      <c r="D142" s="157" t="s">
        <v>130</v>
      </c>
      <c r="E142" s="158" t="s">
        <v>1</v>
      </c>
      <c r="F142" s="159" t="s">
        <v>141</v>
      </c>
      <c r="H142" s="160">
        <v>47.981000000000002</v>
      </c>
      <c r="L142" s="156"/>
      <c r="M142" s="161"/>
      <c r="N142" s="162"/>
      <c r="O142" s="162"/>
      <c r="P142" s="162"/>
      <c r="Q142" s="162"/>
      <c r="R142" s="162"/>
      <c r="S142" s="162"/>
      <c r="T142" s="163"/>
      <c r="AT142" s="158" t="s">
        <v>130</v>
      </c>
      <c r="AU142" s="158" t="s">
        <v>128</v>
      </c>
      <c r="AV142" s="13" t="s">
        <v>128</v>
      </c>
      <c r="AW142" s="13" t="s">
        <v>27</v>
      </c>
      <c r="AX142" s="13" t="s">
        <v>71</v>
      </c>
      <c r="AY142" s="158" t="s">
        <v>121</v>
      </c>
    </row>
    <row r="143" spans="1:65" s="13" customFormat="1">
      <c r="B143" s="156"/>
      <c r="D143" s="157" t="s">
        <v>130</v>
      </c>
      <c r="E143" s="158" t="s">
        <v>1</v>
      </c>
      <c r="F143" s="159" t="s">
        <v>142</v>
      </c>
      <c r="H143" s="160">
        <v>38.069000000000003</v>
      </c>
      <c r="L143" s="156"/>
      <c r="M143" s="161"/>
      <c r="N143" s="162"/>
      <c r="O143" s="162"/>
      <c r="P143" s="162"/>
      <c r="Q143" s="162"/>
      <c r="R143" s="162"/>
      <c r="S143" s="162"/>
      <c r="T143" s="163"/>
      <c r="AT143" s="158" t="s">
        <v>130</v>
      </c>
      <c r="AU143" s="158" t="s">
        <v>128</v>
      </c>
      <c r="AV143" s="13" t="s">
        <v>128</v>
      </c>
      <c r="AW143" s="13" t="s">
        <v>27</v>
      </c>
      <c r="AX143" s="13" t="s">
        <v>71</v>
      </c>
      <c r="AY143" s="158" t="s">
        <v>121</v>
      </c>
    </row>
    <row r="144" spans="1:65" s="13" customFormat="1">
      <c r="B144" s="156"/>
      <c r="D144" s="157" t="s">
        <v>130</v>
      </c>
      <c r="E144" s="158" t="s">
        <v>1</v>
      </c>
      <c r="F144" s="159" t="s">
        <v>143</v>
      </c>
      <c r="H144" s="160">
        <v>2.2400000000000002</v>
      </c>
      <c r="L144" s="156"/>
      <c r="M144" s="161"/>
      <c r="N144" s="162"/>
      <c r="O144" s="162"/>
      <c r="P144" s="162"/>
      <c r="Q144" s="162"/>
      <c r="R144" s="162"/>
      <c r="S144" s="162"/>
      <c r="T144" s="163"/>
      <c r="AT144" s="158" t="s">
        <v>130</v>
      </c>
      <c r="AU144" s="158" t="s">
        <v>128</v>
      </c>
      <c r="AV144" s="13" t="s">
        <v>128</v>
      </c>
      <c r="AW144" s="13" t="s">
        <v>27</v>
      </c>
      <c r="AX144" s="13" t="s">
        <v>71</v>
      </c>
      <c r="AY144" s="158" t="s">
        <v>121</v>
      </c>
    </row>
    <row r="145" spans="1:65" s="14" customFormat="1">
      <c r="B145" s="164"/>
      <c r="D145" s="157" t="s">
        <v>130</v>
      </c>
      <c r="E145" s="165" t="s">
        <v>1</v>
      </c>
      <c r="F145" s="166" t="s">
        <v>132</v>
      </c>
      <c r="H145" s="167">
        <v>88.29</v>
      </c>
      <c r="L145" s="164"/>
      <c r="M145" s="168"/>
      <c r="N145" s="169"/>
      <c r="O145" s="169"/>
      <c r="P145" s="169"/>
      <c r="Q145" s="169"/>
      <c r="R145" s="169"/>
      <c r="S145" s="169"/>
      <c r="T145" s="170"/>
      <c r="AT145" s="165" t="s">
        <v>130</v>
      </c>
      <c r="AU145" s="165" t="s">
        <v>128</v>
      </c>
      <c r="AV145" s="14" t="s">
        <v>127</v>
      </c>
      <c r="AW145" s="14" t="s">
        <v>27</v>
      </c>
      <c r="AX145" s="14" t="s">
        <v>79</v>
      </c>
      <c r="AY145" s="165" t="s">
        <v>121</v>
      </c>
    </row>
    <row r="146" spans="1:65" s="2" customFormat="1" ht="37.799999999999997" customHeight="1">
      <c r="A146" s="28"/>
      <c r="B146" s="142"/>
      <c r="C146" s="143" t="s">
        <v>127</v>
      </c>
      <c r="D146" s="143" t="s">
        <v>123</v>
      </c>
      <c r="E146" s="144" t="s">
        <v>144</v>
      </c>
      <c r="F146" s="145" t="s">
        <v>145</v>
      </c>
      <c r="G146" s="146" t="s">
        <v>126</v>
      </c>
      <c r="H146" s="147">
        <v>54.222000000000001</v>
      </c>
      <c r="I146" s="147"/>
      <c r="J146" s="147">
        <f>ROUND(I146*H146,3)</f>
        <v>0</v>
      </c>
      <c r="K146" s="148"/>
      <c r="L146" s="29"/>
      <c r="M146" s="149" t="s">
        <v>1</v>
      </c>
      <c r="N146" s="150" t="s">
        <v>37</v>
      </c>
      <c r="O146" s="151">
        <v>0.61299999999999999</v>
      </c>
      <c r="P146" s="151">
        <f>O146*H146</f>
        <v>33.238086000000003</v>
      </c>
      <c r="Q146" s="151">
        <v>0</v>
      </c>
      <c r="R146" s="151">
        <f>Q146*H146</f>
        <v>0</v>
      </c>
      <c r="S146" s="151">
        <v>0</v>
      </c>
      <c r="T146" s="152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3" t="s">
        <v>127</v>
      </c>
      <c r="AT146" s="153" t="s">
        <v>123</v>
      </c>
      <c r="AU146" s="153" t="s">
        <v>128</v>
      </c>
      <c r="AY146" s="16" t="s">
        <v>121</v>
      </c>
      <c r="BE146" s="154">
        <f>IF(N146="základná",J146,0)</f>
        <v>0</v>
      </c>
      <c r="BF146" s="154">
        <f>IF(N146="znížená",J146,0)</f>
        <v>0</v>
      </c>
      <c r="BG146" s="154">
        <f>IF(N146="zákl. prenesená",J146,0)</f>
        <v>0</v>
      </c>
      <c r="BH146" s="154">
        <f>IF(N146="zníž. prenesená",J146,0)</f>
        <v>0</v>
      </c>
      <c r="BI146" s="154">
        <f>IF(N146="nulová",J146,0)</f>
        <v>0</v>
      </c>
      <c r="BJ146" s="16" t="s">
        <v>128</v>
      </c>
      <c r="BK146" s="155">
        <f>ROUND(I146*H146,3)</f>
        <v>0</v>
      </c>
      <c r="BL146" s="16" t="s">
        <v>127</v>
      </c>
      <c r="BM146" s="153" t="s">
        <v>146</v>
      </c>
    </row>
    <row r="147" spans="1:65" s="13" customFormat="1">
      <c r="B147" s="156"/>
      <c r="D147" s="157" t="s">
        <v>130</v>
      </c>
      <c r="E147" s="158" t="s">
        <v>1</v>
      </c>
      <c r="F147" s="159" t="s">
        <v>147</v>
      </c>
      <c r="H147" s="160">
        <v>54.222000000000001</v>
      </c>
      <c r="L147" s="156"/>
      <c r="M147" s="161"/>
      <c r="N147" s="162"/>
      <c r="O147" s="162"/>
      <c r="P147" s="162"/>
      <c r="Q147" s="162"/>
      <c r="R147" s="162"/>
      <c r="S147" s="162"/>
      <c r="T147" s="163"/>
      <c r="AT147" s="158" t="s">
        <v>130</v>
      </c>
      <c r="AU147" s="158" t="s">
        <v>128</v>
      </c>
      <c r="AV147" s="13" t="s">
        <v>128</v>
      </c>
      <c r="AW147" s="13" t="s">
        <v>27</v>
      </c>
      <c r="AX147" s="13" t="s">
        <v>79</v>
      </c>
      <c r="AY147" s="158" t="s">
        <v>121</v>
      </c>
    </row>
    <row r="148" spans="1:65" s="12" customFormat="1" ht="22.8" customHeight="1">
      <c r="B148" s="130"/>
      <c r="D148" s="131" t="s">
        <v>70</v>
      </c>
      <c r="E148" s="140" t="s">
        <v>128</v>
      </c>
      <c r="F148" s="140" t="s">
        <v>148</v>
      </c>
      <c r="J148" s="141">
        <f>BK148</f>
        <v>0</v>
      </c>
      <c r="L148" s="130"/>
      <c r="M148" s="134"/>
      <c r="N148" s="135"/>
      <c r="O148" s="135"/>
      <c r="P148" s="136">
        <f>SUM(P149:P176)</f>
        <v>148.735186</v>
      </c>
      <c r="Q148" s="135"/>
      <c r="R148" s="136">
        <f>SUM(R149:R176)</f>
        <v>289.68211858000001</v>
      </c>
      <c r="S148" s="135"/>
      <c r="T148" s="137">
        <f>SUM(T149:T176)</f>
        <v>0</v>
      </c>
      <c r="AR148" s="131" t="s">
        <v>79</v>
      </c>
      <c r="AT148" s="138" t="s">
        <v>70</v>
      </c>
      <c r="AU148" s="138" t="s">
        <v>79</v>
      </c>
      <c r="AY148" s="131" t="s">
        <v>121</v>
      </c>
      <c r="BK148" s="139">
        <f>SUM(BK149:BK176)</f>
        <v>0</v>
      </c>
    </row>
    <row r="149" spans="1:65" s="2" customFormat="1" ht="33" customHeight="1">
      <c r="A149" s="28"/>
      <c r="B149" s="142"/>
      <c r="C149" s="143" t="s">
        <v>149</v>
      </c>
      <c r="D149" s="143" t="s">
        <v>123</v>
      </c>
      <c r="E149" s="144" t="s">
        <v>150</v>
      </c>
      <c r="F149" s="145" t="s">
        <v>151</v>
      </c>
      <c r="G149" s="146" t="s">
        <v>152</v>
      </c>
      <c r="H149" s="147">
        <v>1079.4960000000001</v>
      </c>
      <c r="I149" s="147"/>
      <c r="J149" s="147">
        <f>ROUND(I149*H149,3)</f>
        <v>0</v>
      </c>
      <c r="K149" s="148"/>
      <c r="L149" s="29"/>
      <c r="M149" s="149" t="s">
        <v>1</v>
      </c>
      <c r="N149" s="150" t="s">
        <v>37</v>
      </c>
      <c r="O149" s="151">
        <v>4.0000000000000001E-3</v>
      </c>
      <c r="P149" s="151">
        <f>O149*H149</f>
        <v>4.317984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3" t="s">
        <v>127</v>
      </c>
      <c r="AT149" s="153" t="s">
        <v>123</v>
      </c>
      <c r="AU149" s="153" t="s">
        <v>128</v>
      </c>
      <c r="AY149" s="16" t="s">
        <v>121</v>
      </c>
      <c r="BE149" s="154">
        <f>IF(N149="základná",J149,0)</f>
        <v>0</v>
      </c>
      <c r="BF149" s="154">
        <f>IF(N149="znížená",J149,0)</f>
        <v>0</v>
      </c>
      <c r="BG149" s="154">
        <f>IF(N149="zákl. prenesená",J149,0)</f>
        <v>0</v>
      </c>
      <c r="BH149" s="154">
        <f>IF(N149="zníž. prenesená",J149,0)</f>
        <v>0</v>
      </c>
      <c r="BI149" s="154">
        <f>IF(N149="nulová",J149,0)</f>
        <v>0</v>
      </c>
      <c r="BJ149" s="16" t="s">
        <v>128</v>
      </c>
      <c r="BK149" s="155">
        <f>ROUND(I149*H149,3)</f>
        <v>0</v>
      </c>
      <c r="BL149" s="16" t="s">
        <v>127</v>
      </c>
      <c r="BM149" s="153" t="s">
        <v>153</v>
      </c>
    </row>
    <row r="150" spans="1:65" s="13" customFormat="1">
      <c r="B150" s="156"/>
      <c r="D150" s="157" t="s">
        <v>130</v>
      </c>
      <c r="E150" s="158" t="s">
        <v>1</v>
      </c>
      <c r="F150" s="159" t="s">
        <v>154</v>
      </c>
      <c r="H150" s="160">
        <v>534.77599999999995</v>
      </c>
      <c r="L150" s="156"/>
      <c r="M150" s="161"/>
      <c r="N150" s="162"/>
      <c r="O150" s="162"/>
      <c r="P150" s="162"/>
      <c r="Q150" s="162"/>
      <c r="R150" s="162"/>
      <c r="S150" s="162"/>
      <c r="T150" s="163"/>
      <c r="AT150" s="158" t="s">
        <v>130</v>
      </c>
      <c r="AU150" s="158" t="s">
        <v>128</v>
      </c>
      <c r="AV150" s="13" t="s">
        <v>128</v>
      </c>
      <c r="AW150" s="13" t="s">
        <v>27</v>
      </c>
      <c r="AX150" s="13" t="s">
        <v>71</v>
      </c>
      <c r="AY150" s="158" t="s">
        <v>121</v>
      </c>
    </row>
    <row r="151" spans="1:65" s="13" customFormat="1">
      <c r="B151" s="156"/>
      <c r="D151" s="157" t="s">
        <v>130</v>
      </c>
      <c r="E151" s="158" t="s">
        <v>1</v>
      </c>
      <c r="F151" s="159" t="s">
        <v>155</v>
      </c>
      <c r="H151" s="160">
        <v>89.75</v>
      </c>
      <c r="L151" s="156"/>
      <c r="M151" s="161"/>
      <c r="N151" s="162"/>
      <c r="O151" s="162"/>
      <c r="P151" s="162"/>
      <c r="Q151" s="162"/>
      <c r="R151" s="162"/>
      <c r="S151" s="162"/>
      <c r="T151" s="163"/>
      <c r="AT151" s="158" t="s">
        <v>130</v>
      </c>
      <c r="AU151" s="158" t="s">
        <v>128</v>
      </c>
      <c r="AV151" s="13" t="s">
        <v>128</v>
      </c>
      <c r="AW151" s="13" t="s">
        <v>27</v>
      </c>
      <c r="AX151" s="13" t="s">
        <v>71</v>
      </c>
      <c r="AY151" s="158" t="s">
        <v>121</v>
      </c>
    </row>
    <row r="152" spans="1:65" s="13" customFormat="1">
      <c r="B152" s="156"/>
      <c r="D152" s="157" t="s">
        <v>130</v>
      </c>
      <c r="E152" s="158" t="s">
        <v>1</v>
      </c>
      <c r="F152" s="159" t="s">
        <v>156</v>
      </c>
      <c r="H152" s="160">
        <v>143.6</v>
      </c>
      <c r="L152" s="156"/>
      <c r="M152" s="161"/>
      <c r="N152" s="162"/>
      <c r="O152" s="162"/>
      <c r="P152" s="162"/>
      <c r="Q152" s="162"/>
      <c r="R152" s="162"/>
      <c r="S152" s="162"/>
      <c r="T152" s="163"/>
      <c r="AT152" s="158" t="s">
        <v>130</v>
      </c>
      <c r="AU152" s="158" t="s">
        <v>128</v>
      </c>
      <c r="AV152" s="13" t="s">
        <v>128</v>
      </c>
      <c r="AW152" s="13" t="s">
        <v>27</v>
      </c>
      <c r="AX152" s="13" t="s">
        <v>71</v>
      </c>
      <c r="AY152" s="158" t="s">
        <v>121</v>
      </c>
    </row>
    <row r="153" spans="1:65" s="13" customFormat="1">
      <c r="B153" s="156"/>
      <c r="D153" s="157" t="s">
        <v>130</v>
      </c>
      <c r="E153" s="158" t="s">
        <v>1</v>
      </c>
      <c r="F153" s="159" t="s">
        <v>157</v>
      </c>
      <c r="H153" s="160">
        <v>204.12</v>
      </c>
      <c r="L153" s="156"/>
      <c r="M153" s="161"/>
      <c r="N153" s="162"/>
      <c r="O153" s="162"/>
      <c r="P153" s="162"/>
      <c r="Q153" s="162"/>
      <c r="R153" s="162"/>
      <c r="S153" s="162"/>
      <c r="T153" s="163"/>
      <c r="AT153" s="158" t="s">
        <v>130</v>
      </c>
      <c r="AU153" s="158" t="s">
        <v>128</v>
      </c>
      <c r="AV153" s="13" t="s">
        <v>128</v>
      </c>
      <c r="AW153" s="13" t="s">
        <v>27</v>
      </c>
      <c r="AX153" s="13" t="s">
        <v>71</v>
      </c>
      <c r="AY153" s="158" t="s">
        <v>121</v>
      </c>
    </row>
    <row r="154" spans="1:65" s="13" customFormat="1">
      <c r="B154" s="156"/>
      <c r="D154" s="157" t="s">
        <v>130</v>
      </c>
      <c r="E154" s="158" t="s">
        <v>1</v>
      </c>
      <c r="F154" s="159" t="s">
        <v>158</v>
      </c>
      <c r="H154" s="160">
        <v>107.25</v>
      </c>
      <c r="L154" s="156"/>
      <c r="M154" s="161"/>
      <c r="N154" s="162"/>
      <c r="O154" s="162"/>
      <c r="P154" s="162"/>
      <c r="Q154" s="162"/>
      <c r="R154" s="162"/>
      <c r="S154" s="162"/>
      <c r="T154" s="163"/>
      <c r="AT154" s="158" t="s">
        <v>130</v>
      </c>
      <c r="AU154" s="158" t="s">
        <v>128</v>
      </c>
      <c r="AV154" s="13" t="s">
        <v>128</v>
      </c>
      <c r="AW154" s="13" t="s">
        <v>27</v>
      </c>
      <c r="AX154" s="13" t="s">
        <v>71</v>
      </c>
      <c r="AY154" s="158" t="s">
        <v>121</v>
      </c>
    </row>
    <row r="155" spans="1:65" s="14" customFormat="1">
      <c r="B155" s="164"/>
      <c r="D155" s="157" t="s">
        <v>130</v>
      </c>
      <c r="E155" s="165" t="s">
        <v>1</v>
      </c>
      <c r="F155" s="166" t="s">
        <v>132</v>
      </c>
      <c r="H155" s="167">
        <v>1079.4960000000001</v>
      </c>
      <c r="L155" s="164"/>
      <c r="M155" s="168"/>
      <c r="N155" s="169"/>
      <c r="O155" s="169"/>
      <c r="P155" s="169"/>
      <c r="Q155" s="169"/>
      <c r="R155" s="169"/>
      <c r="S155" s="169"/>
      <c r="T155" s="170"/>
      <c r="AT155" s="165" t="s">
        <v>130</v>
      </c>
      <c r="AU155" s="165" t="s">
        <v>128</v>
      </c>
      <c r="AV155" s="14" t="s">
        <v>127</v>
      </c>
      <c r="AW155" s="14" t="s">
        <v>27</v>
      </c>
      <c r="AX155" s="14" t="s">
        <v>79</v>
      </c>
      <c r="AY155" s="165" t="s">
        <v>121</v>
      </c>
    </row>
    <row r="156" spans="1:65" s="2" customFormat="1" ht="16.5" customHeight="1">
      <c r="A156" s="28"/>
      <c r="B156" s="142"/>
      <c r="C156" s="143" t="s">
        <v>159</v>
      </c>
      <c r="D156" s="143" t="s">
        <v>123</v>
      </c>
      <c r="E156" s="144" t="s">
        <v>160</v>
      </c>
      <c r="F156" s="145" t="s">
        <v>161</v>
      </c>
      <c r="G156" s="146" t="s">
        <v>126</v>
      </c>
      <c r="H156" s="147">
        <v>15.278</v>
      </c>
      <c r="I156" s="147"/>
      <c r="J156" s="147">
        <f>ROUND(I156*H156,3)</f>
        <v>0</v>
      </c>
      <c r="K156" s="148"/>
      <c r="L156" s="29"/>
      <c r="M156" s="149" t="s">
        <v>1</v>
      </c>
      <c r="N156" s="150" t="s">
        <v>37</v>
      </c>
      <c r="O156" s="151">
        <v>0.90800000000000003</v>
      </c>
      <c r="P156" s="151">
        <f>O156*H156</f>
        <v>13.872424000000001</v>
      </c>
      <c r="Q156" s="151">
        <v>2.0663999999999998</v>
      </c>
      <c r="R156" s="151">
        <f>Q156*H156</f>
        <v>31.570459199999998</v>
      </c>
      <c r="S156" s="151">
        <v>0</v>
      </c>
      <c r="T156" s="152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3" t="s">
        <v>127</v>
      </c>
      <c r="AT156" s="153" t="s">
        <v>123</v>
      </c>
      <c r="AU156" s="153" t="s">
        <v>128</v>
      </c>
      <c r="AY156" s="16" t="s">
        <v>121</v>
      </c>
      <c r="BE156" s="154">
        <f>IF(N156="základná",J156,0)</f>
        <v>0</v>
      </c>
      <c r="BF156" s="154">
        <f>IF(N156="znížená",J156,0)</f>
        <v>0</v>
      </c>
      <c r="BG156" s="154">
        <f>IF(N156="zákl. prenesená",J156,0)</f>
        <v>0</v>
      </c>
      <c r="BH156" s="154">
        <f>IF(N156="zníž. prenesená",J156,0)</f>
        <v>0</v>
      </c>
      <c r="BI156" s="154">
        <f>IF(N156="nulová",J156,0)</f>
        <v>0</v>
      </c>
      <c r="BJ156" s="16" t="s">
        <v>128</v>
      </c>
      <c r="BK156" s="155">
        <f>ROUND(I156*H156,3)</f>
        <v>0</v>
      </c>
      <c r="BL156" s="16" t="s">
        <v>127</v>
      </c>
      <c r="BM156" s="153" t="s">
        <v>162</v>
      </c>
    </row>
    <row r="157" spans="1:65" s="13" customFormat="1">
      <c r="B157" s="156"/>
      <c r="D157" s="157" t="s">
        <v>130</v>
      </c>
      <c r="E157" s="158" t="s">
        <v>1</v>
      </c>
      <c r="F157" s="159" t="s">
        <v>163</v>
      </c>
      <c r="H157" s="160">
        <v>4.95</v>
      </c>
      <c r="L157" s="156"/>
      <c r="M157" s="161"/>
      <c r="N157" s="162"/>
      <c r="O157" s="162"/>
      <c r="P157" s="162"/>
      <c r="Q157" s="162"/>
      <c r="R157" s="162"/>
      <c r="S157" s="162"/>
      <c r="T157" s="163"/>
      <c r="AT157" s="158" t="s">
        <v>130</v>
      </c>
      <c r="AU157" s="158" t="s">
        <v>128</v>
      </c>
      <c r="AV157" s="13" t="s">
        <v>128</v>
      </c>
      <c r="AW157" s="13" t="s">
        <v>27</v>
      </c>
      <c r="AX157" s="13" t="s">
        <v>71</v>
      </c>
      <c r="AY157" s="158" t="s">
        <v>121</v>
      </c>
    </row>
    <row r="158" spans="1:65" s="13" customFormat="1">
      <c r="B158" s="156"/>
      <c r="D158" s="157" t="s">
        <v>130</v>
      </c>
      <c r="E158" s="158" t="s">
        <v>1</v>
      </c>
      <c r="F158" s="159" t="s">
        <v>164</v>
      </c>
      <c r="H158" s="160">
        <v>4.57</v>
      </c>
      <c r="L158" s="156"/>
      <c r="M158" s="161"/>
      <c r="N158" s="162"/>
      <c r="O158" s="162"/>
      <c r="P158" s="162"/>
      <c r="Q158" s="162"/>
      <c r="R158" s="162"/>
      <c r="S158" s="162"/>
      <c r="T158" s="163"/>
      <c r="AT158" s="158" t="s">
        <v>130</v>
      </c>
      <c r="AU158" s="158" t="s">
        <v>128</v>
      </c>
      <c r="AV158" s="13" t="s">
        <v>128</v>
      </c>
      <c r="AW158" s="13" t="s">
        <v>27</v>
      </c>
      <c r="AX158" s="13" t="s">
        <v>71</v>
      </c>
      <c r="AY158" s="158" t="s">
        <v>121</v>
      </c>
    </row>
    <row r="159" spans="1:65" s="13" customFormat="1">
      <c r="B159" s="156"/>
      <c r="D159" s="157" t="s">
        <v>130</v>
      </c>
      <c r="E159" s="158" t="s">
        <v>1</v>
      </c>
      <c r="F159" s="159" t="s">
        <v>165</v>
      </c>
      <c r="H159" s="160">
        <v>5.4379999999999997</v>
      </c>
      <c r="L159" s="156"/>
      <c r="M159" s="161"/>
      <c r="N159" s="162"/>
      <c r="O159" s="162"/>
      <c r="P159" s="162"/>
      <c r="Q159" s="162"/>
      <c r="R159" s="162"/>
      <c r="S159" s="162"/>
      <c r="T159" s="163"/>
      <c r="AT159" s="158" t="s">
        <v>130</v>
      </c>
      <c r="AU159" s="158" t="s">
        <v>128</v>
      </c>
      <c r="AV159" s="13" t="s">
        <v>128</v>
      </c>
      <c r="AW159" s="13" t="s">
        <v>27</v>
      </c>
      <c r="AX159" s="13" t="s">
        <v>71</v>
      </c>
      <c r="AY159" s="158" t="s">
        <v>121</v>
      </c>
    </row>
    <row r="160" spans="1:65" s="13" customFormat="1">
      <c r="B160" s="156"/>
      <c r="D160" s="157" t="s">
        <v>130</v>
      </c>
      <c r="E160" s="158" t="s">
        <v>1</v>
      </c>
      <c r="F160" s="159" t="s">
        <v>166</v>
      </c>
      <c r="H160" s="160">
        <v>0.32</v>
      </c>
      <c r="L160" s="156"/>
      <c r="M160" s="161"/>
      <c r="N160" s="162"/>
      <c r="O160" s="162"/>
      <c r="P160" s="162"/>
      <c r="Q160" s="162"/>
      <c r="R160" s="162"/>
      <c r="S160" s="162"/>
      <c r="T160" s="163"/>
      <c r="AT160" s="158" t="s">
        <v>130</v>
      </c>
      <c r="AU160" s="158" t="s">
        <v>128</v>
      </c>
      <c r="AV160" s="13" t="s">
        <v>128</v>
      </c>
      <c r="AW160" s="13" t="s">
        <v>27</v>
      </c>
      <c r="AX160" s="13" t="s">
        <v>71</v>
      </c>
      <c r="AY160" s="158" t="s">
        <v>121</v>
      </c>
    </row>
    <row r="161" spans="1:65" s="14" customFormat="1">
      <c r="B161" s="164"/>
      <c r="D161" s="157" t="s">
        <v>130</v>
      </c>
      <c r="E161" s="165" t="s">
        <v>1</v>
      </c>
      <c r="F161" s="166" t="s">
        <v>132</v>
      </c>
      <c r="H161" s="167">
        <v>15.277999999999999</v>
      </c>
      <c r="L161" s="164"/>
      <c r="M161" s="168"/>
      <c r="N161" s="169"/>
      <c r="O161" s="169"/>
      <c r="P161" s="169"/>
      <c r="Q161" s="169"/>
      <c r="R161" s="169"/>
      <c r="S161" s="169"/>
      <c r="T161" s="170"/>
      <c r="AT161" s="165" t="s">
        <v>130</v>
      </c>
      <c r="AU161" s="165" t="s">
        <v>128</v>
      </c>
      <c r="AV161" s="14" t="s">
        <v>127</v>
      </c>
      <c r="AW161" s="14" t="s">
        <v>27</v>
      </c>
      <c r="AX161" s="14" t="s">
        <v>79</v>
      </c>
      <c r="AY161" s="165" t="s">
        <v>121</v>
      </c>
    </row>
    <row r="162" spans="1:65" s="2" customFormat="1" ht="16.5" customHeight="1">
      <c r="A162" s="28"/>
      <c r="B162" s="142"/>
      <c r="C162" s="143" t="s">
        <v>167</v>
      </c>
      <c r="D162" s="143" t="s">
        <v>123</v>
      </c>
      <c r="E162" s="144" t="s">
        <v>168</v>
      </c>
      <c r="F162" s="145" t="s">
        <v>169</v>
      </c>
      <c r="G162" s="146" t="s">
        <v>152</v>
      </c>
      <c r="H162" s="147">
        <v>56.671999999999997</v>
      </c>
      <c r="I162" s="147"/>
      <c r="J162" s="147">
        <f>ROUND(I162*H162,3)</f>
        <v>0</v>
      </c>
      <c r="K162" s="148"/>
      <c r="L162" s="29"/>
      <c r="M162" s="149" t="s">
        <v>1</v>
      </c>
      <c r="N162" s="150" t="s">
        <v>37</v>
      </c>
      <c r="O162" s="151">
        <v>0.78800000000000003</v>
      </c>
      <c r="P162" s="151">
        <f>O162*H162</f>
        <v>44.657536</v>
      </c>
      <c r="Q162" s="151">
        <v>4.0699999999999998E-3</v>
      </c>
      <c r="R162" s="151">
        <f>Q162*H162</f>
        <v>0.23065503999999998</v>
      </c>
      <c r="S162" s="151">
        <v>0</v>
      </c>
      <c r="T162" s="152">
        <f>S162*H162</f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3" t="s">
        <v>127</v>
      </c>
      <c r="AT162" s="153" t="s">
        <v>123</v>
      </c>
      <c r="AU162" s="153" t="s">
        <v>128</v>
      </c>
      <c r="AY162" s="16" t="s">
        <v>121</v>
      </c>
      <c r="BE162" s="154">
        <f>IF(N162="základná",J162,0)</f>
        <v>0</v>
      </c>
      <c r="BF162" s="154">
        <f>IF(N162="znížená",J162,0)</f>
        <v>0</v>
      </c>
      <c r="BG162" s="154">
        <f>IF(N162="zákl. prenesená",J162,0)</f>
        <v>0</v>
      </c>
      <c r="BH162" s="154">
        <f>IF(N162="zníž. prenesená",J162,0)</f>
        <v>0</v>
      </c>
      <c r="BI162" s="154">
        <f>IF(N162="nulová",J162,0)</f>
        <v>0</v>
      </c>
      <c r="BJ162" s="16" t="s">
        <v>128</v>
      </c>
      <c r="BK162" s="155">
        <f>ROUND(I162*H162,3)</f>
        <v>0</v>
      </c>
      <c r="BL162" s="16" t="s">
        <v>127</v>
      </c>
      <c r="BM162" s="153" t="s">
        <v>170</v>
      </c>
    </row>
    <row r="163" spans="1:65" s="13" customFormat="1">
      <c r="B163" s="156"/>
      <c r="D163" s="157" t="s">
        <v>130</v>
      </c>
      <c r="E163" s="158" t="s">
        <v>1</v>
      </c>
      <c r="F163" s="159" t="s">
        <v>171</v>
      </c>
      <c r="H163" s="160">
        <v>8.98</v>
      </c>
      <c r="L163" s="156"/>
      <c r="M163" s="161"/>
      <c r="N163" s="162"/>
      <c r="O163" s="162"/>
      <c r="P163" s="162"/>
      <c r="Q163" s="162"/>
      <c r="R163" s="162"/>
      <c r="S163" s="162"/>
      <c r="T163" s="163"/>
      <c r="AT163" s="158" t="s">
        <v>130</v>
      </c>
      <c r="AU163" s="158" t="s">
        <v>128</v>
      </c>
      <c r="AV163" s="13" t="s">
        <v>128</v>
      </c>
      <c r="AW163" s="13" t="s">
        <v>27</v>
      </c>
      <c r="AX163" s="13" t="s">
        <v>71</v>
      </c>
      <c r="AY163" s="158" t="s">
        <v>121</v>
      </c>
    </row>
    <row r="164" spans="1:65" s="13" customFormat="1">
      <c r="B164" s="156"/>
      <c r="D164" s="157" t="s">
        <v>130</v>
      </c>
      <c r="E164" s="158" t="s">
        <v>1</v>
      </c>
      <c r="F164" s="159" t="s">
        <v>172</v>
      </c>
      <c r="H164" s="160">
        <v>11.78</v>
      </c>
      <c r="L164" s="156"/>
      <c r="M164" s="161"/>
      <c r="N164" s="162"/>
      <c r="O164" s="162"/>
      <c r="P164" s="162"/>
      <c r="Q164" s="162"/>
      <c r="R164" s="162"/>
      <c r="S164" s="162"/>
      <c r="T164" s="163"/>
      <c r="AT164" s="158" t="s">
        <v>130</v>
      </c>
      <c r="AU164" s="158" t="s">
        <v>128</v>
      </c>
      <c r="AV164" s="13" t="s">
        <v>128</v>
      </c>
      <c r="AW164" s="13" t="s">
        <v>27</v>
      </c>
      <c r="AX164" s="13" t="s">
        <v>71</v>
      </c>
      <c r="AY164" s="158" t="s">
        <v>121</v>
      </c>
    </row>
    <row r="165" spans="1:65" s="13" customFormat="1">
      <c r="B165" s="156"/>
      <c r="D165" s="157" t="s">
        <v>130</v>
      </c>
      <c r="E165" s="158" t="s">
        <v>1</v>
      </c>
      <c r="F165" s="159" t="s">
        <v>173</v>
      </c>
      <c r="H165" s="160">
        <v>13.064</v>
      </c>
      <c r="L165" s="156"/>
      <c r="M165" s="161"/>
      <c r="N165" s="162"/>
      <c r="O165" s="162"/>
      <c r="P165" s="162"/>
      <c r="Q165" s="162"/>
      <c r="R165" s="162"/>
      <c r="S165" s="162"/>
      <c r="T165" s="163"/>
      <c r="AT165" s="158" t="s">
        <v>130</v>
      </c>
      <c r="AU165" s="158" t="s">
        <v>128</v>
      </c>
      <c r="AV165" s="13" t="s">
        <v>128</v>
      </c>
      <c r="AW165" s="13" t="s">
        <v>27</v>
      </c>
      <c r="AX165" s="13" t="s">
        <v>71</v>
      </c>
      <c r="AY165" s="158" t="s">
        <v>121</v>
      </c>
    </row>
    <row r="166" spans="1:65" s="13" customFormat="1">
      <c r="B166" s="156"/>
      <c r="D166" s="157" t="s">
        <v>130</v>
      </c>
      <c r="E166" s="158" t="s">
        <v>1</v>
      </c>
      <c r="F166" s="159" t="s">
        <v>174</v>
      </c>
      <c r="H166" s="160">
        <v>22.847999999999999</v>
      </c>
      <c r="L166" s="156"/>
      <c r="M166" s="161"/>
      <c r="N166" s="162"/>
      <c r="O166" s="162"/>
      <c r="P166" s="162"/>
      <c r="Q166" s="162"/>
      <c r="R166" s="162"/>
      <c r="S166" s="162"/>
      <c r="T166" s="163"/>
      <c r="AT166" s="158" t="s">
        <v>130</v>
      </c>
      <c r="AU166" s="158" t="s">
        <v>128</v>
      </c>
      <c r="AV166" s="13" t="s">
        <v>128</v>
      </c>
      <c r="AW166" s="13" t="s">
        <v>27</v>
      </c>
      <c r="AX166" s="13" t="s">
        <v>71</v>
      </c>
      <c r="AY166" s="158" t="s">
        <v>121</v>
      </c>
    </row>
    <row r="167" spans="1:65" s="14" customFormat="1">
      <c r="B167" s="164"/>
      <c r="D167" s="157" t="s">
        <v>130</v>
      </c>
      <c r="E167" s="165" t="s">
        <v>1</v>
      </c>
      <c r="F167" s="166" t="s">
        <v>132</v>
      </c>
      <c r="H167" s="167">
        <v>56.671999999999997</v>
      </c>
      <c r="L167" s="164"/>
      <c r="M167" s="168"/>
      <c r="N167" s="169"/>
      <c r="O167" s="169"/>
      <c r="P167" s="169"/>
      <c r="Q167" s="169"/>
      <c r="R167" s="169"/>
      <c r="S167" s="169"/>
      <c r="T167" s="170"/>
      <c r="AT167" s="165" t="s">
        <v>130</v>
      </c>
      <c r="AU167" s="165" t="s">
        <v>128</v>
      </c>
      <c r="AV167" s="14" t="s">
        <v>127</v>
      </c>
      <c r="AW167" s="14" t="s">
        <v>27</v>
      </c>
      <c r="AX167" s="14" t="s">
        <v>79</v>
      </c>
      <c r="AY167" s="165" t="s">
        <v>121</v>
      </c>
    </row>
    <row r="168" spans="1:65" s="2" customFormat="1" ht="16.5" customHeight="1">
      <c r="A168" s="28"/>
      <c r="B168" s="142"/>
      <c r="C168" s="143" t="s">
        <v>175</v>
      </c>
      <c r="D168" s="143" t="s">
        <v>123</v>
      </c>
      <c r="E168" s="144" t="s">
        <v>176</v>
      </c>
      <c r="F168" s="145" t="s">
        <v>177</v>
      </c>
      <c r="G168" s="146" t="s">
        <v>152</v>
      </c>
      <c r="H168" s="147">
        <v>56.671999999999997</v>
      </c>
      <c r="I168" s="147"/>
      <c r="J168" s="147">
        <f>ROUND(I168*H168,3)</f>
        <v>0</v>
      </c>
      <c r="K168" s="148"/>
      <c r="L168" s="29"/>
      <c r="M168" s="149" t="s">
        <v>1</v>
      </c>
      <c r="N168" s="150" t="s">
        <v>37</v>
      </c>
      <c r="O168" s="151">
        <v>0.32200000000000001</v>
      </c>
      <c r="P168" s="151">
        <f>O168*H168</f>
        <v>18.248383999999998</v>
      </c>
      <c r="Q168" s="151">
        <v>0</v>
      </c>
      <c r="R168" s="151">
        <f>Q168*H168</f>
        <v>0</v>
      </c>
      <c r="S168" s="151">
        <v>0</v>
      </c>
      <c r="T168" s="152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3" t="s">
        <v>127</v>
      </c>
      <c r="AT168" s="153" t="s">
        <v>123</v>
      </c>
      <c r="AU168" s="153" t="s">
        <v>128</v>
      </c>
      <c r="AY168" s="16" t="s">
        <v>121</v>
      </c>
      <c r="BE168" s="154">
        <f>IF(N168="základná",J168,0)</f>
        <v>0</v>
      </c>
      <c r="BF168" s="154">
        <f>IF(N168="znížená",J168,0)</f>
        <v>0</v>
      </c>
      <c r="BG168" s="154">
        <f>IF(N168="zákl. prenesená",J168,0)</f>
        <v>0</v>
      </c>
      <c r="BH168" s="154">
        <f>IF(N168="zníž. prenesená",J168,0)</f>
        <v>0</v>
      </c>
      <c r="BI168" s="154">
        <f>IF(N168="nulová",J168,0)</f>
        <v>0</v>
      </c>
      <c r="BJ168" s="16" t="s">
        <v>128</v>
      </c>
      <c r="BK168" s="155">
        <f>ROUND(I168*H168,3)</f>
        <v>0</v>
      </c>
      <c r="BL168" s="16" t="s">
        <v>127</v>
      </c>
      <c r="BM168" s="153" t="s">
        <v>178</v>
      </c>
    </row>
    <row r="169" spans="1:65" s="2" customFormat="1" ht="16.5" customHeight="1">
      <c r="A169" s="28"/>
      <c r="B169" s="142"/>
      <c r="C169" s="143" t="s">
        <v>179</v>
      </c>
      <c r="D169" s="143" t="s">
        <v>123</v>
      </c>
      <c r="E169" s="144" t="s">
        <v>180</v>
      </c>
      <c r="F169" s="145" t="s">
        <v>181</v>
      </c>
      <c r="G169" s="146" t="s">
        <v>126</v>
      </c>
      <c r="H169" s="147">
        <v>61.968000000000004</v>
      </c>
      <c r="I169" s="147"/>
      <c r="J169" s="147">
        <f>ROUND(I169*H169,3)</f>
        <v>0</v>
      </c>
      <c r="K169" s="148"/>
      <c r="L169" s="29"/>
      <c r="M169" s="149" t="s">
        <v>1</v>
      </c>
      <c r="N169" s="150" t="s">
        <v>37</v>
      </c>
      <c r="O169" s="151">
        <v>0.58099999999999996</v>
      </c>
      <c r="P169" s="151">
        <f>O169*H169</f>
        <v>36.003408</v>
      </c>
      <c r="Q169" s="151">
        <v>2.2151299999999998</v>
      </c>
      <c r="R169" s="151">
        <f>Q169*H169</f>
        <v>137.26717583999999</v>
      </c>
      <c r="S169" s="151">
        <v>0</v>
      </c>
      <c r="T169" s="152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3" t="s">
        <v>127</v>
      </c>
      <c r="AT169" s="153" t="s">
        <v>123</v>
      </c>
      <c r="AU169" s="153" t="s">
        <v>128</v>
      </c>
      <c r="AY169" s="16" t="s">
        <v>121</v>
      </c>
      <c r="BE169" s="154">
        <f>IF(N169="základná",J169,0)</f>
        <v>0</v>
      </c>
      <c r="BF169" s="154">
        <f>IF(N169="znížená",J169,0)</f>
        <v>0</v>
      </c>
      <c r="BG169" s="154">
        <f>IF(N169="zákl. prenesená",J169,0)</f>
        <v>0</v>
      </c>
      <c r="BH169" s="154">
        <f>IF(N169="zníž. prenesená",J169,0)</f>
        <v>0</v>
      </c>
      <c r="BI169" s="154">
        <f>IF(N169="nulová",J169,0)</f>
        <v>0</v>
      </c>
      <c r="BJ169" s="16" t="s">
        <v>128</v>
      </c>
      <c r="BK169" s="155">
        <f>ROUND(I169*H169,3)</f>
        <v>0</v>
      </c>
      <c r="BL169" s="16" t="s">
        <v>127</v>
      </c>
      <c r="BM169" s="153" t="s">
        <v>182</v>
      </c>
    </row>
    <row r="170" spans="1:65" s="13" customFormat="1">
      <c r="B170" s="156"/>
      <c r="D170" s="157" t="s">
        <v>130</v>
      </c>
      <c r="E170" s="158" t="s">
        <v>1</v>
      </c>
      <c r="F170" s="159" t="s">
        <v>183</v>
      </c>
      <c r="H170" s="160">
        <v>27.417999999999999</v>
      </c>
      <c r="L170" s="156"/>
      <c r="M170" s="161"/>
      <c r="N170" s="162"/>
      <c r="O170" s="162"/>
      <c r="P170" s="162"/>
      <c r="Q170" s="162"/>
      <c r="R170" s="162"/>
      <c r="S170" s="162"/>
      <c r="T170" s="163"/>
      <c r="AT170" s="158" t="s">
        <v>130</v>
      </c>
      <c r="AU170" s="158" t="s">
        <v>128</v>
      </c>
      <c r="AV170" s="13" t="s">
        <v>128</v>
      </c>
      <c r="AW170" s="13" t="s">
        <v>27</v>
      </c>
      <c r="AX170" s="13" t="s">
        <v>71</v>
      </c>
      <c r="AY170" s="158" t="s">
        <v>121</v>
      </c>
    </row>
    <row r="171" spans="1:65" s="13" customFormat="1">
      <c r="B171" s="156"/>
      <c r="D171" s="157" t="s">
        <v>130</v>
      </c>
      <c r="E171" s="158" t="s">
        <v>1</v>
      </c>
      <c r="F171" s="159" t="s">
        <v>184</v>
      </c>
      <c r="H171" s="160">
        <v>32.630000000000003</v>
      </c>
      <c r="L171" s="156"/>
      <c r="M171" s="161"/>
      <c r="N171" s="162"/>
      <c r="O171" s="162"/>
      <c r="P171" s="162"/>
      <c r="Q171" s="162"/>
      <c r="R171" s="162"/>
      <c r="S171" s="162"/>
      <c r="T171" s="163"/>
      <c r="AT171" s="158" t="s">
        <v>130</v>
      </c>
      <c r="AU171" s="158" t="s">
        <v>128</v>
      </c>
      <c r="AV171" s="13" t="s">
        <v>128</v>
      </c>
      <c r="AW171" s="13" t="s">
        <v>27</v>
      </c>
      <c r="AX171" s="13" t="s">
        <v>71</v>
      </c>
      <c r="AY171" s="158" t="s">
        <v>121</v>
      </c>
    </row>
    <row r="172" spans="1:65" s="13" customFormat="1">
      <c r="B172" s="156"/>
      <c r="D172" s="157" t="s">
        <v>130</v>
      </c>
      <c r="E172" s="158" t="s">
        <v>1</v>
      </c>
      <c r="F172" s="159" t="s">
        <v>185</v>
      </c>
      <c r="H172" s="160">
        <v>1.92</v>
      </c>
      <c r="L172" s="156"/>
      <c r="M172" s="161"/>
      <c r="N172" s="162"/>
      <c r="O172" s="162"/>
      <c r="P172" s="162"/>
      <c r="Q172" s="162"/>
      <c r="R172" s="162"/>
      <c r="S172" s="162"/>
      <c r="T172" s="163"/>
      <c r="AT172" s="158" t="s">
        <v>130</v>
      </c>
      <c r="AU172" s="158" t="s">
        <v>128</v>
      </c>
      <c r="AV172" s="13" t="s">
        <v>128</v>
      </c>
      <c r="AW172" s="13" t="s">
        <v>27</v>
      </c>
      <c r="AX172" s="13" t="s">
        <v>71</v>
      </c>
      <c r="AY172" s="158" t="s">
        <v>121</v>
      </c>
    </row>
    <row r="173" spans="1:65" s="14" customFormat="1">
      <c r="B173" s="164"/>
      <c r="D173" s="157" t="s">
        <v>130</v>
      </c>
      <c r="E173" s="165" t="s">
        <v>1</v>
      </c>
      <c r="F173" s="166" t="s">
        <v>132</v>
      </c>
      <c r="H173" s="167">
        <v>61.968000000000004</v>
      </c>
      <c r="L173" s="164"/>
      <c r="M173" s="168"/>
      <c r="N173" s="169"/>
      <c r="O173" s="169"/>
      <c r="P173" s="169"/>
      <c r="Q173" s="169"/>
      <c r="R173" s="169"/>
      <c r="S173" s="169"/>
      <c r="T173" s="170"/>
      <c r="AT173" s="165" t="s">
        <v>130</v>
      </c>
      <c r="AU173" s="165" t="s">
        <v>128</v>
      </c>
      <c r="AV173" s="14" t="s">
        <v>127</v>
      </c>
      <c r="AW173" s="14" t="s">
        <v>27</v>
      </c>
      <c r="AX173" s="14" t="s">
        <v>79</v>
      </c>
      <c r="AY173" s="165" t="s">
        <v>121</v>
      </c>
    </row>
    <row r="174" spans="1:65" s="2" customFormat="1" ht="16.5" customHeight="1">
      <c r="A174" s="28"/>
      <c r="B174" s="142"/>
      <c r="C174" s="143" t="s">
        <v>186</v>
      </c>
      <c r="D174" s="143" t="s">
        <v>123</v>
      </c>
      <c r="E174" s="144" t="s">
        <v>187</v>
      </c>
      <c r="F174" s="145" t="s">
        <v>188</v>
      </c>
      <c r="G174" s="146" t="s">
        <v>126</v>
      </c>
      <c r="H174" s="147">
        <v>54.45</v>
      </c>
      <c r="I174" s="147"/>
      <c r="J174" s="147">
        <f>ROUND(I174*H174,3)</f>
        <v>0</v>
      </c>
      <c r="K174" s="148"/>
      <c r="L174" s="29"/>
      <c r="M174" s="149" t="s">
        <v>1</v>
      </c>
      <c r="N174" s="150" t="s">
        <v>37</v>
      </c>
      <c r="O174" s="151">
        <v>0.58099999999999996</v>
      </c>
      <c r="P174" s="151">
        <f>O174*H174</f>
        <v>31.635449999999999</v>
      </c>
      <c r="Q174" s="151">
        <v>2.2151299999999998</v>
      </c>
      <c r="R174" s="151">
        <f>Q174*H174</f>
        <v>120.6138285</v>
      </c>
      <c r="S174" s="151">
        <v>0</v>
      </c>
      <c r="T174" s="152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3" t="s">
        <v>127</v>
      </c>
      <c r="AT174" s="153" t="s">
        <v>123</v>
      </c>
      <c r="AU174" s="153" t="s">
        <v>128</v>
      </c>
      <c r="AY174" s="16" t="s">
        <v>121</v>
      </c>
      <c r="BE174" s="154">
        <f>IF(N174="základná",J174,0)</f>
        <v>0</v>
      </c>
      <c r="BF174" s="154">
        <f>IF(N174="znížená",J174,0)</f>
        <v>0</v>
      </c>
      <c r="BG174" s="154">
        <f>IF(N174="zákl. prenesená",J174,0)</f>
        <v>0</v>
      </c>
      <c r="BH174" s="154">
        <f>IF(N174="zníž. prenesená",J174,0)</f>
        <v>0</v>
      </c>
      <c r="BI174" s="154">
        <f>IF(N174="nulová",J174,0)</f>
        <v>0</v>
      </c>
      <c r="BJ174" s="16" t="s">
        <v>128</v>
      </c>
      <c r="BK174" s="155">
        <f>ROUND(I174*H174,3)</f>
        <v>0</v>
      </c>
      <c r="BL174" s="16" t="s">
        <v>127</v>
      </c>
      <c r="BM174" s="153" t="s">
        <v>189</v>
      </c>
    </row>
    <row r="175" spans="1:65" s="13" customFormat="1">
      <c r="B175" s="156"/>
      <c r="D175" s="157" t="s">
        <v>130</v>
      </c>
      <c r="E175" s="158" t="s">
        <v>1</v>
      </c>
      <c r="F175" s="159" t="s">
        <v>190</v>
      </c>
      <c r="H175" s="160">
        <v>54.45</v>
      </c>
      <c r="L175" s="156"/>
      <c r="M175" s="161"/>
      <c r="N175" s="162"/>
      <c r="O175" s="162"/>
      <c r="P175" s="162"/>
      <c r="Q175" s="162"/>
      <c r="R175" s="162"/>
      <c r="S175" s="162"/>
      <c r="T175" s="163"/>
      <c r="AT175" s="158" t="s">
        <v>130</v>
      </c>
      <c r="AU175" s="158" t="s">
        <v>128</v>
      </c>
      <c r="AV175" s="13" t="s">
        <v>128</v>
      </c>
      <c r="AW175" s="13" t="s">
        <v>27</v>
      </c>
      <c r="AX175" s="13" t="s">
        <v>71</v>
      </c>
      <c r="AY175" s="158" t="s">
        <v>121</v>
      </c>
    </row>
    <row r="176" spans="1:65" s="14" customFormat="1">
      <c r="B176" s="164"/>
      <c r="D176" s="157" t="s">
        <v>130</v>
      </c>
      <c r="E176" s="165" t="s">
        <v>1</v>
      </c>
      <c r="F176" s="166" t="s">
        <v>132</v>
      </c>
      <c r="H176" s="167">
        <v>54.45</v>
      </c>
      <c r="L176" s="164"/>
      <c r="M176" s="168"/>
      <c r="N176" s="169"/>
      <c r="O176" s="169"/>
      <c r="P176" s="169"/>
      <c r="Q176" s="169"/>
      <c r="R176" s="169"/>
      <c r="S176" s="169"/>
      <c r="T176" s="170"/>
      <c r="AT176" s="165" t="s">
        <v>130</v>
      </c>
      <c r="AU176" s="165" t="s">
        <v>128</v>
      </c>
      <c r="AV176" s="14" t="s">
        <v>127</v>
      </c>
      <c r="AW176" s="14" t="s">
        <v>27</v>
      </c>
      <c r="AX176" s="14" t="s">
        <v>79</v>
      </c>
      <c r="AY176" s="165" t="s">
        <v>121</v>
      </c>
    </row>
    <row r="177" spans="1:65" s="12" customFormat="1" ht="22.8" customHeight="1">
      <c r="B177" s="130"/>
      <c r="D177" s="131" t="s">
        <v>70</v>
      </c>
      <c r="E177" s="140" t="s">
        <v>137</v>
      </c>
      <c r="F177" s="140" t="s">
        <v>191</v>
      </c>
      <c r="J177" s="141">
        <f>BK177</f>
        <v>0</v>
      </c>
      <c r="L177" s="130"/>
      <c r="M177" s="134"/>
      <c r="N177" s="135"/>
      <c r="O177" s="135"/>
      <c r="P177" s="136">
        <f>SUM(P178:P196)</f>
        <v>348.88348000000002</v>
      </c>
      <c r="Q177" s="135"/>
      <c r="R177" s="136">
        <f>SUM(R178:R196)</f>
        <v>95.970545439999981</v>
      </c>
      <c r="S177" s="135"/>
      <c r="T177" s="137">
        <f>SUM(T178:T196)</f>
        <v>0</v>
      </c>
      <c r="AR177" s="131" t="s">
        <v>79</v>
      </c>
      <c r="AT177" s="138" t="s">
        <v>70</v>
      </c>
      <c r="AU177" s="138" t="s">
        <v>79</v>
      </c>
      <c r="AY177" s="131" t="s">
        <v>121</v>
      </c>
      <c r="BK177" s="139">
        <f>SUM(BK178:BK196)</f>
        <v>0</v>
      </c>
    </row>
    <row r="178" spans="1:65" s="2" customFormat="1" ht="21.75" customHeight="1">
      <c r="A178" s="28"/>
      <c r="B178" s="142"/>
      <c r="C178" s="143" t="s">
        <v>192</v>
      </c>
      <c r="D178" s="143" t="s">
        <v>123</v>
      </c>
      <c r="E178" s="144" t="s">
        <v>193</v>
      </c>
      <c r="F178" s="145" t="s">
        <v>194</v>
      </c>
      <c r="G178" s="146" t="s">
        <v>126</v>
      </c>
      <c r="H178" s="147">
        <v>41.271999999999998</v>
      </c>
      <c r="I178" s="147"/>
      <c r="J178" s="147">
        <f>ROUND(I178*H178,3)</f>
        <v>0</v>
      </c>
      <c r="K178" s="148"/>
      <c r="L178" s="29"/>
      <c r="M178" s="149" t="s">
        <v>1</v>
      </c>
      <c r="N178" s="150" t="s">
        <v>37</v>
      </c>
      <c r="O178" s="151">
        <v>1.218</v>
      </c>
      <c r="P178" s="151">
        <f>O178*H178</f>
        <v>50.269295999999997</v>
      </c>
      <c r="Q178" s="151">
        <v>2.2968899999999999</v>
      </c>
      <c r="R178" s="151">
        <f>Q178*H178</f>
        <v>94.797244079999984</v>
      </c>
      <c r="S178" s="151">
        <v>0</v>
      </c>
      <c r="T178" s="152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53" t="s">
        <v>127</v>
      </c>
      <c r="AT178" s="153" t="s">
        <v>123</v>
      </c>
      <c r="AU178" s="153" t="s">
        <v>128</v>
      </c>
      <c r="AY178" s="16" t="s">
        <v>121</v>
      </c>
      <c r="BE178" s="154">
        <f>IF(N178="základná",J178,0)</f>
        <v>0</v>
      </c>
      <c r="BF178" s="154">
        <f>IF(N178="znížená",J178,0)</f>
        <v>0</v>
      </c>
      <c r="BG178" s="154">
        <f>IF(N178="zákl. prenesená",J178,0)</f>
        <v>0</v>
      </c>
      <c r="BH178" s="154">
        <f>IF(N178="zníž. prenesená",J178,0)</f>
        <v>0</v>
      </c>
      <c r="BI178" s="154">
        <f>IF(N178="nulová",J178,0)</f>
        <v>0</v>
      </c>
      <c r="BJ178" s="16" t="s">
        <v>128</v>
      </c>
      <c r="BK178" s="155">
        <f>ROUND(I178*H178,3)</f>
        <v>0</v>
      </c>
      <c r="BL178" s="16" t="s">
        <v>127</v>
      </c>
      <c r="BM178" s="153" t="s">
        <v>195</v>
      </c>
    </row>
    <row r="179" spans="1:65" s="13" customFormat="1">
      <c r="B179" s="156"/>
      <c r="D179" s="157" t="s">
        <v>130</v>
      </c>
      <c r="E179" s="158" t="s">
        <v>1</v>
      </c>
      <c r="F179" s="159" t="s">
        <v>196</v>
      </c>
      <c r="H179" s="160">
        <v>62.832000000000001</v>
      </c>
      <c r="L179" s="156"/>
      <c r="M179" s="161"/>
      <c r="N179" s="162"/>
      <c r="O179" s="162"/>
      <c r="P179" s="162"/>
      <c r="Q179" s="162"/>
      <c r="R179" s="162"/>
      <c r="S179" s="162"/>
      <c r="T179" s="163"/>
      <c r="AT179" s="158" t="s">
        <v>130</v>
      </c>
      <c r="AU179" s="158" t="s">
        <v>128</v>
      </c>
      <c r="AV179" s="13" t="s">
        <v>128</v>
      </c>
      <c r="AW179" s="13" t="s">
        <v>27</v>
      </c>
      <c r="AX179" s="13" t="s">
        <v>71</v>
      </c>
      <c r="AY179" s="158" t="s">
        <v>121</v>
      </c>
    </row>
    <row r="180" spans="1:65" s="13" customFormat="1">
      <c r="B180" s="156"/>
      <c r="D180" s="157" t="s">
        <v>130</v>
      </c>
      <c r="E180" s="158" t="s">
        <v>1</v>
      </c>
      <c r="F180" s="159" t="s">
        <v>197</v>
      </c>
      <c r="H180" s="160">
        <v>-4.4000000000000004</v>
      </c>
      <c r="L180" s="156"/>
      <c r="M180" s="161"/>
      <c r="N180" s="162"/>
      <c r="O180" s="162"/>
      <c r="P180" s="162"/>
      <c r="Q180" s="162"/>
      <c r="R180" s="162"/>
      <c r="S180" s="162"/>
      <c r="T180" s="163"/>
      <c r="AT180" s="158" t="s">
        <v>130</v>
      </c>
      <c r="AU180" s="158" t="s">
        <v>128</v>
      </c>
      <c r="AV180" s="13" t="s">
        <v>128</v>
      </c>
      <c r="AW180" s="13" t="s">
        <v>27</v>
      </c>
      <c r="AX180" s="13" t="s">
        <v>71</v>
      </c>
      <c r="AY180" s="158" t="s">
        <v>121</v>
      </c>
    </row>
    <row r="181" spans="1:65" s="13" customFormat="1">
      <c r="B181" s="156"/>
      <c r="D181" s="157" t="s">
        <v>130</v>
      </c>
      <c r="E181" s="158" t="s">
        <v>1</v>
      </c>
      <c r="F181" s="159" t="s">
        <v>198</v>
      </c>
      <c r="H181" s="160">
        <v>-19.8</v>
      </c>
      <c r="L181" s="156"/>
      <c r="M181" s="161"/>
      <c r="N181" s="162"/>
      <c r="O181" s="162"/>
      <c r="P181" s="162"/>
      <c r="Q181" s="162"/>
      <c r="R181" s="162"/>
      <c r="S181" s="162"/>
      <c r="T181" s="163"/>
      <c r="AT181" s="158" t="s">
        <v>130</v>
      </c>
      <c r="AU181" s="158" t="s">
        <v>128</v>
      </c>
      <c r="AV181" s="13" t="s">
        <v>128</v>
      </c>
      <c r="AW181" s="13" t="s">
        <v>27</v>
      </c>
      <c r="AX181" s="13" t="s">
        <v>71</v>
      </c>
      <c r="AY181" s="158" t="s">
        <v>121</v>
      </c>
    </row>
    <row r="182" spans="1:65" s="13" customFormat="1">
      <c r="B182" s="156"/>
      <c r="D182" s="157" t="s">
        <v>130</v>
      </c>
      <c r="E182" s="158" t="s">
        <v>1</v>
      </c>
      <c r="F182" s="159" t="s">
        <v>199</v>
      </c>
      <c r="H182" s="160">
        <v>2.64</v>
      </c>
      <c r="L182" s="156"/>
      <c r="M182" s="161"/>
      <c r="N182" s="162"/>
      <c r="O182" s="162"/>
      <c r="P182" s="162"/>
      <c r="Q182" s="162"/>
      <c r="R182" s="162"/>
      <c r="S182" s="162"/>
      <c r="T182" s="163"/>
      <c r="AT182" s="158" t="s">
        <v>130</v>
      </c>
      <c r="AU182" s="158" t="s">
        <v>128</v>
      </c>
      <c r="AV182" s="13" t="s">
        <v>128</v>
      </c>
      <c r="AW182" s="13" t="s">
        <v>27</v>
      </c>
      <c r="AX182" s="13" t="s">
        <v>71</v>
      </c>
      <c r="AY182" s="158" t="s">
        <v>121</v>
      </c>
    </row>
    <row r="183" spans="1:65" s="14" customFormat="1">
      <c r="B183" s="164"/>
      <c r="D183" s="157" t="s">
        <v>130</v>
      </c>
      <c r="E183" s="165" t="s">
        <v>1</v>
      </c>
      <c r="F183" s="166" t="s">
        <v>132</v>
      </c>
      <c r="H183" s="167">
        <v>41.272000000000006</v>
      </c>
      <c r="L183" s="164"/>
      <c r="M183" s="168"/>
      <c r="N183" s="169"/>
      <c r="O183" s="169"/>
      <c r="P183" s="169"/>
      <c r="Q183" s="169"/>
      <c r="R183" s="169"/>
      <c r="S183" s="169"/>
      <c r="T183" s="170"/>
      <c r="AT183" s="165" t="s">
        <v>130</v>
      </c>
      <c r="AU183" s="165" t="s">
        <v>128</v>
      </c>
      <c r="AV183" s="14" t="s">
        <v>127</v>
      </c>
      <c r="AW183" s="14" t="s">
        <v>27</v>
      </c>
      <c r="AX183" s="14" t="s">
        <v>79</v>
      </c>
      <c r="AY183" s="165" t="s">
        <v>121</v>
      </c>
    </row>
    <row r="184" spans="1:65" s="2" customFormat="1" ht="24.15" customHeight="1">
      <c r="A184" s="28"/>
      <c r="B184" s="142"/>
      <c r="C184" s="143" t="s">
        <v>200</v>
      </c>
      <c r="D184" s="143" t="s">
        <v>123</v>
      </c>
      <c r="E184" s="144" t="s">
        <v>201</v>
      </c>
      <c r="F184" s="145" t="s">
        <v>202</v>
      </c>
      <c r="G184" s="146" t="s">
        <v>152</v>
      </c>
      <c r="H184" s="147">
        <v>386.05599999999998</v>
      </c>
      <c r="I184" s="147"/>
      <c r="J184" s="147">
        <f>ROUND(I184*H184,3)</f>
        <v>0</v>
      </c>
      <c r="K184" s="148"/>
      <c r="L184" s="29"/>
      <c r="M184" s="149" t="s">
        <v>1</v>
      </c>
      <c r="N184" s="150" t="s">
        <v>37</v>
      </c>
      <c r="O184" s="151">
        <v>0.443</v>
      </c>
      <c r="P184" s="151">
        <f>O184*H184</f>
        <v>171.022808</v>
      </c>
      <c r="Q184" s="151">
        <v>1.5499999999999999E-3</v>
      </c>
      <c r="R184" s="151">
        <f>Q184*H184</f>
        <v>0.5983868</v>
      </c>
      <c r="S184" s="151">
        <v>0</v>
      </c>
      <c r="T184" s="152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3" t="s">
        <v>127</v>
      </c>
      <c r="AT184" s="153" t="s">
        <v>123</v>
      </c>
      <c r="AU184" s="153" t="s">
        <v>128</v>
      </c>
      <c r="AY184" s="16" t="s">
        <v>121</v>
      </c>
      <c r="BE184" s="154">
        <f>IF(N184="základná",J184,0)</f>
        <v>0</v>
      </c>
      <c r="BF184" s="154">
        <f>IF(N184="znížená",J184,0)</f>
        <v>0</v>
      </c>
      <c r="BG184" s="154">
        <f>IF(N184="zákl. prenesená",J184,0)</f>
        <v>0</v>
      </c>
      <c r="BH184" s="154">
        <f>IF(N184="zníž. prenesená",J184,0)</f>
        <v>0</v>
      </c>
      <c r="BI184" s="154">
        <f>IF(N184="nulová",J184,0)</f>
        <v>0</v>
      </c>
      <c r="BJ184" s="16" t="s">
        <v>128</v>
      </c>
      <c r="BK184" s="155">
        <f>ROUND(I184*H184,3)</f>
        <v>0</v>
      </c>
      <c r="BL184" s="16" t="s">
        <v>127</v>
      </c>
      <c r="BM184" s="153" t="s">
        <v>203</v>
      </c>
    </row>
    <row r="185" spans="1:65" s="13" customFormat="1">
      <c r="B185" s="156"/>
      <c r="D185" s="157" t="s">
        <v>130</v>
      </c>
      <c r="E185" s="158" t="s">
        <v>1</v>
      </c>
      <c r="F185" s="159" t="s">
        <v>204</v>
      </c>
      <c r="H185" s="160">
        <v>502.65600000000001</v>
      </c>
      <c r="L185" s="156"/>
      <c r="M185" s="161"/>
      <c r="N185" s="162"/>
      <c r="O185" s="162"/>
      <c r="P185" s="162"/>
      <c r="Q185" s="162"/>
      <c r="R185" s="162"/>
      <c r="S185" s="162"/>
      <c r="T185" s="163"/>
      <c r="AT185" s="158" t="s">
        <v>130</v>
      </c>
      <c r="AU185" s="158" t="s">
        <v>128</v>
      </c>
      <c r="AV185" s="13" t="s">
        <v>128</v>
      </c>
      <c r="AW185" s="13" t="s">
        <v>27</v>
      </c>
      <c r="AX185" s="13" t="s">
        <v>71</v>
      </c>
      <c r="AY185" s="158" t="s">
        <v>121</v>
      </c>
    </row>
    <row r="186" spans="1:65" s="13" customFormat="1">
      <c r="B186" s="156"/>
      <c r="D186" s="157" t="s">
        <v>130</v>
      </c>
      <c r="E186" s="158" t="s">
        <v>1</v>
      </c>
      <c r="F186" s="159" t="s">
        <v>205</v>
      </c>
      <c r="H186" s="160">
        <v>-35.200000000000003</v>
      </c>
      <c r="L186" s="156"/>
      <c r="M186" s="161"/>
      <c r="N186" s="162"/>
      <c r="O186" s="162"/>
      <c r="P186" s="162"/>
      <c r="Q186" s="162"/>
      <c r="R186" s="162"/>
      <c r="S186" s="162"/>
      <c r="T186" s="163"/>
      <c r="AT186" s="158" t="s">
        <v>130</v>
      </c>
      <c r="AU186" s="158" t="s">
        <v>128</v>
      </c>
      <c r="AV186" s="13" t="s">
        <v>128</v>
      </c>
      <c r="AW186" s="13" t="s">
        <v>27</v>
      </c>
      <c r="AX186" s="13" t="s">
        <v>71</v>
      </c>
      <c r="AY186" s="158" t="s">
        <v>121</v>
      </c>
    </row>
    <row r="187" spans="1:65" s="13" customFormat="1">
      <c r="B187" s="156"/>
      <c r="D187" s="157" t="s">
        <v>130</v>
      </c>
      <c r="E187" s="158" t="s">
        <v>1</v>
      </c>
      <c r="F187" s="159" t="s">
        <v>206</v>
      </c>
      <c r="H187" s="160">
        <v>-99</v>
      </c>
      <c r="L187" s="156"/>
      <c r="M187" s="161"/>
      <c r="N187" s="162"/>
      <c r="O187" s="162"/>
      <c r="P187" s="162"/>
      <c r="Q187" s="162"/>
      <c r="R187" s="162"/>
      <c r="S187" s="162"/>
      <c r="T187" s="163"/>
      <c r="AT187" s="158" t="s">
        <v>130</v>
      </c>
      <c r="AU187" s="158" t="s">
        <v>128</v>
      </c>
      <c r="AV187" s="13" t="s">
        <v>128</v>
      </c>
      <c r="AW187" s="13" t="s">
        <v>27</v>
      </c>
      <c r="AX187" s="13" t="s">
        <v>71</v>
      </c>
      <c r="AY187" s="158" t="s">
        <v>121</v>
      </c>
    </row>
    <row r="188" spans="1:65" s="13" customFormat="1">
      <c r="B188" s="156"/>
      <c r="D188" s="157" t="s">
        <v>130</v>
      </c>
      <c r="E188" s="158" t="s">
        <v>1</v>
      </c>
      <c r="F188" s="159" t="s">
        <v>207</v>
      </c>
      <c r="H188" s="160">
        <v>17.600000000000001</v>
      </c>
      <c r="L188" s="156"/>
      <c r="M188" s="161"/>
      <c r="N188" s="162"/>
      <c r="O188" s="162"/>
      <c r="P188" s="162"/>
      <c r="Q188" s="162"/>
      <c r="R188" s="162"/>
      <c r="S188" s="162"/>
      <c r="T188" s="163"/>
      <c r="AT188" s="158" t="s">
        <v>130</v>
      </c>
      <c r="AU188" s="158" t="s">
        <v>128</v>
      </c>
      <c r="AV188" s="13" t="s">
        <v>128</v>
      </c>
      <c r="AW188" s="13" t="s">
        <v>27</v>
      </c>
      <c r="AX188" s="13" t="s">
        <v>71</v>
      </c>
      <c r="AY188" s="158" t="s">
        <v>121</v>
      </c>
    </row>
    <row r="189" spans="1:65" s="14" customFormat="1">
      <c r="B189" s="164"/>
      <c r="D189" s="157" t="s">
        <v>130</v>
      </c>
      <c r="E189" s="165" t="s">
        <v>1</v>
      </c>
      <c r="F189" s="166" t="s">
        <v>132</v>
      </c>
      <c r="H189" s="167">
        <v>386.05600000000004</v>
      </c>
      <c r="L189" s="164"/>
      <c r="M189" s="168"/>
      <c r="N189" s="169"/>
      <c r="O189" s="169"/>
      <c r="P189" s="169"/>
      <c r="Q189" s="169"/>
      <c r="R189" s="169"/>
      <c r="S189" s="169"/>
      <c r="T189" s="170"/>
      <c r="AT189" s="165" t="s">
        <v>130</v>
      </c>
      <c r="AU189" s="165" t="s">
        <v>128</v>
      </c>
      <c r="AV189" s="14" t="s">
        <v>127</v>
      </c>
      <c r="AW189" s="14" t="s">
        <v>27</v>
      </c>
      <c r="AX189" s="14" t="s">
        <v>79</v>
      </c>
      <c r="AY189" s="165" t="s">
        <v>121</v>
      </c>
    </row>
    <row r="190" spans="1:65" s="2" customFormat="1" ht="24.15" customHeight="1">
      <c r="A190" s="28"/>
      <c r="B190" s="142"/>
      <c r="C190" s="143" t="s">
        <v>208</v>
      </c>
      <c r="D190" s="143" t="s">
        <v>123</v>
      </c>
      <c r="E190" s="144" t="s">
        <v>209</v>
      </c>
      <c r="F190" s="145" t="s">
        <v>210</v>
      </c>
      <c r="G190" s="146" t="s">
        <v>152</v>
      </c>
      <c r="H190" s="147">
        <v>386.05599999999998</v>
      </c>
      <c r="I190" s="147"/>
      <c r="J190" s="147">
        <f>ROUND(I190*H190,3)</f>
        <v>0</v>
      </c>
      <c r="K190" s="148"/>
      <c r="L190" s="29"/>
      <c r="M190" s="149" t="s">
        <v>1</v>
      </c>
      <c r="N190" s="150" t="s">
        <v>37</v>
      </c>
      <c r="O190" s="151">
        <v>0.314</v>
      </c>
      <c r="P190" s="151">
        <f>O190*H190</f>
        <v>121.22158399999999</v>
      </c>
      <c r="Q190" s="151">
        <v>0</v>
      </c>
      <c r="R190" s="151">
        <f>Q190*H190</f>
        <v>0</v>
      </c>
      <c r="S190" s="151">
        <v>0</v>
      </c>
      <c r="T190" s="152">
        <f>S190*H190</f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53" t="s">
        <v>127</v>
      </c>
      <c r="AT190" s="153" t="s">
        <v>123</v>
      </c>
      <c r="AU190" s="153" t="s">
        <v>128</v>
      </c>
      <c r="AY190" s="16" t="s">
        <v>121</v>
      </c>
      <c r="BE190" s="154">
        <f>IF(N190="základná",J190,0)</f>
        <v>0</v>
      </c>
      <c r="BF190" s="154">
        <f>IF(N190="znížená",J190,0)</f>
        <v>0</v>
      </c>
      <c r="BG190" s="154">
        <f>IF(N190="zákl. prenesená",J190,0)</f>
        <v>0</v>
      </c>
      <c r="BH190" s="154">
        <f>IF(N190="zníž. prenesená",J190,0)</f>
        <v>0</v>
      </c>
      <c r="BI190" s="154">
        <f>IF(N190="nulová",J190,0)</f>
        <v>0</v>
      </c>
      <c r="BJ190" s="16" t="s">
        <v>128</v>
      </c>
      <c r="BK190" s="155">
        <f>ROUND(I190*H190,3)</f>
        <v>0</v>
      </c>
      <c r="BL190" s="16" t="s">
        <v>127</v>
      </c>
      <c r="BM190" s="153" t="s">
        <v>211</v>
      </c>
    </row>
    <row r="191" spans="1:65" s="2" customFormat="1" ht="37.799999999999997" customHeight="1">
      <c r="A191" s="28"/>
      <c r="B191" s="142"/>
      <c r="C191" s="143" t="s">
        <v>212</v>
      </c>
      <c r="D191" s="143" t="s">
        <v>123</v>
      </c>
      <c r="E191" s="144" t="s">
        <v>213</v>
      </c>
      <c r="F191" s="145" t="s">
        <v>214</v>
      </c>
      <c r="G191" s="146" t="s">
        <v>152</v>
      </c>
      <c r="H191" s="147">
        <v>163.328</v>
      </c>
      <c r="I191" s="147"/>
      <c r="J191" s="147">
        <f>ROUND(I191*H191,3)</f>
        <v>0</v>
      </c>
      <c r="K191" s="148"/>
      <c r="L191" s="29"/>
      <c r="M191" s="149" t="s">
        <v>1</v>
      </c>
      <c r="N191" s="150" t="s">
        <v>37</v>
      </c>
      <c r="O191" s="151">
        <v>3.9E-2</v>
      </c>
      <c r="P191" s="151">
        <f>O191*H191</f>
        <v>6.3697920000000003</v>
      </c>
      <c r="Q191" s="151">
        <v>3.5200000000000001E-3</v>
      </c>
      <c r="R191" s="151">
        <f>Q191*H191</f>
        <v>0.57491456000000007</v>
      </c>
      <c r="S191" s="151">
        <v>0</v>
      </c>
      <c r="T191" s="152">
        <f>S191*H191</f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53" t="s">
        <v>127</v>
      </c>
      <c r="AT191" s="153" t="s">
        <v>123</v>
      </c>
      <c r="AU191" s="153" t="s">
        <v>128</v>
      </c>
      <c r="AY191" s="16" t="s">
        <v>121</v>
      </c>
      <c r="BE191" s="154">
        <f>IF(N191="základná",J191,0)</f>
        <v>0</v>
      </c>
      <c r="BF191" s="154">
        <f>IF(N191="znížená",J191,0)</f>
        <v>0</v>
      </c>
      <c r="BG191" s="154">
        <f>IF(N191="zákl. prenesená",J191,0)</f>
        <v>0</v>
      </c>
      <c r="BH191" s="154">
        <f>IF(N191="zníž. prenesená",J191,0)</f>
        <v>0</v>
      </c>
      <c r="BI191" s="154">
        <f>IF(N191="nulová",J191,0)</f>
        <v>0</v>
      </c>
      <c r="BJ191" s="16" t="s">
        <v>128</v>
      </c>
      <c r="BK191" s="155">
        <f>ROUND(I191*H191,3)</f>
        <v>0</v>
      </c>
      <c r="BL191" s="16" t="s">
        <v>127</v>
      </c>
      <c r="BM191" s="153" t="s">
        <v>215</v>
      </c>
    </row>
    <row r="192" spans="1:65" s="13" customFormat="1">
      <c r="B192" s="156"/>
      <c r="D192" s="157" t="s">
        <v>130</v>
      </c>
      <c r="E192" s="158" t="s">
        <v>1</v>
      </c>
      <c r="F192" s="159" t="s">
        <v>216</v>
      </c>
      <c r="H192" s="160">
        <v>251.328</v>
      </c>
      <c r="L192" s="156"/>
      <c r="M192" s="161"/>
      <c r="N192" s="162"/>
      <c r="O192" s="162"/>
      <c r="P192" s="162"/>
      <c r="Q192" s="162"/>
      <c r="R192" s="162"/>
      <c r="S192" s="162"/>
      <c r="T192" s="163"/>
      <c r="AT192" s="158" t="s">
        <v>130</v>
      </c>
      <c r="AU192" s="158" t="s">
        <v>128</v>
      </c>
      <c r="AV192" s="13" t="s">
        <v>128</v>
      </c>
      <c r="AW192" s="13" t="s">
        <v>27</v>
      </c>
      <c r="AX192" s="13" t="s">
        <v>71</v>
      </c>
      <c r="AY192" s="158" t="s">
        <v>121</v>
      </c>
    </row>
    <row r="193" spans="1:65" s="13" customFormat="1">
      <c r="B193" s="156"/>
      <c r="D193" s="157" t="s">
        <v>130</v>
      </c>
      <c r="E193" s="158" t="s">
        <v>1</v>
      </c>
      <c r="F193" s="159" t="s">
        <v>217</v>
      </c>
      <c r="H193" s="160">
        <v>-17.600000000000001</v>
      </c>
      <c r="L193" s="156"/>
      <c r="M193" s="161"/>
      <c r="N193" s="162"/>
      <c r="O193" s="162"/>
      <c r="P193" s="162"/>
      <c r="Q193" s="162"/>
      <c r="R193" s="162"/>
      <c r="S193" s="162"/>
      <c r="T193" s="163"/>
      <c r="AT193" s="158" t="s">
        <v>130</v>
      </c>
      <c r="AU193" s="158" t="s">
        <v>128</v>
      </c>
      <c r="AV193" s="13" t="s">
        <v>128</v>
      </c>
      <c r="AW193" s="13" t="s">
        <v>27</v>
      </c>
      <c r="AX193" s="13" t="s">
        <v>71</v>
      </c>
      <c r="AY193" s="158" t="s">
        <v>121</v>
      </c>
    </row>
    <row r="194" spans="1:65" s="13" customFormat="1">
      <c r="B194" s="156"/>
      <c r="D194" s="157" t="s">
        <v>130</v>
      </c>
      <c r="E194" s="158" t="s">
        <v>1</v>
      </c>
      <c r="F194" s="159" t="s">
        <v>218</v>
      </c>
      <c r="H194" s="160">
        <v>-79.2</v>
      </c>
      <c r="L194" s="156"/>
      <c r="M194" s="161"/>
      <c r="N194" s="162"/>
      <c r="O194" s="162"/>
      <c r="P194" s="162"/>
      <c r="Q194" s="162"/>
      <c r="R194" s="162"/>
      <c r="S194" s="162"/>
      <c r="T194" s="163"/>
      <c r="AT194" s="158" t="s">
        <v>130</v>
      </c>
      <c r="AU194" s="158" t="s">
        <v>128</v>
      </c>
      <c r="AV194" s="13" t="s">
        <v>128</v>
      </c>
      <c r="AW194" s="13" t="s">
        <v>27</v>
      </c>
      <c r="AX194" s="13" t="s">
        <v>71</v>
      </c>
      <c r="AY194" s="158" t="s">
        <v>121</v>
      </c>
    </row>
    <row r="195" spans="1:65" s="13" customFormat="1">
      <c r="B195" s="156"/>
      <c r="D195" s="157" t="s">
        <v>130</v>
      </c>
      <c r="E195" s="158" t="s">
        <v>1</v>
      </c>
      <c r="F195" s="159" t="s">
        <v>219</v>
      </c>
      <c r="H195" s="160">
        <v>8.8000000000000007</v>
      </c>
      <c r="L195" s="156"/>
      <c r="M195" s="161"/>
      <c r="N195" s="162"/>
      <c r="O195" s="162"/>
      <c r="P195" s="162"/>
      <c r="Q195" s="162"/>
      <c r="R195" s="162"/>
      <c r="S195" s="162"/>
      <c r="T195" s="163"/>
      <c r="AT195" s="158" t="s">
        <v>130</v>
      </c>
      <c r="AU195" s="158" t="s">
        <v>128</v>
      </c>
      <c r="AV195" s="13" t="s">
        <v>128</v>
      </c>
      <c r="AW195" s="13" t="s">
        <v>27</v>
      </c>
      <c r="AX195" s="13" t="s">
        <v>71</v>
      </c>
      <c r="AY195" s="158" t="s">
        <v>121</v>
      </c>
    </row>
    <row r="196" spans="1:65" s="14" customFormat="1">
      <c r="B196" s="164"/>
      <c r="D196" s="157" t="s">
        <v>130</v>
      </c>
      <c r="E196" s="165" t="s">
        <v>1</v>
      </c>
      <c r="F196" s="166" t="s">
        <v>132</v>
      </c>
      <c r="H196" s="167">
        <v>163.32800000000003</v>
      </c>
      <c r="L196" s="164"/>
      <c r="M196" s="168"/>
      <c r="N196" s="169"/>
      <c r="O196" s="169"/>
      <c r="P196" s="169"/>
      <c r="Q196" s="169"/>
      <c r="R196" s="169"/>
      <c r="S196" s="169"/>
      <c r="T196" s="170"/>
      <c r="AT196" s="165" t="s">
        <v>130</v>
      </c>
      <c r="AU196" s="165" t="s">
        <v>128</v>
      </c>
      <c r="AV196" s="14" t="s">
        <v>127</v>
      </c>
      <c r="AW196" s="14" t="s">
        <v>27</v>
      </c>
      <c r="AX196" s="14" t="s">
        <v>79</v>
      </c>
      <c r="AY196" s="165" t="s">
        <v>121</v>
      </c>
    </row>
    <row r="197" spans="1:65" s="12" customFormat="1" ht="22.8" customHeight="1">
      <c r="B197" s="130"/>
      <c r="D197" s="131" t="s">
        <v>70</v>
      </c>
      <c r="E197" s="140" t="s">
        <v>149</v>
      </c>
      <c r="F197" s="140" t="s">
        <v>220</v>
      </c>
      <c r="J197" s="141">
        <f>BK197</f>
        <v>0</v>
      </c>
      <c r="L197" s="130"/>
      <c r="M197" s="134"/>
      <c r="N197" s="135"/>
      <c r="O197" s="135"/>
      <c r="P197" s="136">
        <f>SUM(P198:P202)</f>
        <v>125.83032</v>
      </c>
      <c r="Q197" s="135"/>
      <c r="R197" s="136">
        <f>SUM(R198:R202)</f>
        <v>387.64998800000001</v>
      </c>
      <c r="S197" s="135"/>
      <c r="T197" s="137">
        <f>SUM(T198:T202)</f>
        <v>0</v>
      </c>
      <c r="AR197" s="131" t="s">
        <v>79</v>
      </c>
      <c r="AT197" s="138" t="s">
        <v>70</v>
      </c>
      <c r="AU197" s="138" t="s">
        <v>79</v>
      </c>
      <c r="AY197" s="131" t="s">
        <v>121</v>
      </c>
      <c r="BK197" s="139">
        <f>SUM(BK198:BK202)</f>
        <v>0</v>
      </c>
    </row>
    <row r="198" spans="1:65" s="2" customFormat="1" ht="33" customHeight="1">
      <c r="A198" s="28"/>
      <c r="B198" s="142"/>
      <c r="C198" s="143" t="s">
        <v>221</v>
      </c>
      <c r="D198" s="143" t="s">
        <v>123</v>
      </c>
      <c r="E198" s="144" t="s">
        <v>222</v>
      </c>
      <c r="F198" s="145" t="s">
        <v>223</v>
      </c>
      <c r="G198" s="146" t="s">
        <v>152</v>
      </c>
      <c r="H198" s="147">
        <v>544.72</v>
      </c>
      <c r="I198" s="147"/>
      <c r="J198" s="147">
        <f>ROUND(I198*H198,3)</f>
        <v>0</v>
      </c>
      <c r="K198" s="148"/>
      <c r="L198" s="29"/>
      <c r="M198" s="149" t="s">
        <v>1</v>
      </c>
      <c r="N198" s="150" t="s">
        <v>37</v>
      </c>
      <c r="O198" s="151">
        <v>4.1000000000000002E-2</v>
      </c>
      <c r="P198" s="151">
        <f>O198*H198</f>
        <v>22.333520000000004</v>
      </c>
      <c r="Q198" s="151">
        <v>4.9399999999999999E-3</v>
      </c>
      <c r="R198" s="151">
        <f>Q198*H198</f>
        <v>2.6909168000000001</v>
      </c>
      <c r="S198" s="151">
        <v>0</v>
      </c>
      <c r="T198" s="152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53" t="s">
        <v>127</v>
      </c>
      <c r="AT198" s="153" t="s">
        <v>123</v>
      </c>
      <c r="AU198" s="153" t="s">
        <v>128</v>
      </c>
      <c r="AY198" s="16" t="s">
        <v>121</v>
      </c>
      <c r="BE198" s="154">
        <f>IF(N198="základná",J198,0)</f>
        <v>0</v>
      </c>
      <c r="BF198" s="154">
        <f>IF(N198="znížená",J198,0)</f>
        <v>0</v>
      </c>
      <c r="BG198" s="154">
        <f>IF(N198="zákl. prenesená",J198,0)</f>
        <v>0</v>
      </c>
      <c r="BH198" s="154">
        <f>IF(N198="zníž. prenesená",J198,0)</f>
        <v>0</v>
      </c>
      <c r="BI198" s="154">
        <f>IF(N198="nulová",J198,0)</f>
        <v>0</v>
      </c>
      <c r="BJ198" s="16" t="s">
        <v>128</v>
      </c>
      <c r="BK198" s="155">
        <f>ROUND(I198*H198,3)</f>
        <v>0</v>
      </c>
      <c r="BL198" s="16" t="s">
        <v>127</v>
      </c>
      <c r="BM198" s="153" t="s">
        <v>224</v>
      </c>
    </row>
    <row r="199" spans="1:65" s="13" customFormat="1">
      <c r="B199" s="156"/>
      <c r="D199" s="157" t="s">
        <v>130</v>
      </c>
      <c r="E199" s="158" t="s">
        <v>1</v>
      </c>
      <c r="F199" s="159" t="s">
        <v>225</v>
      </c>
      <c r="H199" s="160">
        <v>544.72</v>
      </c>
      <c r="L199" s="156"/>
      <c r="M199" s="161"/>
      <c r="N199" s="162"/>
      <c r="O199" s="162"/>
      <c r="P199" s="162"/>
      <c r="Q199" s="162"/>
      <c r="R199" s="162"/>
      <c r="S199" s="162"/>
      <c r="T199" s="163"/>
      <c r="AT199" s="158" t="s">
        <v>130</v>
      </c>
      <c r="AU199" s="158" t="s">
        <v>128</v>
      </c>
      <c r="AV199" s="13" t="s">
        <v>128</v>
      </c>
      <c r="AW199" s="13" t="s">
        <v>27</v>
      </c>
      <c r="AX199" s="13" t="s">
        <v>79</v>
      </c>
      <c r="AY199" s="158" t="s">
        <v>121</v>
      </c>
    </row>
    <row r="200" spans="1:65" s="2" customFormat="1" ht="24.15" customHeight="1">
      <c r="A200" s="28"/>
      <c r="B200" s="142"/>
      <c r="C200" s="143" t="s">
        <v>226</v>
      </c>
      <c r="D200" s="143" t="s">
        <v>123</v>
      </c>
      <c r="E200" s="144" t="s">
        <v>227</v>
      </c>
      <c r="F200" s="145" t="s">
        <v>228</v>
      </c>
      <c r="G200" s="146" t="s">
        <v>152</v>
      </c>
      <c r="H200" s="147">
        <v>544.72</v>
      </c>
      <c r="I200" s="147"/>
      <c r="J200" s="147">
        <f>ROUND(I200*H200,3)</f>
        <v>0</v>
      </c>
      <c r="K200" s="148"/>
      <c r="L200" s="29"/>
      <c r="M200" s="149" t="s">
        <v>1</v>
      </c>
      <c r="N200" s="150" t="s">
        <v>37</v>
      </c>
      <c r="O200" s="151">
        <v>2.7E-2</v>
      </c>
      <c r="P200" s="151">
        <f>O200*H200</f>
        <v>14.70744</v>
      </c>
      <c r="Q200" s="151">
        <v>0.37080000000000002</v>
      </c>
      <c r="R200" s="151">
        <f>Q200*H200</f>
        <v>201.98217600000001</v>
      </c>
      <c r="S200" s="151">
        <v>0</v>
      </c>
      <c r="T200" s="152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53" t="s">
        <v>127</v>
      </c>
      <c r="AT200" s="153" t="s">
        <v>123</v>
      </c>
      <c r="AU200" s="153" t="s">
        <v>128</v>
      </c>
      <c r="AY200" s="16" t="s">
        <v>121</v>
      </c>
      <c r="BE200" s="154">
        <f>IF(N200="základná",J200,0)</f>
        <v>0</v>
      </c>
      <c r="BF200" s="154">
        <f>IF(N200="znížená",J200,0)</f>
        <v>0</v>
      </c>
      <c r="BG200" s="154">
        <f>IF(N200="zákl. prenesená",J200,0)</f>
        <v>0</v>
      </c>
      <c r="BH200" s="154">
        <f>IF(N200="zníž. prenesená",J200,0)</f>
        <v>0</v>
      </c>
      <c r="BI200" s="154">
        <f>IF(N200="nulová",J200,0)</f>
        <v>0</v>
      </c>
      <c r="BJ200" s="16" t="s">
        <v>128</v>
      </c>
      <c r="BK200" s="155">
        <f>ROUND(I200*H200,3)</f>
        <v>0</v>
      </c>
      <c r="BL200" s="16" t="s">
        <v>127</v>
      </c>
      <c r="BM200" s="153" t="s">
        <v>229</v>
      </c>
    </row>
    <row r="201" spans="1:65" s="13" customFormat="1">
      <c r="B201" s="156"/>
      <c r="D201" s="157" t="s">
        <v>130</v>
      </c>
      <c r="E201" s="158" t="s">
        <v>1</v>
      </c>
      <c r="F201" s="159" t="s">
        <v>225</v>
      </c>
      <c r="H201" s="160">
        <v>544.72</v>
      </c>
      <c r="L201" s="156"/>
      <c r="M201" s="161"/>
      <c r="N201" s="162"/>
      <c r="O201" s="162"/>
      <c r="P201" s="162"/>
      <c r="Q201" s="162"/>
      <c r="R201" s="162"/>
      <c r="S201" s="162"/>
      <c r="T201" s="163"/>
      <c r="AT201" s="158" t="s">
        <v>130</v>
      </c>
      <c r="AU201" s="158" t="s">
        <v>128</v>
      </c>
      <c r="AV201" s="13" t="s">
        <v>128</v>
      </c>
      <c r="AW201" s="13" t="s">
        <v>27</v>
      </c>
      <c r="AX201" s="13" t="s">
        <v>79</v>
      </c>
      <c r="AY201" s="158" t="s">
        <v>121</v>
      </c>
    </row>
    <row r="202" spans="1:65" s="2" customFormat="1" ht="24.15" customHeight="1">
      <c r="A202" s="28"/>
      <c r="B202" s="142"/>
      <c r="C202" s="143" t="s">
        <v>230</v>
      </c>
      <c r="D202" s="143" t="s">
        <v>123</v>
      </c>
      <c r="E202" s="144" t="s">
        <v>231</v>
      </c>
      <c r="F202" s="145" t="s">
        <v>232</v>
      </c>
      <c r="G202" s="146" t="s">
        <v>152</v>
      </c>
      <c r="H202" s="147">
        <v>544.72</v>
      </c>
      <c r="I202" s="147"/>
      <c r="J202" s="147">
        <f>ROUND(I202*H202,3)</f>
        <v>0</v>
      </c>
      <c r="K202" s="148"/>
      <c r="L202" s="29"/>
      <c r="M202" s="149" t="s">
        <v>1</v>
      </c>
      <c r="N202" s="150" t="s">
        <v>37</v>
      </c>
      <c r="O202" s="151">
        <v>0.16300000000000001</v>
      </c>
      <c r="P202" s="151">
        <f>O202*H202</f>
        <v>88.789360000000002</v>
      </c>
      <c r="Q202" s="151">
        <v>0.33590999999999999</v>
      </c>
      <c r="R202" s="151">
        <f>Q202*H202</f>
        <v>182.9768952</v>
      </c>
      <c r="S202" s="151">
        <v>0</v>
      </c>
      <c r="T202" s="152">
        <f>S202*H202</f>
        <v>0</v>
      </c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R202" s="153" t="s">
        <v>127</v>
      </c>
      <c r="AT202" s="153" t="s">
        <v>123</v>
      </c>
      <c r="AU202" s="153" t="s">
        <v>128</v>
      </c>
      <c r="AY202" s="16" t="s">
        <v>121</v>
      </c>
      <c r="BE202" s="154">
        <f>IF(N202="základná",J202,0)</f>
        <v>0</v>
      </c>
      <c r="BF202" s="154">
        <f>IF(N202="znížená",J202,0)</f>
        <v>0</v>
      </c>
      <c r="BG202" s="154">
        <f>IF(N202="zákl. prenesená",J202,0)</f>
        <v>0</v>
      </c>
      <c r="BH202" s="154">
        <f>IF(N202="zníž. prenesená",J202,0)</f>
        <v>0</v>
      </c>
      <c r="BI202" s="154">
        <f>IF(N202="nulová",J202,0)</f>
        <v>0</v>
      </c>
      <c r="BJ202" s="16" t="s">
        <v>128</v>
      </c>
      <c r="BK202" s="155">
        <f>ROUND(I202*H202,3)</f>
        <v>0</v>
      </c>
      <c r="BL202" s="16" t="s">
        <v>127</v>
      </c>
      <c r="BM202" s="153" t="s">
        <v>233</v>
      </c>
    </row>
    <row r="203" spans="1:65" s="12" customFormat="1" ht="22.8" customHeight="1">
      <c r="B203" s="130"/>
      <c r="D203" s="131" t="s">
        <v>70</v>
      </c>
      <c r="E203" s="140" t="s">
        <v>159</v>
      </c>
      <c r="F203" s="140" t="s">
        <v>234</v>
      </c>
      <c r="J203" s="141">
        <f>BK203</f>
        <v>0</v>
      </c>
      <c r="L203" s="130"/>
      <c r="M203" s="134"/>
      <c r="N203" s="135"/>
      <c r="O203" s="135"/>
      <c r="P203" s="136">
        <f>SUM(P204:P212)</f>
        <v>458.25743299999999</v>
      </c>
      <c r="Q203" s="135"/>
      <c r="R203" s="136">
        <f>SUM(R204:R212)</f>
        <v>349.72620897999997</v>
      </c>
      <c r="S203" s="135"/>
      <c r="T203" s="137">
        <f>SUM(T204:T212)</f>
        <v>0</v>
      </c>
      <c r="AR203" s="131" t="s">
        <v>79</v>
      </c>
      <c r="AT203" s="138" t="s">
        <v>70</v>
      </c>
      <c r="AU203" s="138" t="s">
        <v>79</v>
      </c>
      <c r="AY203" s="131" t="s">
        <v>121</v>
      </c>
      <c r="BK203" s="139">
        <f>SUM(BK204:BK212)</f>
        <v>0</v>
      </c>
    </row>
    <row r="204" spans="1:65" s="2" customFormat="1" ht="24.15" customHeight="1">
      <c r="A204" s="28"/>
      <c r="B204" s="142"/>
      <c r="C204" s="143" t="s">
        <v>235</v>
      </c>
      <c r="D204" s="143" t="s">
        <v>123</v>
      </c>
      <c r="E204" s="144" t="s">
        <v>236</v>
      </c>
      <c r="F204" s="145" t="s">
        <v>237</v>
      </c>
      <c r="G204" s="146" t="s">
        <v>126</v>
      </c>
      <c r="H204" s="147">
        <v>76.676000000000002</v>
      </c>
      <c r="I204" s="147"/>
      <c r="J204" s="147">
        <f>ROUND(I204*H204,3)</f>
        <v>0</v>
      </c>
      <c r="K204" s="148"/>
      <c r="L204" s="29"/>
      <c r="M204" s="149" t="s">
        <v>1</v>
      </c>
      <c r="N204" s="150" t="s">
        <v>37</v>
      </c>
      <c r="O204" s="151">
        <v>2.323</v>
      </c>
      <c r="P204" s="151">
        <f>O204*H204</f>
        <v>178.118348</v>
      </c>
      <c r="Q204" s="151">
        <v>2.2404799999999998</v>
      </c>
      <c r="R204" s="151">
        <f>Q204*H204</f>
        <v>171.79104447999998</v>
      </c>
      <c r="S204" s="151">
        <v>0</v>
      </c>
      <c r="T204" s="152">
        <f>S204*H204</f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53" t="s">
        <v>127</v>
      </c>
      <c r="AT204" s="153" t="s">
        <v>123</v>
      </c>
      <c r="AU204" s="153" t="s">
        <v>128</v>
      </c>
      <c r="AY204" s="16" t="s">
        <v>121</v>
      </c>
      <c r="BE204" s="154">
        <f>IF(N204="základná",J204,0)</f>
        <v>0</v>
      </c>
      <c r="BF204" s="154">
        <f>IF(N204="znížená",J204,0)</f>
        <v>0</v>
      </c>
      <c r="BG204" s="154">
        <f>IF(N204="zákl. prenesená",J204,0)</f>
        <v>0</v>
      </c>
      <c r="BH204" s="154">
        <f>IF(N204="zníž. prenesená",J204,0)</f>
        <v>0</v>
      </c>
      <c r="BI204" s="154">
        <f>IF(N204="nulová",J204,0)</f>
        <v>0</v>
      </c>
      <c r="BJ204" s="16" t="s">
        <v>128</v>
      </c>
      <c r="BK204" s="155">
        <f>ROUND(I204*H204,3)</f>
        <v>0</v>
      </c>
      <c r="BL204" s="16" t="s">
        <v>127</v>
      </c>
      <c r="BM204" s="153" t="s">
        <v>238</v>
      </c>
    </row>
    <row r="205" spans="1:65" s="13" customFormat="1">
      <c r="B205" s="156"/>
      <c r="D205" s="157" t="s">
        <v>130</v>
      </c>
      <c r="E205" s="158" t="s">
        <v>1</v>
      </c>
      <c r="F205" s="159" t="s">
        <v>239</v>
      </c>
      <c r="H205" s="160">
        <v>76.676000000000002</v>
      </c>
      <c r="L205" s="156"/>
      <c r="M205" s="161"/>
      <c r="N205" s="162"/>
      <c r="O205" s="162"/>
      <c r="P205" s="162"/>
      <c r="Q205" s="162"/>
      <c r="R205" s="162"/>
      <c r="S205" s="162"/>
      <c r="T205" s="163"/>
      <c r="AT205" s="158" t="s">
        <v>130</v>
      </c>
      <c r="AU205" s="158" t="s">
        <v>128</v>
      </c>
      <c r="AV205" s="13" t="s">
        <v>128</v>
      </c>
      <c r="AW205" s="13" t="s">
        <v>27</v>
      </c>
      <c r="AX205" s="13" t="s">
        <v>79</v>
      </c>
      <c r="AY205" s="158" t="s">
        <v>121</v>
      </c>
    </row>
    <row r="206" spans="1:65" s="2" customFormat="1" ht="21.75" customHeight="1">
      <c r="A206" s="28"/>
      <c r="B206" s="142"/>
      <c r="C206" s="143" t="s">
        <v>240</v>
      </c>
      <c r="D206" s="143" t="s">
        <v>123</v>
      </c>
      <c r="E206" s="144" t="s">
        <v>241</v>
      </c>
      <c r="F206" s="145" t="s">
        <v>242</v>
      </c>
      <c r="G206" s="146" t="s">
        <v>152</v>
      </c>
      <c r="H206" s="147">
        <v>22.84</v>
      </c>
      <c r="I206" s="147"/>
      <c r="J206" s="147">
        <f>ROUND(I206*H206,3)</f>
        <v>0</v>
      </c>
      <c r="K206" s="148"/>
      <c r="L206" s="29"/>
      <c r="M206" s="149" t="s">
        <v>1</v>
      </c>
      <c r="N206" s="150" t="s">
        <v>37</v>
      </c>
      <c r="O206" s="151">
        <v>0.40899999999999997</v>
      </c>
      <c r="P206" s="151">
        <f>O206*H206</f>
        <v>9.3415599999999994</v>
      </c>
      <c r="Q206" s="151">
        <v>8.6099999999999996E-3</v>
      </c>
      <c r="R206" s="151">
        <f>Q206*H206</f>
        <v>0.19665239999999998</v>
      </c>
      <c r="S206" s="151">
        <v>0</v>
      </c>
      <c r="T206" s="152">
        <f>S206*H206</f>
        <v>0</v>
      </c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R206" s="153" t="s">
        <v>127</v>
      </c>
      <c r="AT206" s="153" t="s">
        <v>123</v>
      </c>
      <c r="AU206" s="153" t="s">
        <v>128</v>
      </c>
      <c r="AY206" s="16" t="s">
        <v>121</v>
      </c>
      <c r="BE206" s="154">
        <f>IF(N206="základná",J206,0)</f>
        <v>0</v>
      </c>
      <c r="BF206" s="154">
        <f>IF(N206="znížená",J206,0)</f>
        <v>0</v>
      </c>
      <c r="BG206" s="154">
        <f>IF(N206="zákl. prenesená",J206,0)</f>
        <v>0</v>
      </c>
      <c r="BH206" s="154">
        <f>IF(N206="zníž. prenesená",J206,0)</f>
        <v>0</v>
      </c>
      <c r="BI206" s="154">
        <f>IF(N206="nulová",J206,0)</f>
        <v>0</v>
      </c>
      <c r="BJ206" s="16" t="s">
        <v>128</v>
      </c>
      <c r="BK206" s="155">
        <f>ROUND(I206*H206,3)</f>
        <v>0</v>
      </c>
      <c r="BL206" s="16" t="s">
        <v>127</v>
      </c>
      <c r="BM206" s="153" t="s">
        <v>243</v>
      </c>
    </row>
    <row r="207" spans="1:65" s="13" customFormat="1">
      <c r="B207" s="156"/>
      <c r="D207" s="157" t="s">
        <v>130</v>
      </c>
      <c r="E207" s="158" t="s">
        <v>1</v>
      </c>
      <c r="F207" s="159" t="s">
        <v>244</v>
      </c>
      <c r="H207" s="160">
        <v>22.84</v>
      </c>
      <c r="L207" s="156"/>
      <c r="M207" s="161"/>
      <c r="N207" s="162"/>
      <c r="O207" s="162"/>
      <c r="P207" s="162"/>
      <c r="Q207" s="162"/>
      <c r="R207" s="162"/>
      <c r="S207" s="162"/>
      <c r="T207" s="163"/>
      <c r="AT207" s="158" t="s">
        <v>130</v>
      </c>
      <c r="AU207" s="158" t="s">
        <v>128</v>
      </c>
      <c r="AV207" s="13" t="s">
        <v>128</v>
      </c>
      <c r="AW207" s="13" t="s">
        <v>27</v>
      </c>
      <c r="AX207" s="13" t="s">
        <v>79</v>
      </c>
      <c r="AY207" s="158" t="s">
        <v>121</v>
      </c>
    </row>
    <row r="208" spans="1:65" s="2" customFormat="1" ht="21.75" customHeight="1">
      <c r="A208" s="28"/>
      <c r="B208" s="142"/>
      <c r="C208" s="143" t="s">
        <v>7</v>
      </c>
      <c r="D208" s="143" t="s">
        <v>123</v>
      </c>
      <c r="E208" s="144" t="s">
        <v>245</v>
      </c>
      <c r="F208" s="145" t="s">
        <v>246</v>
      </c>
      <c r="G208" s="146" t="s">
        <v>152</v>
      </c>
      <c r="H208" s="147">
        <v>22.84</v>
      </c>
      <c r="I208" s="147"/>
      <c r="J208" s="147">
        <f>ROUND(I208*H208,3)</f>
        <v>0</v>
      </c>
      <c r="K208" s="148"/>
      <c r="L208" s="29"/>
      <c r="M208" s="149" t="s">
        <v>1</v>
      </c>
      <c r="N208" s="150" t="s">
        <v>37</v>
      </c>
      <c r="O208" s="151">
        <v>0.248</v>
      </c>
      <c r="P208" s="151">
        <f>O208*H208</f>
        <v>5.66432</v>
      </c>
      <c r="Q208" s="151">
        <v>0</v>
      </c>
      <c r="R208" s="151">
        <f>Q208*H208</f>
        <v>0</v>
      </c>
      <c r="S208" s="151">
        <v>0</v>
      </c>
      <c r="T208" s="152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53" t="s">
        <v>127</v>
      </c>
      <c r="AT208" s="153" t="s">
        <v>123</v>
      </c>
      <c r="AU208" s="153" t="s">
        <v>128</v>
      </c>
      <c r="AY208" s="16" t="s">
        <v>121</v>
      </c>
      <c r="BE208" s="154">
        <f>IF(N208="základná",J208,0)</f>
        <v>0</v>
      </c>
      <c r="BF208" s="154">
        <f>IF(N208="znížená",J208,0)</f>
        <v>0</v>
      </c>
      <c r="BG208" s="154">
        <f>IF(N208="zákl. prenesená",J208,0)</f>
        <v>0</v>
      </c>
      <c r="BH208" s="154">
        <f>IF(N208="zníž. prenesená",J208,0)</f>
        <v>0</v>
      </c>
      <c r="BI208" s="154">
        <f>IF(N208="nulová",J208,0)</f>
        <v>0</v>
      </c>
      <c r="BJ208" s="16" t="s">
        <v>128</v>
      </c>
      <c r="BK208" s="155">
        <f>ROUND(I208*H208,3)</f>
        <v>0</v>
      </c>
      <c r="BL208" s="16" t="s">
        <v>127</v>
      </c>
      <c r="BM208" s="153" t="s">
        <v>247</v>
      </c>
    </row>
    <row r="209" spans="1:65" s="2" customFormat="1" ht="37.799999999999997" customHeight="1">
      <c r="A209" s="28"/>
      <c r="B209" s="142"/>
      <c r="C209" s="143" t="s">
        <v>248</v>
      </c>
      <c r="D209" s="143" t="s">
        <v>123</v>
      </c>
      <c r="E209" s="144" t="s">
        <v>249</v>
      </c>
      <c r="F209" s="145" t="s">
        <v>250</v>
      </c>
      <c r="G209" s="146" t="s">
        <v>152</v>
      </c>
      <c r="H209" s="147">
        <v>534.54</v>
      </c>
      <c r="I209" s="147"/>
      <c r="J209" s="147">
        <f>ROUND(I209*H209,3)</f>
        <v>0</v>
      </c>
      <c r="K209" s="148"/>
      <c r="L209" s="29"/>
      <c r="M209" s="149" t="s">
        <v>1</v>
      </c>
      <c r="N209" s="150" t="s">
        <v>37</v>
      </c>
      <c r="O209" s="151">
        <v>4.1000000000000002E-2</v>
      </c>
      <c r="P209" s="151">
        <f>O209*H209</f>
        <v>21.916139999999999</v>
      </c>
      <c r="Q209" s="151">
        <v>4.9399999999999999E-3</v>
      </c>
      <c r="R209" s="151">
        <f>Q209*H209</f>
        <v>2.6406275999999997</v>
      </c>
      <c r="S209" s="151">
        <v>0</v>
      </c>
      <c r="T209" s="152">
        <f>S209*H209</f>
        <v>0</v>
      </c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R209" s="153" t="s">
        <v>127</v>
      </c>
      <c r="AT209" s="153" t="s">
        <v>123</v>
      </c>
      <c r="AU209" s="153" t="s">
        <v>128</v>
      </c>
      <c r="AY209" s="16" t="s">
        <v>121</v>
      </c>
      <c r="BE209" s="154">
        <f>IF(N209="základná",J209,0)</f>
        <v>0</v>
      </c>
      <c r="BF209" s="154">
        <f>IF(N209="znížená",J209,0)</f>
        <v>0</v>
      </c>
      <c r="BG209" s="154">
        <f>IF(N209="zákl. prenesená",J209,0)</f>
        <v>0</v>
      </c>
      <c r="BH209" s="154">
        <f>IF(N209="zníž. prenesená",J209,0)</f>
        <v>0</v>
      </c>
      <c r="BI209" s="154">
        <f>IF(N209="nulová",J209,0)</f>
        <v>0</v>
      </c>
      <c r="BJ209" s="16" t="s">
        <v>128</v>
      </c>
      <c r="BK209" s="155">
        <f>ROUND(I209*H209,3)</f>
        <v>0</v>
      </c>
      <c r="BL209" s="16" t="s">
        <v>127</v>
      </c>
      <c r="BM209" s="153" t="s">
        <v>251</v>
      </c>
    </row>
    <row r="210" spans="1:65" s="13" customFormat="1">
      <c r="B210" s="156"/>
      <c r="D210" s="157" t="s">
        <v>130</v>
      </c>
      <c r="E210" s="158" t="s">
        <v>1</v>
      </c>
      <c r="F210" s="159" t="s">
        <v>252</v>
      </c>
      <c r="H210" s="160">
        <v>534.54</v>
      </c>
      <c r="L210" s="156"/>
      <c r="M210" s="161"/>
      <c r="N210" s="162"/>
      <c r="O210" s="162"/>
      <c r="P210" s="162"/>
      <c r="Q210" s="162"/>
      <c r="R210" s="162"/>
      <c r="S210" s="162"/>
      <c r="T210" s="163"/>
      <c r="AT210" s="158" t="s">
        <v>130</v>
      </c>
      <c r="AU210" s="158" t="s">
        <v>128</v>
      </c>
      <c r="AV210" s="13" t="s">
        <v>128</v>
      </c>
      <c r="AW210" s="13" t="s">
        <v>27</v>
      </c>
      <c r="AX210" s="13" t="s">
        <v>79</v>
      </c>
      <c r="AY210" s="158" t="s">
        <v>121</v>
      </c>
    </row>
    <row r="211" spans="1:65" s="2" customFormat="1" ht="24.15" customHeight="1">
      <c r="A211" s="28"/>
      <c r="B211" s="142"/>
      <c r="C211" s="143" t="s">
        <v>253</v>
      </c>
      <c r="D211" s="143" t="s">
        <v>123</v>
      </c>
      <c r="E211" s="144" t="s">
        <v>254</v>
      </c>
      <c r="F211" s="145" t="s">
        <v>255</v>
      </c>
      <c r="G211" s="146" t="s">
        <v>126</v>
      </c>
      <c r="H211" s="147">
        <v>102.235</v>
      </c>
      <c r="I211" s="147"/>
      <c r="J211" s="147">
        <f>ROUND(I211*H211,3)</f>
        <v>0</v>
      </c>
      <c r="K211" s="148"/>
      <c r="L211" s="29"/>
      <c r="M211" s="149" t="s">
        <v>1</v>
      </c>
      <c r="N211" s="150" t="s">
        <v>37</v>
      </c>
      <c r="O211" s="151">
        <v>2.379</v>
      </c>
      <c r="P211" s="151">
        <f>O211*H211</f>
        <v>243.21706499999999</v>
      </c>
      <c r="Q211" s="151">
        <v>1.7126999999999999</v>
      </c>
      <c r="R211" s="151">
        <f>Q211*H211</f>
        <v>175.09788449999999</v>
      </c>
      <c r="S211" s="151">
        <v>0</v>
      </c>
      <c r="T211" s="152">
        <f>S211*H211</f>
        <v>0</v>
      </c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R211" s="153" t="s">
        <v>127</v>
      </c>
      <c r="AT211" s="153" t="s">
        <v>123</v>
      </c>
      <c r="AU211" s="153" t="s">
        <v>128</v>
      </c>
      <c r="AY211" s="16" t="s">
        <v>121</v>
      </c>
      <c r="BE211" s="154">
        <f>IF(N211="základná",J211,0)</f>
        <v>0</v>
      </c>
      <c r="BF211" s="154">
        <f>IF(N211="znížená",J211,0)</f>
        <v>0</v>
      </c>
      <c r="BG211" s="154">
        <f>IF(N211="zákl. prenesená",J211,0)</f>
        <v>0</v>
      </c>
      <c r="BH211" s="154">
        <f>IF(N211="zníž. prenesená",J211,0)</f>
        <v>0</v>
      </c>
      <c r="BI211" s="154">
        <f>IF(N211="nulová",J211,0)</f>
        <v>0</v>
      </c>
      <c r="BJ211" s="16" t="s">
        <v>128</v>
      </c>
      <c r="BK211" s="155">
        <f>ROUND(I211*H211,3)</f>
        <v>0</v>
      </c>
      <c r="BL211" s="16" t="s">
        <v>127</v>
      </c>
      <c r="BM211" s="153" t="s">
        <v>256</v>
      </c>
    </row>
    <row r="212" spans="1:65" s="13" customFormat="1">
      <c r="B212" s="156"/>
      <c r="D212" s="157" t="s">
        <v>130</v>
      </c>
      <c r="E212" s="158" t="s">
        <v>1</v>
      </c>
      <c r="F212" s="159" t="s">
        <v>257</v>
      </c>
      <c r="H212" s="160">
        <v>102.235</v>
      </c>
      <c r="L212" s="156"/>
      <c r="M212" s="161"/>
      <c r="N212" s="162"/>
      <c r="O212" s="162"/>
      <c r="P212" s="162"/>
      <c r="Q212" s="162"/>
      <c r="R212" s="162"/>
      <c r="S212" s="162"/>
      <c r="T212" s="163"/>
      <c r="AT212" s="158" t="s">
        <v>130</v>
      </c>
      <c r="AU212" s="158" t="s">
        <v>128</v>
      </c>
      <c r="AV212" s="13" t="s">
        <v>128</v>
      </c>
      <c r="AW212" s="13" t="s">
        <v>27</v>
      </c>
      <c r="AX212" s="13" t="s">
        <v>79</v>
      </c>
      <c r="AY212" s="158" t="s">
        <v>121</v>
      </c>
    </row>
    <row r="213" spans="1:65" s="12" customFormat="1" ht="22.8" customHeight="1">
      <c r="B213" s="130"/>
      <c r="D213" s="131" t="s">
        <v>70</v>
      </c>
      <c r="E213" s="140" t="s">
        <v>179</v>
      </c>
      <c r="F213" s="140" t="s">
        <v>566</v>
      </c>
      <c r="J213" s="141">
        <f>BK213</f>
        <v>0</v>
      </c>
      <c r="L213" s="130"/>
      <c r="M213" s="134"/>
      <c r="N213" s="135"/>
      <c r="O213" s="135"/>
      <c r="P213" s="136">
        <f>SUM(P214:P231)</f>
        <v>81.732489999999999</v>
      </c>
      <c r="Q213" s="135"/>
      <c r="R213" s="136">
        <f>SUM(R214:R231)</f>
        <v>37.032795489999998</v>
      </c>
      <c r="S213" s="135"/>
      <c r="T213" s="137">
        <f>SUM(T214:T231)</f>
        <v>0</v>
      </c>
      <c r="AR213" s="131" t="s">
        <v>79</v>
      </c>
      <c r="AT213" s="138" t="s">
        <v>70</v>
      </c>
      <c r="AU213" s="138" t="s">
        <v>79</v>
      </c>
      <c r="AY213" s="131" t="s">
        <v>121</v>
      </c>
      <c r="BK213" s="139">
        <f>SUM(BK214:BK231)</f>
        <v>0</v>
      </c>
    </row>
    <row r="214" spans="1:65" s="2" customFormat="1" ht="33" customHeight="1">
      <c r="A214" s="28"/>
      <c r="B214" s="142"/>
      <c r="C214" s="143" t="s">
        <v>258</v>
      </c>
      <c r="D214" s="143" t="s">
        <v>123</v>
      </c>
      <c r="E214" s="144" t="s">
        <v>259</v>
      </c>
      <c r="F214" s="145" t="s">
        <v>260</v>
      </c>
      <c r="G214" s="146" t="s">
        <v>261</v>
      </c>
      <c r="H214" s="147">
        <v>134.44900000000001</v>
      </c>
      <c r="I214" s="147"/>
      <c r="J214" s="147">
        <f>ROUND(I214*H214,3)</f>
        <v>0</v>
      </c>
      <c r="K214" s="148"/>
      <c r="L214" s="29"/>
      <c r="M214" s="149" t="s">
        <v>1</v>
      </c>
      <c r="N214" s="150" t="s">
        <v>37</v>
      </c>
      <c r="O214" s="151">
        <v>0.19</v>
      </c>
      <c r="P214" s="151">
        <f>O214*H214</f>
        <v>25.545310000000004</v>
      </c>
      <c r="Q214" s="151">
        <v>1.0000000000000001E-5</v>
      </c>
      <c r="R214" s="151">
        <f>Q214*H214</f>
        <v>1.3444900000000003E-3</v>
      </c>
      <c r="S214" s="151">
        <v>0</v>
      </c>
      <c r="T214" s="152">
        <f>S214*H214</f>
        <v>0</v>
      </c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R214" s="153" t="s">
        <v>127</v>
      </c>
      <c r="AT214" s="153" t="s">
        <v>123</v>
      </c>
      <c r="AU214" s="153" t="s">
        <v>128</v>
      </c>
      <c r="AY214" s="16" t="s">
        <v>121</v>
      </c>
      <c r="BE214" s="154">
        <f>IF(N214="základná",J214,0)</f>
        <v>0</v>
      </c>
      <c r="BF214" s="154">
        <f>IF(N214="znížená",J214,0)</f>
        <v>0</v>
      </c>
      <c r="BG214" s="154">
        <f>IF(N214="zákl. prenesená",J214,0)</f>
        <v>0</v>
      </c>
      <c r="BH214" s="154">
        <f>IF(N214="zníž. prenesená",J214,0)</f>
        <v>0</v>
      </c>
      <c r="BI214" s="154">
        <f>IF(N214="nulová",J214,0)</f>
        <v>0</v>
      </c>
      <c r="BJ214" s="16" t="s">
        <v>128</v>
      </c>
      <c r="BK214" s="155">
        <f>ROUND(I214*H214,3)</f>
        <v>0</v>
      </c>
      <c r="BL214" s="16" t="s">
        <v>127</v>
      </c>
      <c r="BM214" s="153" t="s">
        <v>262</v>
      </c>
    </row>
    <row r="215" spans="1:65" s="13" customFormat="1">
      <c r="B215" s="156"/>
      <c r="D215" s="157" t="s">
        <v>130</v>
      </c>
      <c r="E215" s="158" t="s">
        <v>1</v>
      </c>
      <c r="F215" s="159" t="s">
        <v>263</v>
      </c>
      <c r="H215" s="160">
        <v>89.129000000000005</v>
      </c>
      <c r="L215" s="156"/>
      <c r="M215" s="161"/>
      <c r="N215" s="162"/>
      <c r="O215" s="162"/>
      <c r="P215" s="162"/>
      <c r="Q215" s="162"/>
      <c r="R215" s="162"/>
      <c r="S215" s="162"/>
      <c r="T215" s="163"/>
      <c r="AT215" s="158" t="s">
        <v>130</v>
      </c>
      <c r="AU215" s="158" t="s">
        <v>128</v>
      </c>
      <c r="AV215" s="13" t="s">
        <v>128</v>
      </c>
      <c r="AW215" s="13" t="s">
        <v>27</v>
      </c>
      <c r="AX215" s="13" t="s">
        <v>71</v>
      </c>
      <c r="AY215" s="158" t="s">
        <v>121</v>
      </c>
    </row>
    <row r="216" spans="1:65" s="13" customFormat="1">
      <c r="B216" s="156"/>
      <c r="D216" s="157" t="s">
        <v>130</v>
      </c>
      <c r="E216" s="158" t="s">
        <v>1</v>
      </c>
      <c r="F216" s="159" t="s">
        <v>264</v>
      </c>
      <c r="H216" s="160">
        <v>45.32</v>
      </c>
      <c r="L216" s="156"/>
      <c r="M216" s="161"/>
      <c r="N216" s="162"/>
      <c r="O216" s="162"/>
      <c r="P216" s="162"/>
      <c r="Q216" s="162"/>
      <c r="R216" s="162"/>
      <c r="S216" s="162"/>
      <c r="T216" s="163"/>
      <c r="AT216" s="158" t="s">
        <v>130</v>
      </c>
      <c r="AU216" s="158" t="s">
        <v>128</v>
      </c>
      <c r="AV216" s="13" t="s">
        <v>128</v>
      </c>
      <c r="AW216" s="13" t="s">
        <v>27</v>
      </c>
      <c r="AX216" s="13" t="s">
        <v>71</v>
      </c>
      <c r="AY216" s="158" t="s">
        <v>121</v>
      </c>
    </row>
    <row r="217" spans="1:65" s="14" customFormat="1">
      <c r="B217" s="164"/>
      <c r="D217" s="157" t="s">
        <v>130</v>
      </c>
      <c r="E217" s="165" t="s">
        <v>1</v>
      </c>
      <c r="F217" s="166" t="s">
        <v>132</v>
      </c>
      <c r="H217" s="167">
        <v>134.44900000000001</v>
      </c>
      <c r="L217" s="164"/>
      <c r="M217" s="168"/>
      <c r="N217" s="169"/>
      <c r="O217" s="169"/>
      <c r="P217" s="169"/>
      <c r="Q217" s="169"/>
      <c r="R217" s="169"/>
      <c r="S217" s="169"/>
      <c r="T217" s="170"/>
      <c r="AT217" s="165" t="s">
        <v>130</v>
      </c>
      <c r="AU217" s="165" t="s">
        <v>128</v>
      </c>
      <c r="AV217" s="14" t="s">
        <v>127</v>
      </c>
      <c r="AW217" s="14" t="s">
        <v>27</v>
      </c>
      <c r="AX217" s="14" t="s">
        <v>79</v>
      </c>
      <c r="AY217" s="165" t="s">
        <v>121</v>
      </c>
    </row>
    <row r="218" spans="1:65" s="2" customFormat="1" ht="33" customHeight="1">
      <c r="A218" s="28"/>
      <c r="B218" s="142"/>
      <c r="C218" s="143" t="s">
        <v>265</v>
      </c>
      <c r="D218" s="143" t="s">
        <v>123</v>
      </c>
      <c r="E218" s="144" t="s">
        <v>266</v>
      </c>
      <c r="F218" s="145" t="s">
        <v>267</v>
      </c>
      <c r="G218" s="146" t="s">
        <v>126</v>
      </c>
      <c r="H218" s="147">
        <v>711.25199999999995</v>
      </c>
      <c r="I218" s="147"/>
      <c r="J218" s="147">
        <f>ROUND(I218*H218,3)</f>
        <v>0</v>
      </c>
      <c r="K218" s="148"/>
      <c r="L218" s="29"/>
      <c r="M218" s="149" t="s">
        <v>1</v>
      </c>
      <c r="N218" s="150" t="s">
        <v>37</v>
      </c>
      <c r="O218" s="151">
        <v>3.3000000000000002E-2</v>
      </c>
      <c r="P218" s="151">
        <f>O218*H218</f>
        <v>23.471315999999998</v>
      </c>
      <c r="Q218" s="151">
        <v>2.8400000000000002E-2</v>
      </c>
      <c r="R218" s="151">
        <f>Q218*H218</f>
        <v>20.1995568</v>
      </c>
      <c r="S218" s="151">
        <v>0</v>
      </c>
      <c r="T218" s="152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53" t="s">
        <v>127</v>
      </c>
      <c r="AT218" s="153" t="s">
        <v>123</v>
      </c>
      <c r="AU218" s="153" t="s">
        <v>128</v>
      </c>
      <c r="AY218" s="16" t="s">
        <v>121</v>
      </c>
      <c r="BE218" s="154">
        <f>IF(N218="základná",J218,0)</f>
        <v>0</v>
      </c>
      <c r="BF218" s="154">
        <f>IF(N218="znížená",J218,0)</f>
        <v>0</v>
      </c>
      <c r="BG218" s="154">
        <f>IF(N218="zákl. prenesená",J218,0)</f>
        <v>0</v>
      </c>
      <c r="BH218" s="154">
        <f>IF(N218="zníž. prenesená",J218,0)</f>
        <v>0</v>
      </c>
      <c r="BI218" s="154">
        <f>IF(N218="nulová",J218,0)</f>
        <v>0</v>
      </c>
      <c r="BJ218" s="16" t="s">
        <v>128</v>
      </c>
      <c r="BK218" s="155">
        <f>ROUND(I218*H218,3)</f>
        <v>0</v>
      </c>
      <c r="BL218" s="16" t="s">
        <v>127</v>
      </c>
      <c r="BM218" s="153" t="s">
        <v>268</v>
      </c>
    </row>
    <row r="219" spans="1:65" s="13" customFormat="1">
      <c r="B219" s="156"/>
      <c r="D219" s="157" t="s">
        <v>130</v>
      </c>
      <c r="E219" s="158" t="s">
        <v>1</v>
      </c>
      <c r="F219" s="159" t="s">
        <v>269</v>
      </c>
      <c r="H219" s="160">
        <v>711.25199999999995</v>
      </c>
      <c r="L219" s="156"/>
      <c r="M219" s="161"/>
      <c r="N219" s="162"/>
      <c r="O219" s="162"/>
      <c r="P219" s="162"/>
      <c r="Q219" s="162"/>
      <c r="R219" s="162"/>
      <c r="S219" s="162"/>
      <c r="T219" s="163"/>
      <c r="AT219" s="158" t="s">
        <v>130</v>
      </c>
      <c r="AU219" s="158" t="s">
        <v>128</v>
      </c>
      <c r="AV219" s="13" t="s">
        <v>128</v>
      </c>
      <c r="AW219" s="13" t="s">
        <v>27</v>
      </c>
      <c r="AX219" s="13" t="s">
        <v>79</v>
      </c>
      <c r="AY219" s="158" t="s">
        <v>121</v>
      </c>
    </row>
    <row r="220" spans="1:65" s="2" customFormat="1" ht="37.799999999999997" customHeight="1">
      <c r="A220" s="28"/>
      <c r="B220" s="142"/>
      <c r="C220" s="143" t="s">
        <v>270</v>
      </c>
      <c r="D220" s="143" t="s">
        <v>123</v>
      </c>
      <c r="E220" s="144" t="s">
        <v>271</v>
      </c>
      <c r="F220" s="145" t="s">
        <v>272</v>
      </c>
      <c r="G220" s="146" t="s">
        <v>126</v>
      </c>
      <c r="H220" s="147">
        <v>711.25199999999995</v>
      </c>
      <c r="I220" s="147"/>
      <c r="J220" s="147">
        <f>ROUND(I220*H220,3)</f>
        <v>0</v>
      </c>
      <c r="K220" s="148"/>
      <c r="L220" s="29"/>
      <c r="M220" s="149" t="s">
        <v>1</v>
      </c>
      <c r="N220" s="150" t="s">
        <v>37</v>
      </c>
      <c r="O220" s="151">
        <v>2E-3</v>
      </c>
      <c r="P220" s="151">
        <f>O220*H220</f>
        <v>1.422504</v>
      </c>
      <c r="Q220" s="151">
        <v>0</v>
      </c>
      <c r="R220" s="151">
        <f>Q220*H220</f>
        <v>0</v>
      </c>
      <c r="S220" s="151">
        <v>0</v>
      </c>
      <c r="T220" s="152">
        <f>S220*H220</f>
        <v>0</v>
      </c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R220" s="153" t="s">
        <v>127</v>
      </c>
      <c r="AT220" s="153" t="s">
        <v>123</v>
      </c>
      <c r="AU220" s="153" t="s">
        <v>128</v>
      </c>
      <c r="AY220" s="16" t="s">
        <v>121</v>
      </c>
      <c r="BE220" s="154">
        <f>IF(N220="základná",J220,0)</f>
        <v>0</v>
      </c>
      <c r="BF220" s="154">
        <f>IF(N220="znížená",J220,0)</f>
        <v>0</v>
      </c>
      <c r="BG220" s="154">
        <f>IF(N220="zákl. prenesená",J220,0)</f>
        <v>0</v>
      </c>
      <c r="BH220" s="154">
        <f>IF(N220="zníž. prenesená",J220,0)</f>
        <v>0</v>
      </c>
      <c r="BI220" s="154">
        <f>IF(N220="nulová",J220,0)</f>
        <v>0</v>
      </c>
      <c r="BJ220" s="16" t="s">
        <v>128</v>
      </c>
      <c r="BK220" s="155">
        <f>ROUND(I220*H220,3)</f>
        <v>0</v>
      </c>
      <c r="BL220" s="16" t="s">
        <v>127</v>
      </c>
      <c r="BM220" s="153" t="s">
        <v>273</v>
      </c>
    </row>
    <row r="221" spans="1:65" s="13" customFormat="1">
      <c r="B221" s="156"/>
      <c r="D221" s="157" t="s">
        <v>130</v>
      </c>
      <c r="E221" s="158" t="s">
        <v>1</v>
      </c>
      <c r="F221" s="159" t="s">
        <v>274</v>
      </c>
      <c r="H221" s="160">
        <v>711.25199999999995</v>
      </c>
      <c r="L221" s="156"/>
      <c r="M221" s="161"/>
      <c r="N221" s="162"/>
      <c r="O221" s="162"/>
      <c r="P221" s="162"/>
      <c r="Q221" s="162"/>
      <c r="R221" s="162"/>
      <c r="S221" s="162"/>
      <c r="T221" s="163"/>
      <c r="AT221" s="158" t="s">
        <v>130</v>
      </c>
      <c r="AU221" s="158" t="s">
        <v>128</v>
      </c>
      <c r="AV221" s="13" t="s">
        <v>128</v>
      </c>
      <c r="AW221" s="13" t="s">
        <v>27</v>
      </c>
      <c r="AX221" s="13" t="s">
        <v>79</v>
      </c>
      <c r="AY221" s="158" t="s">
        <v>121</v>
      </c>
    </row>
    <row r="222" spans="1:65" s="2" customFormat="1" ht="33" customHeight="1">
      <c r="A222" s="28"/>
      <c r="B222" s="142"/>
      <c r="C222" s="143" t="s">
        <v>275</v>
      </c>
      <c r="D222" s="143" t="s">
        <v>123</v>
      </c>
      <c r="E222" s="144" t="s">
        <v>276</v>
      </c>
      <c r="F222" s="145" t="s">
        <v>277</v>
      </c>
      <c r="G222" s="146" t="s">
        <v>126</v>
      </c>
      <c r="H222" s="147">
        <v>711.25199999999995</v>
      </c>
      <c r="I222" s="147"/>
      <c r="J222" s="147">
        <f>ROUND(I222*H222,3)</f>
        <v>0</v>
      </c>
      <c r="K222" s="148"/>
      <c r="L222" s="29"/>
      <c r="M222" s="149" t="s">
        <v>1</v>
      </c>
      <c r="N222" s="150" t="s">
        <v>37</v>
      </c>
      <c r="O222" s="151">
        <v>2.1000000000000001E-2</v>
      </c>
      <c r="P222" s="151">
        <f>O222*H222</f>
        <v>14.936292</v>
      </c>
      <c r="Q222" s="151">
        <v>1.9789999999999999E-2</v>
      </c>
      <c r="R222" s="151">
        <f>Q222*H222</f>
        <v>14.075677079999998</v>
      </c>
      <c r="S222" s="151">
        <v>0</v>
      </c>
      <c r="T222" s="152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53" t="s">
        <v>127</v>
      </c>
      <c r="AT222" s="153" t="s">
        <v>123</v>
      </c>
      <c r="AU222" s="153" t="s">
        <v>128</v>
      </c>
      <c r="AY222" s="16" t="s">
        <v>121</v>
      </c>
      <c r="BE222" s="154">
        <f>IF(N222="základná",J222,0)</f>
        <v>0</v>
      </c>
      <c r="BF222" s="154">
        <f>IF(N222="znížená",J222,0)</f>
        <v>0</v>
      </c>
      <c r="BG222" s="154">
        <f>IF(N222="zákl. prenesená",J222,0)</f>
        <v>0</v>
      </c>
      <c r="BH222" s="154">
        <f>IF(N222="zníž. prenesená",J222,0)</f>
        <v>0</v>
      </c>
      <c r="BI222" s="154">
        <f>IF(N222="nulová",J222,0)</f>
        <v>0</v>
      </c>
      <c r="BJ222" s="16" t="s">
        <v>128</v>
      </c>
      <c r="BK222" s="155">
        <f>ROUND(I222*H222,3)</f>
        <v>0</v>
      </c>
      <c r="BL222" s="16" t="s">
        <v>127</v>
      </c>
      <c r="BM222" s="153" t="s">
        <v>278</v>
      </c>
    </row>
    <row r="223" spans="1:65" s="2" customFormat="1" ht="24.15" customHeight="1">
      <c r="A223" s="28"/>
      <c r="B223" s="142"/>
      <c r="C223" s="143" t="s">
        <v>279</v>
      </c>
      <c r="D223" s="143" t="s">
        <v>123</v>
      </c>
      <c r="E223" s="144" t="s">
        <v>280</v>
      </c>
      <c r="F223" s="145" t="s">
        <v>281</v>
      </c>
      <c r="G223" s="146" t="s">
        <v>152</v>
      </c>
      <c r="H223" s="147">
        <v>106.908</v>
      </c>
      <c r="I223" s="147"/>
      <c r="J223" s="147">
        <f>ROUND(I223*H223,3)</f>
        <v>0</v>
      </c>
      <c r="K223" s="148"/>
      <c r="L223" s="29"/>
      <c r="M223" s="149" t="s">
        <v>1</v>
      </c>
      <c r="N223" s="150" t="s">
        <v>37</v>
      </c>
      <c r="O223" s="151">
        <v>0.08</v>
      </c>
      <c r="P223" s="151">
        <f>O223*H223</f>
        <v>8.5526400000000002</v>
      </c>
      <c r="Q223" s="151">
        <v>0</v>
      </c>
      <c r="R223" s="151">
        <f>Q223*H223</f>
        <v>0</v>
      </c>
      <c r="S223" s="151">
        <v>0</v>
      </c>
      <c r="T223" s="152">
        <f>S223*H223</f>
        <v>0</v>
      </c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R223" s="153" t="s">
        <v>127</v>
      </c>
      <c r="AT223" s="153" t="s">
        <v>123</v>
      </c>
      <c r="AU223" s="153" t="s">
        <v>128</v>
      </c>
      <c r="AY223" s="16" t="s">
        <v>121</v>
      </c>
      <c r="BE223" s="154">
        <f>IF(N223="základná",J223,0)</f>
        <v>0</v>
      </c>
      <c r="BF223" s="154">
        <f>IF(N223="znížená",J223,0)</f>
        <v>0</v>
      </c>
      <c r="BG223" s="154">
        <f>IF(N223="zákl. prenesená",J223,0)</f>
        <v>0</v>
      </c>
      <c r="BH223" s="154">
        <f>IF(N223="zníž. prenesená",J223,0)</f>
        <v>0</v>
      </c>
      <c r="BI223" s="154">
        <f>IF(N223="nulová",J223,0)</f>
        <v>0</v>
      </c>
      <c r="BJ223" s="16" t="s">
        <v>128</v>
      </c>
      <c r="BK223" s="155">
        <f>ROUND(I223*H223,3)</f>
        <v>0</v>
      </c>
      <c r="BL223" s="16" t="s">
        <v>127</v>
      </c>
      <c r="BM223" s="153" t="s">
        <v>282</v>
      </c>
    </row>
    <row r="224" spans="1:65" s="13" customFormat="1">
      <c r="B224" s="156"/>
      <c r="D224" s="157" t="s">
        <v>130</v>
      </c>
      <c r="E224" s="158" t="s">
        <v>1</v>
      </c>
      <c r="F224" s="159" t="s">
        <v>283</v>
      </c>
      <c r="H224" s="160">
        <v>106.908</v>
      </c>
      <c r="L224" s="156"/>
      <c r="M224" s="161"/>
      <c r="N224" s="162"/>
      <c r="O224" s="162"/>
      <c r="P224" s="162"/>
      <c r="Q224" s="162"/>
      <c r="R224" s="162"/>
      <c r="S224" s="162"/>
      <c r="T224" s="163"/>
      <c r="AT224" s="158" t="s">
        <v>130</v>
      </c>
      <c r="AU224" s="158" t="s">
        <v>128</v>
      </c>
      <c r="AV224" s="13" t="s">
        <v>128</v>
      </c>
      <c r="AW224" s="13" t="s">
        <v>27</v>
      </c>
      <c r="AX224" s="13" t="s">
        <v>79</v>
      </c>
      <c r="AY224" s="158" t="s">
        <v>121</v>
      </c>
    </row>
    <row r="225" spans="1:65" s="2" customFormat="1" ht="33" customHeight="1">
      <c r="A225" s="28"/>
      <c r="B225" s="142"/>
      <c r="C225" s="143" t="s">
        <v>284</v>
      </c>
      <c r="D225" s="143" t="s">
        <v>123</v>
      </c>
      <c r="E225" s="144" t="s">
        <v>285</v>
      </c>
      <c r="F225" s="145" t="s">
        <v>286</v>
      </c>
      <c r="G225" s="146" t="s">
        <v>152</v>
      </c>
      <c r="H225" s="147">
        <v>106.98</v>
      </c>
      <c r="I225" s="147"/>
      <c r="J225" s="147">
        <f>ROUND(I225*H225,3)</f>
        <v>0</v>
      </c>
      <c r="K225" s="148"/>
      <c r="L225" s="29"/>
      <c r="M225" s="149" t="s">
        <v>1</v>
      </c>
      <c r="N225" s="150" t="s">
        <v>37</v>
      </c>
      <c r="O225" s="151">
        <v>2E-3</v>
      </c>
      <c r="P225" s="151">
        <f>O225*H225</f>
        <v>0.21396000000000001</v>
      </c>
      <c r="Q225" s="151">
        <v>1.7899999999999999E-3</v>
      </c>
      <c r="R225" s="151">
        <f>Q225*H225</f>
        <v>0.1914942</v>
      </c>
      <c r="S225" s="151">
        <v>0</v>
      </c>
      <c r="T225" s="152">
        <f>S225*H225</f>
        <v>0</v>
      </c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R225" s="153" t="s">
        <v>127</v>
      </c>
      <c r="AT225" s="153" t="s">
        <v>123</v>
      </c>
      <c r="AU225" s="153" t="s">
        <v>128</v>
      </c>
      <c r="AY225" s="16" t="s">
        <v>121</v>
      </c>
      <c r="BE225" s="154">
        <f>IF(N225="základná",J225,0)</f>
        <v>0</v>
      </c>
      <c r="BF225" s="154">
        <f>IF(N225="znížená",J225,0)</f>
        <v>0</v>
      </c>
      <c r="BG225" s="154">
        <f>IF(N225="zákl. prenesená",J225,0)</f>
        <v>0</v>
      </c>
      <c r="BH225" s="154">
        <f>IF(N225="zníž. prenesená",J225,0)</f>
        <v>0</v>
      </c>
      <c r="BI225" s="154">
        <f>IF(N225="nulová",J225,0)</f>
        <v>0</v>
      </c>
      <c r="BJ225" s="16" t="s">
        <v>128</v>
      </c>
      <c r="BK225" s="155">
        <f>ROUND(I225*H225,3)</f>
        <v>0</v>
      </c>
      <c r="BL225" s="16" t="s">
        <v>127</v>
      </c>
      <c r="BM225" s="153" t="s">
        <v>287</v>
      </c>
    </row>
    <row r="226" spans="1:65" s="13" customFormat="1">
      <c r="B226" s="156"/>
      <c r="D226" s="157" t="s">
        <v>130</v>
      </c>
      <c r="E226" s="158" t="s">
        <v>1</v>
      </c>
      <c r="F226" s="159" t="s">
        <v>288</v>
      </c>
      <c r="H226" s="160">
        <v>106.98</v>
      </c>
      <c r="L226" s="156"/>
      <c r="M226" s="161"/>
      <c r="N226" s="162"/>
      <c r="O226" s="162"/>
      <c r="P226" s="162"/>
      <c r="Q226" s="162"/>
      <c r="R226" s="162"/>
      <c r="S226" s="162"/>
      <c r="T226" s="163"/>
      <c r="AT226" s="158" t="s">
        <v>130</v>
      </c>
      <c r="AU226" s="158" t="s">
        <v>128</v>
      </c>
      <c r="AV226" s="13" t="s">
        <v>128</v>
      </c>
      <c r="AW226" s="13" t="s">
        <v>27</v>
      </c>
      <c r="AX226" s="13" t="s">
        <v>79</v>
      </c>
      <c r="AY226" s="158" t="s">
        <v>121</v>
      </c>
    </row>
    <row r="227" spans="1:65" s="2" customFormat="1" ht="24.15" customHeight="1">
      <c r="A227" s="28"/>
      <c r="B227" s="142"/>
      <c r="C227" s="143" t="s">
        <v>289</v>
      </c>
      <c r="D227" s="143" t="s">
        <v>123</v>
      </c>
      <c r="E227" s="144" t="s">
        <v>290</v>
      </c>
      <c r="F227" s="145" t="s">
        <v>291</v>
      </c>
      <c r="G227" s="146" t="s">
        <v>152</v>
      </c>
      <c r="H227" s="147">
        <v>106.908</v>
      </c>
      <c r="I227" s="147"/>
      <c r="J227" s="147">
        <f>ROUND(I227*H227,3)</f>
        <v>0</v>
      </c>
      <c r="K227" s="148"/>
      <c r="L227" s="29"/>
      <c r="M227" s="149" t="s">
        <v>1</v>
      </c>
      <c r="N227" s="150" t="s">
        <v>37</v>
      </c>
      <c r="O227" s="151">
        <v>7.0999999999999994E-2</v>
      </c>
      <c r="P227" s="151">
        <f>O227*H227</f>
        <v>7.5904679999999995</v>
      </c>
      <c r="Q227" s="151">
        <v>2.3990000000000001E-2</v>
      </c>
      <c r="R227" s="151">
        <f>Q227*H227</f>
        <v>2.5647229199999999</v>
      </c>
      <c r="S227" s="151">
        <v>0</v>
      </c>
      <c r="T227" s="152">
        <f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53" t="s">
        <v>127</v>
      </c>
      <c r="AT227" s="153" t="s">
        <v>123</v>
      </c>
      <c r="AU227" s="153" t="s">
        <v>128</v>
      </c>
      <c r="AY227" s="16" t="s">
        <v>121</v>
      </c>
      <c r="BE227" s="154">
        <f>IF(N227="základná",J227,0)</f>
        <v>0</v>
      </c>
      <c r="BF227" s="154">
        <f>IF(N227="znížená",J227,0)</f>
        <v>0</v>
      </c>
      <c r="BG227" s="154">
        <f>IF(N227="zákl. prenesená",J227,0)</f>
        <v>0</v>
      </c>
      <c r="BH227" s="154">
        <f>IF(N227="zníž. prenesená",J227,0)</f>
        <v>0</v>
      </c>
      <c r="BI227" s="154">
        <f>IF(N227="nulová",J227,0)</f>
        <v>0</v>
      </c>
      <c r="BJ227" s="16" t="s">
        <v>128</v>
      </c>
      <c r="BK227" s="155">
        <f>ROUND(I227*H227,3)</f>
        <v>0</v>
      </c>
      <c r="BL227" s="16" t="s">
        <v>127</v>
      </c>
      <c r="BM227" s="153" t="s">
        <v>292</v>
      </c>
    </row>
    <row r="228" spans="1:65" s="2" customFormat="1" ht="21.75" customHeight="1">
      <c r="A228" s="28"/>
      <c r="B228" s="142"/>
      <c r="C228" s="143" t="s">
        <v>293</v>
      </c>
      <c r="D228" s="143" t="s">
        <v>123</v>
      </c>
      <c r="E228" s="144" t="s">
        <v>294</v>
      </c>
      <c r="F228" s="145" t="s">
        <v>295</v>
      </c>
      <c r="G228" s="146" t="s">
        <v>261</v>
      </c>
      <c r="H228" s="147">
        <v>45.2</v>
      </c>
      <c r="I228" s="147"/>
      <c r="J228" s="147">
        <f>ROUND(I228*H228,3)</f>
        <v>0</v>
      </c>
      <c r="K228" s="148"/>
      <c r="L228" s="29"/>
      <c r="M228" s="149" t="s">
        <v>1</v>
      </c>
      <c r="N228" s="150" t="s">
        <v>37</v>
      </c>
      <c r="O228" s="151">
        <v>0</v>
      </c>
      <c r="P228" s="151">
        <f>O228*H228</f>
        <v>0</v>
      </c>
      <c r="Q228" s="151">
        <v>0</v>
      </c>
      <c r="R228" s="151">
        <f>Q228*H228</f>
        <v>0</v>
      </c>
      <c r="S228" s="151">
        <v>0</v>
      </c>
      <c r="T228" s="152">
        <f>S228*H228</f>
        <v>0</v>
      </c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R228" s="153" t="s">
        <v>127</v>
      </c>
      <c r="AT228" s="153" t="s">
        <v>123</v>
      </c>
      <c r="AU228" s="153" t="s">
        <v>128</v>
      </c>
      <c r="AY228" s="16" t="s">
        <v>121</v>
      </c>
      <c r="BE228" s="154">
        <f>IF(N228="základná",J228,0)</f>
        <v>0</v>
      </c>
      <c r="BF228" s="154">
        <f>IF(N228="znížená",J228,0)</f>
        <v>0</v>
      </c>
      <c r="BG228" s="154">
        <f>IF(N228="zákl. prenesená",J228,0)</f>
        <v>0</v>
      </c>
      <c r="BH228" s="154">
        <f>IF(N228="zníž. prenesená",J228,0)</f>
        <v>0</v>
      </c>
      <c r="BI228" s="154">
        <f>IF(N228="nulová",J228,0)</f>
        <v>0</v>
      </c>
      <c r="BJ228" s="16" t="s">
        <v>128</v>
      </c>
      <c r="BK228" s="155">
        <f>ROUND(I228*H228,3)</f>
        <v>0</v>
      </c>
      <c r="BL228" s="16" t="s">
        <v>127</v>
      </c>
      <c r="BM228" s="153" t="s">
        <v>296</v>
      </c>
    </row>
    <row r="229" spans="1:65" s="13" customFormat="1">
      <c r="B229" s="156"/>
      <c r="D229" s="157" t="s">
        <v>130</v>
      </c>
      <c r="E229" s="158" t="s">
        <v>1</v>
      </c>
      <c r="F229" s="159" t="s">
        <v>297</v>
      </c>
      <c r="H229" s="160">
        <v>45.2</v>
      </c>
      <c r="L229" s="156"/>
      <c r="M229" s="161"/>
      <c r="N229" s="162"/>
      <c r="O229" s="162"/>
      <c r="P229" s="162"/>
      <c r="Q229" s="162"/>
      <c r="R229" s="162"/>
      <c r="S229" s="162"/>
      <c r="T229" s="163"/>
      <c r="AT229" s="158" t="s">
        <v>130</v>
      </c>
      <c r="AU229" s="158" t="s">
        <v>128</v>
      </c>
      <c r="AV229" s="13" t="s">
        <v>128</v>
      </c>
      <c r="AW229" s="13" t="s">
        <v>27</v>
      </c>
      <c r="AX229" s="13" t="s">
        <v>71</v>
      </c>
      <c r="AY229" s="158" t="s">
        <v>121</v>
      </c>
    </row>
    <row r="230" spans="1:65" s="14" customFormat="1">
      <c r="B230" s="164"/>
      <c r="D230" s="157" t="s">
        <v>130</v>
      </c>
      <c r="E230" s="165" t="s">
        <v>1</v>
      </c>
      <c r="F230" s="166" t="s">
        <v>132</v>
      </c>
      <c r="H230" s="167">
        <v>45.2</v>
      </c>
      <c r="L230" s="164"/>
      <c r="M230" s="168"/>
      <c r="N230" s="169"/>
      <c r="O230" s="169"/>
      <c r="P230" s="169"/>
      <c r="Q230" s="169"/>
      <c r="R230" s="169"/>
      <c r="S230" s="169"/>
      <c r="T230" s="170"/>
      <c r="AT230" s="165" t="s">
        <v>130</v>
      </c>
      <c r="AU230" s="165" t="s">
        <v>128</v>
      </c>
      <c r="AV230" s="14" t="s">
        <v>127</v>
      </c>
      <c r="AW230" s="14" t="s">
        <v>27</v>
      </c>
      <c r="AX230" s="14" t="s">
        <v>79</v>
      </c>
      <c r="AY230" s="165" t="s">
        <v>121</v>
      </c>
    </row>
    <row r="231" spans="1:65" s="2" customFormat="1" ht="16.5" customHeight="1">
      <c r="A231" s="28"/>
      <c r="B231" s="142"/>
      <c r="C231" s="143" t="s">
        <v>298</v>
      </c>
      <c r="D231" s="143" t="s">
        <v>123</v>
      </c>
      <c r="E231" s="144" t="s">
        <v>299</v>
      </c>
      <c r="F231" s="145" t="s">
        <v>300</v>
      </c>
      <c r="G231" s="146" t="s">
        <v>261</v>
      </c>
      <c r="H231" s="147">
        <v>45.2</v>
      </c>
      <c r="I231" s="147"/>
      <c r="J231" s="147">
        <f>ROUND(I231*H231,3)</f>
        <v>0</v>
      </c>
      <c r="K231" s="148"/>
      <c r="L231" s="29"/>
      <c r="M231" s="149" t="s">
        <v>1</v>
      </c>
      <c r="N231" s="150" t="s">
        <v>37</v>
      </c>
      <c r="O231" s="151">
        <v>0</v>
      </c>
      <c r="P231" s="151">
        <f>O231*H231</f>
        <v>0</v>
      </c>
      <c r="Q231" s="151">
        <v>0</v>
      </c>
      <c r="R231" s="151">
        <f>Q231*H231</f>
        <v>0</v>
      </c>
      <c r="S231" s="151">
        <v>0</v>
      </c>
      <c r="T231" s="152">
        <f>S231*H231</f>
        <v>0</v>
      </c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R231" s="153" t="s">
        <v>127</v>
      </c>
      <c r="AT231" s="153" t="s">
        <v>123</v>
      </c>
      <c r="AU231" s="153" t="s">
        <v>128</v>
      </c>
      <c r="AY231" s="16" t="s">
        <v>121</v>
      </c>
      <c r="BE231" s="154">
        <f>IF(N231="základná",J231,0)</f>
        <v>0</v>
      </c>
      <c r="BF231" s="154">
        <f>IF(N231="znížená",J231,0)</f>
        <v>0</v>
      </c>
      <c r="BG231" s="154">
        <f>IF(N231="zákl. prenesená",J231,0)</f>
        <v>0</v>
      </c>
      <c r="BH231" s="154">
        <f>IF(N231="zníž. prenesená",J231,0)</f>
        <v>0</v>
      </c>
      <c r="BI231" s="154">
        <f>IF(N231="nulová",J231,0)</f>
        <v>0</v>
      </c>
      <c r="BJ231" s="16" t="s">
        <v>128</v>
      </c>
      <c r="BK231" s="155">
        <f>ROUND(I231*H231,3)</f>
        <v>0</v>
      </c>
      <c r="BL231" s="16" t="s">
        <v>127</v>
      </c>
      <c r="BM231" s="153" t="s">
        <v>301</v>
      </c>
    </row>
    <row r="232" spans="1:65" s="12" customFormat="1" ht="22.8" customHeight="1">
      <c r="B232" s="130"/>
      <c r="D232" s="131" t="s">
        <v>70</v>
      </c>
      <c r="E232" s="140" t="s">
        <v>302</v>
      </c>
      <c r="F232" s="140" t="s">
        <v>303</v>
      </c>
      <c r="J232" s="141">
        <f>BK232</f>
        <v>0</v>
      </c>
      <c r="L232" s="130"/>
      <c r="M232" s="134"/>
      <c r="N232" s="135"/>
      <c r="O232" s="135"/>
      <c r="P232" s="136">
        <f>P233</f>
        <v>464.02479999999997</v>
      </c>
      <c r="Q232" s="135"/>
      <c r="R232" s="136">
        <f>R233</f>
        <v>0</v>
      </c>
      <c r="S232" s="135"/>
      <c r="T232" s="137">
        <f>T233</f>
        <v>0</v>
      </c>
      <c r="AR232" s="131" t="s">
        <v>79</v>
      </c>
      <c r="AT232" s="138" t="s">
        <v>70</v>
      </c>
      <c r="AU232" s="138" t="s">
        <v>79</v>
      </c>
      <c r="AY232" s="131" t="s">
        <v>121</v>
      </c>
      <c r="BK232" s="139">
        <f>BK233</f>
        <v>0</v>
      </c>
    </row>
    <row r="233" spans="1:65" s="2" customFormat="1" ht="24.15" customHeight="1">
      <c r="A233" s="28"/>
      <c r="B233" s="142"/>
      <c r="C233" s="143" t="s">
        <v>304</v>
      </c>
      <c r="D233" s="143" t="s">
        <v>123</v>
      </c>
      <c r="E233" s="144" t="s">
        <v>305</v>
      </c>
      <c r="F233" s="145" t="s">
        <v>306</v>
      </c>
      <c r="G233" s="146" t="s">
        <v>307</v>
      </c>
      <c r="H233" s="147">
        <v>1160.0619999999999</v>
      </c>
      <c r="I233" s="147"/>
      <c r="J233" s="147">
        <f>ROUND(I233*H233,3)</f>
        <v>0</v>
      </c>
      <c r="K233" s="148"/>
      <c r="L233" s="29"/>
      <c r="M233" s="149" t="s">
        <v>1</v>
      </c>
      <c r="N233" s="150" t="s">
        <v>37</v>
      </c>
      <c r="O233" s="151">
        <v>0.4</v>
      </c>
      <c r="P233" s="151">
        <f>O233*H233</f>
        <v>464.02479999999997</v>
      </c>
      <c r="Q233" s="151">
        <v>0</v>
      </c>
      <c r="R233" s="151">
        <f>Q233*H233</f>
        <v>0</v>
      </c>
      <c r="S233" s="151">
        <v>0</v>
      </c>
      <c r="T233" s="152">
        <f>S233*H233</f>
        <v>0</v>
      </c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R233" s="153" t="s">
        <v>127</v>
      </c>
      <c r="AT233" s="153" t="s">
        <v>123</v>
      </c>
      <c r="AU233" s="153" t="s">
        <v>128</v>
      </c>
      <c r="AY233" s="16" t="s">
        <v>121</v>
      </c>
      <c r="BE233" s="154">
        <f>IF(N233="základná",J233,0)</f>
        <v>0</v>
      </c>
      <c r="BF233" s="154">
        <f>IF(N233="znížená",J233,0)</f>
        <v>0</v>
      </c>
      <c r="BG233" s="154">
        <f>IF(N233="zákl. prenesená",J233,0)</f>
        <v>0</v>
      </c>
      <c r="BH233" s="154">
        <f>IF(N233="zníž. prenesená",J233,0)</f>
        <v>0</v>
      </c>
      <c r="BI233" s="154">
        <f>IF(N233="nulová",J233,0)</f>
        <v>0</v>
      </c>
      <c r="BJ233" s="16" t="s">
        <v>128</v>
      </c>
      <c r="BK233" s="155">
        <f>ROUND(I233*H233,3)</f>
        <v>0</v>
      </c>
      <c r="BL233" s="16" t="s">
        <v>127</v>
      </c>
      <c r="BM233" s="153" t="s">
        <v>308</v>
      </c>
    </row>
    <row r="234" spans="1:65" s="12" customFormat="1" ht="25.95" customHeight="1">
      <c r="B234" s="130"/>
      <c r="D234" s="131" t="s">
        <v>70</v>
      </c>
      <c r="E234" s="132" t="s">
        <v>309</v>
      </c>
      <c r="F234" s="132" t="s">
        <v>310</v>
      </c>
      <c r="J234" s="133">
        <f>BK234</f>
        <v>0</v>
      </c>
      <c r="L234" s="130"/>
      <c r="M234" s="134"/>
      <c r="N234" s="135"/>
      <c r="O234" s="135"/>
      <c r="P234" s="136">
        <f>P235+P243+P248+P262+P288</f>
        <v>1828.387594</v>
      </c>
      <c r="Q234" s="135"/>
      <c r="R234" s="136">
        <f>R235+R243+R248+R262+R288</f>
        <v>16.016768840000001</v>
      </c>
      <c r="S234" s="135"/>
      <c r="T234" s="137">
        <f>T235+T243+T248+T262+T288</f>
        <v>0</v>
      </c>
      <c r="AR234" s="131" t="s">
        <v>128</v>
      </c>
      <c r="AT234" s="138" t="s">
        <v>70</v>
      </c>
      <c r="AU234" s="138" t="s">
        <v>71</v>
      </c>
      <c r="AY234" s="131" t="s">
        <v>121</v>
      </c>
      <c r="BK234" s="139">
        <f>BK235+BK243+BK248+BK262+BK288</f>
        <v>0</v>
      </c>
    </row>
    <row r="235" spans="1:65" s="12" customFormat="1" ht="22.8" customHeight="1">
      <c r="B235" s="130"/>
      <c r="D235" s="131" t="s">
        <v>70</v>
      </c>
      <c r="E235" s="140" t="s">
        <v>311</v>
      </c>
      <c r="F235" s="140" t="s">
        <v>312</v>
      </c>
      <c r="J235" s="141">
        <f>BK235</f>
        <v>0</v>
      </c>
      <c r="L235" s="130"/>
      <c r="M235" s="134"/>
      <c r="N235" s="135"/>
      <c r="O235" s="135"/>
      <c r="P235" s="136">
        <f>SUM(P236:P242)</f>
        <v>0</v>
      </c>
      <c r="Q235" s="135"/>
      <c r="R235" s="136">
        <f>SUM(R236:R242)</f>
        <v>0</v>
      </c>
      <c r="S235" s="135"/>
      <c r="T235" s="137">
        <f>SUM(T236:T242)</f>
        <v>0</v>
      </c>
      <c r="AR235" s="131" t="s">
        <v>128</v>
      </c>
      <c r="AT235" s="138" t="s">
        <v>70</v>
      </c>
      <c r="AU235" s="138" t="s">
        <v>79</v>
      </c>
      <c r="AY235" s="131" t="s">
        <v>121</v>
      </c>
      <c r="BK235" s="139">
        <f>SUM(BK236:BK242)</f>
        <v>0</v>
      </c>
    </row>
    <row r="236" spans="1:65" s="2" customFormat="1" ht="21.75" customHeight="1">
      <c r="A236" s="28"/>
      <c r="B236" s="142"/>
      <c r="C236" s="143" t="s">
        <v>313</v>
      </c>
      <c r="D236" s="143" t="s">
        <v>123</v>
      </c>
      <c r="E236" s="144" t="s">
        <v>314</v>
      </c>
      <c r="F236" s="145" t="s">
        <v>315</v>
      </c>
      <c r="G236" s="146" t="s">
        <v>261</v>
      </c>
      <c r="H236" s="147">
        <v>51.32</v>
      </c>
      <c r="I236" s="147"/>
      <c r="J236" s="147">
        <f>ROUND(I236*H236,3)</f>
        <v>0</v>
      </c>
      <c r="K236" s="148"/>
      <c r="L236" s="29"/>
      <c r="M236" s="149" t="s">
        <v>1</v>
      </c>
      <c r="N236" s="150" t="s">
        <v>37</v>
      </c>
      <c r="O236" s="151">
        <v>0</v>
      </c>
      <c r="P236" s="151">
        <f>O236*H236</f>
        <v>0</v>
      </c>
      <c r="Q236" s="151">
        <v>0</v>
      </c>
      <c r="R236" s="151">
        <f>Q236*H236</f>
        <v>0</v>
      </c>
      <c r="S236" s="151">
        <v>0</v>
      </c>
      <c r="T236" s="152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53" t="s">
        <v>226</v>
      </c>
      <c r="AT236" s="153" t="s">
        <v>123</v>
      </c>
      <c r="AU236" s="153" t="s">
        <v>128</v>
      </c>
      <c r="AY236" s="16" t="s">
        <v>121</v>
      </c>
      <c r="BE236" s="154">
        <f>IF(N236="základná",J236,0)</f>
        <v>0</v>
      </c>
      <c r="BF236" s="154">
        <f>IF(N236="znížená",J236,0)</f>
        <v>0</v>
      </c>
      <c r="BG236" s="154">
        <f>IF(N236="zákl. prenesená",J236,0)</f>
        <v>0</v>
      </c>
      <c r="BH236" s="154">
        <f>IF(N236="zníž. prenesená",J236,0)</f>
        <v>0</v>
      </c>
      <c r="BI236" s="154">
        <f>IF(N236="nulová",J236,0)</f>
        <v>0</v>
      </c>
      <c r="BJ236" s="16" t="s">
        <v>128</v>
      </c>
      <c r="BK236" s="155">
        <f>ROUND(I236*H236,3)</f>
        <v>0</v>
      </c>
      <c r="BL236" s="16" t="s">
        <v>226</v>
      </c>
      <c r="BM236" s="153" t="s">
        <v>316</v>
      </c>
    </row>
    <row r="237" spans="1:65" s="13" customFormat="1">
      <c r="B237" s="156"/>
      <c r="D237" s="157" t="s">
        <v>130</v>
      </c>
      <c r="E237" s="158" t="s">
        <v>1</v>
      </c>
      <c r="F237" s="159" t="s">
        <v>317</v>
      </c>
      <c r="H237" s="160">
        <v>51.32</v>
      </c>
      <c r="L237" s="156"/>
      <c r="M237" s="161"/>
      <c r="N237" s="162"/>
      <c r="O237" s="162"/>
      <c r="P237" s="162"/>
      <c r="Q237" s="162"/>
      <c r="R237" s="162"/>
      <c r="S237" s="162"/>
      <c r="T237" s="163"/>
      <c r="AT237" s="158" t="s">
        <v>130</v>
      </c>
      <c r="AU237" s="158" t="s">
        <v>128</v>
      </c>
      <c r="AV237" s="13" t="s">
        <v>128</v>
      </c>
      <c r="AW237" s="13" t="s">
        <v>27</v>
      </c>
      <c r="AX237" s="13" t="s">
        <v>71</v>
      </c>
      <c r="AY237" s="158" t="s">
        <v>121</v>
      </c>
    </row>
    <row r="238" spans="1:65" s="14" customFormat="1">
      <c r="B238" s="164"/>
      <c r="D238" s="157" t="s">
        <v>130</v>
      </c>
      <c r="E238" s="165" t="s">
        <v>1</v>
      </c>
      <c r="F238" s="166" t="s">
        <v>132</v>
      </c>
      <c r="H238" s="167">
        <v>51.32</v>
      </c>
      <c r="L238" s="164"/>
      <c r="M238" s="168"/>
      <c r="N238" s="169"/>
      <c r="O238" s="169"/>
      <c r="P238" s="169"/>
      <c r="Q238" s="169"/>
      <c r="R238" s="169"/>
      <c r="S238" s="169"/>
      <c r="T238" s="170"/>
      <c r="AT238" s="165" t="s">
        <v>130</v>
      </c>
      <c r="AU238" s="165" t="s">
        <v>128</v>
      </c>
      <c r="AV238" s="14" t="s">
        <v>127</v>
      </c>
      <c r="AW238" s="14" t="s">
        <v>27</v>
      </c>
      <c r="AX238" s="14" t="s">
        <v>79</v>
      </c>
      <c r="AY238" s="165" t="s">
        <v>121</v>
      </c>
    </row>
    <row r="239" spans="1:65" s="2" customFormat="1" ht="16.5" customHeight="1">
      <c r="A239" s="28"/>
      <c r="B239" s="142"/>
      <c r="C239" s="143" t="s">
        <v>318</v>
      </c>
      <c r="D239" s="143" t="s">
        <v>123</v>
      </c>
      <c r="E239" s="144" t="s">
        <v>319</v>
      </c>
      <c r="F239" s="145" t="s">
        <v>320</v>
      </c>
      <c r="G239" s="146" t="s">
        <v>321</v>
      </c>
      <c r="H239" s="147">
        <v>4</v>
      </c>
      <c r="I239" s="147"/>
      <c r="J239" s="147">
        <f>ROUND(I239*H239,3)</f>
        <v>0</v>
      </c>
      <c r="K239" s="148"/>
      <c r="L239" s="29"/>
      <c r="M239" s="149" t="s">
        <v>1</v>
      </c>
      <c r="N239" s="150" t="s">
        <v>37</v>
      </c>
      <c r="O239" s="151">
        <v>0</v>
      </c>
      <c r="P239" s="151">
        <f>O239*H239</f>
        <v>0</v>
      </c>
      <c r="Q239" s="151">
        <v>0</v>
      </c>
      <c r="R239" s="151">
        <f>Q239*H239</f>
        <v>0</v>
      </c>
      <c r="S239" s="151">
        <v>0</v>
      </c>
      <c r="T239" s="152">
        <f>S239*H239</f>
        <v>0</v>
      </c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R239" s="153" t="s">
        <v>226</v>
      </c>
      <c r="AT239" s="153" t="s">
        <v>123</v>
      </c>
      <c r="AU239" s="153" t="s">
        <v>128</v>
      </c>
      <c r="AY239" s="16" t="s">
        <v>121</v>
      </c>
      <c r="BE239" s="154">
        <f>IF(N239="základná",J239,0)</f>
        <v>0</v>
      </c>
      <c r="BF239" s="154">
        <f>IF(N239="znížená",J239,0)</f>
        <v>0</v>
      </c>
      <c r="BG239" s="154">
        <f>IF(N239="zákl. prenesená",J239,0)</f>
        <v>0</v>
      </c>
      <c r="BH239" s="154">
        <f>IF(N239="zníž. prenesená",J239,0)</f>
        <v>0</v>
      </c>
      <c r="BI239" s="154">
        <f>IF(N239="nulová",J239,0)</f>
        <v>0</v>
      </c>
      <c r="BJ239" s="16" t="s">
        <v>128</v>
      </c>
      <c r="BK239" s="155">
        <f>ROUND(I239*H239,3)</f>
        <v>0</v>
      </c>
      <c r="BL239" s="16" t="s">
        <v>226</v>
      </c>
      <c r="BM239" s="153" t="s">
        <v>322</v>
      </c>
    </row>
    <row r="240" spans="1:65" s="2" customFormat="1" ht="16.5" customHeight="1">
      <c r="A240" s="28"/>
      <c r="B240" s="142"/>
      <c r="C240" s="171" t="s">
        <v>323</v>
      </c>
      <c r="D240" s="171" t="s">
        <v>324</v>
      </c>
      <c r="E240" s="172" t="s">
        <v>325</v>
      </c>
      <c r="F240" s="173" t="s">
        <v>326</v>
      </c>
      <c r="G240" s="174" t="s">
        <v>321</v>
      </c>
      <c r="H240" s="175">
        <v>4</v>
      </c>
      <c r="I240" s="175"/>
      <c r="J240" s="175">
        <f>ROUND(I240*H240,3)</f>
        <v>0</v>
      </c>
      <c r="K240" s="176"/>
      <c r="L240" s="177"/>
      <c r="M240" s="178" t="s">
        <v>1</v>
      </c>
      <c r="N240" s="179" t="s">
        <v>37</v>
      </c>
      <c r="O240" s="151">
        <v>0</v>
      </c>
      <c r="P240" s="151">
        <f>O240*H240</f>
        <v>0</v>
      </c>
      <c r="Q240" s="151">
        <v>0</v>
      </c>
      <c r="R240" s="151">
        <f>Q240*H240</f>
        <v>0</v>
      </c>
      <c r="S240" s="151">
        <v>0</v>
      </c>
      <c r="T240" s="152">
        <f>S240*H240</f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53" t="s">
        <v>304</v>
      </c>
      <c r="AT240" s="153" t="s">
        <v>324</v>
      </c>
      <c r="AU240" s="153" t="s">
        <v>128</v>
      </c>
      <c r="AY240" s="16" t="s">
        <v>121</v>
      </c>
      <c r="BE240" s="154">
        <f>IF(N240="základná",J240,0)</f>
        <v>0</v>
      </c>
      <c r="BF240" s="154">
        <f>IF(N240="znížená",J240,0)</f>
        <v>0</v>
      </c>
      <c r="BG240" s="154">
        <f>IF(N240="zákl. prenesená",J240,0)</f>
        <v>0</v>
      </c>
      <c r="BH240" s="154">
        <f>IF(N240="zníž. prenesená",J240,0)</f>
        <v>0</v>
      </c>
      <c r="BI240" s="154">
        <f>IF(N240="nulová",J240,0)</f>
        <v>0</v>
      </c>
      <c r="BJ240" s="16" t="s">
        <v>128</v>
      </c>
      <c r="BK240" s="155">
        <f>ROUND(I240*H240,3)</f>
        <v>0</v>
      </c>
      <c r="BL240" s="16" t="s">
        <v>226</v>
      </c>
      <c r="BM240" s="153" t="s">
        <v>327</v>
      </c>
    </row>
    <row r="241" spans="1:65" s="2" customFormat="1" ht="24.15" customHeight="1">
      <c r="A241" s="28"/>
      <c r="B241" s="142"/>
      <c r="C241" s="143" t="s">
        <v>328</v>
      </c>
      <c r="D241" s="143" t="s">
        <v>123</v>
      </c>
      <c r="E241" s="144" t="s">
        <v>329</v>
      </c>
      <c r="F241" s="145" t="s">
        <v>330</v>
      </c>
      <c r="G241" s="146" t="s">
        <v>261</v>
      </c>
      <c r="H241" s="147">
        <v>51.32</v>
      </c>
      <c r="I241" s="147"/>
      <c r="J241" s="147">
        <f>ROUND(I241*H241,3)</f>
        <v>0</v>
      </c>
      <c r="K241" s="148"/>
      <c r="L241" s="29"/>
      <c r="M241" s="149" t="s">
        <v>1</v>
      </c>
      <c r="N241" s="150" t="s">
        <v>37</v>
      </c>
      <c r="O241" s="151">
        <v>0</v>
      </c>
      <c r="P241" s="151">
        <f>O241*H241</f>
        <v>0</v>
      </c>
      <c r="Q241" s="151">
        <v>0</v>
      </c>
      <c r="R241" s="151">
        <f>Q241*H241</f>
        <v>0</v>
      </c>
      <c r="S241" s="151">
        <v>0</v>
      </c>
      <c r="T241" s="152">
        <f>S241*H241</f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53" t="s">
        <v>226</v>
      </c>
      <c r="AT241" s="153" t="s">
        <v>123</v>
      </c>
      <c r="AU241" s="153" t="s">
        <v>128</v>
      </c>
      <c r="AY241" s="16" t="s">
        <v>121</v>
      </c>
      <c r="BE241" s="154">
        <f>IF(N241="základná",J241,0)</f>
        <v>0</v>
      </c>
      <c r="BF241" s="154">
        <f>IF(N241="znížená",J241,0)</f>
        <v>0</v>
      </c>
      <c r="BG241" s="154">
        <f>IF(N241="zákl. prenesená",J241,0)</f>
        <v>0</v>
      </c>
      <c r="BH241" s="154">
        <f>IF(N241="zníž. prenesená",J241,0)</f>
        <v>0</v>
      </c>
      <c r="BI241" s="154">
        <f>IF(N241="nulová",J241,0)</f>
        <v>0</v>
      </c>
      <c r="BJ241" s="16" t="s">
        <v>128</v>
      </c>
      <c r="BK241" s="155">
        <f>ROUND(I241*H241,3)</f>
        <v>0</v>
      </c>
      <c r="BL241" s="16" t="s">
        <v>226</v>
      </c>
      <c r="BM241" s="153" t="s">
        <v>331</v>
      </c>
    </row>
    <row r="242" spans="1:65" s="2" customFormat="1" ht="24.15" customHeight="1">
      <c r="A242" s="28"/>
      <c r="B242" s="142"/>
      <c r="C242" s="143" t="s">
        <v>332</v>
      </c>
      <c r="D242" s="143" t="s">
        <v>123</v>
      </c>
      <c r="E242" s="144" t="s">
        <v>333</v>
      </c>
      <c r="F242" s="145" t="s">
        <v>334</v>
      </c>
      <c r="G242" s="146" t="s">
        <v>335</v>
      </c>
      <c r="H242" s="147">
        <v>37.69</v>
      </c>
      <c r="I242" s="147"/>
      <c r="J242" s="147">
        <f>ROUND(I242*H242,3)</f>
        <v>0</v>
      </c>
      <c r="K242" s="148"/>
      <c r="L242" s="29"/>
      <c r="M242" s="149" t="s">
        <v>1</v>
      </c>
      <c r="N242" s="150" t="s">
        <v>37</v>
      </c>
      <c r="O242" s="151">
        <v>0</v>
      </c>
      <c r="P242" s="151">
        <f>O242*H242</f>
        <v>0</v>
      </c>
      <c r="Q242" s="151">
        <v>0</v>
      </c>
      <c r="R242" s="151">
        <f>Q242*H242</f>
        <v>0</v>
      </c>
      <c r="S242" s="151">
        <v>0</v>
      </c>
      <c r="T242" s="152">
        <f>S242*H242</f>
        <v>0</v>
      </c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R242" s="153" t="s">
        <v>226</v>
      </c>
      <c r="AT242" s="153" t="s">
        <v>123</v>
      </c>
      <c r="AU242" s="153" t="s">
        <v>128</v>
      </c>
      <c r="AY242" s="16" t="s">
        <v>121</v>
      </c>
      <c r="BE242" s="154">
        <f>IF(N242="základná",J242,0)</f>
        <v>0</v>
      </c>
      <c r="BF242" s="154">
        <f>IF(N242="znížená",J242,0)</f>
        <v>0</v>
      </c>
      <c r="BG242" s="154">
        <f>IF(N242="zákl. prenesená",J242,0)</f>
        <v>0</v>
      </c>
      <c r="BH242" s="154">
        <f>IF(N242="zníž. prenesená",J242,0)</f>
        <v>0</v>
      </c>
      <c r="BI242" s="154">
        <f>IF(N242="nulová",J242,0)</f>
        <v>0</v>
      </c>
      <c r="BJ242" s="16" t="s">
        <v>128</v>
      </c>
      <c r="BK242" s="155">
        <f>ROUND(I242*H242,3)</f>
        <v>0</v>
      </c>
      <c r="BL242" s="16" t="s">
        <v>226</v>
      </c>
      <c r="BM242" s="153" t="s">
        <v>336</v>
      </c>
    </row>
    <row r="243" spans="1:65" s="12" customFormat="1" ht="22.8" customHeight="1">
      <c r="B243" s="130"/>
      <c r="D243" s="131" t="s">
        <v>70</v>
      </c>
      <c r="E243" s="140" t="s">
        <v>337</v>
      </c>
      <c r="F243" s="140" t="s">
        <v>338</v>
      </c>
      <c r="J243" s="141">
        <f>BK243</f>
        <v>0</v>
      </c>
      <c r="L243" s="130"/>
      <c r="M243" s="134"/>
      <c r="N243" s="135"/>
      <c r="O243" s="135"/>
      <c r="P243" s="136">
        <f>SUM(P244:P247)</f>
        <v>250.22035</v>
      </c>
      <c r="Q243" s="135"/>
      <c r="R243" s="136">
        <f>SUM(R244:R247)</f>
        <v>4.1239129999999999</v>
      </c>
      <c r="S243" s="135"/>
      <c r="T243" s="137">
        <f>SUM(T244:T247)</f>
        <v>0</v>
      </c>
      <c r="AR243" s="131" t="s">
        <v>128</v>
      </c>
      <c r="AT243" s="138" t="s">
        <v>70</v>
      </c>
      <c r="AU243" s="138" t="s">
        <v>79</v>
      </c>
      <c r="AY243" s="131" t="s">
        <v>121</v>
      </c>
      <c r="BK243" s="139">
        <f>SUM(BK244:BK247)</f>
        <v>0</v>
      </c>
    </row>
    <row r="244" spans="1:65" s="2" customFormat="1" ht="24.15" customHeight="1">
      <c r="A244" s="28"/>
      <c r="B244" s="142"/>
      <c r="C244" s="143" t="s">
        <v>339</v>
      </c>
      <c r="D244" s="143" t="s">
        <v>123</v>
      </c>
      <c r="E244" s="144" t="s">
        <v>340</v>
      </c>
      <c r="F244" s="145" t="s">
        <v>341</v>
      </c>
      <c r="G244" s="146" t="s">
        <v>261</v>
      </c>
      <c r="H244" s="147">
        <v>815.05</v>
      </c>
      <c r="I244" s="147"/>
      <c r="J244" s="147">
        <f>ROUND(I244*H244,3)</f>
        <v>0</v>
      </c>
      <c r="K244" s="148"/>
      <c r="L244" s="29"/>
      <c r="M244" s="149" t="s">
        <v>1</v>
      </c>
      <c r="N244" s="150" t="s">
        <v>37</v>
      </c>
      <c r="O244" s="151">
        <v>0.307</v>
      </c>
      <c r="P244" s="151">
        <f>O244*H244</f>
        <v>250.22035</v>
      </c>
      <c r="Q244" s="151">
        <v>2.5999999999999998E-4</v>
      </c>
      <c r="R244" s="151">
        <f>Q244*H244</f>
        <v>0.21191299999999996</v>
      </c>
      <c r="S244" s="151">
        <v>0</v>
      </c>
      <c r="T244" s="152">
        <f>S244*H244</f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53" t="s">
        <v>226</v>
      </c>
      <c r="AT244" s="153" t="s">
        <v>123</v>
      </c>
      <c r="AU244" s="153" t="s">
        <v>128</v>
      </c>
      <c r="AY244" s="16" t="s">
        <v>121</v>
      </c>
      <c r="BE244" s="154">
        <f>IF(N244="základná",J244,0)</f>
        <v>0</v>
      </c>
      <c r="BF244" s="154">
        <f>IF(N244="znížená",J244,0)</f>
        <v>0</v>
      </c>
      <c r="BG244" s="154">
        <f>IF(N244="zákl. prenesená",J244,0)</f>
        <v>0</v>
      </c>
      <c r="BH244" s="154">
        <f>IF(N244="zníž. prenesená",J244,0)</f>
        <v>0</v>
      </c>
      <c r="BI244" s="154">
        <f>IF(N244="nulová",J244,0)</f>
        <v>0</v>
      </c>
      <c r="BJ244" s="16" t="s">
        <v>128</v>
      </c>
      <c r="BK244" s="155">
        <f>ROUND(I244*H244,3)</f>
        <v>0</v>
      </c>
      <c r="BL244" s="16" t="s">
        <v>226</v>
      </c>
      <c r="BM244" s="153" t="s">
        <v>342</v>
      </c>
    </row>
    <row r="245" spans="1:65" s="2" customFormat="1" ht="16.5" customHeight="1">
      <c r="A245" s="28"/>
      <c r="B245" s="142"/>
      <c r="C245" s="171" t="s">
        <v>343</v>
      </c>
      <c r="D245" s="171" t="s">
        <v>324</v>
      </c>
      <c r="E245" s="172" t="s">
        <v>344</v>
      </c>
      <c r="F245" s="173" t="s">
        <v>345</v>
      </c>
      <c r="G245" s="174" t="s">
        <v>126</v>
      </c>
      <c r="H245" s="175">
        <v>7.8239999999999998</v>
      </c>
      <c r="I245" s="175"/>
      <c r="J245" s="175">
        <f>ROUND(I245*H245,3)</f>
        <v>0</v>
      </c>
      <c r="K245" s="176"/>
      <c r="L245" s="177"/>
      <c r="M245" s="178" t="s">
        <v>1</v>
      </c>
      <c r="N245" s="179" t="s">
        <v>37</v>
      </c>
      <c r="O245" s="151">
        <v>0</v>
      </c>
      <c r="P245" s="151">
        <f>O245*H245</f>
        <v>0</v>
      </c>
      <c r="Q245" s="151">
        <v>0.5</v>
      </c>
      <c r="R245" s="151">
        <f>Q245*H245</f>
        <v>3.9119999999999999</v>
      </c>
      <c r="S245" s="151">
        <v>0</v>
      </c>
      <c r="T245" s="152">
        <f>S245*H245</f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53" t="s">
        <v>304</v>
      </c>
      <c r="AT245" s="153" t="s">
        <v>324</v>
      </c>
      <c r="AU245" s="153" t="s">
        <v>128</v>
      </c>
      <c r="AY245" s="16" t="s">
        <v>121</v>
      </c>
      <c r="BE245" s="154">
        <f>IF(N245="základná",J245,0)</f>
        <v>0</v>
      </c>
      <c r="BF245" s="154">
        <f>IF(N245="znížená",J245,0)</f>
        <v>0</v>
      </c>
      <c r="BG245" s="154">
        <f>IF(N245="zákl. prenesená",J245,0)</f>
        <v>0</v>
      </c>
      <c r="BH245" s="154">
        <f>IF(N245="zníž. prenesená",J245,0)</f>
        <v>0</v>
      </c>
      <c r="BI245" s="154">
        <f>IF(N245="nulová",J245,0)</f>
        <v>0</v>
      </c>
      <c r="BJ245" s="16" t="s">
        <v>128</v>
      </c>
      <c r="BK245" s="155">
        <f>ROUND(I245*H245,3)</f>
        <v>0</v>
      </c>
      <c r="BL245" s="16" t="s">
        <v>226</v>
      </c>
      <c r="BM245" s="153" t="s">
        <v>346</v>
      </c>
    </row>
    <row r="246" spans="1:65" s="13" customFormat="1">
      <c r="B246" s="156"/>
      <c r="D246" s="157" t="s">
        <v>130</v>
      </c>
      <c r="E246" s="158" t="s">
        <v>1</v>
      </c>
      <c r="F246" s="159" t="s">
        <v>347</v>
      </c>
      <c r="H246" s="160">
        <v>7.8239999999999998</v>
      </c>
      <c r="L246" s="156"/>
      <c r="M246" s="161"/>
      <c r="N246" s="162"/>
      <c r="O246" s="162"/>
      <c r="P246" s="162"/>
      <c r="Q246" s="162"/>
      <c r="R246" s="162"/>
      <c r="S246" s="162"/>
      <c r="T246" s="163"/>
      <c r="AT246" s="158" t="s">
        <v>130</v>
      </c>
      <c r="AU246" s="158" t="s">
        <v>128</v>
      </c>
      <c r="AV246" s="13" t="s">
        <v>128</v>
      </c>
      <c r="AW246" s="13" t="s">
        <v>27</v>
      </c>
      <c r="AX246" s="13" t="s">
        <v>79</v>
      </c>
      <c r="AY246" s="158" t="s">
        <v>121</v>
      </c>
    </row>
    <row r="247" spans="1:65" s="2" customFormat="1" ht="24.15" customHeight="1">
      <c r="A247" s="28"/>
      <c r="B247" s="142"/>
      <c r="C247" s="143" t="s">
        <v>348</v>
      </c>
      <c r="D247" s="143" t="s">
        <v>123</v>
      </c>
      <c r="E247" s="144" t="s">
        <v>349</v>
      </c>
      <c r="F247" s="145" t="s">
        <v>350</v>
      </c>
      <c r="G247" s="146" t="s">
        <v>335</v>
      </c>
      <c r="H247" s="147">
        <v>100.461</v>
      </c>
      <c r="I247" s="147"/>
      <c r="J247" s="147">
        <f>ROUND(I247*H247,3)</f>
        <v>0</v>
      </c>
      <c r="K247" s="148"/>
      <c r="L247" s="29"/>
      <c r="M247" s="149" t="s">
        <v>1</v>
      </c>
      <c r="N247" s="150" t="s">
        <v>37</v>
      </c>
      <c r="O247" s="151">
        <v>0</v>
      </c>
      <c r="P247" s="151">
        <f>O247*H247</f>
        <v>0</v>
      </c>
      <c r="Q247" s="151">
        <v>0</v>
      </c>
      <c r="R247" s="151">
        <f>Q247*H247</f>
        <v>0</v>
      </c>
      <c r="S247" s="151">
        <v>0</v>
      </c>
      <c r="T247" s="152">
        <f>S247*H247</f>
        <v>0</v>
      </c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R247" s="153" t="s">
        <v>226</v>
      </c>
      <c r="AT247" s="153" t="s">
        <v>123</v>
      </c>
      <c r="AU247" s="153" t="s">
        <v>128</v>
      </c>
      <c r="AY247" s="16" t="s">
        <v>121</v>
      </c>
      <c r="BE247" s="154">
        <f>IF(N247="základná",J247,0)</f>
        <v>0</v>
      </c>
      <c r="BF247" s="154">
        <f>IF(N247="znížená",J247,0)</f>
        <v>0</v>
      </c>
      <c r="BG247" s="154">
        <f>IF(N247="zákl. prenesená",J247,0)</f>
        <v>0</v>
      </c>
      <c r="BH247" s="154">
        <f>IF(N247="zníž. prenesená",J247,0)</f>
        <v>0</v>
      </c>
      <c r="BI247" s="154">
        <f>IF(N247="nulová",J247,0)</f>
        <v>0</v>
      </c>
      <c r="BJ247" s="16" t="s">
        <v>128</v>
      </c>
      <c r="BK247" s="155">
        <f>ROUND(I247*H247,3)</f>
        <v>0</v>
      </c>
      <c r="BL247" s="16" t="s">
        <v>226</v>
      </c>
      <c r="BM247" s="153" t="s">
        <v>351</v>
      </c>
    </row>
    <row r="248" spans="1:65" s="12" customFormat="1" ht="22.8" customHeight="1">
      <c r="B248" s="130"/>
      <c r="D248" s="131" t="s">
        <v>70</v>
      </c>
      <c r="E248" s="140" t="s">
        <v>352</v>
      </c>
      <c r="F248" s="140" t="s">
        <v>353</v>
      </c>
      <c r="J248" s="141">
        <f>BK248</f>
        <v>0</v>
      </c>
      <c r="L248" s="130"/>
      <c r="M248" s="134"/>
      <c r="N248" s="135"/>
      <c r="O248" s="135"/>
      <c r="P248" s="136">
        <f>SUM(P249:P261)</f>
        <v>871.92772000000002</v>
      </c>
      <c r="Q248" s="135"/>
      <c r="R248" s="136">
        <f>SUM(R249:R261)</f>
        <v>5.0358275199999998</v>
      </c>
      <c r="S248" s="135"/>
      <c r="T248" s="137">
        <f>SUM(T249:T261)</f>
        <v>0</v>
      </c>
      <c r="AR248" s="131" t="s">
        <v>128</v>
      </c>
      <c r="AT248" s="138" t="s">
        <v>70</v>
      </c>
      <c r="AU248" s="138" t="s">
        <v>79</v>
      </c>
      <c r="AY248" s="131" t="s">
        <v>121</v>
      </c>
      <c r="BK248" s="139">
        <f>SUM(BK249:BK261)</f>
        <v>0</v>
      </c>
    </row>
    <row r="249" spans="1:65" s="2" customFormat="1" ht="16.5" customHeight="1">
      <c r="A249" s="28"/>
      <c r="B249" s="142"/>
      <c r="C249" s="143" t="s">
        <v>354</v>
      </c>
      <c r="D249" s="143" t="s">
        <v>123</v>
      </c>
      <c r="E249" s="144" t="s">
        <v>355</v>
      </c>
      <c r="F249" s="145" t="s">
        <v>356</v>
      </c>
      <c r="G249" s="146" t="s">
        <v>152</v>
      </c>
      <c r="H249" s="147">
        <v>54.384</v>
      </c>
      <c r="I249" s="147"/>
      <c r="J249" s="147">
        <f>ROUND(I249*H249,3)</f>
        <v>0</v>
      </c>
      <c r="K249" s="148"/>
      <c r="L249" s="29"/>
      <c r="M249" s="149" t="s">
        <v>1</v>
      </c>
      <c r="N249" s="150" t="s">
        <v>37</v>
      </c>
      <c r="O249" s="151">
        <v>0</v>
      </c>
      <c r="P249" s="151">
        <f>O249*H249</f>
        <v>0</v>
      </c>
      <c r="Q249" s="151">
        <v>0</v>
      </c>
      <c r="R249" s="151">
        <f>Q249*H249</f>
        <v>0</v>
      </c>
      <c r="S249" s="151">
        <v>0</v>
      </c>
      <c r="T249" s="152">
        <f>S249*H249</f>
        <v>0</v>
      </c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R249" s="153" t="s">
        <v>226</v>
      </c>
      <c r="AT249" s="153" t="s">
        <v>123</v>
      </c>
      <c r="AU249" s="153" t="s">
        <v>128</v>
      </c>
      <c r="AY249" s="16" t="s">
        <v>121</v>
      </c>
      <c r="BE249" s="154">
        <f>IF(N249="základná",J249,0)</f>
        <v>0</v>
      </c>
      <c r="BF249" s="154">
        <f>IF(N249="znížená",J249,0)</f>
        <v>0</v>
      </c>
      <c r="BG249" s="154">
        <f>IF(N249="zákl. prenesená",J249,0)</f>
        <v>0</v>
      </c>
      <c r="BH249" s="154">
        <f>IF(N249="zníž. prenesená",J249,0)</f>
        <v>0</v>
      </c>
      <c r="BI249" s="154">
        <f>IF(N249="nulová",J249,0)</f>
        <v>0</v>
      </c>
      <c r="BJ249" s="16" t="s">
        <v>128</v>
      </c>
      <c r="BK249" s="155">
        <f>ROUND(I249*H249,3)</f>
        <v>0</v>
      </c>
      <c r="BL249" s="16" t="s">
        <v>226</v>
      </c>
      <c r="BM249" s="153" t="s">
        <v>357</v>
      </c>
    </row>
    <row r="250" spans="1:65" s="13" customFormat="1">
      <c r="B250" s="156"/>
      <c r="D250" s="157" t="s">
        <v>130</v>
      </c>
      <c r="E250" s="158" t="s">
        <v>1</v>
      </c>
      <c r="F250" s="159" t="s">
        <v>358</v>
      </c>
      <c r="H250" s="160">
        <v>54.384</v>
      </c>
      <c r="L250" s="156"/>
      <c r="M250" s="161"/>
      <c r="N250" s="162"/>
      <c r="O250" s="162"/>
      <c r="P250" s="162"/>
      <c r="Q250" s="162"/>
      <c r="R250" s="162"/>
      <c r="S250" s="162"/>
      <c r="T250" s="163"/>
      <c r="AT250" s="158" t="s">
        <v>130</v>
      </c>
      <c r="AU250" s="158" t="s">
        <v>128</v>
      </c>
      <c r="AV250" s="13" t="s">
        <v>128</v>
      </c>
      <c r="AW250" s="13" t="s">
        <v>27</v>
      </c>
      <c r="AX250" s="13" t="s">
        <v>71</v>
      </c>
      <c r="AY250" s="158" t="s">
        <v>121</v>
      </c>
    </row>
    <row r="251" spans="1:65" s="14" customFormat="1">
      <c r="B251" s="164"/>
      <c r="D251" s="157" t="s">
        <v>130</v>
      </c>
      <c r="E251" s="165" t="s">
        <v>1</v>
      </c>
      <c r="F251" s="166" t="s">
        <v>132</v>
      </c>
      <c r="H251" s="167">
        <v>54.384</v>
      </c>
      <c r="L251" s="164"/>
      <c r="M251" s="168"/>
      <c r="N251" s="169"/>
      <c r="O251" s="169"/>
      <c r="P251" s="169"/>
      <c r="Q251" s="169"/>
      <c r="R251" s="169"/>
      <c r="S251" s="169"/>
      <c r="T251" s="170"/>
      <c r="AT251" s="165" t="s">
        <v>130</v>
      </c>
      <c r="AU251" s="165" t="s">
        <v>128</v>
      </c>
      <c r="AV251" s="14" t="s">
        <v>127</v>
      </c>
      <c r="AW251" s="14" t="s">
        <v>27</v>
      </c>
      <c r="AX251" s="14" t="s">
        <v>79</v>
      </c>
      <c r="AY251" s="165" t="s">
        <v>121</v>
      </c>
    </row>
    <row r="252" spans="1:65" s="2" customFormat="1" ht="16.5" customHeight="1">
      <c r="A252" s="28"/>
      <c r="B252" s="142"/>
      <c r="C252" s="143" t="s">
        <v>359</v>
      </c>
      <c r="D252" s="143" t="s">
        <v>123</v>
      </c>
      <c r="E252" s="144" t="s">
        <v>360</v>
      </c>
      <c r="F252" s="145" t="s">
        <v>361</v>
      </c>
      <c r="G252" s="146" t="s">
        <v>261</v>
      </c>
      <c r="H252" s="147">
        <v>45.32</v>
      </c>
      <c r="I252" s="147"/>
      <c r="J252" s="147">
        <f>ROUND(I252*H252,3)</f>
        <v>0</v>
      </c>
      <c r="K252" s="148"/>
      <c r="L252" s="29"/>
      <c r="M252" s="149" t="s">
        <v>1</v>
      </c>
      <c r="N252" s="150" t="s">
        <v>37</v>
      </c>
      <c r="O252" s="151">
        <v>0.22500000000000001</v>
      </c>
      <c r="P252" s="151">
        <f>O252*H252</f>
        <v>10.197000000000001</v>
      </c>
      <c r="Q252" s="151">
        <v>2.2499999999999998E-3</v>
      </c>
      <c r="R252" s="151">
        <f>Q252*H252</f>
        <v>0.10196999999999999</v>
      </c>
      <c r="S252" s="151">
        <v>0</v>
      </c>
      <c r="T252" s="152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53" t="s">
        <v>226</v>
      </c>
      <c r="AT252" s="153" t="s">
        <v>123</v>
      </c>
      <c r="AU252" s="153" t="s">
        <v>128</v>
      </c>
      <c r="AY252" s="16" t="s">
        <v>121</v>
      </c>
      <c r="BE252" s="154">
        <f>IF(N252="základná",J252,0)</f>
        <v>0</v>
      </c>
      <c r="BF252" s="154">
        <f>IF(N252="znížená",J252,0)</f>
        <v>0</v>
      </c>
      <c r="BG252" s="154">
        <f>IF(N252="zákl. prenesená",J252,0)</f>
        <v>0</v>
      </c>
      <c r="BH252" s="154">
        <f>IF(N252="zníž. prenesená",J252,0)</f>
        <v>0</v>
      </c>
      <c r="BI252" s="154">
        <f>IF(N252="nulová",J252,0)</f>
        <v>0</v>
      </c>
      <c r="BJ252" s="16" t="s">
        <v>128</v>
      </c>
      <c r="BK252" s="155">
        <f>ROUND(I252*H252,3)</f>
        <v>0</v>
      </c>
      <c r="BL252" s="16" t="s">
        <v>226</v>
      </c>
      <c r="BM252" s="153" t="s">
        <v>362</v>
      </c>
    </row>
    <row r="253" spans="1:65" s="13" customFormat="1">
      <c r="B253" s="156"/>
      <c r="D253" s="157" t="s">
        <v>130</v>
      </c>
      <c r="E253" s="158" t="s">
        <v>1</v>
      </c>
      <c r="F253" s="159" t="s">
        <v>264</v>
      </c>
      <c r="H253" s="160">
        <v>45.32</v>
      </c>
      <c r="L253" s="156"/>
      <c r="M253" s="161"/>
      <c r="N253" s="162"/>
      <c r="O253" s="162"/>
      <c r="P253" s="162"/>
      <c r="Q253" s="162"/>
      <c r="R253" s="162"/>
      <c r="S253" s="162"/>
      <c r="T253" s="163"/>
      <c r="AT253" s="158" t="s">
        <v>130</v>
      </c>
      <c r="AU253" s="158" t="s">
        <v>128</v>
      </c>
      <c r="AV253" s="13" t="s">
        <v>128</v>
      </c>
      <c r="AW253" s="13" t="s">
        <v>27</v>
      </c>
      <c r="AX253" s="13" t="s">
        <v>79</v>
      </c>
      <c r="AY253" s="158" t="s">
        <v>121</v>
      </c>
    </row>
    <row r="254" spans="1:65" s="2" customFormat="1" ht="21.75" customHeight="1">
      <c r="A254" s="28"/>
      <c r="B254" s="142"/>
      <c r="C254" s="143" t="s">
        <v>363</v>
      </c>
      <c r="D254" s="143" t="s">
        <v>123</v>
      </c>
      <c r="E254" s="144" t="s">
        <v>364</v>
      </c>
      <c r="F254" s="145" t="s">
        <v>365</v>
      </c>
      <c r="G254" s="146" t="s">
        <v>152</v>
      </c>
      <c r="H254" s="147">
        <v>502.512</v>
      </c>
      <c r="I254" s="147"/>
      <c r="J254" s="147">
        <f>ROUND(I254*H254,3)</f>
        <v>0</v>
      </c>
      <c r="K254" s="148"/>
      <c r="L254" s="29"/>
      <c r="M254" s="149" t="s">
        <v>1</v>
      </c>
      <c r="N254" s="150" t="s">
        <v>37</v>
      </c>
      <c r="O254" s="151">
        <v>1.415</v>
      </c>
      <c r="P254" s="151">
        <f>O254*H254</f>
        <v>711.05448000000001</v>
      </c>
      <c r="Q254" s="151">
        <v>9.11E-3</v>
      </c>
      <c r="R254" s="151">
        <f>Q254*H254</f>
        <v>4.5778843199999999</v>
      </c>
      <c r="S254" s="151">
        <v>0</v>
      </c>
      <c r="T254" s="152">
        <f>S254*H254</f>
        <v>0</v>
      </c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R254" s="153" t="s">
        <v>226</v>
      </c>
      <c r="AT254" s="153" t="s">
        <v>123</v>
      </c>
      <c r="AU254" s="153" t="s">
        <v>128</v>
      </c>
      <c r="AY254" s="16" t="s">
        <v>121</v>
      </c>
      <c r="BE254" s="154">
        <f>IF(N254="základná",J254,0)</f>
        <v>0</v>
      </c>
      <c r="BF254" s="154">
        <f>IF(N254="znížená",J254,0)</f>
        <v>0</v>
      </c>
      <c r="BG254" s="154">
        <f>IF(N254="zákl. prenesená",J254,0)</f>
        <v>0</v>
      </c>
      <c r="BH254" s="154">
        <f>IF(N254="zníž. prenesená",J254,0)</f>
        <v>0</v>
      </c>
      <c r="BI254" s="154">
        <f>IF(N254="nulová",J254,0)</f>
        <v>0</v>
      </c>
      <c r="BJ254" s="16" t="s">
        <v>128</v>
      </c>
      <c r="BK254" s="155">
        <f>ROUND(I254*H254,3)</f>
        <v>0</v>
      </c>
      <c r="BL254" s="16" t="s">
        <v>226</v>
      </c>
      <c r="BM254" s="153" t="s">
        <v>366</v>
      </c>
    </row>
    <row r="255" spans="1:65" s="13" customFormat="1">
      <c r="B255" s="156"/>
      <c r="D255" s="157" t="s">
        <v>130</v>
      </c>
      <c r="E255" s="158" t="s">
        <v>1</v>
      </c>
      <c r="F255" s="159" t="s">
        <v>367</v>
      </c>
      <c r="H255" s="160">
        <v>502.512</v>
      </c>
      <c r="L255" s="156"/>
      <c r="M255" s="161"/>
      <c r="N255" s="162"/>
      <c r="O255" s="162"/>
      <c r="P255" s="162"/>
      <c r="Q255" s="162"/>
      <c r="R255" s="162"/>
      <c r="S255" s="162"/>
      <c r="T255" s="163"/>
      <c r="AT255" s="158" t="s">
        <v>130</v>
      </c>
      <c r="AU255" s="158" t="s">
        <v>128</v>
      </c>
      <c r="AV255" s="13" t="s">
        <v>128</v>
      </c>
      <c r="AW255" s="13" t="s">
        <v>27</v>
      </c>
      <c r="AX255" s="13" t="s">
        <v>71</v>
      </c>
      <c r="AY255" s="158" t="s">
        <v>121</v>
      </c>
    </row>
    <row r="256" spans="1:65" s="14" customFormat="1">
      <c r="B256" s="164"/>
      <c r="D256" s="157" t="s">
        <v>130</v>
      </c>
      <c r="E256" s="165" t="s">
        <v>1</v>
      </c>
      <c r="F256" s="166" t="s">
        <v>132</v>
      </c>
      <c r="H256" s="167">
        <v>502.512</v>
      </c>
      <c r="L256" s="164"/>
      <c r="M256" s="168"/>
      <c r="N256" s="169"/>
      <c r="O256" s="169"/>
      <c r="P256" s="169"/>
      <c r="Q256" s="169"/>
      <c r="R256" s="169"/>
      <c r="S256" s="169"/>
      <c r="T256" s="170"/>
      <c r="AT256" s="165" t="s">
        <v>130</v>
      </c>
      <c r="AU256" s="165" t="s">
        <v>128</v>
      </c>
      <c r="AV256" s="14" t="s">
        <v>127</v>
      </c>
      <c r="AW256" s="14" t="s">
        <v>27</v>
      </c>
      <c r="AX256" s="14" t="s">
        <v>79</v>
      </c>
      <c r="AY256" s="165" t="s">
        <v>121</v>
      </c>
    </row>
    <row r="257" spans="1:65" s="2" customFormat="1" ht="24.15" customHeight="1">
      <c r="A257" s="28"/>
      <c r="B257" s="142"/>
      <c r="C257" s="143" t="s">
        <v>368</v>
      </c>
      <c r="D257" s="143" t="s">
        <v>123</v>
      </c>
      <c r="E257" s="144" t="s">
        <v>369</v>
      </c>
      <c r="F257" s="145" t="s">
        <v>370</v>
      </c>
      <c r="G257" s="146" t="s">
        <v>261</v>
      </c>
      <c r="H257" s="147">
        <v>44</v>
      </c>
      <c r="I257" s="147"/>
      <c r="J257" s="147">
        <f>ROUND(I257*H257,3)</f>
        <v>0</v>
      </c>
      <c r="K257" s="148"/>
      <c r="L257" s="29"/>
      <c r="M257" s="149" t="s">
        <v>1</v>
      </c>
      <c r="N257" s="150" t="s">
        <v>37</v>
      </c>
      <c r="O257" s="151">
        <v>0.66200000000000003</v>
      </c>
      <c r="P257" s="151">
        <f>O257*H257</f>
        <v>29.128</v>
      </c>
      <c r="Q257" s="151">
        <v>2.9299999999999999E-3</v>
      </c>
      <c r="R257" s="151">
        <f>Q257*H257</f>
        <v>0.12892000000000001</v>
      </c>
      <c r="S257" s="151">
        <v>0</v>
      </c>
      <c r="T257" s="152">
        <f>S257*H257</f>
        <v>0</v>
      </c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R257" s="153" t="s">
        <v>226</v>
      </c>
      <c r="AT257" s="153" t="s">
        <v>123</v>
      </c>
      <c r="AU257" s="153" t="s">
        <v>128</v>
      </c>
      <c r="AY257" s="16" t="s">
        <v>121</v>
      </c>
      <c r="BE257" s="154">
        <f>IF(N257="základná",J257,0)</f>
        <v>0</v>
      </c>
      <c r="BF257" s="154">
        <f>IF(N257="znížená",J257,0)</f>
        <v>0</v>
      </c>
      <c r="BG257" s="154">
        <f>IF(N257="zákl. prenesená",J257,0)</f>
        <v>0</v>
      </c>
      <c r="BH257" s="154">
        <f>IF(N257="zníž. prenesená",J257,0)</f>
        <v>0</v>
      </c>
      <c r="BI257" s="154">
        <f>IF(N257="nulová",J257,0)</f>
        <v>0</v>
      </c>
      <c r="BJ257" s="16" t="s">
        <v>128</v>
      </c>
      <c r="BK257" s="155">
        <f>ROUND(I257*H257,3)</f>
        <v>0</v>
      </c>
      <c r="BL257" s="16" t="s">
        <v>226</v>
      </c>
      <c r="BM257" s="153" t="s">
        <v>371</v>
      </c>
    </row>
    <row r="258" spans="1:65" s="13" customFormat="1">
      <c r="B258" s="156"/>
      <c r="D258" s="157" t="s">
        <v>130</v>
      </c>
      <c r="E258" s="158" t="s">
        <v>1</v>
      </c>
      <c r="F258" s="159" t="s">
        <v>372</v>
      </c>
      <c r="H258" s="160">
        <v>44</v>
      </c>
      <c r="L258" s="156"/>
      <c r="M258" s="161"/>
      <c r="N258" s="162"/>
      <c r="O258" s="162"/>
      <c r="P258" s="162"/>
      <c r="Q258" s="162"/>
      <c r="R258" s="162"/>
      <c r="S258" s="162"/>
      <c r="T258" s="163"/>
      <c r="AT258" s="158" t="s">
        <v>130</v>
      </c>
      <c r="AU258" s="158" t="s">
        <v>128</v>
      </c>
      <c r="AV258" s="13" t="s">
        <v>128</v>
      </c>
      <c r="AW258" s="13" t="s">
        <v>27</v>
      </c>
      <c r="AX258" s="13" t="s">
        <v>79</v>
      </c>
      <c r="AY258" s="158" t="s">
        <v>121</v>
      </c>
    </row>
    <row r="259" spans="1:65" s="2" customFormat="1" ht="24.15" customHeight="1">
      <c r="A259" s="28"/>
      <c r="B259" s="142"/>
      <c r="C259" s="143" t="s">
        <v>373</v>
      </c>
      <c r="D259" s="143" t="s">
        <v>123</v>
      </c>
      <c r="E259" s="144" t="s">
        <v>374</v>
      </c>
      <c r="F259" s="145" t="s">
        <v>375</v>
      </c>
      <c r="G259" s="146" t="s">
        <v>261</v>
      </c>
      <c r="H259" s="147">
        <v>135.96</v>
      </c>
      <c r="I259" s="147"/>
      <c r="J259" s="147">
        <f>ROUND(I259*H259,3)</f>
        <v>0</v>
      </c>
      <c r="K259" s="148"/>
      <c r="L259" s="29"/>
      <c r="M259" s="149" t="s">
        <v>1</v>
      </c>
      <c r="N259" s="150" t="s">
        <v>37</v>
      </c>
      <c r="O259" s="151">
        <v>0.89400000000000002</v>
      </c>
      <c r="P259" s="151">
        <f>O259*H259</f>
        <v>121.54824000000001</v>
      </c>
      <c r="Q259" s="151">
        <v>1.67E-3</v>
      </c>
      <c r="R259" s="151">
        <f>Q259*H259</f>
        <v>0.22705320000000001</v>
      </c>
      <c r="S259" s="151">
        <v>0</v>
      </c>
      <c r="T259" s="152">
        <f>S259*H259</f>
        <v>0</v>
      </c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R259" s="153" t="s">
        <v>226</v>
      </c>
      <c r="AT259" s="153" t="s">
        <v>123</v>
      </c>
      <c r="AU259" s="153" t="s">
        <v>128</v>
      </c>
      <c r="AY259" s="16" t="s">
        <v>121</v>
      </c>
      <c r="BE259" s="154">
        <f>IF(N259="základná",J259,0)</f>
        <v>0</v>
      </c>
      <c r="BF259" s="154">
        <f>IF(N259="znížená",J259,0)</f>
        <v>0</v>
      </c>
      <c r="BG259" s="154">
        <f>IF(N259="zákl. prenesená",J259,0)</f>
        <v>0</v>
      </c>
      <c r="BH259" s="154">
        <f>IF(N259="zníž. prenesená",J259,0)</f>
        <v>0</v>
      </c>
      <c r="BI259" s="154">
        <f>IF(N259="nulová",J259,0)</f>
        <v>0</v>
      </c>
      <c r="BJ259" s="16" t="s">
        <v>128</v>
      </c>
      <c r="BK259" s="155">
        <f>ROUND(I259*H259,3)</f>
        <v>0</v>
      </c>
      <c r="BL259" s="16" t="s">
        <v>226</v>
      </c>
      <c r="BM259" s="153" t="s">
        <v>376</v>
      </c>
    </row>
    <row r="260" spans="1:65" s="13" customFormat="1">
      <c r="B260" s="156"/>
      <c r="D260" s="157" t="s">
        <v>130</v>
      </c>
      <c r="E260" s="158" t="s">
        <v>1</v>
      </c>
      <c r="F260" s="159" t="s">
        <v>377</v>
      </c>
      <c r="H260" s="160">
        <v>135.96</v>
      </c>
      <c r="L260" s="156"/>
      <c r="M260" s="161"/>
      <c r="N260" s="162"/>
      <c r="O260" s="162"/>
      <c r="P260" s="162"/>
      <c r="Q260" s="162"/>
      <c r="R260" s="162"/>
      <c r="S260" s="162"/>
      <c r="T260" s="163"/>
      <c r="AT260" s="158" t="s">
        <v>130</v>
      </c>
      <c r="AU260" s="158" t="s">
        <v>128</v>
      </c>
      <c r="AV260" s="13" t="s">
        <v>128</v>
      </c>
      <c r="AW260" s="13" t="s">
        <v>27</v>
      </c>
      <c r="AX260" s="13" t="s">
        <v>79</v>
      </c>
      <c r="AY260" s="158" t="s">
        <v>121</v>
      </c>
    </row>
    <row r="261" spans="1:65" s="2" customFormat="1" ht="24.15" customHeight="1">
      <c r="A261" s="28"/>
      <c r="B261" s="142"/>
      <c r="C261" s="143" t="s">
        <v>378</v>
      </c>
      <c r="D261" s="143" t="s">
        <v>123</v>
      </c>
      <c r="E261" s="144" t="s">
        <v>379</v>
      </c>
      <c r="F261" s="145" t="s">
        <v>380</v>
      </c>
      <c r="G261" s="146" t="s">
        <v>335</v>
      </c>
      <c r="H261" s="147">
        <v>158.16200000000001</v>
      </c>
      <c r="I261" s="147"/>
      <c r="J261" s="147">
        <f>ROUND(I261*H261,3)</f>
        <v>0</v>
      </c>
      <c r="K261" s="148"/>
      <c r="L261" s="29"/>
      <c r="M261" s="149" t="s">
        <v>1</v>
      </c>
      <c r="N261" s="150" t="s">
        <v>37</v>
      </c>
      <c r="O261" s="151">
        <v>0</v>
      </c>
      <c r="P261" s="151">
        <f>O261*H261</f>
        <v>0</v>
      </c>
      <c r="Q261" s="151">
        <v>0</v>
      </c>
      <c r="R261" s="151">
        <f>Q261*H261</f>
        <v>0</v>
      </c>
      <c r="S261" s="151">
        <v>0</v>
      </c>
      <c r="T261" s="152">
        <f>S261*H261</f>
        <v>0</v>
      </c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R261" s="153" t="s">
        <v>226</v>
      </c>
      <c r="AT261" s="153" t="s">
        <v>123</v>
      </c>
      <c r="AU261" s="153" t="s">
        <v>128</v>
      </c>
      <c r="AY261" s="16" t="s">
        <v>121</v>
      </c>
      <c r="BE261" s="154">
        <f>IF(N261="základná",J261,0)</f>
        <v>0</v>
      </c>
      <c r="BF261" s="154">
        <f>IF(N261="znížená",J261,0)</f>
        <v>0</v>
      </c>
      <c r="BG261" s="154">
        <f>IF(N261="zákl. prenesená",J261,0)</f>
        <v>0</v>
      </c>
      <c r="BH261" s="154">
        <f>IF(N261="zníž. prenesená",J261,0)</f>
        <v>0</v>
      </c>
      <c r="BI261" s="154">
        <f>IF(N261="nulová",J261,0)</f>
        <v>0</v>
      </c>
      <c r="BJ261" s="16" t="s">
        <v>128</v>
      </c>
      <c r="BK261" s="155">
        <f>ROUND(I261*H261,3)</f>
        <v>0</v>
      </c>
      <c r="BL261" s="16" t="s">
        <v>226</v>
      </c>
      <c r="BM261" s="153" t="s">
        <v>381</v>
      </c>
    </row>
    <row r="262" spans="1:65" s="12" customFormat="1" ht="22.8" customHeight="1">
      <c r="B262" s="130"/>
      <c r="D262" s="131" t="s">
        <v>70</v>
      </c>
      <c r="E262" s="140" t="s">
        <v>382</v>
      </c>
      <c r="F262" s="140" t="s">
        <v>383</v>
      </c>
      <c r="J262" s="141">
        <f>BK262</f>
        <v>0</v>
      </c>
      <c r="L262" s="130"/>
      <c r="M262" s="134"/>
      <c r="N262" s="135"/>
      <c r="O262" s="135"/>
      <c r="P262" s="136">
        <f>SUM(P263:P287)</f>
        <v>620.31995999999992</v>
      </c>
      <c r="Q262" s="135"/>
      <c r="R262" s="136">
        <f>SUM(R263:R287)</f>
        <v>6.8232728800000011</v>
      </c>
      <c r="S262" s="135"/>
      <c r="T262" s="137">
        <f>SUM(T263:T287)</f>
        <v>0</v>
      </c>
      <c r="AR262" s="131" t="s">
        <v>128</v>
      </c>
      <c r="AT262" s="138" t="s">
        <v>70</v>
      </c>
      <c r="AU262" s="138" t="s">
        <v>79</v>
      </c>
      <c r="AY262" s="131" t="s">
        <v>121</v>
      </c>
      <c r="BK262" s="139">
        <f>SUM(BK263:BK287)</f>
        <v>0</v>
      </c>
    </row>
    <row r="263" spans="1:65" s="2" customFormat="1" ht="16.5" customHeight="1">
      <c r="A263" s="28"/>
      <c r="B263" s="142"/>
      <c r="C263" s="143" t="s">
        <v>384</v>
      </c>
      <c r="D263" s="143" t="s">
        <v>123</v>
      </c>
      <c r="E263" s="144" t="s">
        <v>385</v>
      </c>
      <c r="F263" s="145" t="s">
        <v>386</v>
      </c>
      <c r="G263" s="146" t="s">
        <v>152</v>
      </c>
      <c r="H263" s="147">
        <v>294.57600000000002</v>
      </c>
      <c r="I263" s="147"/>
      <c r="J263" s="147">
        <f>ROUND(I263*H263,3)</f>
        <v>0</v>
      </c>
      <c r="K263" s="148"/>
      <c r="L263" s="29"/>
      <c r="M263" s="149" t="s">
        <v>1</v>
      </c>
      <c r="N263" s="150" t="s">
        <v>37</v>
      </c>
      <c r="O263" s="151">
        <v>0.34</v>
      </c>
      <c r="P263" s="151">
        <f>O263*H263</f>
        <v>100.15584000000001</v>
      </c>
      <c r="Q263" s="151">
        <v>1.4300000000000001E-3</v>
      </c>
      <c r="R263" s="151">
        <f>Q263*H263</f>
        <v>0.42124368000000006</v>
      </c>
      <c r="S263" s="151">
        <v>0</v>
      </c>
      <c r="T263" s="152">
        <f>S263*H263</f>
        <v>0</v>
      </c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R263" s="153" t="s">
        <v>226</v>
      </c>
      <c r="AT263" s="153" t="s">
        <v>123</v>
      </c>
      <c r="AU263" s="153" t="s">
        <v>128</v>
      </c>
      <c r="AY263" s="16" t="s">
        <v>121</v>
      </c>
      <c r="BE263" s="154">
        <f>IF(N263="základná",J263,0)</f>
        <v>0</v>
      </c>
      <c r="BF263" s="154">
        <f>IF(N263="znížená",J263,0)</f>
        <v>0</v>
      </c>
      <c r="BG263" s="154">
        <f>IF(N263="zákl. prenesená",J263,0)</f>
        <v>0</v>
      </c>
      <c r="BH263" s="154">
        <f>IF(N263="zníž. prenesená",J263,0)</f>
        <v>0</v>
      </c>
      <c r="BI263" s="154">
        <f>IF(N263="nulová",J263,0)</f>
        <v>0</v>
      </c>
      <c r="BJ263" s="16" t="s">
        <v>128</v>
      </c>
      <c r="BK263" s="155">
        <f>ROUND(I263*H263,3)</f>
        <v>0</v>
      </c>
      <c r="BL263" s="16" t="s">
        <v>226</v>
      </c>
      <c r="BM263" s="153" t="s">
        <v>387</v>
      </c>
    </row>
    <row r="264" spans="1:65" s="13" customFormat="1">
      <c r="B264" s="156"/>
      <c r="D264" s="157" t="s">
        <v>130</v>
      </c>
      <c r="E264" s="158" t="s">
        <v>1</v>
      </c>
      <c r="F264" s="159" t="s">
        <v>388</v>
      </c>
      <c r="H264" s="160">
        <v>51.984000000000002</v>
      </c>
      <c r="L264" s="156"/>
      <c r="M264" s="161"/>
      <c r="N264" s="162"/>
      <c r="O264" s="162"/>
      <c r="P264" s="162"/>
      <c r="Q264" s="162"/>
      <c r="R264" s="162"/>
      <c r="S264" s="162"/>
      <c r="T264" s="163"/>
      <c r="AT264" s="158" t="s">
        <v>130</v>
      </c>
      <c r="AU264" s="158" t="s">
        <v>128</v>
      </c>
      <c r="AV264" s="13" t="s">
        <v>128</v>
      </c>
      <c r="AW264" s="13" t="s">
        <v>27</v>
      </c>
      <c r="AX264" s="13" t="s">
        <v>71</v>
      </c>
      <c r="AY264" s="158" t="s">
        <v>121</v>
      </c>
    </row>
    <row r="265" spans="1:65" s="13" customFormat="1">
      <c r="B265" s="156"/>
      <c r="D265" s="157" t="s">
        <v>130</v>
      </c>
      <c r="E265" s="158" t="s">
        <v>1</v>
      </c>
      <c r="F265" s="159" t="s">
        <v>389</v>
      </c>
      <c r="H265" s="160">
        <v>242.59200000000001</v>
      </c>
      <c r="L265" s="156"/>
      <c r="M265" s="161"/>
      <c r="N265" s="162"/>
      <c r="O265" s="162"/>
      <c r="P265" s="162"/>
      <c r="Q265" s="162"/>
      <c r="R265" s="162"/>
      <c r="S265" s="162"/>
      <c r="T265" s="163"/>
      <c r="AT265" s="158" t="s">
        <v>130</v>
      </c>
      <c r="AU265" s="158" t="s">
        <v>128</v>
      </c>
      <c r="AV265" s="13" t="s">
        <v>128</v>
      </c>
      <c r="AW265" s="13" t="s">
        <v>27</v>
      </c>
      <c r="AX265" s="13" t="s">
        <v>71</v>
      </c>
      <c r="AY265" s="158" t="s">
        <v>121</v>
      </c>
    </row>
    <row r="266" spans="1:65" s="14" customFormat="1">
      <c r="B266" s="164"/>
      <c r="D266" s="157" t="s">
        <v>130</v>
      </c>
      <c r="E266" s="165" t="s">
        <v>1</v>
      </c>
      <c r="F266" s="166" t="s">
        <v>132</v>
      </c>
      <c r="H266" s="167">
        <v>294.57600000000002</v>
      </c>
      <c r="L266" s="164"/>
      <c r="M266" s="168"/>
      <c r="N266" s="169"/>
      <c r="O266" s="169"/>
      <c r="P266" s="169"/>
      <c r="Q266" s="169"/>
      <c r="R266" s="169"/>
      <c r="S266" s="169"/>
      <c r="T266" s="170"/>
      <c r="AT266" s="165" t="s">
        <v>130</v>
      </c>
      <c r="AU266" s="165" t="s">
        <v>128</v>
      </c>
      <c r="AV266" s="14" t="s">
        <v>127</v>
      </c>
      <c r="AW266" s="14" t="s">
        <v>27</v>
      </c>
      <c r="AX266" s="14" t="s">
        <v>79</v>
      </c>
      <c r="AY266" s="165" t="s">
        <v>121</v>
      </c>
    </row>
    <row r="267" spans="1:65" s="2" customFormat="1" ht="16.5" customHeight="1">
      <c r="A267" s="28"/>
      <c r="B267" s="142"/>
      <c r="C267" s="171" t="s">
        <v>390</v>
      </c>
      <c r="D267" s="171" t="s">
        <v>324</v>
      </c>
      <c r="E267" s="172" t="s">
        <v>391</v>
      </c>
      <c r="F267" s="173" t="s">
        <v>392</v>
      </c>
      <c r="G267" s="174" t="s">
        <v>152</v>
      </c>
      <c r="H267" s="175">
        <v>315.19600000000003</v>
      </c>
      <c r="I267" s="175"/>
      <c r="J267" s="175">
        <f>ROUND(I267*H267,3)</f>
        <v>0</v>
      </c>
      <c r="K267" s="176"/>
      <c r="L267" s="177"/>
      <c r="M267" s="178" t="s">
        <v>1</v>
      </c>
      <c r="N267" s="179" t="s">
        <v>37</v>
      </c>
      <c r="O267" s="151">
        <v>0</v>
      </c>
      <c r="P267" s="151">
        <f>O267*H267</f>
        <v>0</v>
      </c>
      <c r="Q267" s="151">
        <v>1.4500000000000001E-2</v>
      </c>
      <c r="R267" s="151">
        <f>Q267*H267</f>
        <v>4.570342000000001</v>
      </c>
      <c r="S267" s="151">
        <v>0</v>
      </c>
      <c r="T267" s="152">
        <f>S267*H267</f>
        <v>0</v>
      </c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R267" s="153" t="s">
        <v>304</v>
      </c>
      <c r="AT267" s="153" t="s">
        <v>324</v>
      </c>
      <c r="AU267" s="153" t="s">
        <v>128</v>
      </c>
      <c r="AY267" s="16" t="s">
        <v>121</v>
      </c>
      <c r="BE267" s="154">
        <f>IF(N267="základná",J267,0)</f>
        <v>0</v>
      </c>
      <c r="BF267" s="154">
        <f>IF(N267="znížená",J267,0)</f>
        <v>0</v>
      </c>
      <c r="BG267" s="154">
        <f>IF(N267="zákl. prenesená",J267,0)</f>
        <v>0</v>
      </c>
      <c r="BH267" s="154">
        <f>IF(N267="zníž. prenesená",J267,0)</f>
        <v>0</v>
      </c>
      <c r="BI267" s="154">
        <f>IF(N267="nulová",J267,0)</f>
        <v>0</v>
      </c>
      <c r="BJ267" s="16" t="s">
        <v>128</v>
      </c>
      <c r="BK267" s="155">
        <f>ROUND(I267*H267,3)</f>
        <v>0</v>
      </c>
      <c r="BL267" s="16" t="s">
        <v>226</v>
      </c>
      <c r="BM267" s="153" t="s">
        <v>393</v>
      </c>
    </row>
    <row r="268" spans="1:65" s="13" customFormat="1">
      <c r="B268" s="156"/>
      <c r="D268" s="157" t="s">
        <v>130</v>
      </c>
      <c r="F268" s="159" t="s">
        <v>394</v>
      </c>
      <c r="H268" s="160">
        <v>315.19600000000003</v>
      </c>
      <c r="L268" s="156"/>
      <c r="M268" s="161"/>
      <c r="N268" s="162"/>
      <c r="O268" s="162"/>
      <c r="P268" s="162"/>
      <c r="Q268" s="162"/>
      <c r="R268" s="162"/>
      <c r="S268" s="162"/>
      <c r="T268" s="163"/>
      <c r="AT268" s="158" t="s">
        <v>130</v>
      </c>
      <c r="AU268" s="158" t="s">
        <v>128</v>
      </c>
      <c r="AV268" s="13" t="s">
        <v>128</v>
      </c>
      <c r="AW268" s="13" t="s">
        <v>3</v>
      </c>
      <c r="AX268" s="13" t="s">
        <v>79</v>
      </c>
      <c r="AY268" s="158" t="s">
        <v>121</v>
      </c>
    </row>
    <row r="269" spans="1:65" s="2" customFormat="1" ht="24.15" customHeight="1">
      <c r="A269" s="28"/>
      <c r="B269" s="142"/>
      <c r="C269" s="143" t="s">
        <v>395</v>
      </c>
      <c r="D269" s="143" t="s">
        <v>123</v>
      </c>
      <c r="E269" s="144" t="s">
        <v>396</v>
      </c>
      <c r="F269" s="145" t="s">
        <v>397</v>
      </c>
      <c r="G269" s="146" t="s">
        <v>152</v>
      </c>
      <c r="H269" s="147">
        <v>178.42400000000001</v>
      </c>
      <c r="I269" s="147"/>
      <c r="J269" s="147">
        <f>ROUND(I269*H269,3)</f>
        <v>0</v>
      </c>
      <c r="K269" s="148"/>
      <c r="L269" s="29"/>
      <c r="M269" s="149" t="s">
        <v>1</v>
      </c>
      <c r="N269" s="150" t="s">
        <v>37</v>
      </c>
      <c r="O269" s="151">
        <v>0</v>
      </c>
      <c r="P269" s="151">
        <f>O269*H269</f>
        <v>0</v>
      </c>
      <c r="Q269" s="151">
        <v>0</v>
      </c>
      <c r="R269" s="151">
        <f>Q269*H269</f>
        <v>0</v>
      </c>
      <c r="S269" s="151">
        <v>0</v>
      </c>
      <c r="T269" s="152">
        <f>S269*H269</f>
        <v>0</v>
      </c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R269" s="153" t="s">
        <v>226</v>
      </c>
      <c r="AT269" s="153" t="s">
        <v>123</v>
      </c>
      <c r="AU269" s="153" t="s">
        <v>128</v>
      </c>
      <c r="AY269" s="16" t="s">
        <v>121</v>
      </c>
      <c r="BE269" s="154">
        <f>IF(N269="základná",J269,0)</f>
        <v>0</v>
      </c>
      <c r="BF269" s="154">
        <f>IF(N269="znížená",J269,0)</f>
        <v>0</v>
      </c>
      <c r="BG269" s="154">
        <f>IF(N269="zákl. prenesená",J269,0)</f>
        <v>0</v>
      </c>
      <c r="BH269" s="154">
        <f>IF(N269="zníž. prenesená",J269,0)</f>
        <v>0</v>
      </c>
      <c r="BI269" s="154">
        <f>IF(N269="nulová",J269,0)</f>
        <v>0</v>
      </c>
      <c r="BJ269" s="16" t="s">
        <v>128</v>
      </c>
      <c r="BK269" s="155">
        <f>ROUND(I269*H269,3)</f>
        <v>0</v>
      </c>
      <c r="BL269" s="16" t="s">
        <v>226</v>
      </c>
      <c r="BM269" s="153" t="s">
        <v>398</v>
      </c>
    </row>
    <row r="270" spans="1:65" s="13" customFormat="1">
      <c r="B270" s="156"/>
      <c r="D270" s="157" t="s">
        <v>130</v>
      </c>
      <c r="E270" s="158" t="s">
        <v>1</v>
      </c>
      <c r="F270" s="159" t="s">
        <v>399</v>
      </c>
      <c r="H270" s="160">
        <v>77.043999999999997</v>
      </c>
      <c r="L270" s="156"/>
      <c r="M270" s="161"/>
      <c r="N270" s="162"/>
      <c r="O270" s="162"/>
      <c r="P270" s="162"/>
      <c r="Q270" s="162"/>
      <c r="R270" s="162"/>
      <c r="S270" s="162"/>
      <c r="T270" s="163"/>
      <c r="AT270" s="158" t="s">
        <v>130</v>
      </c>
      <c r="AU270" s="158" t="s">
        <v>128</v>
      </c>
      <c r="AV270" s="13" t="s">
        <v>128</v>
      </c>
      <c r="AW270" s="13" t="s">
        <v>27</v>
      </c>
      <c r="AX270" s="13" t="s">
        <v>71</v>
      </c>
      <c r="AY270" s="158" t="s">
        <v>121</v>
      </c>
    </row>
    <row r="271" spans="1:65" s="13" customFormat="1">
      <c r="B271" s="156"/>
      <c r="D271" s="157" t="s">
        <v>130</v>
      </c>
      <c r="E271" s="158" t="s">
        <v>1</v>
      </c>
      <c r="F271" s="159" t="s">
        <v>400</v>
      </c>
      <c r="H271" s="160">
        <v>68.44</v>
      </c>
      <c r="L271" s="156"/>
      <c r="M271" s="161"/>
      <c r="N271" s="162"/>
      <c r="O271" s="162"/>
      <c r="P271" s="162"/>
      <c r="Q271" s="162"/>
      <c r="R271" s="162"/>
      <c r="S271" s="162"/>
      <c r="T271" s="163"/>
      <c r="AT271" s="158" t="s">
        <v>130</v>
      </c>
      <c r="AU271" s="158" t="s">
        <v>128</v>
      </c>
      <c r="AV271" s="13" t="s">
        <v>128</v>
      </c>
      <c r="AW271" s="13" t="s">
        <v>27</v>
      </c>
      <c r="AX271" s="13" t="s">
        <v>71</v>
      </c>
      <c r="AY271" s="158" t="s">
        <v>121</v>
      </c>
    </row>
    <row r="272" spans="1:65" s="13" customFormat="1">
      <c r="B272" s="156"/>
      <c r="D272" s="157" t="s">
        <v>130</v>
      </c>
      <c r="E272" s="158" t="s">
        <v>1</v>
      </c>
      <c r="F272" s="159" t="s">
        <v>401</v>
      </c>
      <c r="H272" s="160">
        <v>21.24</v>
      </c>
      <c r="L272" s="156"/>
      <c r="M272" s="161"/>
      <c r="N272" s="162"/>
      <c r="O272" s="162"/>
      <c r="P272" s="162"/>
      <c r="Q272" s="162"/>
      <c r="R272" s="162"/>
      <c r="S272" s="162"/>
      <c r="T272" s="163"/>
      <c r="AT272" s="158" t="s">
        <v>130</v>
      </c>
      <c r="AU272" s="158" t="s">
        <v>128</v>
      </c>
      <c r="AV272" s="13" t="s">
        <v>128</v>
      </c>
      <c r="AW272" s="13" t="s">
        <v>27</v>
      </c>
      <c r="AX272" s="13" t="s">
        <v>71</v>
      </c>
      <c r="AY272" s="158" t="s">
        <v>121</v>
      </c>
    </row>
    <row r="273" spans="1:65" s="13" customFormat="1">
      <c r="B273" s="156"/>
      <c r="D273" s="157" t="s">
        <v>130</v>
      </c>
      <c r="E273" s="158" t="s">
        <v>1</v>
      </c>
      <c r="F273" s="159" t="s">
        <v>402</v>
      </c>
      <c r="H273" s="160">
        <v>-14.4</v>
      </c>
      <c r="L273" s="156"/>
      <c r="M273" s="161"/>
      <c r="N273" s="162"/>
      <c r="O273" s="162"/>
      <c r="P273" s="162"/>
      <c r="Q273" s="162"/>
      <c r="R273" s="162"/>
      <c r="S273" s="162"/>
      <c r="T273" s="163"/>
      <c r="AT273" s="158" t="s">
        <v>130</v>
      </c>
      <c r="AU273" s="158" t="s">
        <v>128</v>
      </c>
      <c r="AV273" s="13" t="s">
        <v>128</v>
      </c>
      <c r="AW273" s="13" t="s">
        <v>27</v>
      </c>
      <c r="AX273" s="13" t="s">
        <v>71</v>
      </c>
      <c r="AY273" s="158" t="s">
        <v>121</v>
      </c>
    </row>
    <row r="274" spans="1:65" s="13" customFormat="1">
      <c r="B274" s="156"/>
      <c r="D274" s="157" t="s">
        <v>130</v>
      </c>
      <c r="E274" s="158" t="s">
        <v>1</v>
      </c>
      <c r="F274" s="159" t="s">
        <v>403</v>
      </c>
      <c r="H274" s="160">
        <v>26.1</v>
      </c>
      <c r="L274" s="156"/>
      <c r="M274" s="161"/>
      <c r="N274" s="162"/>
      <c r="O274" s="162"/>
      <c r="P274" s="162"/>
      <c r="Q274" s="162"/>
      <c r="R274" s="162"/>
      <c r="S274" s="162"/>
      <c r="T274" s="163"/>
      <c r="AT274" s="158" t="s">
        <v>130</v>
      </c>
      <c r="AU274" s="158" t="s">
        <v>128</v>
      </c>
      <c r="AV274" s="13" t="s">
        <v>128</v>
      </c>
      <c r="AW274" s="13" t="s">
        <v>27</v>
      </c>
      <c r="AX274" s="13" t="s">
        <v>71</v>
      </c>
      <c r="AY274" s="158" t="s">
        <v>121</v>
      </c>
    </row>
    <row r="275" spans="1:65" s="14" customFormat="1">
      <c r="B275" s="164"/>
      <c r="D275" s="157" t="s">
        <v>130</v>
      </c>
      <c r="E275" s="165" t="s">
        <v>1</v>
      </c>
      <c r="F275" s="166" t="s">
        <v>132</v>
      </c>
      <c r="H275" s="167">
        <v>178.42399999999998</v>
      </c>
      <c r="L275" s="164"/>
      <c r="M275" s="168"/>
      <c r="N275" s="169"/>
      <c r="O275" s="169"/>
      <c r="P275" s="169"/>
      <c r="Q275" s="169"/>
      <c r="R275" s="169"/>
      <c r="S275" s="169"/>
      <c r="T275" s="170"/>
      <c r="AT275" s="165" t="s">
        <v>130</v>
      </c>
      <c r="AU275" s="165" t="s">
        <v>128</v>
      </c>
      <c r="AV275" s="14" t="s">
        <v>127</v>
      </c>
      <c r="AW275" s="14" t="s">
        <v>27</v>
      </c>
      <c r="AX275" s="14" t="s">
        <v>79</v>
      </c>
      <c r="AY275" s="165" t="s">
        <v>121</v>
      </c>
    </row>
    <row r="276" spans="1:65" s="2" customFormat="1" ht="16.5" customHeight="1">
      <c r="A276" s="28"/>
      <c r="B276" s="142"/>
      <c r="C276" s="171" t="s">
        <v>404</v>
      </c>
      <c r="D276" s="171" t="s">
        <v>324</v>
      </c>
      <c r="E276" s="172" t="s">
        <v>405</v>
      </c>
      <c r="F276" s="173" t="s">
        <v>406</v>
      </c>
      <c r="G276" s="174" t="s">
        <v>152</v>
      </c>
      <c r="H276" s="175">
        <v>178.42400000000001</v>
      </c>
      <c r="I276" s="175"/>
      <c r="J276" s="175">
        <f>ROUND(I276*H276,3)</f>
        <v>0</v>
      </c>
      <c r="K276" s="176"/>
      <c r="L276" s="177"/>
      <c r="M276" s="178" t="s">
        <v>1</v>
      </c>
      <c r="N276" s="179" t="s">
        <v>37</v>
      </c>
      <c r="O276" s="151">
        <v>0</v>
      </c>
      <c r="P276" s="151">
        <f>O276*H276</f>
        <v>0</v>
      </c>
      <c r="Q276" s="151">
        <v>0</v>
      </c>
      <c r="R276" s="151">
        <f>Q276*H276</f>
        <v>0</v>
      </c>
      <c r="S276" s="151">
        <v>0</v>
      </c>
      <c r="T276" s="152">
        <f>S276*H276</f>
        <v>0</v>
      </c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R276" s="153" t="s">
        <v>304</v>
      </c>
      <c r="AT276" s="153" t="s">
        <v>324</v>
      </c>
      <c r="AU276" s="153" t="s">
        <v>128</v>
      </c>
      <c r="AY276" s="16" t="s">
        <v>121</v>
      </c>
      <c r="BE276" s="154">
        <f>IF(N276="základná",J276,0)</f>
        <v>0</v>
      </c>
      <c r="BF276" s="154">
        <f>IF(N276="znížená",J276,0)</f>
        <v>0</v>
      </c>
      <c r="BG276" s="154">
        <f>IF(N276="zákl. prenesená",J276,0)</f>
        <v>0</v>
      </c>
      <c r="BH276" s="154">
        <f>IF(N276="zníž. prenesená",J276,0)</f>
        <v>0</v>
      </c>
      <c r="BI276" s="154">
        <f>IF(N276="nulová",J276,0)</f>
        <v>0</v>
      </c>
      <c r="BJ276" s="16" t="s">
        <v>128</v>
      </c>
      <c r="BK276" s="155">
        <f>ROUND(I276*H276,3)</f>
        <v>0</v>
      </c>
      <c r="BL276" s="16" t="s">
        <v>226</v>
      </c>
      <c r="BM276" s="153" t="s">
        <v>407</v>
      </c>
    </row>
    <row r="277" spans="1:65" s="2" customFormat="1" ht="24.15" customHeight="1">
      <c r="A277" s="28"/>
      <c r="B277" s="142"/>
      <c r="C277" s="143" t="s">
        <v>408</v>
      </c>
      <c r="D277" s="143" t="s">
        <v>123</v>
      </c>
      <c r="E277" s="144" t="s">
        <v>409</v>
      </c>
      <c r="F277" s="145" t="s">
        <v>410</v>
      </c>
      <c r="G277" s="146" t="s">
        <v>321</v>
      </c>
      <c r="H277" s="147">
        <v>2</v>
      </c>
      <c r="I277" s="147"/>
      <c r="J277" s="147">
        <f>ROUND(I277*H277,3)</f>
        <v>0</v>
      </c>
      <c r="K277" s="148"/>
      <c r="L277" s="29"/>
      <c r="M277" s="149" t="s">
        <v>1</v>
      </c>
      <c r="N277" s="150" t="s">
        <v>37</v>
      </c>
      <c r="O277" s="151">
        <v>0</v>
      </c>
      <c r="P277" s="151">
        <f>O277*H277</f>
        <v>0</v>
      </c>
      <c r="Q277" s="151">
        <v>0</v>
      </c>
      <c r="R277" s="151">
        <f>Q277*H277</f>
        <v>0</v>
      </c>
      <c r="S277" s="151">
        <v>0</v>
      </c>
      <c r="T277" s="152">
        <f>S277*H277</f>
        <v>0</v>
      </c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R277" s="153" t="s">
        <v>226</v>
      </c>
      <c r="AT277" s="153" t="s">
        <v>123</v>
      </c>
      <c r="AU277" s="153" t="s">
        <v>128</v>
      </c>
      <c r="AY277" s="16" t="s">
        <v>121</v>
      </c>
      <c r="BE277" s="154">
        <f>IF(N277="základná",J277,0)</f>
        <v>0</v>
      </c>
      <c r="BF277" s="154">
        <f>IF(N277="znížená",J277,0)</f>
        <v>0</v>
      </c>
      <c r="BG277" s="154">
        <f>IF(N277="zákl. prenesená",J277,0)</f>
        <v>0</v>
      </c>
      <c r="BH277" s="154">
        <f>IF(N277="zníž. prenesená",J277,0)</f>
        <v>0</v>
      </c>
      <c r="BI277" s="154">
        <f>IF(N277="nulová",J277,0)</f>
        <v>0</v>
      </c>
      <c r="BJ277" s="16" t="s">
        <v>128</v>
      </c>
      <c r="BK277" s="155">
        <f>ROUND(I277*H277,3)</f>
        <v>0</v>
      </c>
      <c r="BL277" s="16" t="s">
        <v>226</v>
      </c>
      <c r="BM277" s="153" t="s">
        <v>411</v>
      </c>
    </row>
    <row r="278" spans="1:65" s="2" customFormat="1" ht="16.5" customHeight="1">
      <c r="A278" s="28"/>
      <c r="B278" s="142"/>
      <c r="C278" s="171" t="s">
        <v>412</v>
      </c>
      <c r="D278" s="171" t="s">
        <v>324</v>
      </c>
      <c r="E278" s="172" t="s">
        <v>413</v>
      </c>
      <c r="F278" s="173" t="s">
        <v>414</v>
      </c>
      <c r="G278" s="174" t="s">
        <v>321</v>
      </c>
      <c r="H278" s="175">
        <v>2</v>
      </c>
      <c r="I278" s="175"/>
      <c r="J278" s="175">
        <f>ROUND(I278*H278,3)</f>
        <v>0</v>
      </c>
      <c r="K278" s="176"/>
      <c r="L278" s="177"/>
      <c r="M278" s="178" t="s">
        <v>1</v>
      </c>
      <c r="N278" s="179" t="s">
        <v>37</v>
      </c>
      <c r="O278" s="151">
        <v>0</v>
      </c>
      <c r="P278" s="151">
        <f>O278*H278</f>
        <v>0</v>
      </c>
      <c r="Q278" s="151">
        <v>0</v>
      </c>
      <c r="R278" s="151">
        <f>Q278*H278</f>
        <v>0</v>
      </c>
      <c r="S278" s="151">
        <v>0</v>
      </c>
      <c r="T278" s="152">
        <f>S278*H278</f>
        <v>0</v>
      </c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R278" s="153" t="s">
        <v>304</v>
      </c>
      <c r="AT278" s="153" t="s">
        <v>324</v>
      </c>
      <c r="AU278" s="153" t="s">
        <v>128</v>
      </c>
      <c r="AY278" s="16" t="s">
        <v>121</v>
      </c>
      <c r="BE278" s="154">
        <f>IF(N278="základná",J278,0)</f>
        <v>0</v>
      </c>
      <c r="BF278" s="154">
        <f>IF(N278="znížená",J278,0)</f>
        <v>0</v>
      </c>
      <c r="BG278" s="154">
        <f>IF(N278="zákl. prenesená",J278,0)</f>
        <v>0</v>
      </c>
      <c r="BH278" s="154">
        <f>IF(N278="zníž. prenesená",J278,0)</f>
        <v>0</v>
      </c>
      <c r="BI278" s="154">
        <f>IF(N278="nulová",J278,0)</f>
        <v>0</v>
      </c>
      <c r="BJ278" s="16" t="s">
        <v>128</v>
      </c>
      <c r="BK278" s="155">
        <f>ROUND(I278*H278,3)</f>
        <v>0</v>
      </c>
      <c r="BL278" s="16" t="s">
        <v>226</v>
      </c>
      <c r="BM278" s="153" t="s">
        <v>415</v>
      </c>
    </row>
    <row r="279" spans="1:65" s="2" customFormat="1" ht="24.15" customHeight="1">
      <c r="A279" s="28"/>
      <c r="B279" s="142"/>
      <c r="C279" s="143" t="s">
        <v>416</v>
      </c>
      <c r="D279" s="143" t="s">
        <v>123</v>
      </c>
      <c r="E279" s="144" t="s">
        <v>417</v>
      </c>
      <c r="F279" s="145" t="s">
        <v>418</v>
      </c>
      <c r="G279" s="146" t="s">
        <v>419</v>
      </c>
      <c r="H279" s="147">
        <v>1728.12</v>
      </c>
      <c r="I279" s="147"/>
      <c r="J279" s="147">
        <f>ROUND(I279*H279,3)</f>
        <v>0</v>
      </c>
      <c r="K279" s="148"/>
      <c r="L279" s="29"/>
      <c r="M279" s="149" t="s">
        <v>1</v>
      </c>
      <c r="N279" s="150" t="s">
        <v>37</v>
      </c>
      <c r="O279" s="151">
        <v>0.30099999999999999</v>
      </c>
      <c r="P279" s="151">
        <f>O279*H279</f>
        <v>520.16411999999991</v>
      </c>
      <c r="Q279" s="151">
        <v>6.0000000000000002E-5</v>
      </c>
      <c r="R279" s="151">
        <f>Q279*H279</f>
        <v>0.10368719999999999</v>
      </c>
      <c r="S279" s="151">
        <v>0</v>
      </c>
      <c r="T279" s="152">
        <f>S279*H279</f>
        <v>0</v>
      </c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R279" s="153" t="s">
        <v>226</v>
      </c>
      <c r="AT279" s="153" t="s">
        <v>123</v>
      </c>
      <c r="AU279" s="153" t="s">
        <v>128</v>
      </c>
      <c r="AY279" s="16" t="s">
        <v>121</v>
      </c>
      <c r="BE279" s="154">
        <f>IF(N279="základná",J279,0)</f>
        <v>0</v>
      </c>
      <c r="BF279" s="154">
        <f>IF(N279="znížená",J279,0)</f>
        <v>0</v>
      </c>
      <c r="BG279" s="154">
        <f>IF(N279="zákl. prenesená",J279,0)</f>
        <v>0</v>
      </c>
      <c r="BH279" s="154">
        <f>IF(N279="zníž. prenesená",J279,0)</f>
        <v>0</v>
      </c>
      <c r="BI279" s="154">
        <f>IF(N279="nulová",J279,0)</f>
        <v>0</v>
      </c>
      <c r="BJ279" s="16" t="s">
        <v>128</v>
      </c>
      <c r="BK279" s="155">
        <f>ROUND(I279*H279,3)</f>
        <v>0</v>
      </c>
      <c r="BL279" s="16" t="s">
        <v>226</v>
      </c>
      <c r="BM279" s="153" t="s">
        <v>420</v>
      </c>
    </row>
    <row r="280" spans="1:65" s="13" customFormat="1">
      <c r="B280" s="156"/>
      <c r="D280" s="157" t="s">
        <v>130</v>
      </c>
      <c r="E280" s="158" t="s">
        <v>1</v>
      </c>
      <c r="F280" s="159" t="s">
        <v>421</v>
      </c>
      <c r="H280" s="160">
        <v>362.56</v>
      </c>
      <c r="L280" s="156"/>
      <c r="M280" s="161"/>
      <c r="N280" s="162"/>
      <c r="O280" s="162"/>
      <c r="P280" s="162"/>
      <c r="Q280" s="162"/>
      <c r="R280" s="162"/>
      <c r="S280" s="162"/>
      <c r="T280" s="163"/>
      <c r="AT280" s="158" t="s">
        <v>130</v>
      </c>
      <c r="AU280" s="158" t="s">
        <v>128</v>
      </c>
      <c r="AV280" s="13" t="s">
        <v>128</v>
      </c>
      <c r="AW280" s="13" t="s">
        <v>27</v>
      </c>
      <c r="AX280" s="13" t="s">
        <v>71</v>
      </c>
      <c r="AY280" s="158" t="s">
        <v>121</v>
      </c>
    </row>
    <row r="281" spans="1:65" s="13" customFormat="1">
      <c r="B281" s="156"/>
      <c r="D281" s="157" t="s">
        <v>130</v>
      </c>
      <c r="E281" s="158" t="s">
        <v>1</v>
      </c>
      <c r="F281" s="159" t="s">
        <v>422</v>
      </c>
      <c r="H281" s="160">
        <v>286</v>
      </c>
      <c r="L281" s="156"/>
      <c r="M281" s="161"/>
      <c r="N281" s="162"/>
      <c r="O281" s="162"/>
      <c r="P281" s="162"/>
      <c r="Q281" s="162"/>
      <c r="R281" s="162"/>
      <c r="S281" s="162"/>
      <c r="T281" s="163"/>
      <c r="AT281" s="158" t="s">
        <v>130</v>
      </c>
      <c r="AU281" s="158" t="s">
        <v>128</v>
      </c>
      <c r="AV281" s="13" t="s">
        <v>128</v>
      </c>
      <c r="AW281" s="13" t="s">
        <v>27</v>
      </c>
      <c r="AX281" s="13" t="s">
        <v>71</v>
      </c>
      <c r="AY281" s="158" t="s">
        <v>121</v>
      </c>
    </row>
    <row r="282" spans="1:65" s="13" customFormat="1">
      <c r="B282" s="156"/>
      <c r="D282" s="157" t="s">
        <v>130</v>
      </c>
      <c r="E282" s="158" t="s">
        <v>1</v>
      </c>
      <c r="F282" s="159" t="s">
        <v>421</v>
      </c>
      <c r="H282" s="160">
        <v>362.56</v>
      </c>
      <c r="L282" s="156"/>
      <c r="M282" s="161"/>
      <c r="N282" s="162"/>
      <c r="O282" s="162"/>
      <c r="P282" s="162"/>
      <c r="Q282" s="162"/>
      <c r="R282" s="162"/>
      <c r="S282" s="162"/>
      <c r="T282" s="163"/>
      <c r="AT282" s="158" t="s">
        <v>130</v>
      </c>
      <c r="AU282" s="158" t="s">
        <v>128</v>
      </c>
      <c r="AV282" s="13" t="s">
        <v>128</v>
      </c>
      <c r="AW282" s="13" t="s">
        <v>27</v>
      </c>
      <c r="AX282" s="13" t="s">
        <v>71</v>
      </c>
      <c r="AY282" s="158" t="s">
        <v>121</v>
      </c>
    </row>
    <row r="283" spans="1:65" s="13" customFormat="1">
      <c r="B283" s="156"/>
      <c r="D283" s="157" t="s">
        <v>130</v>
      </c>
      <c r="E283" s="158" t="s">
        <v>1</v>
      </c>
      <c r="F283" s="159" t="s">
        <v>423</v>
      </c>
      <c r="H283" s="160">
        <v>363</v>
      </c>
      <c r="L283" s="156"/>
      <c r="M283" s="161"/>
      <c r="N283" s="162"/>
      <c r="O283" s="162"/>
      <c r="P283" s="162"/>
      <c r="Q283" s="162"/>
      <c r="R283" s="162"/>
      <c r="S283" s="162"/>
      <c r="T283" s="163"/>
      <c r="AT283" s="158" t="s">
        <v>130</v>
      </c>
      <c r="AU283" s="158" t="s">
        <v>128</v>
      </c>
      <c r="AV283" s="13" t="s">
        <v>128</v>
      </c>
      <c r="AW283" s="13" t="s">
        <v>27</v>
      </c>
      <c r="AX283" s="13" t="s">
        <v>71</v>
      </c>
      <c r="AY283" s="158" t="s">
        <v>121</v>
      </c>
    </row>
    <row r="284" spans="1:65" s="13" customFormat="1">
      <c r="B284" s="156"/>
      <c r="D284" s="157" t="s">
        <v>130</v>
      </c>
      <c r="E284" s="158" t="s">
        <v>1</v>
      </c>
      <c r="F284" s="159" t="s">
        <v>424</v>
      </c>
      <c r="H284" s="160">
        <v>354</v>
      </c>
      <c r="L284" s="156"/>
      <c r="M284" s="161"/>
      <c r="N284" s="162"/>
      <c r="O284" s="162"/>
      <c r="P284" s="162"/>
      <c r="Q284" s="162"/>
      <c r="R284" s="162"/>
      <c r="S284" s="162"/>
      <c r="T284" s="163"/>
      <c r="AT284" s="158" t="s">
        <v>130</v>
      </c>
      <c r="AU284" s="158" t="s">
        <v>128</v>
      </c>
      <c r="AV284" s="13" t="s">
        <v>128</v>
      </c>
      <c r="AW284" s="13" t="s">
        <v>27</v>
      </c>
      <c r="AX284" s="13" t="s">
        <v>71</v>
      </c>
      <c r="AY284" s="158" t="s">
        <v>121</v>
      </c>
    </row>
    <row r="285" spans="1:65" s="14" customFormat="1">
      <c r="B285" s="164"/>
      <c r="D285" s="157" t="s">
        <v>130</v>
      </c>
      <c r="E285" s="165" t="s">
        <v>1</v>
      </c>
      <c r="F285" s="166" t="s">
        <v>132</v>
      </c>
      <c r="H285" s="167">
        <v>1728.12</v>
      </c>
      <c r="L285" s="164"/>
      <c r="M285" s="168"/>
      <c r="N285" s="169"/>
      <c r="O285" s="169"/>
      <c r="P285" s="169"/>
      <c r="Q285" s="169"/>
      <c r="R285" s="169"/>
      <c r="S285" s="169"/>
      <c r="T285" s="170"/>
      <c r="AT285" s="165" t="s">
        <v>130</v>
      </c>
      <c r="AU285" s="165" t="s">
        <v>128</v>
      </c>
      <c r="AV285" s="14" t="s">
        <v>127</v>
      </c>
      <c r="AW285" s="14" t="s">
        <v>27</v>
      </c>
      <c r="AX285" s="14" t="s">
        <v>79</v>
      </c>
      <c r="AY285" s="165" t="s">
        <v>121</v>
      </c>
    </row>
    <row r="286" spans="1:65" s="2" customFormat="1" ht="16.5" customHeight="1">
      <c r="A286" s="28"/>
      <c r="B286" s="142"/>
      <c r="C286" s="171" t="s">
        <v>425</v>
      </c>
      <c r="D286" s="171" t="s">
        <v>324</v>
      </c>
      <c r="E286" s="172" t="s">
        <v>426</v>
      </c>
      <c r="F286" s="173" t="s">
        <v>427</v>
      </c>
      <c r="G286" s="174" t="s">
        <v>307</v>
      </c>
      <c r="H286" s="175">
        <v>1.728</v>
      </c>
      <c r="I286" s="175"/>
      <c r="J286" s="175">
        <f>ROUND(I286*H286,3)</f>
        <v>0</v>
      </c>
      <c r="K286" s="176"/>
      <c r="L286" s="177"/>
      <c r="M286" s="178" t="s">
        <v>1</v>
      </c>
      <c r="N286" s="179" t="s">
        <v>37</v>
      </c>
      <c r="O286" s="151">
        <v>0</v>
      </c>
      <c r="P286" s="151">
        <f>O286*H286</f>
        <v>0</v>
      </c>
      <c r="Q286" s="151">
        <v>1</v>
      </c>
      <c r="R286" s="151">
        <f>Q286*H286</f>
        <v>1.728</v>
      </c>
      <c r="S286" s="151">
        <v>0</v>
      </c>
      <c r="T286" s="152">
        <f>S286*H286</f>
        <v>0</v>
      </c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R286" s="153" t="s">
        <v>304</v>
      </c>
      <c r="AT286" s="153" t="s">
        <v>324</v>
      </c>
      <c r="AU286" s="153" t="s">
        <v>128</v>
      </c>
      <c r="AY286" s="16" t="s">
        <v>121</v>
      </c>
      <c r="BE286" s="154">
        <f>IF(N286="základná",J286,0)</f>
        <v>0</v>
      </c>
      <c r="BF286" s="154">
        <f>IF(N286="znížená",J286,0)</f>
        <v>0</v>
      </c>
      <c r="BG286" s="154">
        <f>IF(N286="zákl. prenesená",J286,0)</f>
        <v>0</v>
      </c>
      <c r="BH286" s="154">
        <f>IF(N286="zníž. prenesená",J286,0)</f>
        <v>0</v>
      </c>
      <c r="BI286" s="154">
        <f>IF(N286="nulová",J286,0)</f>
        <v>0</v>
      </c>
      <c r="BJ286" s="16" t="s">
        <v>128</v>
      </c>
      <c r="BK286" s="155">
        <f>ROUND(I286*H286,3)</f>
        <v>0</v>
      </c>
      <c r="BL286" s="16" t="s">
        <v>226</v>
      </c>
      <c r="BM286" s="153" t="s">
        <v>428</v>
      </c>
    </row>
    <row r="287" spans="1:65" s="2" customFormat="1" ht="24.15" customHeight="1">
      <c r="A287" s="28"/>
      <c r="B287" s="142"/>
      <c r="C287" s="143" t="s">
        <v>429</v>
      </c>
      <c r="D287" s="143" t="s">
        <v>123</v>
      </c>
      <c r="E287" s="144" t="s">
        <v>430</v>
      </c>
      <c r="F287" s="145" t="s">
        <v>431</v>
      </c>
      <c r="G287" s="146" t="s">
        <v>335</v>
      </c>
      <c r="H287" s="147">
        <v>140.684</v>
      </c>
      <c r="I287" s="147"/>
      <c r="J287" s="147">
        <f>ROUND(I287*H287,3)</f>
        <v>0</v>
      </c>
      <c r="K287" s="148"/>
      <c r="L287" s="29"/>
      <c r="M287" s="149" t="s">
        <v>1</v>
      </c>
      <c r="N287" s="150" t="s">
        <v>37</v>
      </c>
      <c r="O287" s="151">
        <v>0</v>
      </c>
      <c r="P287" s="151">
        <f>O287*H287</f>
        <v>0</v>
      </c>
      <c r="Q287" s="151">
        <v>0</v>
      </c>
      <c r="R287" s="151">
        <f>Q287*H287</f>
        <v>0</v>
      </c>
      <c r="S287" s="151">
        <v>0</v>
      </c>
      <c r="T287" s="152">
        <f>S287*H287</f>
        <v>0</v>
      </c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R287" s="153" t="s">
        <v>226</v>
      </c>
      <c r="AT287" s="153" t="s">
        <v>123</v>
      </c>
      <c r="AU287" s="153" t="s">
        <v>128</v>
      </c>
      <c r="AY287" s="16" t="s">
        <v>121</v>
      </c>
      <c r="BE287" s="154">
        <f>IF(N287="základná",J287,0)</f>
        <v>0</v>
      </c>
      <c r="BF287" s="154">
        <f>IF(N287="znížená",J287,0)</f>
        <v>0</v>
      </c>
      <c r="BG287" s="154">
        <f>IF(N287="zákl. prenesená",J287,0)</f>
        <v>0</v>
      </c>
      <c r="BH287" s="154">
        <f>IF(N287="zníž. prenesená",J287,0)</f>
        <v>0</v>
      </c>
      <c r="BI287" s="154">
        <f>IF(N287="nulová",J287,0)</f>
        <v>0</v>
      </c>
      <c r="BJ287" s="16" t="s">
        <v>128</v>
      </c>
      <c r="BK287" s="155">
        <f>ROUND(I287*H287,3)</f>
        <v>0</v>
      </c>
      <c r="BL287" s="16" t="s">
        <v>226</v>
      </c>
      <c r="BM287" s="153" t="s">
        <v>432</v>
      </c>
    </row>
    <row r="288" spans="1:65" s="12" customFormat="1" ht="22.8" customHeight="1">
      <c r="B288" s="130"/>
      <c r="D288" s="131" t="s">
        <v>70</v>
      </c>
      <c r="E288" s="140" t="s">
        <v>433</v>
      </c>
      <c r="F288" s="140" t="s">
        <v>434</v>
      </c>
      <c r="J288" s="141">
        <f>BK288</f>
        <v>0</v>
      </c>
      <c r="L288" s="130"/>
      <c r="M288" s="134"/>
      <c r="N288" s="135"/>
      <c r="O288" s="135"/>
      <c r="P288" s="136">
        <f>SUM(P289:P291)</f>
        <v>85.919563999999994</v>
      </c>
      <c r="Q288" s="135"/>
      <c r="R288" s="136">
        <f>SUM(R289:R291)</f>
        <v>3.3755440000000005E-2</v>
      </c>
      <c r="S288" s="135"/>
      <c r="T288" s="137">
        <f>SUM(T289:T291)</f>
        <v>0</v>
      </c>
      <c r="AR288" s="131" t="s">
        <v>128</v>
      </c>
      <c r="AT288" s="138" t="s">
        <v>70</v>
      </c>
      <c r="AU288" s="138" t="s">
        <v>79</v>
      </c>
      <c r="AY288" s="131" t="s">
        <v>121</v>
      </c>
      <c r="BK288" s="139">
        <f>SUM(BK289:BK291)</f>
        <v>0</v>
      </c>
    </row>
    <row r="289" spans="1:65" s="2" customFormat="1" ht="24.15" customHeight="1">
      <c r="A289" s="28"/>
      <c r="B289" s="142"/>
      <c r="C289" s="143" t="s">
        <v>435</v>
      </c>
      <c r="D289" s="143" t="s">
        <v>123</v>
      </c>
      <c r="E289" s="144" t="s">
        <v>436</v>
      </c>
      <c r="F289" s="145" t="s">
        <v>437</v>
      </c>
      <c r="G289" s="146" t="s">
        <v>152</v>
      </c>
      <c r="H289" s="147">
        <v>381.19299999999998</v>
      </c>
      <c r="I289" s="147"/>
      <c r="J289" s="147">
        <f>ROUND(I289*H289,3)</f>
        <v>0</v>
      </c>
      <c r="K289" s="148"/>
      <c r="L289" s="29"/>
      <c r="M289" s="149" t="s">
        <v>1</v>
      </c>
      <c r="N289" s="150" t="s">
        <v>37</v>
      </c>
      <c r="O289" s="151">
        <v>0.14799999999999999</v>
      </c>
      <c r="P289" s="151">
        <f>O289*H289</f>
        <v>56.416563999999994</v>
      </c>
      <c r="Q289" s="151">
        <v>8.0000000000000007E-5</v>
      </c>
      <c r="R289" s="151">
        <f>Q289*H289</f>
        <v>3.0495440000000002E-2</v>
      </c>
      <c r="S289" s="151">
        <v>0</v>
      </c>
      <c r="T289" s="152">
        <f>S289*H289</f>
        <v>0</v>
      </c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R289" s="153" t="s">
        <v>226</v>
      </c>
      <c r="AT289" s="153" t="s">
        <v>123</v>
      </c>
      <c r="AU289" s="153" t="s">
        <v>128</v>
      </c>
      <c r="AY289" s="16" t="s">
        <v>121</v>
      </c>
      <c r="BE289" s="154">
        <f>IF(N289="základná",J289,0)</f>
        <v>0</v>
      </c>
      <c r="BF289" s="154">
        <f>IF(N289="znížená",J289,0)</f>
        <v>0</v>
      </c>
      <c r="BG289" s="154">
        <f>IF(N289="zákl. prenesená",J289,0)</f>
        <v>0</v>
      </c>
      <c r="BH289" s="154">
        <f>IF(N289="zníž. prenesená",J289,0)</f>
        <v>0</v>
      </c>
      <c r="BI289" s="154">
        <f>IF(N289="nulová",J289,0)</f>
        <v>0</v>
      </c>
      <c r="BJ289" s="16" t="s">
        <v>128</v>
      </c>
      <c r="BK289" s="155">
        <f>ROUND(I289*H289,3)</f>
        <v>0</v>
      </c>
      <c r="BL289" s="16" t="s">
        <v>226</v>
      </c>
      <c r="BM289" s="153" t="s">
        <v>438</v>
      </c>
    </row>
    <row r="290" spans="1:65" s="2" customFormat="1" ht="37.799999999999997" customHeight="1">
      <c r="A290" s="28"/>
      <c r="B290" s="142"/>
      <c r="C290" s="143" t="s">
        <v>439</v>
      </c>
      <c r="D290" s="143" t="s">
        <v>123</v>
      </c>
      <c r="E290" s="144" t="s">
        <v>440</v>
      </c>
      <c r="F290" s="145" t="s">
        <v>441</v>
      </c>
      <c r="G290" s="146" t="s">
        <v>152</v>
      </c>
      <c r="H290" s="147">
        <v>163</v>
      </c>
      <c r="I290" s="147"/>
      <c r="J290" s="147">
        <f>ROUND(I290*H290,3)</f>
        <v>0</v>
      </c>
      <c r="K290" s="148"/>
      <c r="L290" s="29"/>
      <c r="M290" s="149" t="s">
        <v>1</v>
      </c>
      <c r="N290" s="150" t="s">
        <v>37</v>
      </c>
      <c r="O290" s="151">
        <v>0.18099999999999999</v>
      </c>
      <c r="P290" s="151">
        <f>O290*H290</f>
        <v>29.503</v>
      </c>
      <c r="Q290" s="151">
        <v>2.0000000000000002E-5</v>
      </c>
      <c r="R290" s="151">
        <f>Q290*H290</f>
        <v>3.2600000000000003E-3</v>
      </c>
      <c r="S290" s="151">
        <v>0</v>
      </c>
      <c r="T290" s="152">
        <f>S290*H290</f>
        <v>0</v>
      </c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R290" s="153" t="s">
        <v>226</v>
      </c>
      <c r="AT290" s="153" t="s">
        <v>123</v>
      </c>
      <c r="AU290" s="153" t="s">
        <v>128</v>
      </c>
      <c r="AY290" s="16" t="s">
        <v>121</v>
      </c>
      <c r="BE290" s="154">
        <f>IF(N290="základná",J290,0)</f>
        <v>0</v>
      </c>
      <c r="BF290" s="154">
        <f>IF(N290="znížená",J290,0)</f>
        <v>0</v>
      </c>
      <c r="BG290" s="154">
        <f>IF(N290="zákl. prenesená",J290,0)</f>
        <v>0</v>
      </c>
      <c r="BH290" s="154">
        <f>IF(N290="zníž. prenesená",J290,0)</f>
        <v>0</v>
      </c>
      <c r="BI290" s="154">
        <f>IF(N290="nulová",J290,0)</f>
        <v>0</v>
      </c>
      <c r="BJ290" s="16" t="s">
        <v>128</v>
      </c>
      <c r="BK290" s="155">
        <f>ROUND(I290*H290,3)</f>
        <v>0</v>
      </c>
      <c r="BL290" s="16" t="s">
        <v>226</v>
      </c>
      <c r="BM290" s="153" t="s">
        <v>442</v>
      </c>
    </row>
    <row r="291" spans="1:65" s="13" customFormat="1">
      <c r="B291" s="156"/>
      <c r="D291" s="157" t="s">
        <v>130</v>
      </c>
      <c r="E291" s="158" t="s">
        <v>1</v>
      </c>
      <c r="F291" s="159" t="s">
        <v>443</v>
      </c>
      <c r="H291" s="160">
        <v>163</v>
      </c>
      <c r="L291" s="156"/>
      <c r="M291" s="161"/>
      <c r="N291" s="162"/>
      <c r="O291" s="162"/>
      <c r="P291" s="162"/>
      <c r="Q291" s="162"/>
      <c r="R291" s="162"/>
      <c r="S291" s="162"/>
      <c r="T291" s="163"/>
      <c r="AT291" s="158" t="s">
        <v>130</v>
      </c>
      <c r="AU291" s="158" t="s">
        <v>128</v>
      </c>
      <c r="AV291" s="13" t="s">
        <v>128</v>
      </c>
      <c r="AW291" s="13" t="s">
        <v>27</v>
      </c>
      <c r="AX291" s="13" t="s">
        <v>79</v>
      </c>
      <c r="AY291" s="158" t="s">
        <v>121</v>
      </c>
    </row>
    <row r="292" spans="1:65" s="12" customFormat="1" ht="25.95" customHeight="1">
      <c r="B292" s="130"/>
      <c r="D292" s="131" t="s">
        <v>70</v>
      </c>
      <c r="E292" s="132" t="s">
        <v>324</v>
      </c>
      <c r="F292" s="132" t="s">
        <v>444</v>
      </c>
      <c r="J292" s="133">
        <f>BK292</f>
        <v>0</v>
      </c>
      <c r="L292" s="130"/>
      <c r="M292" s="134"/>
      <c r="N292" s="135"/>
      <c r="O292" s="135"/>
      <c r="P292" s="136">
        <f>P293+P319</f>
        <v>0</v>
      </c>
      <c r="Q292" s="135"/>
      <c r="R292" s="136">
        <f>R293+R319</f>
        <v>0</v>
      </c>
      <c r="S292" s="135"/>
      <c r="T292" s="137">
        <f>T293+T319</f>
        <v>0</v>
      </c>
      <c r="AR292" s="131" t="s">
        <v>137</v>
      </c>
      <c r="AT292" s="138" t="s">
        <v>70</v>
      </c>
      <c r="AU292" s="138" t="s">
        <v>71</v>
      </c>
      <c r="AY292" s="131" t="s">
        <v>121</v>
      </c>
      <c r="BK292" s="139">
        <f>BK293+BK319</f>
        <v>0</v>
      </c>
    </row>
    <row r="293" spans="1:65" s="12" customFormat="1" ht="22.8" customHeight="1">
      <c r="B293" s="130"/>
      <c r="D293" s="131" t="s">
        <v>70</v>
      </c>
      <c r="E293" s="140" t="s">
        <v>445</v>
      </c>
      <c r="F293" s="140" t="s">
        <v>446</v>
      </c>
      <c r="J293" s="141">
        <f>BK293</f>
        <v>0</v>
      </c>
      <c r="L293" s="130"/>
      <c r="M293" s="134"/>
      <c r="N293" s="135"/>
      <c r="O293" s="135"/>
      <c r="P293" s="136">
        <f>SUM(P294:P318)</f>
        <v>0</v>
      </c>
      <c r="Q293" s="135"/>
      <c r="R293" s="136">
        <f>SUM(R294:R318)</f>
        <v>0</v>
      </c>
      <c r="S293" s="135"/>
      <c r="T293" s="137">
        <f>SUM(T294:T318)</f>
        <v>0</v>
      </c>
      <c r="AR293" s="131" t="s">
        <v>137</v>
      </c>
      <c r="AT293" s="138" t="s">
        <v>70</v>
      </c>
      <c r="AU293" s="138" t="s">
        <v>79</v>
      </c>
      <c r="AY293" s="131" t="s">
        <v>121</v>
      </c>
      <c r="BK293" s="139">
        <f>SUM(BK294:BK318)</f>
        <v>0</v>
      </c>
    </row>
    <row r="294" spans="1:65" s="2" customFormat="1" ht="24.15" customHeight="1">
      <c r="A294" s="28"/>
      <c r="B294" s="142"/>
      <c r="C294" s="143" t="s">
        <v>447</v>
      </c>
      <c r="D294" s="143" t="s">
        <v>123</v>
      </c>
      <c r="E294" s="144" t="s">
        <v>448</v>
      </c>
      <c r="F294" s="145" t="s">
        <v>449</v>
      </c>
      <c r="G294" s="146" t="s">
        <v>261</v>
      </c>
      <c r="H294" s="147">
        <v>45.32</v>
      </c>
      <c r="I294" s="147"/>
      <c r="J294" s="147">
        <f t="shared" ref="J294:J318" si="0">ROUND(I294*H294,3)</f>
        <v>0</v>
      </c>
      <c r="K294" s="148"/>
      <c r="L294" s="29"/>
      <c r="M294" s="149" t="s">
        <v>1</v>
      </c>
      <c r="N294" s="150" t="s">
        <v>37</v>
      </c>
      <c r="O294" s="151">
        <v>0</v>
      </c>
      <c r="P294" s="151">
        <f t="shared" ref="P294:P318" si="1">O294*H294</f>
        <v>0</v>
      </c>
      <c r="Q294" s="151">
        <v>0</v>
      </c>
      <c r="R294" s="151">
        <f t="shared" ref="R294:R318" si="2">Q294*H294</f>
        <v>0</v>
      </c>
      <c r="S294" s="151">
        <v>0</v>
      </c>
      <c r="T294" s="152">
        <f t="shared" ref="T294:T318" si="3">S294*H294</f>
        <v>0</v>
      </c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R294" s="153" t="s">
        <v>450</v>
      </c>
      <c r="AT294" s="153" t="s">
        <v>123</v>
      </c>
      <c r="AU294" s="153" t="s">
        <v>128</v>
      </c>
      <c r="AY294" s="16" t="s">
        <v>121</v>
      </c>
      <c r="BE294" s="154">
        <f t="shared" ref="BE294:BE318" si="4">IF(N294="základná",J294,0)</f>
        <v>0</v>
      </c>
      <c r="BF294" s="154">
        <f t="shared" ref="BF294:BF318" si="5">IF(N294="znížená",J294,0)</f>
        <v>0</v>
      </c>
      <c r="BG294" s="154">
        <f t="shared" ref="BG294:BG318" si="6">IF(N294="zákl. prenesená",J294,0)</f>
        <v>0</v>
      </c>
      <c r="BH294" s="154">
        <f t="shared" ref="BH294:BH318" si="7">IF(N294="zníž. prenesená",J294,0)</f>
        <v>0</v>
      </c>
      <c r="BI294" s="154">
        <f t="shared" ref="BI294:BI318" si="8">IF(N294="nulová",J294,0)</f>
        <v>0</v>
      </c>
      <c r="BJ294" s="16" t="s">
        <v>128</v>
      </c>
      <c r="BK294" s="155">
        <f t="shared" ref="BK294:BK318" si="9">ROUND(I294*H294,3)</f>
        <v>0</v>
      </c>
      <c r="BL294" s="16" t="s">
        <v>450</v>
      </c>
      <c r="BM294" s="153" t="s">
        <v>451</v>
      </c>
    </row>
    <row r="295" spans="1:65" s="2" customFormat="1" ht="33" customHeight="1">
      <c r="A295" s="28"/>
      <c r="B295" s="142"/>
      <c r="C295" s="171" t="s">
        <v>452</v>
      </c>
      <c r="D295" s="171" t="s">
        <v>324</v>
      </c>
      <c r="E295" s="172" t="s">
        <v>453</v>
      </c>
      <c r="F295" s="173" t="s">
        <v>454</v>
      </c>
      <c r="G295" s="174" t="s">
        <v>261</v>
      </c>
      <c r="H295" s="175">
        <v>45.32</v>
      </c>
      <c r="I295" s="175"/>
      <c r="J295" s="175">
        <f t="shared" si="0"/>
        <v>0</v>
      </c>
      <c r="K295" s="176"/>
      <c r="L295" s="177"/>
      <c r="M295" s="178" t="s">
        <v>1</v>
      </c>
      <c r="N295" s="179" t="s">
        <v>37</v>
      </c>
      <c r="O295" s="151">
        <v>0</v>
      </c>
      <c r="P295" s="151">
        <f t="shared" si="1"/>
        <v>0</v>
      </c>
      <c r="Q295" s="151">
        <v>0</v>
      </c>
      <c r="R295" s="151">
        <f t="shared" si="2"/>
        <v>0</v>
      </c>
      <c r="S295" s="151">
        <v>0</v>
      </c>
      <c r="T295" s="152">
        <f t="shared" si="3"/>
        <v>0</v>
      </c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R295" s="153" t="s">
        <v>455</v>
      </c>
      <c r="AT295" s="153" t="s">
        <v>324</v>
      </c>
      <c r="AU295" s="153" t="s">
        <v>128</v>
      </c>
      <c r="AY295" s="16" t="s">
        <v>121</v>
      </c>
      <c r="BE295" s="154">
        <f t="shared" si="4"/>
        <v>0</v>
      </c>
      <c r="BF295" s="154">
        <f t="shared" si="5"/>
        <v>0</v>
      </c>
      <c r="BG295" s="154">
        <f t="shared" si="6"/>
        <v>0</v>
      </c>
      <c r="BH295" s="154">
        <f t="shared" si="7"/>
        <v>0</v>
      </c>
      <c r="BI295" s="154">
        <f t="shared" si="8"/>
        <v>0</v>
      </c>
      <c r="BJ295" s="16" t="s">
        <v>128</v>
      </c>
      <c r="BK295" s="155">
        <f t="shared" si="9"/>
        <v>0</v>
      </c>
      <c r="BL295" s="16" t="s">
        <v>450</v>
      </c>
      <c r="BM295" s="153" t="s">
        <v>456</v>
      </c>
    </row>
    <row r="296" spans="1:65" s="2" customFormat="1" ht="24.15" customHeight="1">
      <c r="A296" s="28"/>
      <c r="B296" s="142"/>
      <c r="C296" s="171" t="s">
        <v>457</v>
      </c>
      <c r="D296" s="171" t="s">
        <v>324</v>
      </c>
      <c r="E296" s="172" t="s">
        <v>458</v>
      </c>
      <c r="F296" s="173" t="s">
        <v>459</v>
      </c>
      <c r="G296" s="174" t="s">
        <v>321</v>
      </c>
      <c r="H296" s="175">
        <v>25</v>
      </c>
      <c r="I296" s="175"/>
      <c r="J296" s="175">
        <f t="shared" si="0"/>
        <v>0</v>
      </c>
      <c r="K296" s="176"/>
      <c r="L296" s="177"/>
      <c r="M296" s="178" t="s">
        <v>1</v>
      </c>
      <c r="N296" s="179" t="s">
        <v>37</v>
      </c>
      <c r="O296" s="151">
        <v>0</v>
      </c>
      <c r="P296" s="151">
        <f t="shared" si="1"/>
        <v>0</v>
      </c>
      <c r="Q296" s="151">
        <v>0</v>
      </c>
      <c r="R296" s="151">
        <f t="shared" si="2"/>
        <v>0</v>
      </c>
      <c r="S296" s="151">
        <v>0</v>
      </c>
      <c r="T296" s="152">
        <f t="shared" si="3"/>
        <v>0</v>
      </c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R296" s="153" t="s">
        <v>455</v>
      </c>
      <c r="AT296" s="153" t="s">
        <v>324</v>
      </c>
      <c r="AU296" s="153" t="s">
        <v>128</v>
      </c>
      <c r="AY296" s="16" t="s">
        <v>121</v>
      </c>
      <c r="BE296" s="154">
        <f t="shared" si="4"/>
        <v>0</v>
      </c>
      <c r="BF296" s="154">
        <f t="shared" si="5"/>
        <v>0</v>
      </c>
      <c r="BG296" s="154">
        <f t="shared" si="6"/>
        <v>0</v>
      </c>
      <c r="BH296" s="154">
        <f t="shared" si="7"/>
        <v>0</v>
      </c>
      <c r="BI296" s="154">
        <f t="shared" si="8"/>
        <v>0</v>
      </c>
      <c r="BJ296" s="16" t="s">
        <v>128</v>
      </c>
      <c r="BK296" s="155">
        <f t="shared" si="9"/>
        <v>0</v>
      </c>
      <c r="BL296" s="16" t="s">
        <v>450</v>
      </c>
      <c r="BM296" s="153" t="s">
        <v>460</v>
      </c>
    </row>
    <row r="297" spans="1:65" s="2" customFormat="1" ht="16.5" customHeight="1">
      <c r="A297" s="28"/>
      <c r="B297" s="142"/>
      <c r="C297" s="143" t="s">
        <v>461</v>
      </c>
      <c r="D297" s="143" t="s">
        <v>123</v>
      </c>
      <c r="E297" s="144" t="s">
        <v>462</v>
      </c>
      <c r="F297" s="145" t="s">
        <v>463</v>
      </c>
      <c r="G297" s="146" t="s">
        <v>464</v>
      </c>
      <c r="H297" s="147">
        <v>6</v>
      </c>
      <c r="I297" s="147"/>
      <c r="J297" s="147">
        <f t="shared" si="0"/>
        <v>0</v>
      </c>
      <c r="K297" s="148"/>
      <c r="L297" s="29"/>
      <c r="M297" s="149" t="s">
        <v>1</v>
      </c>
      <c r="N297" s="150" t="s">
        <v>37</v>
      </c>
      <c r="O297" s="151">
        <v>0</v>
      </c>
      <c r="P297" s="151">
        <f t="shared" si="1"/>
        <v>0</v>
      </c>
      <c r="Q297" s="151">
        <v>0</v>
      </c>
      <c r="R297" s="151">
        <f t="shared" si="2"/>
        <v>0</v>
      </c>
      <c r="S297" s="151">
        <v>0</v>
      </c>
      <c r="T297" s="152">
        <f t="shared" si="3"/>
        <v>0</v>
      </c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R297" s="153" t="s">
        <v>450</v>
      </c>
      <c r="AT297" s="153" t="s">
        <v>123</v>
      </c>
      <c r="AU297" s="153" t="s">
        <v>128</v>
      </c>
      <c r="AY297" s="16" t="s">
        <v>121</v>
      </c>
      <c r="BE297" s="154">
        <f t="shared" si="4"/>
        <v>0</v>
      </c>
      <c r="BF297" s="154">
        <f t="shared" si="5"/>
        <v>0</v>
      </c>
      <c r="BG297" s="154">
        <f t="shared" si="6"/>
        <v>0</v>
      </c>
      <c r="BH297" s="154">
        <f t="shared" si="7"/>
        <v>0</v>
      </c>
      <c r="BI297" s="154">
        <f t="shared" si="8"/>
        <v>0</v>
      </c>
      <c r="BJ297" s="16" t="s">
        <v>128</v>
      </c>
      <c r="BK297" s="155">
        <f t="shared" si="9"/>
        <v>0</v>
      </c>
      <c r="BL297" s="16" t="s">
        <v>450</v>
      </c>
      <c r="BM297" s="153" t="s">
        <v>465</v>
      </c>
    </row>
    <row r="298" spans="1:65" s="2" customFormat="1" ht="16.5" customHeight="1">
      <c r="A298" s="28"/>
      <c r="B298" s="142"/>
      <c r="C298" s="171" t="s">
        <v>466</v>
      </c>
      <c r="D298" s="171" t="s">
        <v>324</v>
      </c>
      <c r="E298" s="172" t="s">
        <v>467</v>
      </c>
      <c r="F298" s="173" t="s">
        <v>468</v>
      </c>
      <c r="G298" s="174" t="s">
        <v>321</v>
      </c>
      <c r="H298" s="175">
        <v>6</v>
      </c>
      <c r="I298" s="175"/>
      <c r="J298" s="175">
        <f t="shared" si="0"/>
        <v>0</v>
      </c>
      <c r="K298" s="176"/>
      <c r="L298" s="177"/>
      <c r="M298" s="178" t="s">
        <v>1</v>
      </c>
      <c r="N298" s="179" t="s">
        <v>37</v>
      </c>
      <c r="O298" s="151">
        <v>0</v>
      </c>
      <c r="P298" s="151">
        <f t="shared" si="1"/>
        <v>0</v>
      </c>
      <c r="Q298" s="151">
        <v>0</v>
      </c>
      <c r="R298" s="151">
        <f t="shared" si="2"/>
        <v>0</v>
      </c>
      <c r="S298" s="151">
        <v>0</v>
      </c>
      <c r="T298" s="152">
        <f t="shared" si="3"/>
        <v>0</v>
      </c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R298" s="153" t="s">
        <v>455</v>
      </c>
      <c r="AT298" s="153" t="s">
        <v>324</v>
      </c>
      <c r="AU298" s="153" t="s">
        <v>128</v>
      </c>
      <c r="AY298" s="16" t="s">
        <v>121</v>
      </c>
      <c r="BE298" s="154">
        <f t="shared" si="4"/>
        <v>0</v>
      </c>
      <c r="BF298" s="154">
        <f t="shared" si="5"/>
        <v>0</v>
      </c>
      <c r="BG298" s="154">
        <f t="shared" si="6"/>
        <v>0</v>
      </c>
      <c r="BH298" s="154">
        <f t="shared" si="7"/>
        <v>0</v>
      </c>
      <c r="BI298" s="154">
        <f t="shared" si="8"/>
        <v>0</v>
      </c>
      <c r="BJ298" s="16" t="s">
        <v>128</v>
      </c>
      <c r="BK298" s="155">
        <f t="shared" si="9"/>
        <v>0</v>
      </c>
      <c r="BL298" s="16" t="s">
        <v>450</v>
      </c>
      <c r="BM298" s="153" t="s">
        <v>469</v>
      </c>
    </row>
    <row r="299" spans="1:65" s="2" customFormat="1" ht="24.15" customHeight="1">
      <c r="A299" s="28"/>
      <c r="B299" s="142"/>
      <c r="C299" s="143" t="s">
        <v>470</v>
      </c>
      <c r="D299" s="143" t="s">
        <v>123</v>
      </c>
      <c r="E299" s="144" t="s">
        <v>471</v>
      </c>
      <c r="F299" s="145" t="s">
        <v>472</v>
      </c>
      <c r="G299" s="146" t="s">
        <v>464</v>
      </c>
      <c r="H299" s="147">
        <v>6</v>
      </c>
      <c r="I299" s="147"/>
      <c r="J299" s="147">
        <f t="shared" si="0"/>
        <v>0</v>
      </c>
      <c r="K299" s="148"/>
      <c r="L299" s="29"/>
      <c r="M299" s="149" t="s">
        <v>1</v>
      </c>
      <c r="N299" s="150" t="s">
        <v>37</v>
      </c>
      <c r="O299" s="151">
        <v>0</v>
      </c>
      <c r="P299" s="151">
        <f t="shared" si="1"/>
        <v>0</v>
      </c>
      <c r="Q299" s="151">
        <v>0</v>
      </c>
      <c r="R299" s="151">
        <f t="shared" si="2"/>
        <v>0</v>
      </c>
      <c r="S299" s="151">
        <v>0</v>
      </c>
      <c r="T299" s="152">
        <f t="shared" si="3"/>
        <v>0</v>
      </c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R299" s="153" t="s">
        <v>450</v>
      </c>
      <c r="AT299" s="153" t="s">
        <v>123</v>
      </c>
      <c r="AU299" s="153" t="s">
        <v>128</v>
      </c>
      <c r="AY299" s="16" t="s">
        <v>121</v>
      </c>
      <c r="BE299" s="154">
        <f t="shared" si="4"/>
        <v>0</v>
      </c>
      <c r="BF299" s="154">
        <f t="shared" si="5"/>
        <v>0</v>
      </c>
      <c r="BG299" s="154">
        <f t="shared" si="6"/>
        <v>0</v>
      </c>
      <c r="BH299" s="154">
        <f t="shared" si="7"/>
        <v>0</v>
      </c>
      <c r="BI299" s="154">
        <f t="shared" si="8"/>
        <v>0</v>
      </c>
      <c r="BJ299" s="16" t="s">
        <v>128</v>
      </c>
      <c r="BK299" s="155">
        <f t="shared" si="9"/>
        <v>0</v>
      </c>
      <c r="BL299" s="16" t="s">
        <v>450</v>
      </c>
      <c r="BM299" s="153" t="s">
        <v>473</v>
      </c>
    </row>
    <row r="300" spans="1:65" s="2" customFormat="1" ht="16.5" customHeight="1">
      <c r="A300" s="28"/>
      <c r="B300" s="142"/>
      <c r="C300" s="143" t="s">
        <v>450</v>
      </c>
      <c r="D300" s="143" t="s">
        <v>123</v>
      </c>
      <c r="E300" s="144" t="s">
        <v>474</v>
      </c>
      <c r="F300" s="145" t="s">
        <v>475</v>
      </c>
      <c r="G300" s="146" t="s">
        <v>321</v>
      </c>
      <c r="H300" s="147">
        <v>6</v>
      </c>
      <c r="I300" s="147"/>
      <c r="J300" s="147">
        <f t="shared" si="0"/>
        <v>0</v>
      </c>
      <c r="K300" s="148"/>
      <c r="L300" s="29"/>
      <c r="M300" s="149" t="s">
        <v>1</v>
      </c>
      <c r="N300" s="150" t="s">
        <v>37</v>
      </c>
      <c r="O300" s="151">
        <v>0</v>
      </c>
      <c r="P300" s="151">
        <f t="shared" si="1"/>
        <v>0</v>
      </c>
      <c r="Q300" s="151">
        <v>0</v>
      </c>
      <c r="R300" s="151">
        <f t="shared" si="2"/>
        <v>0</v>
      </c>
      <c r="S300" s="151">
        <v>0</v>
      </c>
      <c r="T300" s="152">
        <f t="shared" si="3"/>
        <v>0</v>
      </c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R300" s="153" t="s">
        <v>450</v>
      </c>
      <c r="AT300" s="153" t="s">
        <v>123</v>
      </c>
      <c r="AU300" s="153" t="s">
        <v>128</v>
      </c>
      <c r="AY300" s="16" t="s">
        <v>121</v>
      </c>
      <c r="BE300" s="154">
        <f t="shared" si="4"/>
        <v>0</v>
      </c>
      <c r="BF300" s="154">
        <f t="shared" si="5"/>
        <v>0</v>
      </c>
      <c r="BG300" s="154">
        <f t="shared" si="6"/>
        <v>0</v>
      </c>
      <c r="BH300" s="154">
        <f t="shared" si="7"/>
        <v>0</v>
      </c>
      <c r="BI300" s="154">
        <f t="shared" si="8"/>
        <v>0</v>
      </c>
      <c r="BJ300" s="16" t="s">
        <v>128</v>
      </c>
      <c r="BK300" s="155">
        <f t="shared" si="9"/>
        <v>0</v>
      </c>
      <c r="BL300" s="16" t="s">
        <v>450</v>
      </c>
      <c r="BM300" s="153" t="s">
        <v>476</v>
      </c>
    </row>
    <row r="301" spans="1:65" s="2" customFormat="1" ht="16.5" customHeight="1">
      <c r="A301" s="28"/>
      <c r="B301" s="142"/>
      <c r="C301" s="171" t="s">
        <v>477</v>
      </c>
      <c r="D301" s="171" t="s">
        <v>324</v>
      </c>
      <c r="E301" s="172" t="s">
        <v>478</v>
      </c>
      <c r="F301" s="173" t="s">
        <v>479</v>
      </c>
      <c r="G301" s="174" t="s">
        <v>321</v>
      </c>
      <c r="H301" s="175">
        <v>6</v>
      </c>
      <c r="I301" s="175"/>
      <c r="J301" s="175">
        <f t="shared" si="0"/>
        <v>0</v>
      </c>
      <c r="K301" s="176"/>
      <c r="L301" s="177"/>
      <c r="M301" s="178" t="s">
        <v>1</v>
      </c>
      <c r="N301" s="179" t="s">
        <v>37</v>
      </c>
      <c r="O301" s="151">
        <v>0</v>
      </c>
      <c r="P301" s="151">
        <f t="shared" si="1"/>
        <v>0</v>
      </c>
      <c r="Q301" s="151">
        <v>0</v>
      </c>
      <c r="R301" s="151">
        <f t="shared" si="2"/>
        <v>0</v>
      </c>
      <c r="S301" s="151">
        <v>0</v>
      </c>
      <c r="T301" s="152">
        <f t="shared" si="3"/>
        <v>0</v>
      </c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R301" s="153" t="s">
        <v>455</v>
      </c>
      <c r="AT301" s="153" t="s">
        <v>324</v>
      </c>
      <c r="AU301" s="153" t="s">
        <v>128</v>
      </c>
      <c r="AY301" s="16" t="s">
        <v>121</v>
      </c>
      <c r="BE301" s="154">
        <f t="shared" si="4"/>
        <v>0</v>
      </c>
      <c r="BF301" s="154">
        <f t="shared" si="5"/>
        <v>0</v>
      </c>
      <c r="BG301" s="154">
        <f t="shared" si="6"/>
        <v>0</v>
      </c>
      <c r="BH301" s="154">
        <f t="shared" si="7"/>
        <v>0</v>
      </c>
      <c r="BI301" s="154">
        <f t="shared" si="8"/>
        <v>0</v>
      </c>
      <c r="BJ301" s="16" t="s">
        <v>128</v>
      </c>
      <c r="BK301" s="155">
        <f t="shared" si="9"/>
        <v>0</v>
      </c>
      <c r="BL301" s="16" t="s">
        <v>450</v>
      </c>
      <c r="BM301" s="153" t="s">
        <v>480</v>
      </c>
    </row>
    <row r="302" spans="1:65" s="2" customFormat="1" ht="24.15" customHeight="1">
      <c r="A302" s="28"/>
      <c r="B302" s="142"/>
      <c r="C302" s="143" t="s">
        <v>481</v>
      </c>
      <c r="D302" s="143" t="s">
        <v>123</v>
      </c>
      <c r="E302" s="144" t="s">
        <v>482</v>
      </c>
      <c r="F302" s="145" t="s">
        <v>483</v>
      </c>
      <c r="G302" s="146" t="s">
        <v>321</v>
      </c>
      <c r="H302" s="147">
        <v>3</v>
      </c>
      <c r="I302" s="147"/>
      <c r="J302" s="147">
        <f t="shared" si="0"/>
        <v>0</v>
      </c>
      <c r="K302" s="148"/>
      <c r="L302" s="29"/>
      <c r="M302" s="149" t="s">
        <v>1</v>
      </c>
      <c r="N302" s="150" t="s">
        <v>37</v>
      </c>
      <c r="O302" s="151">
        <v>0</v>
      </c>
      <c r="P302" s="151">
        <f t="shared" si="1"/>
        <v>0</v>
      </c>
      <c r="Q302" s="151">
        <v>0</v>
      </c>
      <c r="R302" s="151">
        <f t="shared" si="2"/>
        <v>0</v>
      </c>
      <c r="S302" s="151">
        <v>0</v>
      </c>
      <c r="T302" s="152">
        <f t="shared" si="3"/>
        <v>0</v>
      </c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R302" s="153" t="s">
        <v>450</v>
      </c>
      <c r="AT302" s="153" t="s">
        <v>123</v>
      </c>
      <c r="AU302" s="153" t="s">
        <v>128</v>
      </c>
      <c r="AY302" s="16" t="s">
        <v>121</v>
      </c>
      <c r="BE302" s="154">
        <f t="shared" si="4"/>
        <v>0</v>
      </c>
      <c r="BF302" s="154">
        <f t="shared" si="5"/>
        <v>0</v>
      </c>
      <c r="BG302" s="154">
        <f t="shared" si="6"/>
        <v>0</v>
      </c>
      <c r="BH302" s="154">
        <f t="shared" si="7"/>
        <v>0</v>
      </c>
      <c r="BI302" s="154">
        <f t="shared" si="8"/>
        <v>0</v>
      </c>
      <c r="BJ302" s="16" t="s">
        <v>128</v>
      </c>
      <c r="BK302" s="155">
        <f t="shared" si="9"/>
        <v>0</v>
      </c>
      <c r="BL302" s="16" t="s">
        <v>450</v>
      </c>
      <c r="BM302" s="153" t="s">
        <v>484</v>
      </c>
    </row>
    <row r="303" spans="1:65" s="2" customFormat="1" ht="16.5" customHeight="1">
      <c r="A303" s="28"/>
      <c r="B303" s="142"/>
      <c r="C303" s="171" t="s">
        <v>485</v>
      </c>
      <c r="D303" s="171" t="s">
        <v>324</v>
      </c>
      <c r="E303" s="172" t="s">
        <v>486</v>
      </c>
      <c r="F303" s="173" t="s">
        <v>487</v>
      </c>
      <c r="G303" s="174" t="s">
        <v>321</v>
      </c>
      <c r="H303" s="175">
        <v>3</v>
      </c>
      <c r="I303" s="175"/>
      <c r="J303" s="175">
        <f t="shared" si="0"/>
        <v>0</v>
      </c>
      <c r="K303" s="176"/>
      <c r="L303" s="177"/>
      <c r="M303" s="178" t="s">
        <v>1</v>
      </c>
      <c r="N303" s="179" t="s">
        <v>37</v>
      </c>
      <c r="O303" s="151">
        <v>0</v>
      </c>
      <c r="P303" s="151">
        <f t="shared" si="1"/>
        <v>0</v>
      </c>
      <c r="Q303" s="151">
        <v>0</v>
      </c>
      <c r="R303" s="151">
        <f t="shared" si="2"/>
        <v>0</v>
      </c>
      <c r="S303" s="151">
        <v>0</v>
      </c>
      <c r="T303" s="152">
        <f t="shared" si="3"/>
        <v>0</v>
      </c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R303" s="153" t="s">
        <v>455</v>
      </c>
      <c r="AT303" s="153" t="s">
        <v>324</v>
      </c>
      <c r="AU303" s="153" t="s">
        <v>128</v>
      </c>
      <c r="AY303" s="16" t="s">
        <v>121</v>
      </c>
      <c r="BE303" s="154">
        <f t="shared" si="4"/>
        <v>0</v>
      </c>
      <c r="BF303" s="154">
        <f t="shared" si="5"/>
        <v>0</v>
      </c>
      <c r="BG303" s="154">
        <f t="shared" si="6"/>
        <v>0</v>
      </c>
      <c r="BH303" s="154">
        <f t="shared" si="7"/>
        <v>0</v>
      </c>
      <c r="BI303" s="154">
        <f t="shared" si="8"/>
        <v>0</v>
      </c>
      <c r="BJ303" s="16" t="s">
        <v>128</v>
      </c>
      <c r="BK303" s="155">
        <f t="shared" si="9"/>
        <v>0</v>
      </c>
      <c r="BL303" s="16" t="s">
        <v>450</v>
      </c>
      <c r="BM303" s="153" t="s">
        <v>488</v>
      </c>
    </row>
    <row r="304" spans="1:65" s="2" customFormat="1" ht="16.5" customHeight="1">
      <c r="A304" s="28"/>
      <c r="B304" s="142"/>
      <c r="C304" s="171" t="s">
        <v>489</v>
      </c>
      <c r="D304" s="171" t="s">
        <v>324</v>
      </c>
      <c r="E304" s="172" t="s">
        <v>490</v>
      </c>
      <c r="F304" s="173" t="s">
        <v>491</v>
      </c>
      <c r="G304" s="174" t="s">
        <v>321</v>
      </c>
      <c r="H304" s="175">
        <v>3</v>
      </c>
      <c r="I304" s="175"/>
      <c r="J304" s="175">
        <f t="shared" si="0"/>
        <v>0</v>
      </c>
      <c r="K304" s="176"/>
      <c r="L304" s="177"/>
      <c r="M304" s="178" t="s">
        <v>1</v>
      </c>
      <c r="N304" s="179" t="s">
        <v>37</v>
      </c>
      <c r="O304" s="151">
        <v>0</v>
      </c>
      <c r="P304" s="151">
        <f t="shared" si="1"/>
        <v>0</v>
      </c>
      <c r="Q304" s="151">
        <v>0</v>
      </c>
      <c r="R304" s="151">
        <f t="shared" si="2"/>
        <v>0</v>
      </c>
      <c r="S304" s="151">
        <v>0</v>
      </c>
      <c r="T304" s="152">
        <f t="shared" si="3"/>
        <v>0</v>
      </c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R304" s="153" t="s">
        <v>455</v>
      </c>
      <c r="AT304" s="153" t="s">
        <v>324</v>
      </c>
      <c r="AU304" s="153" t="s">
        <v>128</v>
      </c>
      <c r="AY304" s="16" t="s">
        <v>121</v>
      </c>
      <c r="BE304" s="154">
        <f t="shared" si="4"/>
        <v>0</v>
      </c>
      <c r="BF304" s="154">
        <f t="shared" si="5"/>
        <v>0</v>
      </c>
      <c r="BG304" s="154">
        <f t="shared" si="6"/>
        <v>0</v>
      </c>
      <c r="BH304" s="154">
        <f t="shared" si="7"/>
        <v>0</v>
      </c>
      <c r="BI304" s="154">
        <f t="shared" si="8"/>
        <v>0</v>
      </c>
      <c r="BJ304" s="16" t="s">
        <v>128</v>
      </c>
      <c r="BK304" s="155">
        <f t="shared" si="9"/>
        <v>0</v>
      </c>
      <c r="BL304" s="16" t="s">
        <v>450</v>
      </c>
      <c r="BM304" s="153" t="s">
        <v>492</v>
      </c>
    </row>
    <row r="305" spans="1:65" s="2" customFormat="1" ht="21.75" customHeight="1">
      <c r="A305" s="28"/>
      <c r="B305" s="142"/>
      <c r="C305" s="143" t="s">
        <v>493</v>
      </c>
      <c r="D305" s="143" t="s">
        <v>123</v>
      </c>
      <c r="E305" s="144" t="s">
        <v>494</v>
      </c>
      <c r="F305" s="145" t="s">
        <v>495</v>
      </c>
      <c r="G305" s="146" t="s">
        <v>321</v>
      </c>
      <c r="H305" s="147">
        <v>3</v>
      </c>
      <c r="I305" s="147"/>
      <c r="J305" s="147">
        <f t="shared" si="0"/>
        <v>0</v>
      </c>
      <c r="K305" s="148"/>
      <c r="L305" s="29"/>
      <c r="M305" s="149" t="s">
        <v>1</v>
      </c>
      <c r="N305" s="150" t="s">
        <v>37</v>
      </c>
      <c r="O305" s="151">
        <v>0</v>
      </c>
      <c r="P305" s="151">
        <f t="shared" si="1"/>
        <v>0</v>
      </c>
      <c r="Q305" s="151">
        <v>0</v>
      </c>
      <c r="R305" s="151">
        <f t="shared" si="2"/>
        <v>0</v>
      </c>
      <c r="S305" s="151">
        <v>0</v>
      </c>
      <c r="T305" s="152">
        <f t="shared" si="3"/>
        <v>0</v>
      </c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R305" s="153" t="s">
        <v>450</v>
      </c>
      <c r="AT305" s="153" t="s">
        <v>123</v>
      </c>
      <c r="AU305" s="153" t="s">
        <v>128</v>
      </c>
      <c r="AY305" s="16" t="s">
        <v>121</v>
      </c>
      <c r="BE305" s="154">
        <f t="shared" si="4"/>
        <v>0</v>
      </c>
      <c r="BF305" s="154">
        <f t="shared" si="5"/>
        <v>0</v>
      </c>
      <c r="BG305" s="154">
        <f t="shared" si="6"/>
        <v>0</v>
      </c>
      <c r="BH305" s="154">
        <f t="shared" si="7"/>
        <v>0</v>
      </c>
      <c r="BI305" s="154">
        <f t="shared" si="8"/>
        <v>0</v>
      </c>
      <c r="BJ305" s="16" t="s">
        <v>128</v>
      </c>
      <c r="BK305" s="155">
        <f t="shared" si="9"/>
        <v>0</v>
      </c>
      <c r="BL305" s="16" t="s">
        <v>450</v>
      </c>
      <c r="BM305" s="153" t="s">
        <v>496</v>
      </c>
    </row>
    <row r="306" spans="1:65" s="2" customFormat="1" ht="16.5" customHeight="1">
      <c r="A306" s="28"/>
      <c r="B306" s="142"/>
      <c r="C306" s="171" t="s">
        <v>497</v>
      </c>
      <c r="D306" s="171" t="s">
        <v>324</v>
      </c>
      <c r="E306" s="172" t="s">
        <v>498</v>
      </c>
      <c r="F306" s="173" t="s">
        <v>499</v>
      </c>
      <c r="G306" s="174" t="s">
        <v>321</v>
      </c>
      <c r="H306" s="175">
        <v>3</v>
      </c>
      <c r="I306" s="175"/>
      <c r="J306" s="175">
        <f t="shared" si="0"/>
        <v>0</v>
      </c>
      <c r="K306" s="176"/>
      <c r="L306" s="177"/>
      <c r="M306" s="178" t="s">
        <v>1</v>
      </c>
      <c r="N306" s="179" t="s">
        <v>37</v>
      </c>
      <c r="O306" s="151">
        <v>0</v>
      </c>
      <c r="P306" s="151">
        <f t="shared" si="1"/>
        <v>0</v>
      </c>
      <c r="Q306" s="151">
        <v>0</v>
      </c>
      <c r="R306" s="151">
        <f t="shared" si="2"/>
        <v>0</v>
      </c>
      <c r="S306" s="151">
        <v>0</v>
      </c>
      <c r="T306" s="152">
        <f t="shared" si="3"/>
        <v>0</v>
      </c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R306" s="153" t="s">
        <v>455</v>
      </c>
      <c r="AT306" s="153" t="s">
        <v>324</v>
      </c>
      <c r="AU306" s="153" t="s">
        <v>128</v>
      </c>
      <c r="AY306" s="16" t="s">
        <v>121</v>
      </c>
      <c r="BE306" s="154">
        <f t="shared" si="4"/>
        <v>0</v>
      </c>
      <c r="BF306" s="154">
        <f t="shared" si="5"/>
        <v>0</v>
      </c>
      <c r="BG306" s="154">
        <f t="shared" si="6"/>
        <v>0</v>
      </c>
      <c r="BH306" s="154">
        <f t="shared" si="7"/>
        <v>0</v>
      </c>
      <c r="BI306" s="154">
        <f t="shared" si="8"/>
        <v>0</v>
      </c>
      <c r="BJ306" s="16" t="s">
        <v>128</v>
      </c>
      <c r="BK306" s="155">
        <f t="shared" si="9"/>
        <v>0</v>
      </c>
      <c r="BL306" s="16" t="s">
        <v>450</v>
      </c>
      <c r="BM306" s="153" t="s">
        <v>500</v>
      </c>
    </row>
    <row r="307" spans="1:65" s="2" customFormat="1" ht="24.15" customHeight="1">
      <c r="A307" s="28"/>
      <c r="B307" s="142"/>
      <c r="C307" s="143" t="s">
        <v>501</v>
      </c>
      <c r="D307" s="143" t="s">
        <v>123</v>
      </c>
      <c r="E307" s="144" t="s">
        <v>502</v>
      </c>
      <c r="F307" s="145" t="s">
        <v>503</v>
      </c>
      <c r="G307" s="146" t="s">
        <v>321</v>
      </c>
      <c r="H307" s="147">
        <v>1</v>
      </c>
      <c r="I307" s="147"/>
      <c r="J307" s="147">
        <f t="shared" si="0"/>
        <v>0</v>
      </c>
      <c r="K307" s="148"/>
      <c r="L307" s="29"/>
      <c r="M307" s="149" t="s">
        <v>1</v>
      </c>
      <c r="N307" s="150" t="s">
        <v>37</v>
      </c>
      <c r="O307" s="151">
        <v>0</v>
      </c>
      <c r="P307" s="151">
        <f t="shared" si="1"/>
        <v>0</v>
      </c>
      <c r="Q307" s="151">
        <v>0</v>
      </c>
      <c r="R307" s="151">
        <f t="shared" si="2"/>
        <v>0</v>
      </c>
      <c r="S307" s="151">
        <v>0</v>
      </c>
      <c r="T307" s="152">
        <f t="shared" si="3"/>
        <v>0</v>
      </c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R307" s="153" t="s">
        <v>450</v>
      </c>
      <c r="AT307" s="153" t="s">
        <v>123</v>
      </c>
      <c r="AU307" s="153" t="s">
        <v>128</v>
      </c>
      <c r="AY307" s="16" t="s">
        <v>121</v>
      </c>
      <c r="BE307" s="154">
        <f t="shared" si="4"/>
        <v>0</v>
      </c>
      <c r="BF307" s="154">
        <f t="shared" si="5"/>
        <v>0</v>
      </c>
      <c r="BG307" s="154">
        <f t="shared" si="6"/>
        <v>0</v>
      </c>
      <c r="BH307" s="154">
        <f t="shared" si="7"/>
        <v>0</v>
      </c>
      <c r="BI307" s="154">
        <f t="shared" si="8"/>
        <v>0</v>
      </c>
      <c r="BJ307" s="16" t="s">
        <v>128</v>
      </c>
      <c r="BK307" s="155">
        <f t="shared" si="9"/>
        <v>0</v>
      </c>
      <c r="BL307" s="16" t="s">
        <v>450</v>
      </c>
      <c r="BM307" s="153" t="s">
        <v>504</v>
      </c>
    </row>
    <row r="308" spans="1:65" s="2" customFormat="1" ht="21.75" customHeight="1">
      <c r="A308" s="28"/>
      <c r="B308" s="142"/>
      <c r="C308" s="171" t="s">
        <v>505</v>
      </c>
      <c r="D308" s="171" t="s">
        <v>324</v>
      </c>
      <c r="E308" s="172" t="s">
        <v>506</v>
      </c>
      <c r="F308" s="173" t="s">
        <v>507</v>
      </c>
      <c r="G308" s="174" t="s">
        <v>321</v>
      </c>
      <c r="H308" s="175">
        <v>1</v>
      </c>
      <c r="I308" s="175"/>
      <c r="J308" s="175">
        <f t="shared" si="0"/>
        <v>0</v>
      </c>
      <c r="K308" s="176"/>
      <c r="L308" s="177"/>
      <c r="M308" s="178" t="s">
        <v>1</v>
      </c>
      <c r="N308" s="179" t="s">
        <v>37</v>
      </c>
      <c r="O308" s="151">
        <v>0</v>
      </c>
      <c r="P308" s="151">
        <f t="shared" si="1"/>
        <v>0</v>
      </c>
      <c r="Q308" s="151">
        <v>0</v>
      </c>
      <c r="R308" s="151">
        <f t="shared" si="2"/>
        <v>0</v>
      </c>
      <c r="S308" s="151">
        <v>0</v>
      </c>
      <c r="T308" s="152">
        <f t="shared" si="3"/>
        <v>0</v>
      </c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R308" s="153" t="s">
        <v>455</v>
      </c>
      <c r="AT308" s="153" t="s">
        <v>324</v>
      </c>
      <c r="AU308" s="153" t="s">
        <v>128</v>
      </c>
      <c r="AY308" s="16" t="s">
        <v>121</v>
      </c>
      <c r="BE308" s="154">
        <f t="shared" si="4"/>
        <v>0</v>
      </c>
      <c r="BF308" s="154">
        <f t="shared" si="5"/>
        <v>0</v>
      </c>
      <c r="BG308" s="154">
        <f t="shared" si="6"/>
        <v>0</v>
      </c>
      <c r="BH308" s="154">
        <f t="shared" si="7"/>
        <v>0</v>
      </c>
      <c r="BI308" s="154">
        <f t="shared" si="8"/>
        <v>0</v>
      </c>
      <c r="BJ308" s="16" t="s">
        <v>128</v>
      </c>
      <c r="BK308" s="155">
        <f t="shared" si="9"/>
        <v>0</v>
      </c>
      <c r="BL308" s="16" t="s">
        <v>450</v>
      </c>
      <c r="BM308" s="153" t="s">
        <v>508</v>
      </c>
    </row>
    <row r="309" spans="1:65" s="2" customFormat="1" ht="21.75" customHeight="1">
      <c r="A309" s="28"/>
      <c r="B309" s="142"/>
      <c r="C309" s="143" t="s">
        <v>509</v>
      </c>
      <c r="D309" s="143" t="s">
        <v>123</v>
      </c>
      <c r="E309" s="144" t="s">
        <v>510</v>
      </c>
      <c r="F309" s="145" t="s">
        <v>511</v>
      </c>
      <c r="G309" s="146" t="s">
        <v>321</v>
      </c>
      <c r="H309" s="147">
        <v>5</v>
      </c>
      <c r="I309" s="147"/>
      <c r="J309" s="147">
        <f t="shared" si="0"/>
        <v>0</v>
      </c>
      <c r="K309" s="148"/>
      <c r="L309" s="29"/>
      <c r="M309" s="149" t="s">
        <v>1</v>
      </c>
      <c r="N309" s="150" t="s">
        <v>37</v>
      </c>
      <c r="O309" s="151">
        <v>0</v>
      </c>
      <c r="P309" s="151">
        <f t="shared" si="1"/>
        <v>0</v>
      </c>
      <c r="Q309" s="151">
        <v>0</v>
      </c>
      <c r="R309" s="151">
        <f t="shared" si="2"/>
        <v>0</v>
      </c>
      <c r="S309" s="151">
        <v>0</v>
      </c>
      <c r="T309" s="152">
        <f t="shared" si="3"/>
        <v>0</v>
      </c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R309" s="153" t="s">
        <v>450</v>
      </c>
      <c r="AT309" s="153" t="s">
        <v>123</v>
      </c>
      <c r="AU309" s="153" t="s">
        <v>128</v>
      </c>
      <c r="AY309" s="16" t="s">
        <v>121</v>
      </c>
      <c r="BE309" s="154">
        <f t="shared" si="4"/>
        <v>0</v>
      </c>
      <c r="BF309" s="154">
        <f t="shared" si="5"/>
        <v>0</v>
      </c>
      <c r="BG309" s="154">
        <f t="shared" si="6"/>
        <v>0</v>
      </c>
      <c r="BH309" s="154">
        <f t="shared" si="7"/>
        <v>0</v>
      </c>
      <c r="BI309" s="154">
        <f t="shared" si="8"/>
        <v>0</v>
      </c>
      <c r="BJ309" s="16" t="s">
        <v>128</v>
      </c>
      <c r="BK309" s="155">
        <f t="shared" si="9"/>
        <v>0</v>
      </c>
      <c r="BL309" s="16" t="s">
        <v>450</v>
      </c>
      <c r="BM309" s="153" t="s">
        <v>512</v>
      </c>
    </row>
    <row r="310" spans="1:65" s="2" customFormat="1" ht="16.5" customHeight="1">
      <c r="A310" s="28"/>
      <c r="B310" s="142"/>
      <c r="C310" s="171" t="s">
        <v>513</v>
      </c>
      <c r="D310" s="171" t="s">
        <v>324</v>
      </c>
      <c r="E310" s="172" t="s">
        <v>514</v>
      </c>
      <c r="F310" s="173" t="s">
        <v>515</v>
      </c>
      <c r="G310" s="174" t="s">
        <v>321</v>
      </c>
      <c r="H310" s="175">
        <v>5</v>
      </c>
      <c r="I310" s="175"/>
      <c r="J310" s="175">
        <f t="shared" si="0"/>
        <v>0</v>
      </c>
      <c r="K310" s="176"/>
      <c r="L310" s="177"/>
      <c r="M310" s="178" t="s">
        <v>1</v>
      </c>
      <c r="N310" s="179" t="s">
        <v>37</v>
      </c>
      <c r="O310" s="151">
        <v>0</v>
      </c>
      <c r="P310" s="151">
        <f t="shared" si="1"/>
        <v>0</v>
      </c>
      <c r="Q310" s="151">
        <v>0</v>
      </c>
      <c r="R310" s="151">
        <f t="shared" si="2"/>
        <v>0</v>
      </c>
      <c r="S310" s="151">
        <v>0</v>
      </c>
      <c r="T310" s="152">
        <f t="shared" si="3"/>
        <v>0</v>
      </c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R310" s="153" t="s">
        <v>455</v>
      </c>
      <c r="AT310" s="153" t="s">
        <v>324</v>
      </c>
      <c r="AU310" s="153" t="s">
        <v>128</v>
      </c>
      <c r="AY310" s="16" t="s">
        <v>121</v>
      </c>
      <c r="BE310" s="154">
        <f t="shared" si="4"/>
        <v>0</v>
      </c>
      <c r="BF310" s="154">
        <f t="shared" si="5"/>
        <v>0</v>
      </c>
      <c r="BG310" s="154">
        <f t="shared" si="6"/>
        <v>0</v>
      </c>
      <c r="BH310" s="154">
        <f t="shared" si="7"/>
        <v>0</v>
      </c>
      <c r="BI310" s="154">
        <f t="shared" si="8"/>
        <v>0</v>
      </c>
      <c r="BJ310" s="16" t="s">
        <v>128</v>
      </c>
      <c r="BK310" s="155">
        <f t="shared" si="9"/>
        <v>0</v>
      </c>
      <c r="BL310" s="16" t="s">
        <v>450</v>
      </c>
      <c r="BM310" s="153" t="s">
        <v>516</v>
      </c>
    </row>
    <row r="311" spans="1:65" s="2" customFormat="1" ht="16.5" customHeight="1">
      <c r="A311" s="28"/>
      <c r="B311" s="142"/>
      <c r="C311" s="143" t="s">
        <v>517</v>
      </c>
      <c r="D311" s="143" t="s">
        <v>123</v>
      </c>
      <c r="E311" s="144" t="s">
        <v>518</v>
      </c>
      <c r="F311" s="145" t="s">
        <v>519</v>
      </c>
      <c r="G311" s="146" t="s">
        <v>261</v>
      </c>
      <c r="H311" s="147">
        <v>52.65</v>
      </c>
      <c r="I311" s="147"/>
      <c r="J311" s="147">
        <f t="shared" si="0"/>
        <v>0</v>
      </c>
      <c r="K311" s="148"/>
      <c r="L311" s="29"/>
      <c r="M311" s="149" t="s">
        <v>1</v>
      </c>
      <c r="N311" s="150" t="s">
        <v>37</v>
      </c>
      <c r="O311" s="151">
        <v>0</v>
      </c>
      <c r="P311" s="151">
        <f t="shared" si="1"/>
        <v>0</v>
      </c>
      <c r="Q311" s="151">
        <v>0</v>
      </c>
      <c r="R311" s="151">
        <f t="shared" si="2"/>
        <v>0</v>
      </c>
      <c r="S311" s="151">
        <v>0</v>
      </c>
      <c r="T311" s="152">
        <f t="shared" si="3"/>
        <v>0</v>
      </c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R311" s="153" t="s">
        <v>450</v>
      </c>
      <c r="AT311" s="153" t="s">
        <v>123</v>
      </c>
      <c r="AU311" s="153" t="s">
        <v>128</v>
      </c>
      <c r="AY311" s="16" t="s">
        <v>121</v>
      </c>
      <c r="BE311" s="154">
        <f t="shared" si="4"/>
        <v>0</v>
      </c>
      <c r="BF311" s="154">
        <f t="shared" si="5"/>
        <v>0</v>
      </c>
      <c r="BG311" s="154">
        <f t="shared" si="6"/>
        <v>0</v>
      </c>
      <c r="BH311" s="154">
        <f t="shared" si="7"/>
        <v>0</v>
      </c>
      <c r="BI311" s="154">
        <f t="shared" si="8"/>
        <v>0</v>
      </c>
      <c r="BJ311" s="16" t="s">
        <v>128</v>
      </c>
      <c r="BK311" s="155">
        <f t="shared" si="9"/>
        <v>0</v>
      </c>
      <c r="BL311" s="16" t="s">
        <v>450</v>
      </c>
      <c r="BM311" s="153" t="s">
        <v>520</v>
      </c>
    </row>
    <row r="312" spans="1:65" s="2" customFormat="1" ht="16.5" customHeight="1">
      <c r="A312" s="28"/>
      <c r="B312" s="142"/>
      <c r="C312" s="171" t="s">
        <v>521</v>
      </c>
      <c r="D312" s="171" t="s">
        <v>324</v>
      </c>
      <c r="E312" s="172" t="s">
        <v>522</v>
      </c>
      <c r="F312" s="173" t="s">
        <v>523</v>
      </c>
      <c r="G312" s="174" t="s">
        <v>261</v>
      </c>
      <c r="H312" s="175">
        <v>52.65</v>
      </c>
      <c r="I312" s="175"/>
      <c r="J312" s="175">
        <f t="shared" si="0"/>
        <v>0</v>
      </c>
      <c r="K312" s="176"/>
      <c r="L312" s="177"/>
      <c r="M312" s="178" t="s">
        <v>1</v>
      </c>
      <c r="N312" s="179" t="s">
        <v>37</v>
      </c>
      <c r="O312" s="151">
        <v>0</v>
      </c>
      <c r="P312" s="151">
        <f t="shared" si="1"/>
        <v>0</v>
      </c>
      <c r="Q312" s="151">
        <v>0</v>
      </c>
      <c r="R312" s="151">
        <f t="shared" si="2"/>
        <v>0</v>
      </c>
      <c r="S312" s="151">
        <v>0</v>
      </c>
      <c r="T312" s="152">
        <f t="shared" si="3"/>
        <v>0</v>
      </c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R312" s="153" t="s">
        <v>455</v>
      </c>
      <c r="AT312" s="153" t="s">
        <v>324</v>
      </c>
      <c r="AU312" s="153" t="s">
        <v>128</v>
      </c>
      <c r="AY312" s="16" t="s">
        <v>121</v>
      </c>
      <c r="BE312" s="154">
        <f t="shared" si="4"/>
        <v>0</v>
      </c>
      <c r="BF312" s="154">
        <f t="shared" si="5"/>
        <v>0</v>
      </c>
      <c r="BG312" s="154">
        <f t="shared" si="6"/>
        <v>0</v>
      </c>
      <c r="BH312" s="154">
        <f t="shared" si="7"/>
        <v>0</v>
      </c>
      <c r="BI312" s="154">
        <f t="shared" si="8"/>
        <v>0</v>
      </c>
      <c r="BJ312" s="16" t="s">
        <v>128</v>
      </c>
      <c r="BK312" s="155">
        <f t="shared" si="9"/>
        <v>0</v>
      </c>
      <c r="BL312" s="16" t="s">
        <v>450</v>
      </c>
      <c r="BM312" s="153" t="s">
        <v>524</v>
      </c>
    </row>
    <row r="313" spans="1:65" s="2" customFormat="1" ht="16.5" customHeight="1">
      <c r="A313" s="28"/>
      <c r="B313" s="142"/>
      <c r="C313" s="143" t="s">
        <v>525</v>
      </c>
      <c r="D313" s="143" t="s">
        <v>123</v>
      </c>
      <c r="E313" s="144" t="s">
        <v>526</v>
      </c>
      <c r="F313" s="145" t="s">
        <v>527</v>
      </c>
      <c r="G313" s="146" t="s">
        <v>261</v>
      </c>
      <c r="H313" s="147">
        <v>98.44</v>
      </c>
      <c r="I313" s="147"/>
      <c r="J313" s="147">
        <f t="shared" si="0"/>
        <v>0</v>
      </c>
      <c r="K313" s="148"/>
      <c r="L313" s="29"/>
      <c r="M313" s="149" t="s">
        <v>1</v>
      </c>
      <c r="N313" s="150" t="s">
        <v>37</v>
      </c>
      <c r="O313" s="151">
        <v>0</v>
      </c>
      <c r="P313" s="151">
        <f t="shared" si="1"/>
        <v>0</v>
      </c>
      <c r="Q313" s="151">
        <v>0</v>
      </c>
      <c r="R313" s="151">
        <f t="shared" si="2"/>
        <v>0</v>
      </c>
      <c r="S313" s="151">
        <v>0</v>
      </c>
      <c r="T313" s="152">
        <f t="shared" si="3"/>
        <v>0</v>
      </c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R313" s="153" t="s">
        <v>450</v>
      </c>
      <c r="AT313" s="153" t="s">
        <v>123</v>
      </c>
      <c r="AU313" s="153" t="s">
        <v>128</v>
      </c>
      <c r="AY313" s="16" t="s">
        <v>121</v>
      </c>
      <c r="BE313" s="154">
        <f t="shared" si="4"/>
        <v>0</v>
      </c>
      <c r="BF313" s="154">
        <f t="shared" si="5"/>
        <v>0</v>
      </c>
      <c r="BG313" s="154">
        <f t="shared" si="6"/>
        <v>0</v>
      </c>
      <c r="BH313" s="154">
        <f t="shared" si="7"/>
        <v>0</v>
      </c>
      <c r="BI313" s="154">
        <f t="shared" si="8"/>
        <v>0</v>
      </c>
      <c r="BJ313" s="16" t="s">
        <v>128</v>
      </c>
      <c r="BK313" s="155">
        <f t="shared" si="9"/>
        <v>0</v>
      </c>
      <c r="BL313" s="16" t="s">
        <v>450</v>
      </c>
      <c r="BM313" s="153" t="s">
        <v>528</v>
      </c>
    </row>
    <row r="314" spans="1:65" s="2" customFormat="1" ht="16.5" customHeight="1">
      <c r="A314" s="28"/>
      <c r="B314" s="142"/>
      <c r="C314" s="171" t="s">
        <v>529</v>
      </c>
      <c r="D314" s="171" t="s">
        <v>324</v>
      </c>
      <c r="E314" s="172" t="s">
        <v>530</v>
      </c>
      <c r="F314" s="173" t="s">
        <v>531</v>
      </c>
      <c r="G314" s="174" t="s">
        <v>261</v>
      </c>
      <c r="H314" s="175">
        <v>98.44</v>
      </c>
      <c r="I314" s="175"/>
      <c r="J314" s="175">
        <f t="shared" si="0"/>
        <v>0</v>
      </c>
      <c r="K314" s="176"/>
      <c r="L314" s="177"/>
      <c r="M314" s="178" t="s">
        <v>1</v>
      </c>
      <c r="N314" s="179" t="s">
        <v>37</v>
      </c>
      <c r="O314" s="151">
        <v>0</v>
      </c>
      <c r="P314" s="151">
        <f t="shared" si="1"/>
        <v>0</v>
      </c>
      <c r="Q314" s="151">
        <v>0</v>
      </c>
      <c r="R314" s="151">
        <f t="shared" si="2"/>
        <v>0</v>
      </c>
      <c r="S314" s="151">
        <v>0</v>
      </c>
      <c r="T314" s="152">
        <f t="shared" si="3"/>
        <v>0</v>
      </c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R314" s="153" t="s">
        <v>455</v>
      </c>
      <c r="AT314" s="153" t="s">
        <v>324</v>
      </c>
      <c r="AU314" s="153" t="s">
        <v>128</v>
      </c>
      <c r="AY314" s="16" t="s">
        <v>121</v>
      </c>
      <c r="BE314" s="154">
        <f t="shared" si="4"/>
        <v>0</v>
      </c>
      <c r="BF314" s="154">
        <f t="shared" si="5"/>
        <v>0</v>
      </c>
      <c r="BG314" s="154">
        <f t="shared" si="6"/>
        <v>0</v>
      </c>
      <c r="BH314" s="154">
        <f t="shared" si="7"/>
        <v>0</v>
      </c>
      <c r="BI314" s="154">
        <f t="shared" si="8"/>
        <v>0</v>
      </c>
      <c r="BJ314" s="16" t="s">
        <v>128</v>
      </c>
      <c r="BK314" s="155">
        <f t="shared" si="9"/>
        <v>0</v>
      </c>
      <c r="BL314" s="16" t="s">
        <v>450</v>
      </c>
      <c r="BM314" s="153" t="s">
        <v>532</v>
      </c>
    </row>
    <row r="315" spans="1:65" s="2" customFormat="1" ht="16.5" customHeight="1">
      <c r="A315" s="28"/>
      <c r="B315" s="142"/>
      <c r="C315" s="143" t="s">
        <v>533</v>
      </c>
      <c r="D315" s="143" t="s">
        <v>123</v>
      </c>
      <c r="E315" s="144" t="s">
        <v>534</v>
      </c>
      <c r="F315" s="145" t="s">
        <v>535</v>
      </c>
      <c r="G315" s="146" t="s">
        <v>536</v>
      </c>
      <c r="H315" s="147">
        <v>8</v>
      </c>
      <c r="I315" s="147"/>
      <c r="J315" s="147">
        <f t="shared" si="0"/>
        <v>0</v>
      </c>
      <c r="K315" s="148"/>
      <c r="L315" s="29"/>
      <c r="M315" s="149" t="s">
        <v>1</v>
      </c>
      <c r="N315" s="150" t="s">
        <v>37</v>
      </c>
      <c r="O315" s="151">
        <v>0</v>
      </c>
      <c r="P315" s="151">
        <f t="shared" si="1"/>
        <v>0</v>
      </c>
      <c r="Q315" s="151">
        <v>0</v>
      </c>
      <c r="R315" s="151">
        <f t="shared" si="2"/>
        <v>0</v>
      </c>
      <c r="S315" s="151">
        <v>0</v>
      </c>
      <c r="T315" s="152">
        <f t="shared" si="3"/>
        <v>0</v>
      </c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R315" s="153" t="s">
        <v>450</v>
      </c>
      <c r="AT315" s="153" t="s">
        <v>123</v>
      </c>
      <c r="AU315" s="153" t="s">
        <v>128</v>
      </c>
      <c r="AY315" s="16" t="s">
        <v>121</v>
      </c>
      <c r="BE315" s="154">
        <f t="shared" si="4"/>
        <v>0</v>
      </c>
      <c r="BF315" s="154">
        <f t="shared" si="5"/>
        <v>0</v>
      </c>
      <c r="BG315" s="154">
        <f t="shared" si="6"/>
        <v>0</v>
      </c>
      <c r="BH315" s="154">
        <f t="shared" si="7"/>
        <v>0</v>
      </c>
      <c r="BI315" s="154">
        <f t="shared" si="8"/>
        <v>0</v>
      </c>
      <c r="BJ315" s="16" t="s">
        <v>128</v>
      </c>
      <c r="BK315" s="155">
        <f t="shared" si="9"/>
        <v>0</v>
      </c>
      <c r="BL315" s="16" t="s">
        <v>450</v>
      </c>
      <c r="BM315" s="153" t="s">
        <v>537</v>
      </c>
    </row>
    <row r="316" spans="1:65" s="2" customFormat="1" ht="16.5" customHeight="1">
      <c r="A316" s="28"/>
      <c r="B316" s="142"/>
      <c r="C316" s="143" t="s">
        <v>538</v>
      </c>
      <c r="D316" s="143" t="s">
        <v>123</v>
      </c>
      <c r="E316" s="144" t="s">
        <v>539</v>
      </c>
      <c r="F316" s="145" t="s">
        <v>540</v>
      </c>
      <c r="G316" s="146" t="s">
        <v>335</v>
      </c>
      <c r="H316" s="147">
        <v>5.6980000000000004</v>
      </c>
      <c r="I316" s="147"/>
      <c r="J316" s="147">
        <f t="shared" si="0"/>
        <v>0</v>
      </c>
      <c r="K316" s="148"/>
      <c r="L316" s="29"/>
      <c r="M316" s="149" t="s">
        <v>1</v>
      </c>
      <c r="N316" s="150" t="s">
        <v>37</v>
      </c>
      <c r="O316" s="151">
        <v>0</v>
      </c>
      <c r="P316" s="151">
        <f t="shared" si="1"/>
        <v>0</v>
      </c>
      <c r="Q316" s="151">
        <v>0</v>
      </c>
      <c r="R316" s="151">
        <f t="shared" si="2"/>
        <v>0</v>
      </c>
      <c r="S316" s="151">
        <v>0</v>
      </c>
      <c r="T316" s="152">
        <f t="shared" si="3"/>
        <v>0</v>
      </c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R316" s="153" t="s">
        <v>450</v>
      </c>
      <c r="AT316" s="153" t="s">
        <v>123</v>
      </c>
      <c r="AU316" s="153" t="s">
        <v>128</v>
      </c>
      <c r="AY316" s="16" t="s">
        <v>121</v>
      </c>
      <c r="BE316" s="154">
        <f t="shared" si="4"/>
        <v>0</v>
      </c>
      <c r="BF316" s="154">
        <f t="shared" si="5"/>
        <v>0</v>
      </c>
      <c r="BG316" s="154">
        <f t="shared" si="6"/>
        <v>0</v>
      </c>
      <c r="BH316" s="154">
        <f t="shared" si="7"/>
        <v>0</v>
      </c>
      <c r="BI316" s="154">
        <f t="shared" si="8"/>
        <v>0</v>
      </c>
      <c r="BJ316" s="16" t="s">
        <v>128</v>
      </c>
      <c r="BK316" s="155">
        <f t="shared" si="9"/>
        <v>0</v>
      </c>
      <c r="BL316" s="16" t="s">
        <v>450</v>
      </c>
      <c r="BM316" s="153" t="s">
        <v>541</v>
      </c>
    </row>
    <row r="317" spans="1:65" s="2" customFormat="1" ht="16.5" customHeight="1">
      <c r="A317" s="28"/>
      <c r="B317" s="142"/>
      <c r="C317" s="143" t="s">
        <v>542</v>
      </c>
      <c r="D317" s="143" t="s">
        <v>123</v>
      </c>
      <c r="E317" s="144" t="s">
        <v>543</v>
      </c>
      <c r="F317" s="145" t="s">
        <v>544</v>
      </c>
      <c r="G317" s="146" t="s">
        <v>335</v>
      </c>
      <c r="H317" s="147">
        <v>10.141999999999999</v>
      </c>
      <c r="I317" s="147"/>
      <c r="J317" s="147">
        <f t="shared" si="0"/>
        <v>0</v>
      </c>
      <c r="K317" s="148"/>
      <c r="L317" s="29"/>
      <c r="M317" s="149" t="s">
        <v>1</v>
      </c>
      <c r="N317" s="150" t="s">
        <v>37</v>
      </c>
      <c r="O317" s="151">
        <v>0</v>
      </c>
      <c r="P317" s="151">
        <f t="shared" si="1"/>
        <v>0</v>
      </c>
      <c r="Q317" s="151">
        <v>0</v>
      </c>
      <c r="R317" s="151">
        <f t="shared" si="2"/>
        <v>0</v>
      </c>
      <c r="S317" s="151">
        <v>0</v>
      </c>
      <c r="T317" s="152">
        <f t="shared" si="3"/>
        <v>0</v>
      </c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R317" s="153" t="s">
        <v>450</v>
      </c>
      <c r="AT317" s="153" t="s">
        <v>123</v>
      </c>
      <c r="AU317" s="153" t="s">
        <v>128</v>
      </c>
      <c r="AY317" s="16" t="s">
        <v>121</v>
      </c>
      <c r="BE317" s="154">
        <f t="shared" si="4"/>
        <v>0</v>
      </c>
      <c r="BF317" s="154">
        <f t="shared" si="5"/>
        <v>0</v>
      </c>
      <c r="BG317" s="154">
        <f t="shared" si="6"/>
        <v>0</v>
      </c>
      <c r="BH317" s="154">
        <f t="shared" si="7"/>
        <v>0</v>
      </c>
      <c r="BI317" s="154">
        <f t="shared" si="8"/>
        <v>0</v>
      </c>
      <c r="BJ317" s="16" t="s">
        <v>128</v>
      </c>
      <c r="BK317" s="155">
        <f t="shared" si="9"/>
        <v>0</v>
      </c>
      <c r="BL317" s="16" t="s">
        <v>450</v>
      </c>
      <c r="BM317" s="153" t="s">
        <v>545</v>
      </c>
    </row>
    <row r="318" spans="1:65" s="2" customFormat="1" ht="16.5" customHeight="1">
      <c r="A318" s="28"/>
      <c r="B318" s="142"/>
      <c r="C318" s="143" t="s">
        <v>546</v>
      </c>
      <c r="D318" s="143" t="s">
        <v>123</v>
      </c>
      <c r="E318" s="144" t="s">
        <v>547</v>
      </c>
      <c r="F318" s="145" t="s">
        <v>548</v>
      </c>
      <c r="G318" s="146" t="s">
        <v>335</v>
      </c>
      <c r="H318" s="147">
        <v>15.840999999999999</v>
      </c>
      <c r="I318" s="147"/>
      <c r="J318" s="147">
        <f t="shared" si="0"/>
        <v>0</v>
      </c>
      <c r="K318" s="148"/>
      <c r="L318" s="29"/>
      <c r="M318" s="149" t="s">
        <v>1</v>
      </c>
      <c r="N318" s="150" t="s">
        <v>37</v>
      </c>
      <c r="O318" s="151">
        <v>0</v>
      </c>
      <c r="P318" s="151">
        <f t="shared" si="1"/>
        <v>0</v>
      </c>
      <c r="Q318" s="151">
        <v>0</v>
      </c>
      <c r="R318" s="151">
        <f t="shared" si="2"/>
        <v>0</v>
      </c>
      <c r="S318" s="151">
        <v>0</v>
      </c>
      <c r="T318" s="152">
        <f t="shared" si="3"/>
        <v>0</v>
      </c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R318" s="153" t="s">
        <v>450</v>
      </c>
      <c r="AT318" s="153" t="s">
        <v>123</v>
      </c>
      <c r="AU318" s="153" t="s">
        <v>128</v>
      </c>
      <c r="AY318" s="16" t="s">
        <v>121</v>
      </c>
      <c r="BE318" s="154">
        <f t="shared" si="4"/>
        <v>0</v>
      </c>
      <c r="BF318" s="154">
        <f t="shared" si="5"/>
        <v>0</v>
      </c>
      <c r="BG318" s="154">
        <f t="shared" si="6"/>
        <v>0</v>
      </c>
      <c r="BH318" s="154">
        <f t="shared" si="7"/>
        <v>0</v>
      </c>
      <c r="BI318" s="154">
        <f t="shared" si="8"/>
        <v>0</v>
      </c>
      <c r="BJ318" s="16" t="s">
        <v>128</v>
      </c>
      <c r="BK318" s="155">
        <f t="shared" si="9"/>
        <v>0</v>
      </c>
      <c r="BL318" s="16" t="s">
        <v>450</v>
      </c>
      <c r="BM318" s="153" t="s">
        <v>549</v>
      </c>
    </row>
    <row r="319" spans="1:65" s="12" customFormat="1" ht="22.8" customHeight="1">
      <c r="B319" s="130"/>
      <c r="D319" s="131" t="s">
        <v>70</v>
      </c>
      <c r="E319" s="140" t="s">
        <v>550</v>
      </c>
      <c r="F319" s="140" t="s">
        <v>551</v>
      </c>
      <c r="J319" s="141">
        <f>BK319</f>
        <v>0</v>
      </c>
      <c r="L319" s="130"/>
      <c r="M319" s="134"/>
      <c r="N319" s="135"/>
      <c r="O319" s="135"/>
      <c r="P319" s="136">
        <f>SUM(P320:P324)</f>
        <v>0</v>
      </c>
      <c r="Q319" s="135"/>
      <c r="R319" s="136">
        <f>SUM(R320:R324)</f>
        <v>0</v>
      </c>
      <c r="S319" s="135"/>
      <c r="T319" s="137">
        <f>SUM(T320:T324)</f>
        <v>0</v>
      </c>
      <c r="AR319" s="131" t="s">
        <v>137</v>
      </c>
      <c r="AT319" s="138" t="s">
        <v>70</v>
      </c>
      <c r="AU319" s="138" t="s">
        <v>79</v>
      </c>
      <c r="AY319" s="131" t="s">
        <v>121</v>
      </c>
      <c r="BK319" s="139">
        <f>SUM(BK320:BK324)</f>
        <v>0</v>
      </c>
    </row>
    <row r="320" spans="1:65" s="2" customFormat="1" ht="16.5" customHeight="1">
      <c r="A320" s="28"/>
      <c r="B320" s="142"/>
      <c r="C320" s="143" t="s">
        <v>552</v>
      </c>
      <c r="D320" s="143" t="s">
        <v>123</v>
      </c>
      <c r="E320" s="144" t="s">
        <v>553</v>
      </c>
      <c r="F320" s="145" t="s">
        <v>554</v>
      </c>
      <c r="G320" s="146" t="s">
        <v>419</v>
      </c>
      <c r="H320" s="147">
        <v>11633</v>
      </c>
      <c r="I320" s="147"/>
      <c r="J320" s="147">
        <f>ROUND(I320*H320,3)</f>
        <v>0</v>
      </c>
      <c r="K320" s="148"/>
      <c r="L320" s="29"/>
      <c r="M320" s="149" t="s">
        <v>1</v>
      </c>
      <c r="N320" s="150" t="s">
        <v>37</v>
      </c>
      <c r="O320" s="151">
        <v>0</v>
      </c>
      <c r="P320" s="151">
        <f>O320*H320</f>
        <v>0</v>
      </c>
      <c r="Q320" s="151">
        <v>0</v>
      </c>
      <c r="R320" s="151">
        <f>Q320*H320</f>
        <v>0</v>
      </c>
      <c r="S320" s="151">
        <v>0</v>
      </c>
      <c r="T320" s="152">
        <f>S320*H320</f>
        <v>0</v>
      </c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R320" s="153" t="s">
        <v>450</v>
      </c>
      <c r="AT320" s="153" t="s">
        <v>123</v>
      </c>
      <c r="AU320" s="153" t="s">
        <v>128</v>
      </c>
      <c r="AY320" s="16" t="s">
        <v>121</v>
      </c>
      <c r="BE320" s="154">
        <f>IF(N320="základná",J320,0)</f>
        <v>0</v>
      </c>
      <c r="BF320" s="154">
        <f>IF(N320="znížená",J320,0)</f>
        <v>0</v>
      </c>
      <c r="BG320" s="154">
        <f>IF(N320="zákl. prenesená",J320,0)</f>
        <v>0</v>
      </c>
      <c r="BH320" s="154">
        <f>IF(N320="zníž. prenesená",J320,0)</f>
        <v>0</v>
      </c>
      <c r="BI320" s="154">
        <f>IF(N320="nulová",J320,0)</f>
        <v>0</v>
      </c>
      <c r="BJ320" s="16" t="s">
        <v>128</v>
      </c>
      <c r="BK320" s="155">
        <f>ROUND(I320*H320,3)</f>
        <v>0</v>
      </c>
      <c r="BL320" s="16" t="s">
        <v>450</v>
      </c>
      <c r="BM320" s="153" t="s">
        <v>555</v>
      </c>
    </row>
    <row r="321" spans="1:65" s="13" customFormat="1">
      <c r="B321" s="156"/>
      <c r="D321" s="157" t="s">
        <v>130</v>
      </c>
      <c r="E321" s="158" t="s">
        <v>1</v>
      </c>
      <c r="F321" s="159" t="s">
        <v>556</v>
      </c>
      <c r="H321" s="160">
        <v>11633</v>
      </c>
      <c r="L321" s="156"/>
      <c r="M321" s="161"/>
      <c r="N321" s="162"/>
      <c r="O321" s="162"/>
      <c r="P321" s="162"/>
      <c r="Q321" s="162"/>
      <c r="R321" s="162"/>
      <c r="S321" s="162"/>
      <c r="T321" s="163"/>
      <c r="AT321" s="158" t="s">
        <v>130</v>
      </c>
      <c r="AU321" s="158" t="s">
        <v>128</v>
      </c>
      <c r="AV321" s="13" t="s">
        <v>128</v>
      </c>
      <c r="AW321" s="13" t="s">
        <v>27</v>
      </c>
      <c r="AX321" s="13" t="s">
        <v>71</v>
      </c>
      <c r="AY321" s="158" t="s">
        <v>121</v>
      </c>
    </row>
    <row r="322" spans="1:65" s="14" customFormat="1">
      <c r="B322" s="164"/>
      <c r="D322" s="157" t="s">
        <v>130</v>
      </c>
      <c r="E322" s="165" t="s">
        <v>1</v>
      </c>
      <c r="F322" s="166" t="s">
        <v>132</v>
      </c>
      <c r="H322" s="167">
        <v>11633</v>
      </c>
      <c r="L322" s="164"/>
      <c r="M322" s="168"/>
      <c r="N322" s="169"/>
      <c r="O322" s="169"/>
      <c r="P322" s="169"/>
      <c r="Q322" s="169"/>
      <c r="R322" s="169"/>
      <c r="S322" s="169"/>
      <c r="T322" s="170"/>
      <c r="AT322" s="165" t="s">
        <v>130</v>
      </c>
      <c r="AU322" s="165" t="s">
        <v>128</v>
      </c>
      <c r="AV322" s="14" t="s">
        <v>127</v>
      </c>
      <c r="AW322" s="14" t="s">
        <v>27</v>
      </c>
      <c r="AX322" s="14" t="s">
        <v>79</v>
      </c>
      <c r="AY322" s="165" t="s">
        <v>121</v>
      </c>
    </row>
    <row r="323" spans="1:65" s="2" customFormat="1" ht="16.5" customHeight="1">
      <c r="A323" s="28"/>
      <c r="B323" s="142"/>
      <c r="C323" s="171" t="s">
        <v>557</v>
      </c>
      <c r="D323" s="171" t="s">
        <v>324</v>
      </c>
      <c r="E323" s="172" t="s">
        <v>558</v>
      </c>
      <c r="F323" s="173" t="s">
        <v>559</v>
      </c>
      <c r="G323" s="174" t="s">
        <v>419</v>
      </c>
      <c r="H323" s="175">
        <v>11633</v>
      </c>
      <c r="I323" s="175"/>
      <c r="J323" s="175">
        <f>ROUND(I323*H323,3)</f>
        <v>0</v>
      </c>
      <c r="K323" s="176"/>
      <c r="L323" s="177"/>
      <c r="M323" s="178" t="s">
        <v>1</v>
      </c>
      <c r="N323" s="179" t="s">
        <v>37</v>
      </c>
      <c r="O323" s="151">
        <v>0</v>
      </c>
      <c r="P323" s="151">
        <f>O323*H323</f>
        <v>0</v>
      </c>
      <c r="Q323" s="151">
        <v>0</v>
      </c>
      <c r="R323" s="151">
        <f>Q323*H323</f>
        <v>0</v>
      </c>
      <c r="S323" s="151">
        <v>0</v>
      </c>
      <c r="T323" s="152">
        <f>S323*H323</f>
        <v>0</v>
      </c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R323" s="153" t="s">
        <v>455</v>
      </c>
      <c r="AT323" s="153" t="s">
        <v>324</v>
      </c>
      <c r="AU323" s="153" t="s">
        <v>128</v>
      </c>
      <c r="AY323" s="16" t="s">
        <v>121</v>
      </c>
      <c r="BE323" s="154">
        <f>IF(N323="základná",J323,0)</f>
        <v>0</v>
      </c>
      <c r="BF323" s="154">
        <f>IF(N323="znížená",J323,0)</f>
        <v>0</v>
      </c>
      <c r="BG323" s="154">
        <f>IF(N323="zákl. prenesená",J323,0)</f>
        <v>0</v>
      </c>
      <c r="BH323" s="154">
        <f>IF(N323="zníž. prenesená",J323,0)</f>
        <v>0</v>
      </c>
      <c r="BI323" s="154">
        <f>IF(N323="nulová",J323,0)</f>
        <v>0</v>
      </c>
      <c r="BJ323" s="16" t="s">
        <v>128</v>
      </c>
      <c r="BK323" s="155">
        <f>ROUND(I323*H323,3)</f>
        <v>0</v>
      </c>
      <c r="BL323" s="16" t="s">
        <v>450</v>
      </c>
      <c r="BM323" s="153" t="s">
        <v>560</v>
      </c>
    </row>
    <row r="324" spans="1:65" s="2" customFormat="1" ht="16.5" customHeight="1">
      <c r="A324" s="28"/>
      <c r="B324" s="142"/>
      <c r="C324" s="143" t="s">
        <v>561</v>
      </c>
      <c r="D324" s="143" t="s">
        <v>123</v>
      </c>
      <c r="E324" s="144" t="s">
        <v>562</v>
      </c>
      <c r="F324" s="145" t="s">
        <v>563</v>
      </c>
      <c r="G324" s="146" t="s">
        <v>335</v>
      </c>
      <c r="H324" s="147">
        <v>100.23</v>
      </c>
      <c r="I324" s="147"/>
      <c r="J324" s="147">
        <f>ROUND(I324*H324,3)</f>
        <v>0</v>
      </c>
      <c r="K324" s="148"/>
      <c r="L324" s="29"/>
      <c r="M324" s="180" t="s">
        <v>1</v>
      </c>
      <c r="N324" s="181" t="s">
        <v>37</v>
      </c>
      <c r="O324" s="182">
        <v>0</v>
      </c>
      <c r="P324" s="182">
        <f>O324*H324</f>
        <v>0</v>
      </c>
      <c r="Q324" s="182">
        <v>0</v>
      </c>
      <c r="R324" s="182">
        <f>Q324*H324</f>
        <v>0</v>
      </c>
      <c r="S324" s="182">
        <v>0</v>
      </c>
      <c r="T324" s="183">
        <f>S324*H324</f>
        <v>0</v>
      </c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R324" s="153" t="s">
        <v>450</v>
      </c>
      <c r="AT324" s="153" t="s">
        <v>123</v>
      </c>
      <c r="AU324" s="153" t="s">
        <v>128</v>
      </c>
      <c r="AY324" s="16" t="s">
        <v>121</v>
      </c>
      <c r="BE324" s="154">
        <f>IF(N324="základná",J324,0)</f>
        <v>0</v>
      </c>
      <c r="BF324" s="154">
        <f>IF(N324="znížená",J324,0)</f>
        <v>0</v>
      </c>
      <c r="BG324" s="154">
        <f>IF(N324="zákl. prenesená",J324,0)</f>
        <v>0</v>
      </c>
      <c r="BH324" s="154">
        <f>IF(N324="zníž. prenesená",J324,0)</f>
        <v>0</v>
      </c>
      <c r="BI324" s="154">
        <f>IF(N324="nulová",J324,0)</f>
        <v>0</v>
      </c>
      <c r="BJ324" s="16" t="s">
        <v>128</v>
      </c>
      <c r="BK324" s="155">
        <f>ROUND(I324*H324,3)</f>
        <v>0</v>
      </c>
      <c r="BL324" s="16" t="s">
        <v>450</v>
      </c>
      <c r="BM324" s="153" t="s">
        <v>564</v>
      </c>
    </row>
    <row r="325" spans="1:65" s="2" customFormat="1" ht="6.9" customHeight="1">
      <c r="A325" s="28"/>
      <c r="B325" s="46"/>
      <c r="C325" s="47"/>
      <c r="D325" s="47"/>
      <c r="E325" s="47"/>
      <c r="F325" s="47"/>
      <c r="G325" s="47"/>
      <c r="H325" s="47"/>
      <c r="I325" s="47"/>
      <c r="J325" s="47"/>
      <c r="K325" s="47"/>
      <c r="L325" s="29"/>
      <c r="M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</row>
  </sheetData>
  <autoFilter ref="C132:K324" xr:uid="{00000000-0009-0000-0000-000001000000}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ASR</vt:lpstr>
      <vt:lpstr>'01 - ASR'!Názvy_tlače</vt:lpstr>
      <vt:lpstr>'Rekapitulácia stavby'!Názvy_tlače</vt:lpstr>
      <vt:lpstr>'01 - ASR'!Oblasť_tlače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pocitac-PC\pocitac</dc:creator>
  <cp:lastModifiedBy>PC</cp:lastModifiedBy>
  <dcterms:created xsi:type="dcterms:W3CDTF">2022-06-22T16:26:12Z</dcterms:created>
  <dcterms:modified xsi:type="dcterms:W3CDTF">2022-06-23T03:56:14Z</dcterms:modified>
</cp:coreProperties>
</file>