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2"/>
  </bookViews>
  <sheets>
    <sheet name="Stavba" sheetId="1" r:id="rId1"/>
    <sheet name="VzorPolozky" sheetId="2" state="hidden" r:id="rId2"/>
    <sheet name="01 20180070_01C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'01 20180070_01C Pol'!$1:$7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20180070_01C Pol'!$A$1:$W$224</definedName>
    <definedName name="_xlnm.Print_Area" localSheetId="0">'Stavba'!$A$1:$J$62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<sst xmlns="http://schemas.openxmlformats.org/spreadsheetml/2006/main" count="945" uniqueCount="396">
  <si>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</si>
  <si>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</si>
  <si>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</si>
  <si>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</si>
  <si>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</si>
  <si>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</si>
  <si>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</si>
  <si>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</si>
  <si>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</si>
  <si>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</si>
  <si>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</si>
  <si>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</si>
  <si>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</si>
  <si>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</si>
  <si>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</si>
  <si>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</si>
  <si>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</si>
  <si>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</si>
  <si>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</si>
  <si>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</si>
  <si>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</si>
  <si>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</si>
  <si>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</si>
  <si>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</si>
  <si>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</si>
  <si>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</si>
  <si>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</si>
  <si>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</si>
  <si>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</si>
  <si>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</si>
  <si>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</si>
  <si>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</si>
  <si>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</si>
  <si>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</si>
  <si>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</si>
  <si>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</si>
  <si>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</si>
  <si>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</si>
  <si>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</si>
  <si>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</si>
  <si>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20180070_01C</t>
  </si>
  <si>
    <t>Bežecký ovál_úprava</t>
  </si>
  <si>
    <t>01</t>
  </si>
  <si>
    <t>Bežecký ovál</t>
  </si>
  <si>
    <t>Objekt:</t>
  </si>
  <si>
    <t>Rozpočet:</t>
  </si>
  <si>
    <t>20180070</t>
  </si>
  <si>
    <t>ŽIAR NAD HRONOM - Rekonštrukcia bžeckého oválu</t>
  </si>
  <si>
    <t>Stavba</t>
  </si>
  <si>
    <t>Celkem za stavbu</t>
  </si>
  <si>
    <t>EUR</t>
  </si>
  <si>
    <t>Rekapitulace dílů</t>
  </si>
  <si>
    <t>Typ dílu</t>
  </si>
  <si>
    <t>023</t>
  </si>
  <si>
    <t>Příprava pro el.časomíru</t>
  </si>
  <si>
    <t>1.0</t>
  </si>
  <si>
    <t>Zemné práce</t>
  </si>
  <si>
    <t>18</t>
  </si>
  <si>
    <t>Povrchové úpravy terénu</t>
  </si>
  <si>
    <t>471.0</t>
  </si>
  <si>
    <t>Umelé povrchy</t>
  </si>
  <si>
    <t>5.0</t>
  </si>
  <si>
    <t>Komunikácie</t>
  </si>
  <si>
    <t>569.0</t>
  </si>
  <si>
    <t>Podkladné vrstvy umelých povrchov</t>
  </si>
  <si>
    <t>63.0</t>
  </si>
  <si>
    <t>Podlahy a podlahové konštrukcie</t>
  </si>
  <si>
    <t>8.0</t>
  </si>
  <si>
    <t>Trubné vedenie</t>
  </si>
  <si>
    <t>872.0</t>
  </si>
  <si>
    <t>Líniové odvodňovacie žľaby</t>
  </si>
  <si>
    <t>913.0</t>
  </si>
  <si>
    <t>Vybavenie športoviska</t>
  </si>
  <si>
    <t>915.0</t>
  </si>
  <si>
    <t>Ohraničenie plôch - obrubníky</t>
  </si>
  <si>
    <t>99.0</t>
  </si>
  <si>
    <t>Staveniskový presun hmôt</t>
  </si>
  <si>
    <t>VN.0</t>
  </si>
  <si>
    <t>Vedľajšie náklady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</si>
  <si>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</si>
  <si>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</si>
  <si>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</si>
  <si>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</si>
  <si>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</si>
  <si>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</si>
  <si>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</si>
  <si>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</si>
  <si>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</si>
  <si>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</si>
  <si>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</si>
  <si>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</si>
  <si>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</si>
  <si>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</si>
  <si>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</si>
  <si>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</si>
  <si>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</si>
  <si>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</si>
  <si>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</si>
  <si>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</si>
  <si>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</si>
  <si>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</si>
  <si>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</si>
  <si>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</si>
  <si>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</si>
  <si>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</si>
  <si>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</si>
  <si>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</si>
  <si>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131201101S00</t>
  </si>
  <si>
    <t>Hĺbenie jám nezapaž. v horn. tr. 3 do 100 m3</t>
  </si>
  <si>
    <t>m3</t>
  </si>
  <si>
    <t>ODIS</t>
  </si>
  <si>
    <t>Indiv</t>
  </si>
  <si>
    <t>POL1_1</t>
  </si>
  <si>
    <t>(0,7*0,7*0,7)*4</t>
  </si>
  <si>
    <t>VV</t>
  </si>
  <si>
    <t>162701105S00</t>
  </si>
  <si>
    <t>Vodorovné premiestnenie výkopu do 10000 m horn. tr . 1-4</t>
  </si>
  <si>
    <t>(6,34+3,43)</t>
  </si>
  <si>
    <t>451541111S00</t>
  </si>
  <si>
    <t>Lôžko pod potrubie, stoky v otvorenom výkope zo št rkodrvy</t>
  </si>
  <si>
    <t>((35,2+37,8+80,7+10,0)*0,3*0,07)</t>
  </si>
  <si>
    <t>871251111S00</t>
  </si>
  <si>
    <t>Montáž potrubia z tlakových rúrok z tvrdého PVC d 110, tesnených gumovým krúžkom</t>
  </si>
  <si>
    <t>m</t>
  </si>
  <si>
    <t>35,2+37,8+80,7+10,0</t>
  </si>
  <si>
    <t>953943124S00</t>
  </si>
  <si>
    <t>Osadenie ostat. výrobkov do 30 kg do betónu bez do dávky</t>
  </si>
  <si>
    <t>kus</t>
  </si>
  <si>
    <t>286-10001.NC</t>
  </si>
  <si>
    <t>Rozdelovacia šachta - dodávka</t>
  </si>
  <si>
    <t>Vlastní</t>
  </si>
  <si>
    <t>POL12_0</t>
  </si>
  <si>
    <t>/dodávka PREFA šachet - rozm. 60x60x45cm/</t>
  </si>
  <si>
    <t>POP</t>
  </si>
  <si>
    <t>286-10002.NC</t>
  </si>
  <si>
    <t>Flexibilná káblová chránička DN 90</t>
  </si>
  <si>
    <t>/dodávka kabelové chráničky/</t>
  </si>
  <si>
    <t>(35,2+37,8+80,7+10,0)*1,02</t>
  </si>
  <si>
    <t>113204111S00</t>
  </si>
  <si>
    <t>Vytrhanie obrubníkov betónových</t>
  </si>
  <si>
    <t>ODIS 18/1</t>
  </si>
  <si>
    <t>POL1_</t>
  </si>
  <si>
    <t>121101113</t>
  </si>
  <si>
    <t>Odstránenie škváry s  premiestn. na hromady, so zložením na vzdialenosť do 100 m a  do 10000 m3</t>
  </si>
  <si>
    <t xml:space="preserve">m3    </t>
  </si>
  <si>
    <t>1946*0,15</t>
  </si>
  <si>
    <t>122201102S00</t>
  </si>
  <si>
    <t>Odkopávky a prekopávky nezapaž. v horn. tr. 3 nad 100 do 1 000 m3</t>
  </si>
  <si>
    <t>POL1_0</t>
  </si>
  <si>
    <t>3495*0,25</t>
  </si>
  <si>
    <t>131201109S00</t>
  </si>
  <si>
    <t>Príplatok za lepivosť v horn. tr. 3</t>
  </si>
  <si>
    <t>131201201S00</t>
  </si>
  <si>
    <t>Hĺbenie jám zapaž. v horn. tr. 3 do 100 m3</t>
  </si>
  <si>
    <t>vsakovacia jama : (3,0*4,0*3,0)*2</t>
  </si>
  <si>
    <t>132201101S00</t>
  </si>
  <si>
    <t>Hĺbenie rýh šírka do 60 cm v horn. tr. 3 do 100 m3</t>
  </si>
  <si>
    <t>obrubníky : 596,5*0,5*0,3</t>
  </si>
  <si>
    <t>drenážne potrubie : (204,2+130,8+30,0+4,8+4,8)*0,3*0,7</t>
  </si>
  <si>
    <t>zvodné potrubie : (7,8+15,2)*0,3*0,85</t>
  </si>
  <si>
    <t>132201109S00</t>
  </si>
  <si>
    <t>Príplatok za lepivosť horniny tr. 3 v rýhach š. do 60 cm</t>
  </si>
  <si>
    <t>151101201S00</t>
  </si>
  <si>
    <t>Zhotovenie paženia stien výkopu príložné hl. do 4 m</t>
  </si>
  <si>
    <t>m2</t>
  </si>
  <si>
    <t>vsakovacia jama : (2*(3+4))*3</t>
  </si>
  <si>
    <t>151101211S00</t>
  </si>
  <si>
    <t>Odstránenie paženia stien výkopu príložné hl. do 4 m</t>
  </si>
  <si>
    <t>873,75+98,24+174,006</t>
  </si>
  <si>
    <t>171201202S00</t>
  </si>
  <si>
    <t>Uloženie sypaniny na skládky nad 100 do 1 000 m3</t>
  </si>
  <si>
    <t>17120120900S00</t>
  </si>
  <si>
    <t>Poplatok za skladovanie - kamenivo</t>
  </si>
  <si>
    <t>t</t>
  </si>
  <si>
    <t>1145,996*1,5</t>
  </si>
  <si>
    <t>174101001S00</t>
  </si>
  <si>
    <t>Zásyp zhutnený jám, šachiet, rýh, zárezov alebo ok olo objektov do 100 m3</t>
  </si>
  <si>
    <t>jestvujúca zemina : (5,0*4,0*0,2)*2</t>
  </si>
  <si>
    <t>kamenivo (výplň) : (3,0*4,0*2,8)*2</t>
  </si>
  <si>
    <t>211971121S00</t>
  </si>
  <si>
    <t>Zhotovenie opláš. odv. rebier z geotex. skl. nad 1 :2,5 š. do 2,5 m</t>
  </si>
  <si>
    <t>(4*(3+4))*2,97</t>
  </si>
  <si>
    <t>(3*4)*4</t>
  </si>
  <si>
    <t>215901101S00</t>
  </si>
  <si>
    <t>Zhutnenie podložia z hor. súdr. do 92%PS a nesúdr. Id do 0,8</t>
  </si>
  <si>
    <t>979083116S00</t>
  </si>
  <si>
    <t>Vodorovné premiestnenie sute na skládku do 10000 m</t>
  </si>
  <si>
    <t>obrubníky s operou : (786*0,3*0,3)*2,3</t>
  </si>
  <si>
    <t>979131409S00</t>
  </si>
  <si>
    <t>Poplatok za ulož.a znešk.staveb.sute na vymedzenýc h skládkach "O"-ostatný odpad</t>
  </si>
  <si>
    <t>583439310S</t>
  </si>
  <si>
    <t>Kamenivo drtené hrubé 16-32C</t>
  </si>
  <si>
    <t>POL3_</t>
  </si>
  <si>
    <t>((3,0*4,0*2,8)*2)*1,8</t>
  </si>
  <si>
    <t>693665120S</t>
  </si>
  <si>
    <t>Geotextília polypropylénová TATRATEX PP 300g/m2</t>
  </si>
  <si>
    <t>107,4*1,02</t>
  </si>
  <si>
    <t>162206113S00</t>
  </si>
  <si>
    <t>Vodorovné premiestnenie zemín schopných zúrodnenia 50-100 m</t>
  </si>
  <si>
    <t>premiestnenie výkopku pre ter.úpravy (po vonkajšom obvode oválu) : 376*1,0*0,3</t>
  </si>
  <si>
    <t>premiestnenie výkopku pre ter.úpravy (po vnútornom obvode oválu) : 312,8*1,0*0,3</t>
  </si>
  <si>
    <t>premiestnenie výkopku pre ter.úpravy (vrh guľou) : 20,4*1,0*0,3</t>
  </si>
  <si>
    <t>180402112S00</t>
  </si>
  <si>
    <t>Založenie parkového trávnika výsevom vo svahu 1:5- 1:2</t>
  </si>
  <si>
    <t>premiestnenie výkopku pre ter.úpravy (po vonkajšom obvode oválu) : 376*1,0</t>
  </si>
  <si>
    <t>premiestnenie výkopku pre ter.úpravy (po vnútornom obvode oválu) : 312,8*1,0</t>
  </si>
  <si>
    <t>premiestnenie výkopku pre ter.úpravy (vrh guľou) : 20,4*1,0</t>
  </si>
  <si>
    <t>181301104S00</t>
  </si>
  <si>
    <t>Rozprestretie ornice, sklon do 1:5 do 500 m2 hr. d o 25 cm</t>
  </si>
  <si>
    <t>005724400S</t>
  </si>
  <si>
    <t>Zmes trávna ihrisková</t>
  </si>
  <si>
    <t>kg</t>
  </si>
  <si>
    <t>POL3_1</t>
  </si>
  <si>
    <t>(709,2*35)/1000</t>
  </si>
  <si>
    <t>589311112S00</t>
  </si>
  <si>
    <t>Kryt vonkajších plôch pre atletiku (napr. Conipur SW alebo Polytan M), RAL 3016</t>
  </si>
  <si>
    <t>/kompletná dodávka a položenie monolitického umelého PUR povrchu - obotový typ "Sandwich"; jedná sa o na stavbe zhotovený dvojvrstvový vodou nepriepustný umelý povrch. Je tvorený základnou vrstvou z čierneho gumového granulátu SBR 1-4mm spojeného polyuretánovým pojivom, ktorá se kladie v priem. hr. 10mm. Zmes sa mieša priamo na stavbe a nanáša sa celoplošene špeciálnym k tomu určeným finišerom, čím sa vytvára monolitický bezšpárový a vodopriepustný celok. Na túto vrstvu sa vykonáva dvojzložková polyuretanová vodou nepriepustná stierka, do kotrej je eště za mekka ručne aplikovaný vsyp z EPDM farebného granulátu. Celková hr. povrchu je teda 13mm. Tento povrch je určený špeciálne pre atletiku. Farva povrchu modrá RAL 5015, čiarovanie jednotlivých dráh na ovále a základnych handicapov bude prevedená bielou PUR farbou, ostatné handicapy budú prevedené v rozdielnych farebných odtieňoch. Povrch musí mať platný certifikát IAAF/</t>
  </si>
  <si>
    <t/>
  </si>
  <si>
    <t>1) Požadované technické vlastnosti:</t>
  </si>
  <si>
    <t>a) Podľa IAAF špecifikácie</t>
  </si>
  <si>
    <t>Útlm dopadu – min 35%</t>
  </si>
  <si>
    <t>Vertikálna deformácia – min 1,5 mm</t>
  </si>
  <si>
    <t>Klzkosť – min 0,5</t>
  </si>
  <si>
    <t>Vodopriepustnosť – vodonepriepustný</t>
  </si>
  <si>
    <t>589991001.SR</t>
  </si>
  <si>
    <t>Čiarovanie ihriska</t>
  </si>
  <si>
    <t>kompl.</t>
  </si>
  <si>
    <t>589311111S00</t>
  </si>
  <si>
    <t>Kryt vonkajších plôch pre atletiku, typ „Spray coat“ , (napr. Conipur SP, Spurtan WS) RAL 3016</t>
  </si>
  <si>
    <t>POL12_1</t>
  </si>
  <si>
    <t>/kompletná cena za prevedenie umelého vodopriepustného polyuretanového povrchu hr. 13mm. Tento typ povrchu „Spray coat“ je tvorený základnou vrstvou čierneho gumového granulátu SBR frakce 1-4 mm spojeného polyuretanovým pojivom, ktorá se kladie v priemernej hr. 10mm. Zmes sa mieša na mieste stavby a nanáša se špeciálnym k tomu určeným finišerom na celú plochu, čím vytvára monolitický, bezšpárový a vodopriepustný celok. Na túto vrstvu se vykonáva nástrek hr. 3mm z jemného gumového granulátu EPDM frakce 0,5-1,5 mm spôsobujúceho zdrsnenie a protišmikový efekt. Celková hr. povrchu je teda 13mm. Tento povrch je určený špeciálne pre atletiku.</t>
  </si>
  <si>
    <t>Umelý povrch budečervený a musí mať platný certifikát medzinárodnej atletickej federácie IAAF. Čiarovanie jednotlivých dráh na ovále a základných handicapov bude  bielou farbou, ostatné handicapy budú v rozdielnych farebných odtieňoch.</t>
  </si>
  <si>
    <t>Pevnosť v ťahu – min 0,4 N/mm2</t>
  </si>
  <si>
    <t>Pomerové predĺženie pri pretrhnutí - min. 70%</t>
  </si>
  <si>
    <t>Zápach – bez zápachu</t>
  </si>
  <si>
    <t>564721111.1S00</t>
  </si>
  <si>
    <t>Podklad z kameniva drveného 16-32 mm hr. 80 mm, Trieda A</t>
  </si>
  <si>
    <t>564721111.2S00</t>
  </si>
  <si>
    <t>Podklad z kameniva drveného 8-16 mm hr. 40 mm, Trieda A</t>
  </si>
  <si>
    <t>564721111.3S00</t>
  </si>
  <si>
    <t>Podklad z kameniva drveného 4-8 mm hr. 20 mm, Trieda A</t>
  </si>
  <si>
    <t>564721111S00</t>
  </si>
  <si>
    <t>Podklad z kameniva drveného 0-4 mm hr. 10 mm, Trieda A, ručné spracovanie, hutnenie Edf2= min. 50Mpa</t>
  </si>
  <si>
    <t>564751112S00</t>
  </si>
  <si>
    <t>Podklad z kameniva hrub. drveného 32-63 mm hr. 160 mm, Trieda A, prehutnenie Edf2=min. 25Mpa</t>
  </si>
  <si>
    <t>916561111S00</t>
  </si>
  <si>
    <t>Osadenie záhon. obrubníka betón. do lôžka z betónu tr. C 12/15 s bočnou oporou</t>
  </si>
  <si>
    <t>trieda A</t>
  </si>
  <si>
    <t>918101111S00</t>
  </si>
  <si>
    <t>Lôžko pod obrubníky, krajníky, obruby z betónu tr. C 12/15</t>
  </si>
  <si>
    <t>596,5*0,25*0,2</t>
  </si>
  <si>
    <t>592173100S</t>
  </si>
  <si>
    <t>Obrubník záhonový ABO 4-5 50x5x25</t>
  </si>
  <si>
    <t>(596,5*2)*1,02</t>
  </si>
  <si>
    <t>327055T10</t>
  </si>
  <si>
    <t>Asfaltový koberec drenážny PA 8, hr.40 mm</t>
  </si>
  <si>
    <t>327055T10.1</t>
  </si>
  <si>
    <t>Asfaltový koberec drenážny PA 11, hr.50 mm</t>
  </si>
  <si>
    <t>564231111S00</t>
  </si>
  <si>
    <t>Podklad zo štrkopiesku hr. 100 mm</t>
  </si>
  <si>
    <t>vrh.kruhy : (4,0*6,0)</t>
  </si>
  <si>
    <t>631315711S00</t>
  </si>
  <si>
    <t>Mazanina z betónu prostého tr. C25/30 hr. 12-24 cm, vystužená oceľovými vláknami</t>
  </si>
  <si>
    <t>pozice vrh. kruhu : ((4,0*6,0)*0,15)</t>
  </si>
  <si>
    <t>631319165S00</t>
  </si>
  <si>
    <t>Príplatok za konečnú úpravu mazaniny hr. do 24 cm</t>
  </si>
  <si>
    <t>632412130S00</t>
  </si>
  <si>
    <t>Poter zo SMS Hasit, ručné spracovnie, hr. 30 mm</t>
  </si>
  <si>
    <t>211561111S00</t>
  </si>
  <si>
    <t>Výplň odvodňovacích rebier kamenivom hrubým drvený m 4-16 mm</t>
  </si>
  <si>
    <t>drenážne potrubie : (204,2+130,8+30,0+4,8+4,8)*(3*0,3)*(2*0,7)</t>
  </si>
  <si>
    <t>zvodné potrubie : (7,8+15,2)*(3*0,3)*(2*0,85)</t>
  </si>
  <si>
    <t>871219111S00</t>
  </si>
  <si>
    <t>Ukladanie drenážneho potrubia bezvýkopovým systémo m z flexibilného PVC, bez obsypu</t>
  </si>
  <si>
    <t>drenážne potrubie : (204,2+130,8+30,0+4,8+4,8)</t>
  </si>
  <si>
    <t>zvodné potrubie : (7,8+15,2)</t>
  </si>
  <si>
    <t>894807112S00</t>
  </si>
  <si>
    <t>Montáž revíznej šachty z PVC, DN šachty 400, DN po trubia 160, tlak 12,5 t, hl. 850 do 1200 mm</t>
  </si>
  <si>
    <t>286112163S</t>
  </si>
  <si>
    <t>Rúrka flexodrenážna PVC D 100 mm</t>
  </si>
  <si>
    <t>drenážne potrubie : (204,2+130,8+30,0+4,8+4,8)*1,02</t>
  </si>
  <si>
    <t>286112165S</t>
  </si>
  <si>
    <t>Rúrka flexodrenážna PVC D 160 mm</t>
  </si>
  <si>
    <t>zvodné potrubie : (7,8+15,2)*1,02</t>
  </si>
  <si>
    <t>2863K7980S</t>
  </si>
  <si>
    <t>Program AWA-šachta DN 300 / DN 600 - REHAU</t>
  </si>
  <si>
    <t xml:space="preserve">ks    </t>
  </si>
  <si>
    <t>693665100S</t>
  </si>
  <si>
    <t>Geotextília polypropylénová TATRATEX PP 200g/m2</t>
  </si>
  <si>
    <t>507,186*1,02</t>
  </si>
  <si>
    <t>597103111RT1</t>
  </si>
  <si>
    <t>Montáž vpusti pro žlaby polymerbetonové, včetně obetonování B 15, zatížení A 15 - C 250 kN</t>
  </si>
  <si>
    <t>RTS 19/ I</t>
  </si>
  <si>
    <t>/osazení těles odvodňovacích žlabů v místě vnitřního obrubníku/</t>
  </si>
  <si>
    <t>(297*0,30*0,25)</t>
  </si>
  <si>
    <t>935113111S00</t>
  </si>
  <si>
    <t>Osadenie odvodňovacieho polymerbetónového žľabu s krycím roštom šírky do 200 mm</t>
  </si>
  <si>
    <t>žlaby : 297</t>
  </si>
  <si>
    <t>odpočet vpustí : -(0,5*8)</t>
  </si>
  <si>
    <t>87299-9001.NC</t>
  </si>
  <si>
    <t>Liniový odvodňovací žlab DN 100 dl. 100cm</t>
  </si>
  <si>
    <t>/dodávka komplet.těles odvod.žlabů-včetně mřížky a aretace, např. ACO Self/</t>
  </si>
  <si>
    <t>(9,5+74,2)*1,02</t>
  </si>
  <si>
    <t>Štěrbinový odvodňovací žlab - přímý, s rozdělovací hranou</t>
  </si>
  <si>
    <t>/dodávka štěrbinových žlabů - např. Hauraton RECYFIX-Sport Schlitzrinne-SUPER/</t>
  </si>
  <si>
    <t>157</t>
  </si>
  <si>
    <t>87299-9002.NC</t>
  </si>
  <si>
    <t>Liniový odvodňovací žlab DN 100 dl. 50cm</t>
  </si>
  <si>
    <t>/dodávka komplet.těles odvod.žlabů-včetně mřížky a aretace, např. ACO Self -  ZATÁČKOVÉ KUSY/</t>
  </si>
  <si>
    <t>(26+31)*1,02</t>
  </si>
  <si>
    <t>87299-9003.NC</t>
  </si>
  <si>
    <t>Vpusť k odvod.žlabu dl. 50cm, /např. ACO Gala 37/</t>
  </si>
  <si>
    <t>/dodávka komplet.těles odvod.žlabů v prostoru vjezdu-včetně litinové mřížky, aretace a koše/</t>
  </si>
  <si>
    <t>87299-9007.NC</t>
  </si>
  <si>
    <t>Vpusť k štěrbinovému žlabu</t>
  </si>
  <si>
    <t>ks</t>
  </si>
  <si>
    <t>/dodávka vpustí pro ŠTĚRBINOVÉ žlaby - např. RECYFIX Sport Einlaufkästen/</t>
  </si>
  <si>
    <t>87299-9008.NC</t>
  </si>
  <si>
    <t>Revizní nástavec pro vpusť</t>
  </si>
  <si>
    <t>/pro vpusť ke štěrbinovému žlabu/</t>
  </si>
  <si>
    <t>953943123S00</t>
  </si>
  <si>
    <t>Osadenie ostat. výrobkov do 15 kg do betónu bez do dávky</t>
  </si>
  <si>
    <t>91301-1003.NC</t>
  </si>
  <si>
    <t>Konštrukcia guliarskeho kruhu-obruč+výstuhy</t>
  </si>
  <si>
    <t>/dodávka obruče - povrchová úprava žiarové zinkovanieí/</t>
  </si>
  <si>
    <t>91301-1004.NC</t>
  </si>
  <si>
    <t>Laminované zarážacie brvno-vrh guľou</t>
  </si>
  <si>
    <t>/dodávka zarážacieího brvna/</t>
  </si>
  <si>
    <t>91399-1003.NC</t>
  </si>
  <si>
    <t>Konštrukcia sústr.kruhu DS-KL-obruč+výstuhy, vr. redukcie</t>
  </si>
  <si>
    <t>/dodávka obruče - povrchová úprava žiarové zinkovanie; vrátane redukčnej vložky pre hod kladivom/</t>
  </si>
  <si>
    <t>91399-1014.SR</t>
  </si>
  <si>
    <t>Štartové bloky</t>
  </si>
  <si>
    <t>/dodávka startovních bloků - provedení standard/</t>
  </si>
  <si>
    <t>91399-1021.SR</t>
  </si>
  <si>
    <t>Odrazová doska pre skok do diaľky (vr.púzdra)</t>
  </si>
  <si>
    <t>/dodávka odrazovej dosky pre skok do diaľky a trojskok - trojdielne vrátane odnímateľnej prešlapovej lišty a aretačného šróbu/</t>
  </si>
  <si>
    <t>91399-1022.SR</t>
  </si>
  <si>
    <t>Prebehová doska-skok daleký,trojskok vr.púzdra</t>
  </si>
  <si>
    <t>/dodávka přeběhového prkna pro skok do dálky a trojskok - umělý povrch dtto jako na ploše sektoru/</t>
  </si>
  <si>
    <t>91399-1023.SR</t>
  </si>
  <si>
    <t>Lapač piesku-pryžová rohož 600/400/22mm</t>
  </si>
  <si>
    <t>/dodávka kompletných telies rohoží čistiacej zóny okolo doskočiska/</t>
  </si>
  <si>
    <t>doskočisko : 26,75*2</t>
  </si>
  <si>
    <t>doskočisko : (26,75*2)*0,2*0,15</t>
  </si>
  <si>
    <t>592-1.SR</t>
  </si>
  <si>
    <t>Obrubník 1000x300x60mmm - s plastom na hornej hrane</t>
  </si>
  <si>
    <t>/dodávka špeciálneho obrubníku doskočiska - plast farby bielej/</t>
  </si>
  <si>
    <t>kratší strany : (4,12-0,25-0,25-0,5)*4</t>
  </si>
  <si>
    <t>delší strany : (9,0-0,25-0,25-0,5)*4</t>
  </si>
  <si>
    <t>592-3.SR</t>
  </si>
  <si>
    <t>Obrubník rohový 250x250x60mm, v. 300mm, - s plastem na horním líci</t>
  </si>
  <si>
    <t>rohové kusy : 8</t>
  </si>
  <si>
    <t>Obrubník 500x300x60mmm - s plastom na hornej hrane</t>
  </si>
  <si>
    <t>kratší strany : 4</t>
  </si>
  <si>
    <t>delší strany : 4</t>
  </si>
  <si>
    <t>998225111S00</t>
  </si>
  <si>
    <t>Presun hmôt pre pozemné komunikácie a plochy letís k, kryt živičný</t>
  </si>
  <si>
    <t>POL7_</t>
  </si>
  <si>
    <t>DEALS001</t>
  </si>
  <si>
    <t>Statická záťažová skúška podložia</t>
  </si>
  <si>
    <t>kpl</t>
  </si>
  <si>
    <t>3x na pláni</t>
  </si>
  <si>
    <t>3x na polednej vrstve kameniva (fr.0-4)</t>
  </si>
  <si>
    <t>DEALS002</t>
  </si>
  <si>
    <t>Záťažová skúška podložia dynamická</t>
  </si>
  <si>
    <t>DEALS003</t>
  </si>
  <si>
    <t>Náklady na vytýčenie stavby</t>
  </si>
  <si>
    <t>DEALS004</t>
  </si>
  <si>
    <t>Autorský dozor stavby</t>
  </si>
  <si>
    <t>DEALS005</t>
  </si>
  <si>
    <t>Vypracovanie ekologického posudku na určenie spôsobu zlikvidovania škváry</t>
  </si>
  <si>
    <t>1002T</t>
  </si>
  <si>
    <t>NUS - náklady spojeném s umístěním stavby</t>
  </si>
  <si>
    <t>Soubor</t>
  </si>
  <si>
    <t>POL99_0</t>
  </si>
  <si>
    <t>SUM</t>
  </si>
  <si>
    <t>a)Podľa IAAF špecifikácie</t>
  </si>
  <si>
    <t>Vodopriepustnosť – min. 0,050cm/s</t>
  </si>
  <si>
    <t>b) Podľa špecifikácie DIN V 18035-6</t>
  </si>
  <si>
    <t>Štandartná deformácia – min 0,6 mm</t>
  </si>
  <si>
    <t>Odporové opotrebenie – max. 1 mm</t>
  </si>
  <si>
    <t>Odolnost pri použití tretier – trieda 1</t>
  </si>
  <si>
    <t>c) Klasifikácia podľa ASTM F 2157-08</t>
  </si>
  <si>
    <t>Trieda 1 (najvyššia možná klasifikácia)</t>
  </si>
  <si>
    <t>2)  Požadované environmentálne vlastnosti podľa DIN 18035-6 pre životné prostredie</t>
  </si>
  <si>
    <t>DOC – max 10</t>
  </si>
  <si>
    <t>Olovo (Pb)  - max 0,01mg/l</t>
  </si>
  <si>
    <t>Kadmium (Cd) – max 0,001 mg/l</t>
  </si>
  <si>
    <t>Chróm total (Cr) -  max0,01 mg/l</t>
  </si>
  <si>
    <t>Chróm VI (CrVI) – max0,01 mg/l</t>
  </si>
  <si>
    <t>Ortuť (Hg) – max 0,001 mg/l</t>
  </si>
  <si>
    <t>Zinok (Zn) – max 1 mg/l</t>
  </si>
  <si>
    <t>Selen (Sn) – max 0,01 mg/l</t>
  </si>
  <si>
    <t>END</t>
  </si>
  <si>
    <t>Slepý položkový rozpočet stavby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</si>
</sst>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0" fontId="14" fillId="0" borderId="0" xfId="0" applyNumberFormat="1" applyFont="1" applyBorder="1" applyAlignment="1">
      <alignment horizontal="center" vertical="top" wrapText="1" shrinkToFit="1"/>
    </xf>
    <xf numFmtId="0" fontId="14" fillId="0" borderId="0" xfId="0" applyNumberFormat="1" applyFont="1" applyBorder="1" applyAlignment="1">
      <alignment vertical="top" wrapText="1" shrinkToFit="1"/>
    </xf>
    <xf numFmtId="0" fontId="15" fillId="0" borderId="0" xfId="0" applyFont="1" applyBorder="1" applyAlignment="1">
      <alignment horizontal="center" vertical="top" shrinkToFit="1"/>
    </xf>
    <xf numFmtId="172" fontId="15" fillId="0" borderId="0" xfId="0" applyNumberFormat="1" applyFont="1" applyBorder="1" applyAlignment="1">
      <alignment vertical="top" shrinkToFit="1"/>
    </xf>
    <xf numFmtId="4" fontId="15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72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72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72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 quotePrefix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48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ekklsql02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zoomScaleSheetLayoutView="75" zoomScalePageLayoutView="0" workbookViewId="0" topLeftCell="B1">
      <selection activeCell="M2" sqref="M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37</v>
      </c>
      <c r="B1" s="222" t="s">
        <v>395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>
      <c r="A2" s="3"/>
      <c r="B2" s="80" t="s">
        <v>23</v>
      </c>
      <c r="C2" s="81"/>
      <c r="D2" s="82" t="s">
        <v>46</v>
      </c>
      <c r="E2" s="228" t="s">
        <v>47</v>
      </c>
      <c r="F2" s="229"/>
      <c r="G2" s="229"/>
      <c r="H2" s="229"/>
      <c r="I2" s="229"/>
      <c r="J2" s="230"/>
      <c r="O2" s="2"/>
    </row>
    <row r="3" spans="1:10" ht="27" customHeight="1">
      <c r="A3" s="3"/>
      <c r="B3" s="83" t="s">
        <v>44</v>
      </c>
      <c r="C3" s="81"/>
      <c r="D3" s="84" t="s">
        <v>42</v>
      </c>
      <c r="E3" s="231" t="s">
        <v>43</v>
      </c>
      <c r="F3" s="232"/>
      <c r="G3" s="232"/>
      <c r="H3" s="232"/>
      <c r="I3" s="232"/>
      <c r="J3" s="233"/>
    </row>
    <row r="4" spans="1:10" ht="23.25" customHeight="1">
      <c r="A4" s="79">
        <v>16575</v>
      </c>
      <c r="B4" s="85" t="s">
        <v>45</v>
      </c>
      <c r="C4" s="86"/>
      <c r="D4" s="87" t="s">
        <v>40</v>
      </c>
      <c r="E4" s="219" t="s">
        <v>41</v>
      </c>
      <c r="F4" s="220"/>
      <c r="G4" s="220"/>
      <c r="H4" s="220"/>
      <c r="I4" s="220"/>
      <c r="J4" s="221"/>
    </row>
    <row r="5" spans="1:10" ht="24" customHeight="1">
      <c r="A5" s="3"/>
      <c r="B5" s="47" t="s">
        <v>22</v>
      </c>
      <c r="C5" s="4"/>
      <c r="D5" s="32"/>
      <c r="E5" s="25"/>
      <c r="F5" s="25"/>
      <c r="G5" s="25"/>
      <c r="H5" s="27" t="s">
        <v>39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35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20</v>
      </c>
      <c r="C8" s="4"/>
      <c r="D8" s="35"/>
      <c r="E8" s="4"/>
      <c r="F8" s="4"/>
      <c r="G8" s="45"/>
      <c r="H8" s="27" t="s">
        <v>39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35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19</v>
      </c>
      <c r="C11" s="4"/>
      <c r="D11" s="235"/>
      <c r="E11" s="235"/>
      <c r="F11" s="235"/>
      <c r="G11" s="235"/>
      <c r="H11" s="27" t="s">
        <v>39</v>
      </c>
      <c r="I11" s="89"/>
      <c r="J11" s="10"/>
    </row>
    <row r="12" spans="1:10" ht="15.75" customHeight="1">
      <c r="A12" s="3"/>
      <c r="B12" s="41"/>
      <c r="C12" s="25"/>
      <c r="D12" s="217"/>
      <c r="E12" s="217"/>
      <c r="F12" s="217"/>
      <c r="G12" s="217"/>
      <c r="H12" s="27" t="s">
        <v>35</v>
      </c>
      <c r="I12" s="89"/>
      <c r="J12" s="10"/>
    </row>
    <row r="13" spans="1:10" ht="15.75" customHeight="1">
      <c r="A13" s="3"/>
      <c r="B13" s="42"/>
      <c r="C13" s="88"/>
      <c r="D13" s="218"/>
      <c r="E13" s="218"/>
      <c r="F13" s="218"/>
      <c r="G13" s="218"/>
      <c r="H13" s="28"/>
      <c r="I13" s="34"/>
      <c r="J13" s="51"/>
    </row>
    <row r="14" spans="1:10" ht="24" customHeight="1" hidden="1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33</v>
      </c>
      <c r="C15" s="72"/>
      <c r="D15" s="53"/>
      <c r="E15" s="234"/>
      <c r="F15" s="234"/>
      <c r="G15" s="236"/>
      <c r="H15" s="236"/>
      <c r="I15" s="236" t="s">
        <v>30</v>
      </c>
      <c r="J15" s="237"/>
    </row>
    <row r="16" spans="1:10" ht="23.25" customHeight="1">
      <c r="A16" s="141" t="s">
        <v>25</v>
      </c>
      <c r="B16" s="57" t="s">
        <v>25</v>
      </c>
      <c r="C16" s="58"/>
      <c r="D16" s="59"/>
      <c r="E16" s="210"/>
      <c r="F16" s="211"/>
      <c r="G16" s="210"/>
      <c r="H16" s="211"/>
      <c r="I16" s="210">
        <f>SUMIF(F49:F61,A16,I49:I61)+SUMIF(F49:F61,"PSU",I49:I61)</f>
        <v>0</v>
      </c>
      <c r="J16" s="212"/>
    </row>
    <row r="17" spans="1:10" ht="23.25" customHeight="1">
      <c r="A17" s="141" t="s">
        <v>26</v>
      </c>
      <c r="B17" s="57" t="s">
        <v>26</v>
      </c>
      <c r="C17" s="58"/>
      <c r="D17" s="59"/>
      <c r="E17" s="210"/>
      <c r="F17" s="211"/>
      <c r="G17" s="210"/>
      <c r="H17" s="211"/>
      <c r="I17" s="210">
        <f>SUMIF(F49:F61,A17,I49:I61)</f>
        <v>0</v>
      </c>
      <c r="J17" s="212"/>
    </row>
    <row r="18" spans="1:10" ht="23.25" customHeight="1">
      <c r="A18" s="141" t="s">
        <v>27</v>
      </c>
      <c r="B18" s="57" t="s">
        <v>27</v>
      </c>
      <c r="C18" s="58"/>
      <c r="D18" s="59"/>
      <c r="E18" s="210"/>
      <c r="F18" s="211"/>
      <c r="G18" s="210"/>
      <c r="H18" s="211"/>
      <c r="I18" s="210">
        <f>SUMIF(F49:F61,A18,I49:I61)</f>
        <v>0</v>
      </c>
      <c r="J18" s="212"/>
    </row>
    <row r="19" spans="1:10" ht="23.25" customHeight="1">
      <c r="A19" s="141" t="s">
        <v>79</v>
      </c>
      <c r="B19" s="57" t="s">
        <v>28</v>
      </c>
      <c r="C19" s="58"/>
      <c r="D19" s="59"/>
      <c r="E19" s="210"/>
      <c r="F19" s="211"/>
      <c r="G19" s="210"/>
      <c r="H19" s="211"/>
      <c r="I19" s="210">
        <f>SUMIF(F49:F61,A19,I49:I61)</f>
        <v>0</v>
      </c>
      <c r="J19" s="212"/>
    </row>
    <row r="20" spans="1:10" ht="23.25" customHeight="1">
      <c r="A20" s="141" t="s">
        <v>80</v>
      </c>
      <c r="B20" s="57" t="s">
        <v>29</v>
      </c>
      <c r="C20" s="58"/>
      <c r="D20" s="59"/>
      <c r="E20" s="210"/>
      <c r="F20" s="211"/>
      <c r="G20" s="210"/>
      <c r="H20" s="211"/>
      <c r="I20" s="210">
        <f>SUMIF(F49:F61,A20,I49:I61)</f>
        <v>0</v>
      </c>
      <c r="J20" s="212"/>
    </row>
    <row r="21" spans="1:10" ht="23.25" customHeight="1">
      <c r="A21" s="3"/>
      <c r="B21" s="74" t="s">
        <v>30</v>
      </c>
      <c r="C21" s="75"/>
      <c r="D21" s="76"/>
      <c r="E21" s="213"/>
      <c r="F21" s="238"/>
      <c r="G21" s="213"/>
      <c r="H21" s="238"/>
      <c r="I21" s="213">
        <f>SUM(I16:J20)</f>
        <v>0</v>
      </c>
      <c r="J21" s="214"/>
    </row>
    <row r="22" spans="1:10" ht="33" customHeight="1">
      <c r="A22" s="3"/>
      <c r="B22" s="65" t="s">
        <v>34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12</v>
      </c>
      <c r="C23" s="58"/>
      <c r="D23" s="59"/>
      <c r="E23" s="60">
        <v>0</v>
      </c>
      <c r="F23" s="61" t="s">
        <v>0</v>
      </c>
      <c r="G23" s="208">
        <f>ZakladDPHSniVypocet</f>
        <v>0</v>
      </c>
      <c r="H23" s="209"/>
      <c r="I23" s="209"/>
      <c r="J23" s="62" t="str">
        <f aca="true" t="shared" si="0" ref="J23:J28">Mena</f>
        <v>EUR</v>
      </c>
    </row>
    <row r="24" spans="1:10" ht="23.25" customHeight="1">
      <c r="A24" s="3"/>
      <c r="B24" s="57" t="s">
        <v>13</v>
      </c>
      <c r="C24" s="58"/>
      <c r="D24" s="59"/>
      <c r="E24" s="60">
        <f>SazbaDPH1</f>
        <v>0</v>
      </c>
      <c r="F24" s="61" t="s">
        <v>0</v>
      </c>
      <c r="G24" s="206">
        <f>ZakladDPHSni*SazbaDPH1/100</f>
        <v>0</v>
      </c>
      <c r="H24" s="207"/>
      <c r="I24" s="207"/>
      <c r="J24" s="62" t="str">
        <f t="shared" si="0"/>
        <v>EUR</v>
      </c>
    </row>
    <row r="25" spans="1:10" ht="23.25" customHeight="1">
      <c r="A25" s="3"/>
      <c r="B25" s="57" t="s">
        <v>14</v>
      </c>
      <c r="C25" s="58"/>
      <c r="D25" s="59"/>
      <c r="E25" s="60">
        <v>20</v>
      </c>
      <c r="F25" s="61" t="s">
        <v>0</v>
      </c>
      <c r="G25" s="208">
        <f>ZakladDPHZaklVypocet</f>
        <v>0</v>
      </c>
      <c r="H25" s="209"/>
      <c r="I25" s="209"/>
      <c r="J25" s="62" t="str">
        <f t="shared" si="0"/>
        <v>EUR</v>
      </c>
    </row>
    <row r="26" spans="1:10" ht="23.25" customHeight="1">
      <c r="A26" s="3"/>
      <c r="B26" s="49" t="s">
        <v>15</v>
      </c>
      <c r="C26" s="21"/>
      <c r="D26" s="17"/>
      <c r="E26" s="43">
        <f>SazbaDPH2</f>
        <v>20</v>
      </c>
      <c r="F26" s="44" t="s">
        <v>0</v>
      </c>
      <c r="G26" s="225">
        <f>ZakladDPHZakl*SazbaDPH2/100</f>
        <v>0</v>
      </c>
      <c r="H26" s="226"/>
      <c r="I26" s="226"/>
      <c r="J26" s="56" t="str">
        <f t="shared" si="0"/>
        <v>EUR</v>
      </c>
    </row>
    <row r="27" spans="1:10" ht="23.25" customHeight="1" thickBot="1">
      <c r="A27" s="3"/>
      <c r="B27" s="48" t="s">
        <v>4</v>
      </c>
      <c r="C27" s="19"/>
      <c r="D27" s="22"/>
      <c r="E27" s="19"/>
      <c r="F27" s="20"/>
      <c r="G27" s="227">
        <f>0</f>
        <v>0</v>
      </c>
      <c r="H27" s="227"/>
      <c r="I27" s="227"/>
      <c r="J27" s="63" t="str">
        <f t="shared" si="0"/>
        <v>EUR</v>
      </c>
    </row>
    <row r="28" spans="1:10" ht="27.75" customHeight="1" hidden="1" thickBot="1">
      <c r="A28" s="3"/>
      <c r="B28" s="118" t="s">
        <v>24</v>
      </c>
      <c r="C28" s="119"/>
      <c r="D28" s="119"/>
      <c r="E28" s="120"/>
      <c r="F28" s="121"/>
      <c r="G28" s="215">
        <f>ZakladDPHSniVypocet+ZakladDPHZaklVypocet</f>
        <v>0</v>
      </c>
      <c r="H28" s="216"/>
      <c r="I28" s="216"/>
      <c r="J28" s="122" t="str">
        <f t="shared" si="0"/>
        <v>EUR</v>
      </c>
    </row>
    <row r="29" spans="1:10" ht="27.75" customHeight="1" thickBot="1">
      <c r="A29" s="3"/>
      <c r="B29" s="118" t="s">
        <v>36</v>
      </c>
      <c r="C29" s="123"/>
      <c r="D29" s="123"/>
      <c r="E29" s="123"/>
      <c r="F29" s="123"/>
      <c r="G29" s="215">
        <f>ZakladDPHSni+DPHSni+ZakladDPHZakl+DPHZakl+Zaokrouhleni</f>
        <v>0</v>
      </c>
      <c r="H29" s="215"/>
      <c r="I29" s="215"/>
      <c r="J29" s="124" t="s">
        <v>50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43539</v>
      </c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05" t="s">
        <v>2</v>
      </c>
      <c r="E35" s="205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38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48</v>
      </c>
      <c r="C39" s="198"/>
      <c r="D39" s="199"/>
      <c r="E39" s="199"/>
      <c r="F39" s="105">
        <f>'01 20180070_01C Pol'!AE223</f>
        <v>0</v>
      </c>
      <c r="G39" s="106">
        <f>'01 20180070_01C Pol'!AF223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 hidden="1">
      <c r="A40" s="94">
        <v>2</v>
      </c>
      <c r="B40" s="109" t="s">
        <v>42</v>
      </c>
      <c r="C40" s="200" t="s">
        <v>43</v>
      </c>
      <c r="D40" s="201"/>
      <c r="E40" s="201"/>
      <c r="F40" s="110">
        <f>'01 20180070_01C Pol'!AE223</f>
        <v>0</v>
      </c>
      <c r="G40" s="111">
        <f>'01 20180070_01C Pol'!AF223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 hidden="1">
      <c r="A41" s="94">
        <v>3</v>
      </c>
      <c r="B41" s="113" t="s">
        <v>40</v>
      </c>
      <c r="C41" s="198" t="s">
        <v>41</v>
      </c>
      <c r="D41" s="199"/>
      <c r="E41" s="199"/>
      <c r="F41" s="114">
        <f>'01 20180070_01C Pol'!AE223</f>
        <v>0</v>
      </c>
      <c r="G41" s="107">
        <f>'01 20180070_01C Pol'!AF223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 hidden="1">
      <c r="A42" s="94"/>
      <c r="B42" s="202" t="s">
        <v>49</v>
      </c>
      <c r="C42" s="203"/>
      <c r="D42" s="203"/>
      <c r="E42" s="204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ht="15.75">
      <c r="B46" s="125" t="s">
        <v>51</v>
      </c>
    </row>
    <row r="48" spans="1:10" ht="25.5" customHeight="1">
      <c r="A48" s="126"/>
      <c r="B48" s="129" t="s">
        <v>17</v>
      </c>
      <c r="C48" s="129" t="s">
        <v>5</v>
      </c>
      <c r="D48" s="130"/>
      <c r="E48" s="130"/>
      <c r="F48" s="131" t="s">
        <v>52</v>
      </c>
      <c r="G48" s="131"/>
      <c r="H48" s="131"/>
      <c r="I48" s="131" t="s">
        <v>30</v>
      </c>
      <c r="J48" s="131" t="s">
        <v>0</v>
      </c>
    </row>
    <row r="49" spans="1:10" ht="25.5" customHeight="1">
      <c r="A49" s="127"/>
      <c r="B49" s="132" t="s">
        <v>53</v>
      </c>
      <c r="C49" s="196" t="s">
        <v>54</v>
      </c>
      <c r="D49" s="197"/>
      <c r="E49" s="197"/>
      <c r="F49" s="139" t="s">
        <v>25</v>
      </c>
      <c r="G49" s="133"/>
      <c r="H49" s="133"/>
      <c r="I49" s="133">
        <f>'01 20180070_01C Pol'!G8</f>
        <v>0</v>
      </c>
      <c r="J49" s="137">
        <f>IF(I62=0,"",I49/I62*100)</f>
      </c>
    </row>
    <row r="50" spans="1:10" ht="25.5" customHeight="1">
      <c r="A50" s="127"/>
      <c r="B50" s="132" t="s">
        <v>55</v>
      </c>
      <c r="C50" s="196" t="s">
        <v>56</v>
      </c>
      <c r="D50" s="197"/>
      <c r="E50" s="197"/>
      <c r="F50" s="139" t="s">
        <v>25</v>
      </c>
      <c r="G50" s="133"/>
      <c r="H50" s="133"/>
      <c r="I50" s="133">
        <f>'01 20180070_01C Pol'!G23</f>
        <v>0</v>
      </c>
      <c r="J50" s="137">
        <f>IF(I62=0,"",I50/I62*100)</f>
      </c>
    </row>
    <row r="51" spans="1:10" ht="25.5" customHeight="1">
      <c r="A51" s="127"/>
      <c r="B51" s="132" t="s">
        <v>57</v>
      </c>
      <c r="C51" s="196" t="s">
        <v>58</v>
      </c>
      <c r="D51" s="197"/>
      <c r="E51" s="197"/>
      <c r="F51" s="139" t="s">
        <v>25</v>
      </c>
      <c r="G51" s="133"/>
      <c r="H51" s="133"/>
      <c r="I51" s="133">
        <f>'01 20180070_01C Pol'!G59</f>
        <v>0</v>
      </c>
      <c r="J51" s="137">
        <f>IF(I62=0,"",I51/I62*100)</f>
      </c>
    </row>
    <row r="52" spans="1:10" ht="25.5" customHeight="1">
      <c r="A52" s="127"/>
      <c r="B52" s="132" t="s">
        <v>59</v>
      </c>
      <c r="C52" s="196" t="s">
        <v>60</v>
      </c>
      <c r="D52" s="197"/>
      <c r="E52" s="197"/>
      <c r="F52" s="139" t="s">
        <v>25</v>
      </c>
      <c r="G52" s="133"/>
      <c r="H52" s="133"/>
      <c r="I52" s="133">
        <f>'01 20180070_01C Pol'!G74</f>
        <v>0</v>
      </c>
      <c r="J52" s="137">
        <f>IF(I62=0,"",I52/I62*100)</f>
      </c>
    </row>
    <row r="53" spans="1:10" ht="25.5" customHeight="1">
      <c r="A53" s="127"/>
      <c r="B53" s="132" t="s">
        <v>61</v>
      </c>
      <c r="C53" s="196" t="s">
        <v>62</v>
      </c>
      <c r="D53" s="197"/>
      <c r="E53" s="197"/>
      <c r="F53" s="139" t="s">
        <v>25</v>
      </c>
      <c r="G53" s="133"/>
      <c r="H53" s="133"/>
      <c r="I53" s="133">
        <f>'01 20180070_01C Pol'!G114</f>
        <v>0</v>
      </c>
      <c r="J53" s="137">
        <f>IF(I62=0,"",I53/I62*100)</f>
      </c>
    </row>
    <row r="54" spans="1:10" ht="25.5" customHeight="1">
      <c r="A54" s="127"/>
      <c r="B54" s="132" t="s">
        <v>63</v>
      </c>
      <c r="C54" s="196" t="s">
        <v>64</v>
      </c>
      <c r="D54" s="197"/>
      <c r="E54" s="197"/>
      <c r="F54" s="139" t="s">
        <v>25</v>
      </c>
      <c r="G54" s="133"/>
      <c r="H54" s="133"/>
      <c r="I54" s="133">
        <f>'01 20180070_01C Pol'!G126</f>
        <v>0</v>
      </c>
      <c r="J54" s="137">
        <f>IF(I62=0,"",I54/I62*100)</f>
      </c>
    </row>
    <row r="55" spans="1:10" ht="25.5" customHeight="1">
      <c r="A55" s="127"/>
      <c r="B55" s="132" t="s">
        <v>65</v>
      </c>
      <c r="C55" s="196" t="s">
        <v>66</v>
      </c>
      <c r="D55" s="197"/>
      <c r="E55" s="197"/>
      <c r="F55" s="139" t="s">
        <v>25</v>
      </c>
      <c r="G55" s="133"/>
      <c r="H55" s="133"/>
      <c r="I55" s="133">
        <f>'01 20180070_01C Pol'!G129</f>
        <v>0</v>
      </c>
      <c r="J55" s="137">
        <f>IF(I62=0,"",I55/I62*100)</f>
      </c>
    </row>
    <row r="56" spans="1:10" ht="25.5" customHeight="1">
      <c r="A56" s="127"/>
      <c r="B56" s="132" t="s">
        <v>67</v>
      </c>
      <c r="C56" s="196" t="s">
        <v>68</v>
      </c>
      <c r="D56" s="197"/>
      <c r="E56" s="197"/>
      <c r="F56" s="139" t="s">
        <v>25</v>
      </c>
      <c r="G56" s="133"/>
      <c r="H56" s="133"/>
      <c r="I56" s="133">
        <f>'01 20180070_01C Pol'!G136</f>
        <v>0</v>
      </c>
      <c r="J56" s="137">
        <f>IF(I62=0,"",I56/I62*100)</f>
      </c>
    </row>
    <row r="57" spans="1:10" ht="25.5" customHeight="1">
      <c r="A57" s="127"/>
      <c r="B57" s="132" t="s">
        <v>69</v>
      </c>
      <c r="C57" s="196" t="s">
        <v>70</v>
      </c>
      <c r="D57" s="197"/>
      <c r="E57" s="197"/>
      <c r="F57" s="139" t="s">
        <v>25</v>
      </c>
      <c r="G57" s="133"/>
      <c r="H57" s="133"/>
      <c r="I57" s="133">
        <f>'01 20180070_01C Pol'!G154</f>
        <v>0</v>
      </c>
      <c r="J57" s="137">
        <f>IF(I62=0,"",I57/I62*100)</f>
      </c>
    </row>
    <row r="58" spans="1:10" ht="25.5" customHeight="1">
      <c r="A58" s="127"/>
      <c r="B58" s="132" t="s">
        <v>71</v>
      </c>
      <c r="C58" s="196" t="s">
        <v>72</v>
      </c>
      <c r="D58" s="197"/>
      <c r="E58" s="197"/>
      <c r="F58" s="139" t="s">
        <v>25</v>
      </c>
      <c r="G58" s="133"/>
      <c r="H58" s="133"/>
      <c r="I58" s="133">
        <f>'01 20180070_01C Pol'!G177</f>
        <v>0</v>
      </c>
      <c r="J58" s="137">
        <f>IF(I62=0,"",I58/I62*100)</f>
      </c>
    </row>
    <row r="59" spans="1:10" ht="25.5" customHeight="1">
      <c r="A59" s="127"/>
      <c r="B59" s="132" t="s">
        <v>73</v>
      </c>
      <c r="C59" s="196" t="s">
        <v>74</v>
      </c>
      <c r="D59" s="197"/>
      <c r="E59" s="197"/>
      <c r="F59" s="139" t="s">
        <v>25</v>
      </c>
      <c r="G59" s="133"/>
      <c r="H59" s="133"/>
      <c r="I59" s="133">
        <f>'01 20180070_01C Pol'!G193</f>
        <v>0</v>
      </c>
      <c r="J59" s="137">
        <f>IF(I62=0,"",I59/I62*100)</f>
      </c>
    </row>
    <row r="60" spans="1:10" ht="25.5" customHeight="1">
      <c r="A60" s="127"/>
      <c r="B60" s="132" t="s">
        <v>75</v>
      </c>
      <c r="C60" s="196" t="s">
        <v>76</v>
      </c>
      <c r="D60" s="197"/>
      <c r="E60" s="197"/>
      <c r="F60" s="139" t="s">
        <v>25</v>
      </c>
      <c r="G60" s="133"/>
      <c r="H60" s="133"/>
      <c r="I60" s="133">
        <f>'01 20180070_01C Pol'!G209</f>
        <v>0</v>
      </c>
      <c r="J60" s="137">
        <f>IF(I62=0,"",I60/I62*100)</f>
      </c>
    </row>
    <row r="61" spans="1:10" ht="25.5" customHeight="1">
      <c r="A61" s="127"/>
      <c r="B61" s="132" t="s">
        <v>77</v>
      </c>
      <c r="C61" s="196" t="s">
        <v>78</v>
      </c>
      <c r="D61" s="197"/>
      <c r="E61" s="197"/>
      <c r="F61" s="139" t="s">
        <v>79</v>
      </c>
      <c r="G61" s="133"/>
      <c r="H61" s="133"/>
      <c r="I61" s="133">
        <f>'01 20180070_01C Pol'!G211</f>
        <v>0</v>
      </c>
      <c r="J61" s="137">
        <f>IF(I62=0,"",I61/I62*100)</f>
      </c>
    </row>
    <row r="62" spans="1:10" ht="25.5" customHeight="1">
      <c r="A62" s="128"/>
      <c r="B62" s="134" t="s">
        <v>1</v>
      </c>
      <c r="C62" s="134"/>
      <c r="D62" s="135"/>
      <c r="E62" s="135"/>
      <c r="F62" s="140"/>
      <c r="G62" s="136"/>
      <c r="H62" s="136"/>
      <c r="I62" s="136">
        <f>SUM(I49:I61)</f>
        <v>0</v>
      </c>
      <c r="J62" s="138">
        <f>SUM(J49:J61)</f>
        <v>0</v>
      </c>
    </row>
    <row r="63" spans="6:10" ht="12.75">
      <c r="F63" s="92"/>
      <c r="G63" s="91"/>
      <c r="H63" s="92"/>
      <c r="I63" s="91"/>
      <c r="J63" s="93"/>
    </row>
    <row r="64" spans="6:10" ht="12.75">
      <c r="F64" s="92"/>
      <c r="G64" s="91"/>
      <c r="H64" s="92"/>
      <c r="I64" s="91"/>
      <c r="J64" s="93"/>
    </row>
    <row r="65" spans="6:10" ht="12.75">
      <c r="F65" s="92"/>
      <c r="G65" s="91"/>
      <c r="H65" s="92"/>
      <c r="I65" s="91"/>
      <c r="J65" s="93"/>
    </row>
  </sheetData>
  <sheetProtection/>
  <mergeCells count="53">
    <mergeCell ref="E2:J2"/>
    <mergeCell ref="E3:J3"/>
    <mergeCell ref="E15:F15"/>
    <mergeCell ref="D11:G11"/>
    <mergeCell ref="G15:H15"/>
    <mergeCell ref="I15:J15"/>
    <mergeCell ref="E4:J4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C60:E60"/>
    <mergeCell ref="C61:E61"/>
    <mergeCell ref="C55:E55"/>
    <mergeCell ref="C56:E56"/>
    <mergeCell ref="C57:E57"/>
    <mergeCell ref="C58:E58"/>
    <mergeCell ref="C59:E5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9" t="s">
        <v>6</v>
      </c>
      <c r="B1" s="239"/>
      <c r="C1" s="240"/>
      <c r="D1" s="239"/>
      <c r="E1" s="239"/>
      <c r="F1" s="239"/>
      <c r="G1" s="239"/>
    </row>
    <row r="2" spans="1:7" ht="24.75" customHeight="1">
      <c r="A2" s="78" t="s">
        <v>7</v>
      </c>
      <c r="B2" s="77"/>
      <c r="C2" s="241"/>
      <c r="D2" s="241"/>
      <c r="E2" s="241"/>
      <c r="F2" s="241"/>
      <c r="G2" s="242"/>
    </row>
    <row r="3" spans="1:7" ht="24.75" customHeight="1">
      <c r="A3" s="78" t="s">
        <v>8</v>
      </c>
      <c r="B3" s="77"/>
      <c r="C3" s="241"/>
      <c r="D3" s="241"/>
      <c r="E3" s="241"/>
      <c r="F3" s="241"/>
      <c r="G3" s="242"/>
    </row>
    <row r="4" spans="1:7" ht="24.75" customHeight="1">
      <c r="A4" s="78" t="s">
        <v>9</v>
      </c>
      <c r="B4" s="77"/>
      <c r="C4" s="241"/>
      <c r="D4" s="241"/>
      <c r="E4" s="241"/>
      <c r="F4" s="241"/>
      <c r="G4" s="242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1"/>
  <sheetViews>
    <sheetView tabSelected="1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47" t="s">
        <v>6</v>
      </c>
      <c r="B1" s="247"/>
      <c r="C1" s="247"/>
      <c r="D1" s="247"/>
      <c r="E1" s="247"/>
      <c r="F1" s="247"/>
      <c r="G1" s="247"/>
      <c r="AG1" t="s">
        <v>81</v>
      </c>
    </row>
    <row r="2" spans="1:33" ht="24.75" customHeight="1">
      <c r="A2" s="143" t="s">
        <v>7</v>
      </c>
      <c r="B2" s="77" t="s">
        <v>46</v>
      </c>
      <c r="C2" s="248" t="s">
        <v>47</v>
      </c>
      <c r="D2" s="249"/>
      <c r="E2" s="249"/>
      <c r="F2" s="249"/>
      <c r="G2" s="250"/>
      <c r="AG2" t="s">
        <v>82</v>
      </c>
    </row>
    <row r="3" spans="1:33" ht="24.75" customHeight="1">
      <c r="A3" s="143" t="s">
        <v>8</v>
      </c>
      <c r="B3" s="77" t="s">
        <v>42</v>
      </c>
      <c r="C3" s="248" t="s">
        <v>43</v>
      </c>
      <c r="D3" s="249"/>
      <c r="E3" s="249"/>
      <c r="F3" s="249"/>
      <c r="G3" s="250"/>
      <c r="AC3" s="90" t="s">
        <v>82</v>
      </c>
      <c r="AG3" t="s">
        <v>83</v>
      </c>
    </row>
    <row r="4" spans="1:33" ht="24.75" customHeight="1">
      <c r="A4" s="144" t="s">
        <v>9</v>
      </c>
      <c r="B4" s="145" t="s">
        <v>40</v>
      </c>
      <c r="C4" s="251" t="s">
        <v>41</v>
      </c>
      <c r="D4" s="252"/>
      <c r="E4" s="252"/>
      <c r="F4" s="252"/>
      <c r="G4" s="253"/>
      <c r="AG4" t="s">
        <v>84</v>
      </c>
    </row>
    <row r="5" ht="12.75">
      <c r="D5" s="142"/>
    </row>
    <row r="6" spans="1:23" ht="38.25">
      <c r="A6" s="147" t="s">
        <v>85</v>
      </c>
      <c r="B6" s="149" t="s">
        <v>86</v>
      </c>
      <c r="C6" s="149" t="s">
        <v>87</v>
      </c>
      <c r="D6" s="148" t="s">
        <v>88</v>
      </c>
      <c r="E6" s="147" t="s">
        <v>89</v>
      </c>
      <c r="F6" s="146" t="s">
        <v>90</v>
      </c>
      <c r="G6" s="147" t="s">
        <v>30</v>
      </c>
      <c r="H6" s="150" t="s">
        <v>31</v>
      </c>
      <c r="I6" s="150" t="s">
        <v>91</v>
      </c>
      <c r="J6" s="150" t="s">
        <v>32</v>
      </c>
      <c r="K6" s="150" t="s">
        <v>92</v>
      </c>
      <c r="L6" s="150" t="s">
        <v>93</v>
      </c>
      <c r="M6" s="150" t="s">
        <v>94</v>
      </c>
      <c r="N6" s="150" t="s">
        <v>95</v>
      </c>
      <c r="O6" s="150" t="s">
        <v>96</v>
      </c>
      <c r="P6" s="150" t="s">
        <v>97</v>
      </c>
      <c r="Q6" s="150" t="s">
        <v>98</v>
      </c>
      <c r="R6" s="150" t="s">
        <v>99</v>
      </c>
      <c r="S6" s="150" t="s">
        <v>100</v>
      </c>
      <c r="T6" s="150" t="s">
        <v>101</v>
      </c>
      <c r="U6" s="150" t="s">
        <v>102</v>
      </c>
      <c r="V6" s="150" t="s">
        <v>103</v>
      </c>
      <c r="W6" s="150" t="s">
        <v>104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68" t="s">
        <v>105</v>
      </c>
      <c r="B8" s="169" t="s">
        <v>53</v>
      </c>
      <c r="C8" s="188" t="s">
        <v>54</v>
      </c>
      <c r="D8" s="170"/>
      <c r="E8" s="171"/>
      <c r="F8" s="172"/>
      <c r="G8" s="173">
        <f>SUMIF(AG9:AG22,"&lt;&gt;NOR",G9:G22)</f>
        <v>0</v>
      </c>
      <c r="H8" s="167"/>
      <c r="I8" s="167">
        <f>SUM(I9:I22)</f>
        <v>3834.76</v>
      </c>
      <c r="J8" s="167"/>
      <c r="K8" s="167">
        <f>SUM(K9:K22)</f>
        <v>284.94</v>
      </c>
      <c r="L8" s="167"/>
      <c r="M8" s="167">
        <f>SUM(M9:M22)</f>
        <v>0</v>
      </c>
      <c r="N8" s="167"/>
      <c r="O8" s="167">
        <f>SUM(O9:O22)</f>
        <v>8.64</v>
      </c>
      <c r="P8" s="167"/>
      <c r="Q8" s="167">
        <f>SUM(Q9:Q22)</f>
        <v>0</v>
      </c>
      <c r="R8" s="167"/>
      <c r="S8" s="167"/>
      <c r="T8" s="167"/>
      <c r="U8" s="167"/>
      <c r="V8" s="167">
        <f>SUM(V9:V22)</f>
        <v>26.86</v>
      </c>
      <c r="W8" s="167"/>
      <c r="AG8" t="s">
        <v>106</v>
      </c>
    </row>
    <row r="9" spans="1:60" ht="12.75" outlineLevel="1">
      <c r="A9" s="174">
        <v>1</v>
      </c>
      <c r="B9" s="175" t="s">
        <v>107</v>
      </c>
      <c r="C9" s="189" t="s">
        <v>108</v>
      </c>
      <c r="D9" s="176" t="s">
        <v>109</v>
      </c>
      <c r="E9" s="177">
        <v>1.372</v>
      </c>
      <c r="F9" s="178"/>
      <c r="G9" s="179">
        <f>ROUND(E9*F9,2)</f>
        <v>0</v>
      </c>
      <c r="H9" s="161">
        <v>0</v>
      </c>
      <c r="I9" s="160">
        <f>ROUND(E9*H9,2)</f>
        <v>0</v>
      </c>
      <c r="J9" s="161">
        <v>7.8</v>
      </c>
      <c r="K9" s="160">
        <f>ROUND(E9*J9,2)</f>
        <v>10.7</v>
      </c>
      <c r="L9" s="160">
        <v>20</v>
      </c>
      <c r="M9" s="160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0"/>
      <c r="S9" s="160" t="s">
        <v>110</v>
      </c>
      <c r="T9" s="160" t="s">
        <v>111</v>
      </c>
      <c r="U9" s="160">
        <v>0.5748</v>
      </c>
      <c r="V9" s="160">
        <f>ROUND(E9*U9,2)</f>
        <v>0.79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112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58"/>
      <c r="B10" s="159"/>
      <c r="C10" s="190" t="s">
        <v>113</v>
      </c>
      <c r="D10" s="162"/>
      <c r="E10" s="163">
        <v>1.372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114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>
      <c r="A11" s="174">
        <v>2</v>
      </c>
      <c r="B11" s="175" t="s">
        <v>115</v>
      </c>
      <c r="C11" s="189" t="s">
        <v>116</v>
      </c>
      <c r="D11" s="176" t="s">
        <v>109</v>
      </c>
      <c r="E11" s="177">
        <v>9.77</v>
      </c>
      <c r="F11" s="178"/>
      <c r="G11" s="179">
        <f>ROUND(E11*F11,2)</f>
        <v>0</v>
      </c>
      <c r="H11" s="161">
        <v>0</v>
      </c>
      <c r="I11" s="160">
        <f>ROUND(E11*H11,2)</f>
        <v>0</v>
      </c>
      <c r="J11" s="161">
        <v>6.5</v>
      </c>
      <c r="K11" s="160">
        <f>ROUND(E11*J11,2)</f>
        <v>63.51</v>
      </c>
      <c r="L11" s="160">
        <v>20</v>
      </c>
      <c r="M11" s="160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0"/>
      <c r="S11" s="160" t="s">
        <v>110</v>
      </c>
      <c r="T11" s="160" t="s">
        <v>111</v>
      </c>
      <c r="U11" s="160">
        <v>0.011</v>
      </c>
      <c r="V11" s="160">
        <f>ROUND(E11*U11,2)</f>
        <v>0.11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112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58"/>
      <c r="B12" s="159"/>
      <c r="C12" s="190" t="s">
        <v>117</v>
      </c>
      <c r="D12" s="162"/>
      <c r="E12" s="163">
        <v>9.77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114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>
      <c r="A13" s="174">
        <v>3</v>
      </c>
      <c r="B13" s="175" t="s">
        <v>118</v>
      </c>
      <c r="C13" s="189" t="s">
        <v>119</v>
      </c>
      <c r="D13" s="176" t="s">
        <v>109</v>
      </c>
      <c r="E13" s="177">
        <v>3.4377</v>
      </c>
      <c r="F13" s="178"/>
      <c r="G13" s="179">
        <f>ROUND(E13*F13,2)</f>
        <v>0</v>
      </c>
      <c r="H13" s="161">
        <v>19.41</v>
      </c>
      <c r="I13" s="160">
        <f>ROUND(E13*H13,2)</f>
        <v>66.73</v>
      </c>
      <c r="J13" s="161">
        <v>11.79</v>
      </c>
      <c r="K13" s="160">
        <f>ROUND(E13*J13,2)</f>
        <v>40.53</v>
      </c>
      <c r="L13" s="160">
        <v>20</v>
      </c>
      <c r="M13" s="160">
        <f>G13*(1+L13/100)</f>
        <v>0</v>
      </c>
      <c r="N13" s="160">
        <v>1.7034</v>
      </c>
      <c r="O13" s="160">
        <f>ROUND(E13*N13,2)</f>
        <v>5.86</v>
      </c>
      <c r="P13" s="160">
        <v>0</v>
      </c>
      <c r="Q13" s="160">
        <f>ROUND(E13*P13,2)</f>
        <v>0</v>
      </c>
      <c r="R13" s="160"/>
      <c r="S13" s="160" t="s">
        <v>110</v>
      </c>
      <c r="T13" s="160" t="s">
        <v>111</v>
      </c>
      <c r="U13" s="160">
        <v>1.1988</v>
      </c>
      <c r="V13" s="160">
        <f>ROUND(E13*U13,2)</f>
        <v>4.12</v>
      </c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112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58"/>
      <c r="B14" s="159"/>
      <c r="C14" s="190" t="s">
        <v>120</v>
      </c>
      <c r="D14" s="162"/>
      <c r="E14" s="163">
        <v>3.4377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114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>
      <c r="A15" s="174">
        <v>4</v>
      </c>
      <c r="B15" s="175" t="s">
        <v>121</v>
      </c>
      <c r="C15" s="189" t="s">
        <v>122</v>
      </c>
      <c r="D15" s="176" t="s">
        <v>123</v>
      </c>
      <c r="E15" s="177">
        <v>163.7</v>
      </c>
      <c r="F15" s="178"/>
      <c r="G15" s="179">
        <f>ROUND(E15*F15,2)</f>
        <v>0</v>
      </c>
      <c r="H15" s="161">
        <v>0.24</v>
      </c>
      <c r="I15" s="160">
        <f>ROUND(E15*H15,2)</f>
        <v>39.29</v>
      </c>
      <c r="J15" s="161">
        <v>0.81</v>
      </c>
      <c r="K15" s="160">
        <f>ROUND(E15*J15,2)</f>
        <v>132.6</v>
      </c>
      <c r="L15" s="160">
        <v>20</v>
      </c>
      <c r="M15" s="160">
        <f>G15*(1+L15/100)</f>
        <v>0</v>
      </c>
      <c r="N15" s="160">
        <v>6E-05</v>
      </c>
      <c r="O15" s="160">
        <f>ROUND(E15*N15,2)</f>
        <v>0.01</v>
      </c>
      <c r="P15" s="160">
        <v>0</v>
      </c>
      <c r="Q15" s="160">
        <f>ROUND(E15*P15,2)</f>
        <v>0</v>
      </c>
      <c r="R15" s="160"/>
      <c r="S15" s="160" t="s">
        <v>110</v>
      </c>
      <c r="T15" s="160" t="s">
        <v>111</v>
      </c>
      <c r="U15" s="160">
        <v>0.107</v>
      </c>
      <c r="V15" s="160">
        <f>ROUND(E15*U15,2)</f>
        <v>17.52</v>
      </c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112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58"/>
      <c r="B16" s="159"/>
      <c r="C16" s="190" t="s">
        <v>124</v>
      </c>
      <c r="D16" s="162"/>
      <c r="E16" s="163">
        <v>163.7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114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>
      <c r="A17" s="180">
        <v>5</v>
      </c>
      <c r="B17" s="181" t="s">
        <v>125</v>
      </c>
      <c r="C17" s="191" t="s">
        <v>126</v>
      </c>
      <c r="D17" s="182" t="s">
        <v>127</v>
      </c>
      <c r="E17" s="183">
        <v>4</v>
      </c>
      <c r="F17" s="184"/>
      <c r="G17" s="185">
        <f>ROUND(E17*F17,2)</f>
        <v>0</v>
      </c>
      <c r="H17" s="161">
        <v>0.6</v>
      </c>
      <c r="I17" s="160">
        <f>ROUND(E17*H17,2)</f>
        <v>2.4</v>
      </c>
      <c r="J17" s="161">
        <v>9.4</v>
      </c>
      <c r="K17" s="160">
        <f>ROUND(E17*J17,2)</f>
        <v>37.6</v>
      </c>
      <c r="L17" s="160">
        <v>20</v>
      </c>
      <c r="M17" s="160">
        <f>G17*(1+L17/100)</f>
        <v>0</v>
      </c>
      <c r="N17" s="160">
        <v>0.0002</v>
      </c>
      <c r="O17" s="160">
        <f>ROUND(E17*N17,2)</f>
        <v>0</v>
      </c>
      <c r="P17" s="160">
        <v>0</v>
      </c>
      <c r="Q17" s="160">
        <f>ROUND(E17*P17,2)</f>
        <v>0</v>
      </c>
      <c r="R17" s="160"/>
      <c r="S17" s="160" t="s">
        <v>110</v>
      </c>
      <c r="T17" s="160" t="s">
        <v>111</v>
      </c>
      <c r="U17" s="160">
        <v>1.08</v>
      </c>
      <c r="V17" s="160">
        <f>ROUND(E17*U17,2)</f>
        <v>4.32</v>
      </c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112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74">
        <v>6</v>
      </c>
      <c r="B18" s="175" t="s">
        <v>128</v>
      </c>
      <c r="C18" s="189" t="s">
        <v>129</v>
      </c>
      <c r="D18" s="176" t="s">
        <v>127</v>
      </c>
      <c r="E18" s="177">
        <v>4</v>
      </c>
      <c r="F18" s="178"/>
      <c r="G18" s="179">
        <f>ROUND(E18*F18,2)</f>
        <v>0</v>
      </c>
      <c r="H18" s="161">
        <v>750</v>
      </c>
      <c r="I18" s="160">
        <f>ROUND(E18*H18,2)</f>
        <v>3000</v>
      </c>
      <c r="J18" s="161">
        <v>0</v>
      </c>
      <c r="K18" s="160">
        <f>ROUND(E18*J18,2)</f>
        <v>0</v>
      </c>
      <c r="L18" s="160">
        <v>20</v>
      </c>
      <c r="M18" s="160">
        <f>G18*(1+L18/100)</f>
        <v>0</v>
      </c>
      <c r="N18" s="160">
        <v>0.0832</v>
      </c>
      <c r="O18" s="160">
        <f>ROUND(E18*N18,2)</f>
        <v>0.33</v>
      </c>
      <c r="P18" s="160">
        <v>0</v>
      </c>
      <c r="Q18" s="160">
        <f>ROUND(E18*P18,2)</f>
        <v>0</v>
      </c>
      <c r="R18" s="160"/>
      <c r="S18" s="160" t="s">
        <v>130</v>
      </c>
      <c r="T18" s="160" t="s">
        <v>111</v>
      </c>
      <c r="U18" s="160">
        <v>0</v>
      </c>
      <c r="V18" s="160">
        <f>ROUND(E18*U18,2)</f>
        <v>0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131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58"/>
      <c r="B19" s="159"/>
      <c r="C19" s="243" t="s">
        <v>132</v>
      </c>
      <c r="D19" s="244"/>
      <c r="E19" s="244"/>
      <c r="F19" s="244"/>
      <c r="G19" s="244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133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74">
        <v>7</v>
      </c>
      <c r="B20" s="175" t="s">
        <v>134</v>
      </c>
      <c r="C20" s="189" t="s">
        <v>135</v>
      </c>
      <c r="D20" s="176" t="s">
        <v>123</v>
      </c>
      <c r="E20" s="177">
        <v>166.974</v>
      </c>
      <c r="F20" s="178"/>
      <c r="G20" s="179">
        <f>ROUND(E20*F20,2)</f>
        <v>0</v>
      </c>
      <c r="H20" s="161">
        <v>4.35</v>
      </c>
      <c r="I20" s="160">
        <f>ROUND(E20*H20,2)</f>
        <v>726.34</v>
      </c>
      <c r="J20" s="161">
        <v>0</v>
      </c>
      <c r="K20" s="160">
        <f>ROUND(E20*J20,2)</f>
        <v>0</v>
      </c>
      <c r="L20" s="160">
        <v>20</v>
      </c>
      <c r="M20" s="160">
        <f>G20*(1+L20/100)</f>
        <v>0</v>
      </c>
      <c r="N20" s="160">
        <v>0.0146</v>
      </c>
      <c r="O20" s="160">
        <f>ROUND(E20*N20,2)</f>
        <v>2.44</v>
      </c>
      <c r="P20" s="160">
        <v>0</v>
      </c>
      <c r="Q20" s="160">
        <f>ROUND(E20*P20,2)</f>
        <v>0</v>
      </c>
      <c r="R20" s="160"/>
      <c r="S20" s="160" t="s">
        <v>130</v>
      </c>
      <c r="T20" s="160" t="s">
        <v>111</v>
      </c>
      <c r="U20" s="160">
        <v>0</v>
      </c>
      <c r="V20" s="160">
        <f>ROUND(E20*U20,2)</f>
        <v>0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131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1">
      <c r="A21" s="158"/>
      <c r="B21" s="159"/>
      <c r="C21" s="243" t="s">
        <v>136</v>
      </c>
      <c r="D21" s="244"/>
      <c r="E21" s="244"/>
      <c r="F21" s="244"/>
      <c r="G21" s="244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133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12.75" outlineLevel="1">
      <c r="A22" s="158"/>
      <c r="B22" s="159"/>
      <c r="C22" s="190" t="s">
        <v>137</v>
      </c>
      <c r="D22" s="162"/>
      <c r="E22" s="163">
        <v>166.974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114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33" ht="12.75">
      <c r="A23" s="168" t="s">
        <v>105</v>
      </c>
      <c r="B23" s="169" t="s">
        <v>55</v>
      </c>
      <c r="C23" s="188" t="s">
        <v>56</v>
      </c>
      <c r="D23" s="170"/>
      <c r="E23" s="171"/>
      <c r="F23" s="172"/>
      <c r="G23" s="173">
        <f>SUMIF(AG24:AG58,"&lt;&gt;NOR",G24:G58)</f>
        <v>0</v>
      </c>
      <c r="H23" s="167"/>
      <c r="I23" s="167">
        <f>SUM(I24:I58)</f>
        <v>728.71</v>
      </c>
      <c r="J23" s="167"/>
      <c r="K23" s="167">
        <f>SUM(K24:K58)</f>
        <v>38474.33</v>
      </c>
      <c r="L23" s="167"/>
      <c r="M23" s="167">
        <f>SUM(M24:M58)</f>
        <v>0</v>
      </c>
      <c r="N23" s="167"/>
      <c r="O23" s="167">
        <f>SUM(O24:O58)</f>
        <v>121.03</v>
      </c>
      <c r="P23" s="167"/>
      <c r="Q23" s="167">
        <f>SUM(Q24:Q58)</f>
        <v>31.44</v>
      </c>
      <c r="R23" s="167"/>
      <c r="S23" s="167"/>
      <c r="T23" s="167"/>
      <c r="U23" s="167"/>
      <c r="V23" s="167">
        <f>SUM(V24:V58)</f>
        <v>763.04</v>
      </c>
      <c r="W23" s="167"/>
      <c r="AG23" t="s">
        <v>106</v>
      </c>
    </row>
    <row r="24" spans="1:60" ht="12.75" outlineLevel="1">
      <c r="A24" s="180">
        <v>8</v>
      </c>
      <c r="B24" s="181" t="s">
        <v>138</v>
      </c>
      <c r="C24" s="191" t="s">
        <v>139</v>
      </c>
      <c r="D24" s="182" t="s">
        <v>123</v>
      </c>
      <c r="E24" s="183">
        <v>786</v>
      </c>
      <c r="F24" s="184"/>
      <c r="G24" s="185">
        <f>ROUND(E24*F24,2)</f>
        <v>0</v>
      </c>
      <c r="H24" s="161">
        <v>0</v>
      </c>
      <c r="I24" s="160">
        <f>ROUND(E24*H24,2)</f>
        <v>0</v>
      </c>
      <c r="J24" s="161">
        <v>1.1</v>
      </c>
      <c r="K24" s="160">
        <f>ROUND(E24*J24,2)</f>
        <v>864.6</v>
      </c>
      <c r="L24" s="160">
        <v>20</v>
      </c>
      <c r="M24" s="160">
        <f>G24*(1+L24/100)</f>
        <v>0</v>
      </c>
      <c r="N24" s="160">
        <v>0</v>
      </c>
      <c r="O24" s="160">
        <f>ROUND(E24*N24,2)</f>
        <v>0</v>
      </c>
      <c r="P24" s="160">
        <v>0.04</v>
      </c>
      <c r="Q24" s="160">
        <f>ROUND(E24*P24,2)</f>
        <v>31.44</v>
      </c>
      <c r="R24" s="160"/>
      <c r="S24" s="160" t="s">
        <v>110</v>
      </c>
      <c r="T24" s="160" t="s">
        <v>140</v>
      </c>
      <c r="U24" s="160">
        <v>0.08</v>
      </c>
      <c r="V24" s="160">
        <f>ROUND(E24*U24,2)</f>
        <v>62.88</v>
      </c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141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2.5" outlineLevel="1">
      <c r="A25" s="174">
        <v>9</v>
      </c>
      <c r="B25" s="175" t="s">
        <v>142</v>
      </c>
      <c r="C25" s="189" t="s">
        <v>143</v>
      </c>
      <c r="D25" s="176" t="s">
        <v>144</v>
      </c>
      <c r="E25" s="177">
        <v>291.9</v>
      </c>
      <c r="F25" s="178"/>
      <c r="G25" s="179">
        <f>ROUND(E25*F25,2)</f>
        <v>0</v>
      </c>
      <c r="H25" s="161">
        <v>0</v>
      </c>
      <c r="I25" s="160">
        <f>ROUND(E25*H25,2)</f>
        <v>0</v>
      </c>
      <c r="J25" s="161">
        <v>1.19</v>
      </c>
      <c r="K25" s="160">
        <f>ROUND(E25*J25,2)</f>
        <v>347.36</v>
      </c>
      <c r="L25" s="160">
        <v>20</v>
      </c>
      <c r="M25" s="160">
        <f>G25*(1+L25/100)</f>
        <v>0</v>
      </c>
      <c r="N25" s="160">
        <v>0</v>
      </c>
      <c r="O25" s="160">
        <f>ROUND(E25*N25,2)</f>
        <v>0</v>
      </c>
      <c r="P25" s="160">
        <v>0</v>
      </c>
      <c r="Q25" s="160">
        <f>ROUND(E25*P25,2)</f>
        <v>0</v>
      </c>
      <c r="R25" s="160"/>
      <c r="S25" s="160" t="s">
        <v>130</v>
      </c>
      <c r="T25" s="160" t="s">
        <v>111</v>
      </c>
      <c r="U25" s="160">
        <v>0</v>
      </c>
      <c r="V25" s="160">
        <f>ROUND(E25*U25,2)</f>
        <v>0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141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58"/>
      <c r="B26" s="159"/>
      <c r="C26" s="190" t="s">
        <v>145</v>
      </c>
      <c r="D26" s="162"/>
      <c r="E26" s="163">
        <v>291.9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114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74">
        <v>10</v>
      </c>
      <c r="B27" s="175" t="s">
        <v>146</v>
      </c>
      <c r="C27" s="189" t="s">
        <v>147</v>
      </c>
      <c r="D27" s="176" t="s">
        <v>109</v>
      </c>
      <c r="E27" s="177">
        <v>873.75</v>
      </c>
      <c r="F27" s="178"/>
      <c r="G27" s="179">
        <f>ROUND(E27*F27,2)</f>
        <v>0</v>
      </c>
      <c r="H27" s="161">
        <v>0</v>
      </c>
      <c r="I27" s="160">
        <f>ROUND(E27*H27,2)</f>
        <v>0</v>
      </c>
      <c r="J27" s="161">
        <v>8.69</v>
      </c>
      <c r="K27" s="160">
        <f>ROUND(E27*J27,2)</f>
        <v>7592.89</v>
      </c>
      <c r="L27" s="160">
        <v>20</v>
      </c>
      <c r="M27" s="160">
        <f>G27*(1+L27/100)</f>
        <v>0</v>
      </c>
      <c r="N27" s="160">
        <v>0</v>
      </c>
      <c r="O27" s="160">
        <f>ROUND(E27*N27,2)</f>
        <v>0</v>
      </c>
      <c r="P27" s="160">
        <v>0</v>
      </c>
      <c r="Q27" s="160">
        <f>ROUND(E27*P27,2)</f>
        <v>0</v>
      </c>
      <c r="R27" s="160"/>
      <c r="S27" s="160" t="s">
        <v>110</v>
      </c>
      <c r="T27" s="160" t="s">
        <v>111</v>
      </c>
      <c r="U27" s="160">
        <v>0.069</v>
      </c>
      <c r="V27" s="160">
        <f>ROUND(E27*U27,2)</f>
        <v>60.29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148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1">
      <c r="A28" s="158"/>
      <c r="B28" s="159"/>
      <c r="C28" s="190" t="s">
        <v>149</v>
      </c>
      <c r="D28" s="162"/>
      <c r="E28" s="163">
        <v>873.75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114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80">
        <v>11</v>
      </c>
      <c r="B29" s="181" t="s">
        <v>150</v>
      </c>
      <c r="C29" s="191" t="s">
        <v>151</v>
      </c>
      <c r="D29" s="182" t="s">
        <v>109</v>
      </c>
      <c r="E29" s="183">
        <v>72</v>
      </c>
      <c r="F29" s="184"/>
      <c r="G29" s="185">
        <f>ROUND(E29*F29,2)</f>
        <v>0</v>
      </c>
      <c r="H29" s="161">
        <v>0</v>
      </c>
      <c r="I29" s="160">
        <f>ROUND(E29*H29,2)</f>
        <v>0</v>
      </c>
      <c r="J29" s="161">
        <v>0.7</v>
      </c>
      <c r="K29" s="160">
        <f>ROUND(E29*J29,2)</f>
        <v>50.4</v>
      </c>
      <c r="L29" s="160">
        <v>20</v>
      </c>
      <c r="M29" s="160">
        <f>G29*(1+L29/100)</f>
        <v>0</v>
      </c>
      <c r="N29" s="160">
        <v>0</v>
      </c>
      <c r="O29" s="160">
        <f>ROUND(E29*N29,2)</f>
        <v>0</v>
      </c>
      <c r="P29" s="160">
        <v>0</v>
      </c>
      <c r="Q29" s="160">
        <f>ROUND(E29*P29,2)</f>
        <v>0</v>
      </c>
      <c r="R29" s="160"/>
      <c r="S29" s="160" t="s">
        <v>110</v>
      </c>
      <c r="T29" s="160" t="s">
        <v>111</v>
      </c>
      <c r="U29" s="160">
        <v>0.04</v>
      </c>
      <c r="V29" s="160">
        <f>ROUND(E29*U29,2)</f>
        <v>2.88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141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74">
        <v>12</v>
      </c>
      <c r="B30" s="175" t="s">
        <v>152</v>
      </c>
      <c r="C30" s="189" t="s">
        <v>153</v>
      </c>
      <c r="D30" s="176" t="s">
        <v>109</v>
      </c>
      <c r="E30" s="177">
        <v>72</v>
      </c>
      <c r="F30" s="178"/>
      <c r="G30" s="179">
        <f>ROUND(E30*F30,2)</f>
        <v>0</v>
      </c>
      <c r="H30" s="161">
        <v>0</v>
      </c>
      <c r="I30" s="160">
        <f>ROUND(E30*H30,2)</f>
        <v>0</v>
      </c>
      <c r="J30" s="161">
        <v>19.2</v>
      </c>
      <c r="K30" s="160">
        <f>ROUND(E30*J30,2)</f>
        <v>1382.4</v>
      </c>
      <c r="L30" s="160">
        <v>20</v>
      </c>
      <c r="M30" s="160">
        <f>G30*(1+L30/100)</f>
        <v>0</v>
      </c>
      <c r="N30" s="160">
        <v>0</v>
      </c>
      <c r="O30" s="160">
        <f>ROUND(E30*N30,2)</f>
        <v>0</v>
      </c>
      <c r="P30" s="160">
        <v>0</v>
      </c>
      <c r="Q30" s="160">
        <f>ROUND(E30*P30,2)</f>
        <v>0</v>
      </c>
      <c r="R30" s="160"/>
      <c r="S30" s="160" t="s">
        <v>110</v>
      </c>
      <c r="T30" s="160" t="s">
        <v>111</v>
      </c>
      <c r="U30" s="160">
        <v>2.2328</v>
      </c>
      <c r="V30" s="160">
        <f>ROUND(E30*U30,2)</f>
        <v>160.76</v>
      </c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141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1">
      <c r="A31" s="158"/>
      <c r="B31" s="159"/>
      <c r="C31" s="190" t="s">
        <v>154</v>
      </c>
      <c r="D31" s="162"/>
      <c r="E31" s="163">
        <v>72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114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1">
      <c r="A32" s="174">
        <v>13</v>
      </c>
      <c r="B32" s="175" t="s">
        <v>155</v>
      </c>
      <c r="C32" s="189" t="s">
        <v>156</v>
      </c>
      <c r="D32" s="176" t="s">
        <v>109</v>
      </c>
      <c r="E32" s="177">
        <v>174.006</v>
      </c>
      <c r="F32" s="178"/>
      <c r="G32" s="179">
        <f>ROUND(E32*F32,2)</f>
        <v>0</v>
      </c>
      <c r="H32" s="161">
        <v>0</v>
      </c>
      <c r="I32" s="160">
        <f>ROUND(E32*H32,2)</f>
        <v>0</v>
      </c>
      <c r="J32" s="161">
        <v>19.2</v>
      </c>
      <c r="K32" s="160">
        <f>ROUND(E32*J32,2)</f>
        <v>3340.92</v>
      </c>
      <c r="L32" s="160">
        <v>20</v>
      </c>
      <c r="M32" s="160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0"/>
      <c r="S32" s="160" t="s">
        <v>110</v>
      </c>
      <c r="T32" s="160" t="s">
        <v>111</v>
      </c>
      <c r="U32" s="160">
        <v>1.9639</v>
      </c>
      <c r="V32" s="160">
        <f>ROUND(E32*U32,2)</f>
        <v>341.73</v>
      </c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112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8"/>
      <c r="B33" s="159"/>
      <c r="C33" s="190" t="s">
        <v>157</v>
      </c>
      <c r="D33" s="162"/>
      <c r="E33" s="163">
        <v>89.475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114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>
      <c r="A34" s="158"/>
      <c r="B34" s="159"/>
      <c r="C34" s="190" t="s">
        <v>158</v>
      </c>
      <c r="D34" s="162"/>
      <c r="E34" s="163">
        <v>78.666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114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58"/>
      <c r="B35" s="159"/>
      <c r="C35" s="190" t="s">
        <v>159</v>
      </c>
      <c r="D35" s="162"/>
      <c r="E35" s="163">
        <v>5.865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114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>
      <c r="A36" s="180">
        <v>14</v>
      </c>
      <c r="B36" s="181" t="s">
        <v>160</v>
      </c>
      <c r="C36" s="191" t="s">
        <v>161</v>
      </c>
      <c r="D36" s="182" t="s">
        <v>109</v>
      </c>
      <c r="E36" s="183">
        <v>174.006</v>
      </c>
      <c r="F36" s="184"/>
      <c r="G36" s="185">
        <f>ROUND(E36*F36,2)</f>
        <v>0</v>
      </c>
      <c r="H36" s="161">
        <v>0</v>
      </c>
      <c r="I36" s="160">
        <f>ROUND(E36*H36,2)</f>
        <v>0</v>
      </c>
      <c r="J36" s="161">
        <v>2.5</v>
      </c>
      <c r="K36" s="160">
        <f>ROUND(E36*J36,2)</f>
        <v>435.02</v>
      </c>
      <c r="L36" s="160">
        <v>20</v>
      </c>
      <c r="M36" s="160">
        <f>G36*(1+L36/100)</f>
        <v>0</v>
      </c>
      <c r="N36" s="160">
        <v>0</v>
      </c>
      <c r="O36" s="160">
        <f>ROUND(E36*N36,2)</f>
        <v>0</v>
      </c>
      <c r="P36" s="160">
        <v>0</v>
      </c>
      <c r="Q36" s="160">
        <f>ROUND(E36*P36,2)</f>
        <v>0</v>
      </c>
      <c r="R36" s="160"/>
      <c r="S36" s="160" t="s">
        <v>110</v>
      </c>
      <c r="T36" s="160" t="s">
        <v>111</v>
      </c>
      <c r="U36" s="160">
        <v>0.2753</v>
      </c>
      <c r="V36" s="160">
        <f>ROUND(E36*U36,2)</f>
        <v>47.9</v>
      </c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141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74">
        <v>15</v>
      </c>
      <c r="B37" s="175" t="s">
        <v>162</v>
      </c>
      <c r="C37" s="189" t="s">
        <v>163</v>
      </c>
      <c r="D37" s="176" t="s">
        <v>164</v>
      </c>
      <c r="E37" s="177">
        <v>42</v>
      </c>
      <c r="F37" s="178"/>
      <c r="G37" s="179">
        <f>ROUND(E37*F37,2)</f>
        <v>0</v>
      </c>
      <c r="H37" s="161">
        <v>0.47</v>
      </c>
      <c r="I37" s="160">
        <f>ROUND(E37*H37,2)</f>
        <v>19.74</v>
      </c>
      <c r="J37" s="161">
        <v>1.98</v>
      </c>
      <c r="K37" s="160">
        <f>ROUND(E37*J37,2)</f>
        <v>83.16</v>
      </c>
      <c r="L37" s="160">
        <v>20</v>
      </c>
      <c r="M37" s="160">
        <f>G37*(1+L37/100)</f>
        <v>0</v>
      </c>
      <c r="N37" s="160">
        <v>0.00025</v>
      </c>
      <c r="O37" s="160">
        <f>ROUND(E37*N37,2)</f>
        <v>0.01</v>
      </c>
      <c r="P37" s="160">
        <v>0</v>
      </c>
      <c r="Q37" s="160">
        <f>ROUND(E37*P37,2)</f>
        <v>0</v>
      </c>
      <c r="R37" s="160"/>
      <c r="S37" s="160" t="s">
        <v>110</v>
      </c>
      <c r="T37" s="160" t="s">
        <v>111</v>
      </c>
      <c r="U37" s="160">
        <v>0.156</v>
      </c>
      <c r="V37" s="160">
        <f>ROUND(E37*U37,2)</f>
        <v>6.55</v>
      </c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141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58"/>
      <c r="B38" s="159"/>
      <c r="C38" s="190" t="s">
        <v>165</v>
      </c>
      <c r="D38" s="162"/>
      <c r="E38" s="163">
        <v>42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114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1">
      <c r="A39" s="180">
        <v>16</v>
      </c>
      <c r="B39" s="181" t="s">
        <v>166</v>
      </c>
      <c r="C39" s="191" t="s">
        <v>167</v>
      </c>
      <c r="D39" s="182" t="s">
        <v>164</v>
      </c>
      <c r="E39" s="183">
        <v>42</v>
      </c>
      <c r="F39" s="184"/>
      <c r="G39" s="185">
        <f>ROUND(E39*F39,2)</f>
        <v>0</v>
      </c>
      <c r="H39" s="161">
        <v>0</v>
      </c>
      <c r="I39" s="160">
        <f>ROUND(E39*H39,2)</f>
        <v>0</v>
      </c>
      <c r="J39" s="161">
        <v>0.83</v>
      </c>
      <c r="K39" s="160">
        <f>ROUND(E39*J39,2)</f>
        <v>34.86</v>
      </c>
      <c r="L39" s="160">
        <v>20</v>
      </c>
      <c r="M39" s="160">
        <f>G39*(1+L39/100)</f>
        <v>0</v>
      </c>
      <c r="N39" s="160">
        <v>0</v>
      </c>
      <c r="O39" s="160">
        <f>ROUND(E39*N39,2)</f>
        <v>0</v>
      </c>
      <c r="P39" s="160">
        <v>0</v>
      </c>
      <c r="Q39" s="160">
        <f>ROUND(E39*P39,2)</f>
        <v>0</v>
      </c>
      <c r="R39" s="160"/>
      <c r="S39" s="160" t="s">
        <v>110</v>
      </c>
      <c r="T39" s="160" t="s">
        <v>111</v>
      </c>
      <c r="U39" s="160">
        <v>0.095</v>
      </c>
      <c r="V39" s="160">
        <f>ROUND(E39*U39,2)</f>
        <v>3.99</v>
      </c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141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>
      <c r="A40" s="174">
        <v>17</v>
      </c>
      <c r="B40" s="175" t="s">
        <v>115</v>
      </c>
      <c r="C40" s="189" t="s">
        <v>116</v>
      </c>
      <c r="D40" s="176" t="s">
        <v>109</v>
      </c>
      <c r="E40" s="177">
        <v>1145.996</v>
      </c>
      <c r="F40" s="178"/>
      <c r="G40" s="179">
        <f>ROUND(E40*F40,2)</f>
        <v>0</v>
      </c>
      <c r="H40" s="161">
        <v>0</v>
      </c>
      <c r="I40" s="160">
        <f>ROUND(E40*H40,2)</f>
        <v>0</v>
      </c>
      <c r="J40" s="161">
        <v>6.5</v>
      </c>
      <c r="K40" s="160">
        <f>ROUND(E40*J40,2)</f>
        <v>7448.97</v>
      </c>
      <c r="L40" s="160">
        <v>20</v>
      </c>
      <c r="M40" s="160">
        <f>G40*(1+L40/100)</f>
        <v>0</v>
      </c>
      <c r="N40" s="160">
        <v>0</v>
      </c>
      <c r="O40" s="160">
        <f>ROUND(E40*N40,2)</f>
        <v>0</v>
      </c>
      <c r="P40" s="160">
        <v>0</v>
      </c>
      <c r="Q40" s="160">
        <f>ROUND(E40*P40,2)</f>
        <v>0</v>
      </c>
      <c r="R40" s="160"/>
      <c r="S40" s="160" t="s">
        <v>110</v>
      </c>
      <c r="T40" s="160" t="s">
        <v>111</v>
      </c>
      <c r="U40" s="160">
        <v>0.011</v>
      </c>
      <c r="V40" s="160">
        <f>ROUND(E40*U40,2)</f>
        <v>12.61</v>
      </c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112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1">
      <c r="A41" s="158"/>
      <c r="B41" s="159"/>
      <c r="C41" s="190" t="s">
        <v>168</v>
      </c>
      <c r="D41" s="162"/>
      <c r="E41" s="163">
        <v>1145.996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114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1">
      <c r="A42" s="180">
        <v>18</v>
      </c>
      <c r="B42" s="181" t="s">
        <v>169</v>
      </c>
      <c r="C42" s="191" t="s">
        <v>170</v>
      </c>
      <c r="D42" s="182" t="s">
        <v>109</v>
      </c>
      <c r="E42" s="183">
        <v>1145.996</v>
      </c>
      <c r="F42" s="184"/>
      <c r="G42" s="185">
        <f>ROUND(E42*F42,2)</f>
        <v>0</v>
      </c>
      <c r="H42" s="161">
        <v>0</v>
      </c>
      <c r="I42" s="160">
        <f>ROUND(E42*H42,2)</f>
        <v>0</v>
      </c>
      <c r="J42" s="161">
        <v>0.6</v>
      </c>
      <c r="K42" s="160">
        <f>ROUND(E42*J42,2)</f>
        <v>687.6</v>
      </c>
      <c r="L42" s="160">
        <v>20</v>
      </c>
      <c r="M42" s="160">
        <f>G42*(1+L42/100)</f>
        <v>0</v>
      </c>
      <c r="N42" s="160">
        <v>0</v>
      </c>
      <c r="O42" s="160">
        <f>ROUND(E42*N42,2)</f>
        <v>0</v>
      </c>
      <c r="P42" s="160">
        <v>0</v>
      </c>
      <c r="Q42" s="160">
        <f>ROUND(E42*P42,2)</f>
        <v>0</v>
      </c>
      <c r="R42" s="160"/>
      <c r="S42" s="160" t="s">
        <v>110</v>
      </c>
      <c r="T42" s="160" t="s">
        <v>111</v>
      </c>
      <c r="U42" s="160">
        <v>0.0082</v>
      </c>
      <c r="V42" s="160">
        <f>ROUND(E42*U42,2)</f>
        <v>9.4</v>
      </c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112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1">
      <c r="A43" s="174">
        <v>19</v>
      </c>
      <c r="B43" s="175" t="s">
        <v>171</v>
      </c>
      <c r="C43" s="189" t="s">
        <v>172</v>
      </c>
      <c r="D43" s="176" t="s">
        <v>173</v>
      </c>
      <c r="E43" s="177">
        <v>1718.994</v>
      </c>
      <c r="F43" s="178"/>
      <c r="G43" s="179">
        <f>ROUND(E43*F43,2)</f>
        <v>0</v>
      </c>
      <c r="H43" s="161">
        <v>0</v>
      </c>
      <c r="I43" s="160">
        <f>ROUND(E43*H43,2)</f>
        <v>0</v>
      </c>
      <c r="J43" s="161">
        <v>6.5</v>
      </c>
      <c r="K43" s="160">
        <f>ROUND(E43*J43,2)</f>
        <v>11173.46</v>
      </c>
      <c r="L43" s="160">
        <v>20</v>
      </c>
      <c r="M43" s="160">
        <f>G43*(1+L43/100)</f>
        <v>0</v>
      </c>
      <c r="N43" s="160">
        <v>0</v>
      </c>
      <c r="O43" s="160">
        <f>ROUND(E43*N43,2)</f>
        <v>0</v>
      </c>
      <c r="P43" s="160">
        <v>0</v>
      </c>
      <c r="Q43" s="160">
        <f>ROUND(E43*P43,2)</f>
        <v>0</v>
      </c>
      <c r="R43" s="160"/>
      <c r="S43" s="160" t="s">
        <v>130</v>
      </c>
      <c r="T43" s="160" t="s">
        <v>111</v>
      </c>
      <c r="U43" s="160">
        <v>0</v>
      </c>
      <c r="V43" s="160">
        <f>ROUND(E43*U43,2)</f>
        <v>0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141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58"/>
      <c r="B44" s="159"/>
      <c r="C44" s="190" t="s">
        <v>174</v>
      </c>
      <c r="D44" s="162"/>
      <c r="E44" s="163">
        <v>1718.994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114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>
      <c r="A45" s="174">
        <v>20</v>
      </c>
      <c r="B45" s="175" t="s">
        <v>175</v>
      </c>
      <c r="C45" s="189" t="s">
        <v>176</v>
      </c>
      <c r="D45" s="176" t="s">
        <v>109</v>
      </c>
      <c r="E45" s="177">
        <v>75.2</v>
      </c>
      <c r="F45" s="178"/>
      <c r="G45" s="179">
        <f>ROUND(E45*F45,2)</f>
        <v>0</v>
      </c>
      <c r="H45" s="161">
        <v>0</v>
      </c>
      <c r="I45" s="160">
        <f>ROUND(E45*H45,2)</f>
        <v>0</v>
      </c>
      <c r="J45" s="161">
        <v>2.55</v>
      </c>
      <c r="K45" s="160">
        <f>ROUND(E45*J45,2)</f>
        <v>191.76</v>
      </c>
      <c r="L45" s="160">
        <v>20</v>
      </c>
      <c r="M45" s="160">
        <f>G45*(1+L45/100)</f>
        <v>0</v>
      </c>
      <c r="N45" s="160">
        <v>0</v>
      </c>
      <c r="O45" s="160">
        <f>ROUND(E45*N45,2)</f>
        <v>0</v>
      </c>
      <c r="P45" s="160">
        <v>0</v>
      </c>
      <c r="Q45" s="160">
        <f>ROUND(E45*P45,2)</f>
        <v>0</v>
      </c>
      <c r="R45" s="160"/>
      <c r="S45" s="160" t="s">
        <v>110</v>
      </c>
      <c r="T45" s="160" t="s">
        <v>111</v>
      </c>
      <c r="U45" s="160">
        <v>0.24221</v>
      </c>
      <c r="V45" s="160">
        <f>ROUND(E45*U45,2)</f>
        <v>18.21</v>
      </c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141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58"/>
      <c r="B46" s="159"/>
      <c r="C46" s="190" t="s">
        <v>177</v>
      </c>
      <c r="D46" s="162"/>
      <c r="E46" s="163">
        <v>8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114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1">
      <c r="A47" s="158"/>
      <c r="B47" s="159"/>
      <c r="C47" s="190" t="s">
        <v>178</v>
      </c>
      <c r="D47" s="162"/>
      <c r="E47" s="163">
        <v>67.2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114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>
      <c r="A48" s="174">
        <v>21</v>
      </c>
      <c r="B48" s="175" t="s">
        <v>179</v>
      </c>
      <c r="C48" s="189" t="s">
        <v>180</v>
      </c>
      <c r="D48" s="176" t="s">
        <v>164</v>
      </c>
      <c r="E48" s="177">
        <v>131.16</v>
      </c>
      <c r="F48" s="178"/>
      <c r="G48" s="179">
        <f>ROUND(E48*F48,2)</f>
        <v>0</v>
      </c>
      <c r="H48" s="161">
        <v>0.34</v>
      </c>
      <c r="I48" s="160">
        <f>ROUND(E48*H48,2)</f>
        <v>44.59</v>
      </c>
      <c r="J48" s="161">
        <v>0.58</v>
      </c>
      <c r="K48" s="160">
        <f>ROUND(E48*J48,2)</f>
        <v>76.07</v>
      </c>
      <c r="L48" s="160">
        <v>20</v>
      </c>
      <c r="M48" s="160">
        <f>G48*(1+L48/100)</f>
        <v>0</v>
      </c>
      <c r="N48" s="160">
        <v>0.00025</v>
      </c>
      <c r="O48" s="160">
        <f>ROUND(E48*N48,2)</f>
        <v>0.03</v>
      </c>
      <c r="P48" s="160">
        <v>0</v>
      </c>
      <c r="Q48" s="160">
        <f>ROUND(E48*P48,2)</f>
        <v>0</v>
      </c>
      <c r="R48" s="160"/>
      <c r="S48" s="160" t="s">
        <v>110</v>
      </c>
      <c r="T48" s="160" t="s">
        <v>111</v>
      </c>
      <c r="U48" s="160">
        <v>0.089</v>
      </c>
      <c r="V48" s="160">
        <f>ROUND(E48*U48,2)</f>
        <v>11.67</v>
      </c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141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1">
      <c r="A49" s="158"/>
      <c r="B49" s="159"/>
      <c r="C49" s="190" t="s">
        <v>181</v>
      </c>
      <c r="D49" s="162"/>
      <c r="E49" s="163">
        <v>83.16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114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58"/>
      <c r="B50" s="159"/>
      <c r="C50" s="190" t="s">
        <v>182</v>
      </c>
      <c r="D50" s="162"/>
      <c r="E50" s="163">
        <v>48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114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>
      <c r="A51" s="180">
        <v>22</v>
      </c>
      <c r="B51" s="181" t="s">
        <v>183</v>
      </c>
      <c r="C51" s="191" t="s">
        <v>184</v>
      </c>
      <c r="D51" s="182" t="s">
        <v>164</v>
      </c>
      <c r="E51" s="183">
        <v>3495</v>
      </c>
      <c r="F51" s="184"/>
      <c r="G51" s="185">
        <f>ROUND(E51*F51,2)</f>
        <v>0</v>
      </c>
      <c r="H51" s="161">
        <v>0</v>
      </c>
      <c r="I51" s="160">
        <f>ROUND(E51*H51,2)</f>
        <v>0</v>
      </c>
      <c r="J51" s="161">
        <v>0.22</v>
      </c>
      <c r="K51" s="160">
        <f>ROUND(E51*J51,2)</f>
        <v>768.9</v>
      </c>
      <c r="L51" s="160">
        <v>20</v>
      </c>
      <c r="M51" s="160">
        <f>G51*(1+L51/100)</f>
        <v>0</v>
      </c>
      <c r="N51" s="160">
        <v>0</v>
      </c>
      <c r="O51" s="160">
        <f>ROUND(E51*N51,2)</f>
        <v>0</v>
      </c>
      <c r="P51" s="160">
        <v>0</v>
      </c>
      <c r="Q51" s="160">
        <f>ROUND(E51*P51,2)</f>
        <v>0</v>
      </c>
      <c r="R51" s="160"/>
      <c r="S51" s="160" t="s">
        <v>110</v>
      </c>
      <c r="T51" s="160" t="s">
        <v>111</v>
      </c>
      <c r="U51" s="160">
        <v>0.005</v>
      </c>
      <c r="V51" s="160">
        <f>ROUND(E51*U51,2)</f>
        <v>17.48</v>
      </c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112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>
      <c r="A52" s="174">
        <v>23</v>
      </c>
      <c r="B52" s="175" t="s">
        <v>185</v>
      </c>
      <c r="C52" s="189" t="s">
        <v>186</v>
      </c>
      <c r="D52" s="176" t="s">
        <v>173</v>
      </c>
      <c r="E52" s="177">
        <v>162.702</v>
      </c>
      <c r="F52" s="178"/>
      <c r="G52" s="179">
        <f>ROUND(E52*F52,2)</f>
        <v>0</v>
      </c>
      <c r="H52" s="161">
        <v>0.04</v>
      </c>
      <c r="I52" s="160">
        <f>ROUND(E52*H52,2)</f>
        <v>6.51</v>
      </c>
      <c r="J52" s="161">
        <v>7.46</v>
      </c>
      <c r="K52" s="160">
        <f>ROUND(E52*J52,2)</f>
        <v>1213.76</v>
      </c>
      <c r="L52" s="160">
        <v>20</v>
      </c>
      <c r="M52" s="160">
        <f>G52*(1+L52/100)</f>
        <v>0</v>
      </c>
      <c r="N52" s="160">
        <v>0</v>
      </c>
      <c r="O52" s="160">
        <f>ROUND(E52*N52,2)</f>
        <v>0</v>
      </c>
      <c r="P52" s="160">
        <v>0</v>
      </c>
      <c r="Q52" s="160">
        <f>ROUND(E52*P52,2)</f>
        <v>0</v>
      </c>
      <c r="R52" s="160"/>
      <c r="S52" s="160" t="s">
        <v>110</v>
      </c>
      <c r="T52" s="160" t="s">
        <v>111</v>
      </c>
      <c r="U52" s="160">
        <v>0.0411</v>
      </c>
      <c r="V52" s="160">
        <f>ROUND(E52*U52,2)</f>
        <v>6.69</v>
      </c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141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12.75" outlineLevel="1">
      <c r="A53" s="158"/>
      <c r="B53" s="159"/>
      <c r="C53" s="190" t="s">
        <v>187</v>
      </c>
      <c r="D53" s="162"/>
      <c r="E53" s="163">
        <v>162.702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114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>
      <c r="A54" s="180">
        <v>24</v>
      </c>
      <c r="B54" s="181" t="s">
        <v>188</v>
      </c>
      <c r="C54" s="191" t="s">
        <v>189</v>
      </c>
      <c r="D54" s="182" t="s">
        <v>173</v>
      </c>
      <c r="E54" s="183">
        <v>162.702</v>
      </c>
      <c r="F54" s="184"/>
      <c r="G54" s="185">
        <f>ROUND(E54*F54,2)</f>
        <v>0</v>
      </c>
      <c r="H54" s="161">
        <v>0</v>
      </c>
      <c r="I54" s="160">
        <f>ROUND(E54*H54,2)</f>
        <v>0</v>
      </c>
      <c r="J54" s="161">
        <v>17.1</v>
      </c>
      <c r="K54" s="160">
        <f>ROUND(E54*J54,2)</f>
        <v>2782.2</v>
      </c>
      <c r="L54" s="160">
        <v>20</v>
      </c>
      <c r="M54" s="160">
        <f>G54*(1+L54/100)</f>
        <v>0</v>
      </c>
      <c r="N54" s="160">
        <v>0</v>
      </c>
      <c r="O54" s="160">
        <f>ROUND(E54*N54,2)</f>
        <v>0</v>
      </c>
      <c r="P54" s="160">
        <v>0</v>
      </c>
      <c r="Q54" s="160">
        <f>ROUND(E54*P54,2)</f>
        <v>0</v>
      </c>
      <c r="R54" s="160"/>
      <c r="S54" s="160" t="s">
        <v>110</v>
      </c>
      <c r="T54" s="160" t="s">
        <v>140</v>
      </c>
      <c r="U54" s="160">
        <v>0</v>
      </c>
      <c r="V54" s="160">
        <f>ROUND(E54*U54,2)</f>
        <v>0</v>
      </c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141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1">
      <c r="A55" s="174">
        <v>25</v>
      </c>
      <c r="B55" s="175" t="s">
        <v>190</v>
      </c>
      <c r="C55" s="189" t="s">
        <v>191</v>
      </c>
      <c r="D55" s="176" t="s">
        <v>173</v>
      </c>
      <c r="E55" s="177">
        <v>120.96</v>
      </c>
      <c r="F55" s="178"/>
      <c r="G55" s="179">
        <f>ROUND(E55*F55,2)</f>
        <v>0</v>
      </c>
      <c r="H55" s="161">
        <v>4.85</v>
      </c>
      <c r="I55" s="160">
        <f>ROUND(E55*H55,2)</f>
        <v>586.66</v>
      </c>
      <c r="J55" s="161">
        <v>0</v>
      </c>
      <c r="K55" s="160">
        <f>ROUND(E55*J55,2)</f>
        <v>0</v>
      </c>
      <c r="L55" s="160">
        <v>20</v>
      </c>
      <c r="M55" s="160">
        <f>G55*(1+L55/100)</f>
        <v>0</v>
      </c>
      <c r="N55" s="160">
        <v>1</v>
      </c>
      <c r="O55" s="160">
        <f>ROUND(E55*N55,2)</f>
        <v>120.96</v>
      </c>
      <c r="P55" s="160">
        <v>0</v>
      </c>
      <c r="Q55" s="160">
        <f>ROUND(E55*P55,2)</f>
        <v>0</v>
      </c>
      <c r="R55" s="160"/>
      <c r="S55" s="160" t="s">
        <v>110</v>
      </c>
      <c r="T55" s="160" t="s">
        <v>111</v>
      </c>
      <c r="U55" s="160">
        <v>0</v>
      </c>
      <c r="V55" s="160">
        <f>ROUND(E55*U55,2)</f>
        <v>0</v>
      </c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192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58"/>
      <c r="B56" s="159"/>
      <c r="C56" s="190" t="s">
        <v>193</v>
      </c>
      <c r="D56" s="162"/>
      <c r="E56" s="163">
        <v>120.96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114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74">
        <v>26</v>
      </c>
      <c r="B57" s="175" t="s">
        <v>194</v>
      </c>
      <c r="C57" s="189" t="s">
        <v>195</v>
      </c>
      <c r="D57" s="176" t="s">
        <v>164</v>
      </c>
      <c r="E57" s="177">
        <v>109.548</v>
      </c>
      <c r="F57" s="178"/>
      <c r="G57" s="179">
        <f>ROUND(E57*F57,2)</f>
        <v>0</v>
      </c>
      <c r="H57" s="161">
        <v>0.65</v>
      </c>
      <c r="I57" s="160">
        <f>ROUND(E57*H57,2)</f>
        <v>71.21</v>
      </c>
      <c r="J57" s="161">
        <v>0</v>
      </c>
      <c r="K57" s="160">
        <f>ROUND(E57*J57,2)</f>
        <v>0</v>
      </c>
      <c r="L57" s="160">
        <v>20</v>
      </c>
      <c r="M57" s="160">
        <f>G57*(1+L57/100)</f>
        <v>0</v>
      </c>
      <c r="N57" s="160">
        <v>0.0003</v>
      </c>
      <c r="O57" s="160">
        <f>ROUND(E57*N57,2)</f>
        <v>0.03</v>
      </c>
      <c r="P57" s="160">
        <v>0</v>
      </c>
      <c r="Q57" s="160">
        <f>ROUND(E57*P57,2)</f>
        <v>0</v>
      </c>
      <c r="R57" s="160"/>
      <c r="S57" s="160" t="s">
        <v>110</v>
      </c>
      <c r="T57" s="160" t="s">
        <v>111</v>
      </c>
      <c r="U57" s="160">
        <v>0</v>
      </c>
      <c r="V57" s="160">
        <f>ROUND(E57*U57,2)</f>
        <v>0</v>
      </c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192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1">
      <c r="A58" s="158"/>
      <c r="B58" s="159"/>
      <c r="C58" s="190" t="s">
        <v>196</v>
      </c>
      <c r="D58" s="162"/>
      <c r="E58" s="163">
        <v>109.548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114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33" ht="12.75">
      <c r="A59" s="168" t="s">
        <v>105</v>
      </c>
      <c r="B59" s="169" t="s">
        <v>57</v>
      </c>
      <c r="C59" s="188" t="s">
        <v>58</v>
      </c>
      <c r="D59" s="170"/>
      <c r="E59" s="171"/>
      <c r="F59" s="172"/>
      <c r="G59" s="173">
        <f>SUMIF(AG60:AG73,"&lt;&gt;NOR",G60:G73)</f>
        <v>0</v>
      </c>
      <c r="H59" s="167"/>
      <c r="I59" s="167">
        <f>SUM(I60:I73)</f>
        <v>178.37</v>
      </c>
      <c r="J59" s="167"/>
      <c r="K59" s="167">
        <f>SUM(K60:K73)</f>
        <v>2595.68</v>
      </c>
      <c r="L59" s="167"/>
      <c r="M59" s="167">
        <f>SUM(M60:M73)</f>
        <v>0</v>
      </c>
      <c r="N59" s="167"/>
      <c r="O59" s="167">
        <f>SUM(O60:O73)</f>
        <v>0.02</v>
      </c>
      <c r="P59" s="167"/>
      <c r="Q59" s="167">
        <f>SUM(Q60:Q73)</f>
        <v>0</v>
      </c>
      <c r="R59" s="167"/>
      <c r="S59" s="167"/>
      <c r="T59" s="167"/>
      <c r="U59" s="167"/>
      <c r="V59" s="167">
        <f>SUM(V60:V73)</f>
        <v>306</v>
      </c>
      <c r="W59" s="167"/>
      <c r="AG59" t="s">
        <v>106</v>
      </c>
    </row>
    <row r="60" spans="1:60" ht="22.5" outlineLevel="1">
      <c r="A60" s="174">
        <v>27</v>
      </c>
      <c r="B60" s="175" t="s">
        <v>197</v>
      </c>
      <c r="C60" s="189" t="s">
        <v>198</v>
      </c>
      <c r="D60" s="176" t="s">
        <v>109</v>
      </c>
      <c r="E60" s="177">
        <v>212.76</v>
      </c>
      <c r="F60" s="178"/>
      <c r="G60" s="179">
        <f>ROUND(E60*F60,2)</f>
        <v>0</v>
      </c>
      <c r="H60" s="161">
        <v>0</v>
      </c>
      <c r="I60" s="160">
        <f>ROUND(E60*H60,2)</f>
        <v>0</v>
      </c>
      <c r="J60" s="161">
        <v>2.1</v>
      </c>
      <c r="K60" s="160">
        <f>ROUND(E60*J60,2)</f>
        <v>446.8</v>
      </c>
      <c r="L60" s="160">
        <v>20</v>
      </c>
      <c r="M60" s="160">
        <f>G60*(1+L60/100)</f>
        <v>0</v>
      </c>
      <c r="N60" s="160">
        <v>0</v>
      </c>
      <c r="O60" s="160">
        <f>ROUND(E60*N60,2)</f>
        <v>0</v>
      </c>
      <c r="P60" s="160">
        <v>0</v>
      </c>
      <c r="Q60" s="160">
        <f>ROUND(E60*P60,2)</f>
        <v>0</v>
      </c>
      <c r="R60" s="160"/>
      <c r="S60" s="160" t="s">
        <v>110</v>
      </c>
      <c r="T60" s="160" t="s">
        <v>111</v>
      </c>
      <c r="U60" s="160">
        <v>0.1029</v>
      </c>
      <c r="V60" s="160">
        <f>ROUND(E60*U60,2)</f>
        <v>21.89</v>
      </c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112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>
      <c r="A61" s="158"/>
      <c r="B61" s="159"/>
      <c r="C61" s="190" t="s">
        <v>199</v>
      </c>
      <c r="D61" s="162"/>
      <c r="E61" s="163">
        <v>112.8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114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>
      <c r="A62" s="158"/>
      <c r="B62" s="159"/>
      <c r="C62" s="190" t="s">
        <v>200</v>
      </c>
      <c r="D62" s="162"/>
      <c r="E62" s="163">
        <v>93.84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114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>
      <c r="A63" s="158"/>
      <c r="B63" s="159"/>
      <c r="C63" s="190" t="s">
        <v>201</v>
      </c>
      <c r="D63" s="162"/>
      <c r="E63" s="163">
        <v>6.12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114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22.5" outlineLevel="1">
      <c r="A64" s="174">
        <v>28</v>
      </c>
      <c r="B64" s="175" t="s">
        <v>202</v>
      </c>
      <c r="C64" s="189" t="s">
        <v>203</v>
      </c>
      <c r="D64" s="176" t="s">
        <v>164</v>
      </c>
      <c r="E64" s="177">
        <v>709.2</v>
      </c>
      <c r="F64" s="178"/>
      <c r="G64" s="179">
        <f>ROUND(E64*F64,2)</f>
        <v>0</v>
      </c>
      <c r="H64" s="161">
        <v>0.08</v>
      </c>
      <c r="I64" s="160">
        <f>ROUND(E64*H64,2)</f>
        <v>56.74</v>
      </c>
      <c r="J64" s="161">
        <v>0.68</v>
      </c>
      <c r="K64" s="160">
        <f>ROUND(E64*J64,2)</f>
        <v>482.26</v>
      </c>
      <c r="L64" s="160">
        <v>20</v>
      </c>
      <c r="M64" s="160">
        <f>G64*(1+L64/100)</f>
        <v>0</v>
      </c>
      <c r="N64" s="160">
        <v>0</v>
      </c>
      <c r="O64" s="160">
        <f>ROUND(E64*N64,2)</f>
        <v>0</v>
      </c>
      <c r="P64" s="160">
        <v>0</v>
      </c>
      <c r="Q64" s="160">
        <f>ROUND(E64*P64,2)</f>
        <v>0</v>
      </c>
      <c r="R64" s="160"/>
      <c r="S64" s="160" t="s">
        <v>110</v>
      </c>
      <c r="T64" s="160" t="s">
        <v>111</v>
      </c>
      <c r="U64" s="160">
        <v>0.0952</v>
      </c>
      <c r="V64" s="160">
        <f>ROUND(E64*U64,2)</f>
        <v>67.52</v>
      </c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112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2.5" outlineLevel="1">
      <c r="A65" s="158"/>
      <c r="B65" s="159"/>
      <c r="C65" s="190" t="s">
        <v>204</v>
      </c>
      <c r="D65" s="162"/>
      <c r="E65" s="163">
        <v>376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114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>
      <c r="A66" s="158"/>
      <c r="B66" s="159"/>
      <c r="C66" s="190" t="s">
        <v>205</v>
      </c>
      <c r="D66" s="162"/>
      <c r="E66" s="163">
        <v>312.8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114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>
      <c r="A67" s="158"/>
      <c r="B67" s="159"/>
      <c r="C67" s="190" t="s">
        <v>206</v>
      </c>
      <c r="D67" s="162"/>
      <c r="E67" s="163">
        <v>20.4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114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>
      <c r="A68" s="174">
        <v>29</v>
      </c>
      <c r="B68" s="175" t="s">
        <v>207</v>
      </c>
      <c r="C68" s="189" t="s">
        <v>208</v>
      </c>
      <c r="D68" s="176" t="s">
        <v>164</v>
      </c>
      <c r="E68" s="177">
        <v>709.2</v>
      </c>
      <c r="F68" s="178"/>
      <c r="G68" s="179">
        <f>ROUND(E68*F68,2)</f>
        <v>0</v>
      </c>
      <c r="H68" s="161">
        <v>0</v>
      </c>
      <c r="I68" s="160">
        <f>ROUND(E68*H68,2)</f>
        <v>0</v>
      </c>
      <c r="J68" s="161">
        <v>2.35</v>
      </c>
      <c r="K68" s="160">
        <f>ROUND(E68*J68,2)</f>
        <v>1666.62</v>
      </c>
      <c r="L68" s="160">
        <v>20</v>
      </c>
      <c r="M68" s="160">
        <f>G68*(1+L68/100)</f>
        <v>0</v>
      </c>
      <c r="N68" s="160">
        <v>0</v>
      </c>
      <c r="O68" s="160">
        <f>ROUND(E68*N68,2)</f>
        <v>0</v>
      </c>
      <c r="P68" s="160">
        <v>0</v>
      </c>
      <c r="Q68" s="160">
        <f>ROUND(E68*P68,2)</f>
        <v>0</v>
      </c>
      <c r="R68" s="160"/>
      <c r="S68" s="160" t="s">
        <v>110</v>
      </c>
      <c r="T68" s="160" t="s">
        <v>111</v>
      </c>
      <c r="U68" s="160">
        <v>0.3054</v>
      </c>
      <c r="V68" s="160">
        <f>ROUND(E68*U68,2)</f>
        <v>216.59</v>
      </c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112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>
      <c r="A69" s="158"/>
      <c r="B69" s="159"/>
      <c r="C69" s="190" t="s">
        <v>204</v>
      </c>
      <c r="D69" s="162"/>
      <c r="E69" s="163">
        <v>376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114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>
      <c r="A70" s="158"/>
      <c r="B70" s="159"/>
      <c r="C70" s="190" t="s">
        <v>205</v>
      </c>
      <c r="D70" s="162"/>
      <c r="E70" s="163">
        <v>312.8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114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22.5" outlineLevel="1">
      <c r="A71" s="158"/>
      <c r="B71" s="159"/>
      <c r="C71" s="190" t="s">
        <v>206</v>
      </c>
      <c r="D71" s="162"/>
      <c r="E71" s="163">
        <v>20.4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114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1">
      <c r="A72" s="174">
        <v>30</v>
      </c>
      <c r="B72" s="175" t="s">
        <v>209</v>
      </c>
      <c r="C72" s="189" t="s">
        <v>210</v>
      </c>
      <c r="D72" s="176" t="s">
        <v>211</v>
      </c>
      <c r="E72" s="177">
        <v>24.822</v>
      </c>
      <c r="F72" s="178"/>
      <c r="G72" s="179">
        <f>ROUND(E72*F72,2)</f>
        <v>0</v>
      </c>
      <c r="H72" s="161">
        <v>4.9</v>
      </c>
      <c r="I72" s="160">
        <f>ROUND(E72*H72,2)</f>
        <v>121.63</v>
      </c>
      <c r="J72" s="161">
        <v>0</v>
      </c>
      <c r="K72" s="160">
        <f>ROUND(E72*J72,2)</f>
        <v>0</v>
      </c>
      <c r="L72" s="160">
        <v>20</v>
      </c>
      <c r="M72" s="160">
        <f>G72*(1+L72/100)</f>
        <v>0</v>
      </c>
      <c r="N72" s="160">
        <v>0.001</v>
      </c>
      <c r="O72" s="160">
        <f>ROUND(E72*N72,2)</f>
        <v>0.02</v>
      </c>
      <c r="P72" s="160">
        <v>0</v>
      </c>
      <c r="Q72" s="160">
        <f>ROUND(E72*P72,2)</f>
        <v>0</v>
      </c>
      <c r="R72" s="160"/>
      <c r="S72" s="160" t="s">
        <v>110</v>
      </c>
      <c r="T72" s="160" t="s">
        <v>111</v>
      </c>
      <c r="U72" s="160">
        <v>0</v>
      </c>
      <c r="V72" s="160">
        <f>ROUND(E72*U72,2)</f>
        <v>0</v>
      </c>
      <c r="W72" s="160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212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1">
      <c r="A73" s="158"/>
      <c r="B73" s="159"/>
      <c r="C73" s="190" t="s">
        <v>213</v>
      </c>
      <c r="D73" s="162"/>
      <c r="E73" s="163">
        <v>24.822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114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33" ht="12.75">
      <c r="A74" s="168" t="s">
        <v>105</v>
      </c>
      <c r="B74" s="169" t="s">
        <v>59</v>
      </c>
      <c r="C74" s="188" t="s">
        <v>60</v>
      </c>
      <c r="D74" s="170"/>
      <c r="E74" s="171"/>
      <c r="F74" s="172"/>
      <c r="G74" s="173">
        <f>SUMIF(AG75:AG113,"&lt;&gt;NOR",G75:G113)</f>
        <v>0</v>
      </c>
      <c r="H74" s="167"/>
      <c r="I74" s="167">
        <f>SUM(I75:I113)</f>
        <v>10488</v>
      </c>
      <c r="J74" s="167"/>
      <c r="K74" s="167">
        <f>SUM(K75:K113)</f>
        <v>58050.78</v>
      </c>
      <c r="L74" s="167"/>
      <c r="M74" s="167">
        <f>SUM(M75:M113)</f>
        <v>0</v>
      </c>
      <c r="N74" s="167"/>
      <c r="O74" s="167">
        <f>SUM(O75:O113)</f>
        <v>28.82</v>
      </c>
      <c r="P74" s="167"/>
      <c r="Q74" s="167">
        <f>SUM(Q75:Q113)</f>
        <v>0</v>
      </c>
      <c r="R74" s="167"/>
      <c r="S74" s="167"/>
      <c r="T74" s="167"/>
      <c r="U74" s="167"/>
      <c r="V74" s="167">
        <f>SUM(V75:V113)</f>
        <v>456.54</v>
      </c>
      <c r="W74" s="167"/>
      <c r="AG74" t="s">
        <v>106</v>
      </c>
    </row>
    <row r="75" spans="1:60" ht="22.5" outlineLevel="1">
      <c r="A75" s="174">
        <v>31</v>
      </c>
      <c r="B75" s="175" t="s">
        <v>214</v>
      </c>
      <c r="C75" s="189" t="s">
        <v>215</v>
      </c>
      <c r="D75" s="176" t="s">
        <v>164</v>
      </c>
      <c r="E75" s="177">
        <v>300</v>
      </c>
      <c r="F75" s="178"/>
      <c r="G75" s="179">
        <f>ROUND(E75*F75,2)</f>
        <v>0</v>
      </c>
      <c r="H75" s="161">
        <v>24.96</v>
      </c>
      <c r="I75" s="160">
        <f>ROUND(E75*H75,2)</f>
        <v>7488</v>
      </c>
      <c r="J75" s="161">
        <v>15.02</v>
      </c>
      <c r="K75" s="160">
        <f>ROUND(E75*J75,2)</f>
        <v>4506</v>
      </c>
      <c r="L75" s="160">
        <v>20</v>
      </c>
      <c r="M75" s="160">
        <f>G75*(1+L75/100)</f>
        <v>0</v>
      </c>
      <c r="N75" s="160">
        <v>0.01465</v>
      </c>
      <c r="O75" s="160">
        <f>ROUND(E75*N75,2)</f>
        <v>4.4</v>
      </c>
      <c r="P75" s="160">
        <v>0</v>
      </c>
      <c r="Q75" s="160">
        <f>ROUND(E75*P75,2)</f>
        <v>0</v>
      </c>
      <c r="R75" s="160"/>
      <c r="S75" s="160" t="s">
        <v>110</v>
      </c>
      <c r="T75" s="160" t="s">
        <v>111</v>
      </c>
      <c r="U75" s="160">
        <v>1.5218</v>
      </c>
      <c r="V75" s="160">
        <f>ROUND(E75*U75,2)</f>
        <v>456.54</v>
      </c>
      <c r="W75" s="160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141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12.5" outlineLevel="1">
      <c r="A76" s="158"/>
      <c r="B76" s="159"/>
      <c r="C76" s="243" t="s">
        <v>216</v>
      </c>
      <c r="D76" s="244"/>
      <c r="E76" s="244"/>
      <c r="F76" s="244"/>
      <c r="G76" s="244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133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86" t="str">
        <f>C76</f>
        <v>/kompletná dodávka a položenie monolitického umelého PUR povrchu - obotový typ "Sandwich"; jedná sa o na stavbe zhotovený dvojvrstvový vodou nepriepustný umelý povrch. Je tvorený základnou vrstvou z čierneho gumového granulátu SBR 1-4mm spojeného polyuretánovým pojivom, ktorá se kladie v priem. hr. 10mm. Zmes sa mieša priamo na stavbe a nanáša sa celoplošene špeciálnym k tomu určeným finišerom, čím sa vytvára monolitický bezšpárový a vodopriepustný celok. Na túto vrstvu sa vykonáva dvojzložková polyuretanová vodou nepriepustná stierka, do kotrej je eště za mekka ručne aplikovaný vsyp z EPDM farebného granulátu. Celková hr. povrchu je teda 13mm. Tento povrch je určený špeciálne pre atletiku. Farva povrchu modrá RAL 5015, čiarovanie jednotlivých dráh na ovále a základnych handicapov bude prevedená bielou PUR farbou, ostatné handicapy budú prevedené v rozdielnych farebných odtieňoch. Povrch musí mať platný certifikát IAAF/</v>
      </c>
      <c r="BB76" s="151"/>
      <c r="BC76" s="151"/>
      <c r="BD76" s="151"/>
      <c r="BE76" s="151"/>
      <c r="BF76" s="151"/>
      <c r="BG76" s="151"/>
      <c r="BH76" s="151"/>
    </row>
    <row r="77" spans="1:60" ht="12.75" outlineLevel="1">
      <c r="A77" s="158"/>
      <c r="B77" s="159"/>
      <c r="C77" s="192" t="s">
        <v>217</v>
      </c>
      <c r="D77" s="164"/>
      <c r="E77" s="165"/>
      <c r="F77" s="166"/>
      <c r="G77" s="166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133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12.75" outlineLevel="1">
      <c r="A78" s="158"/>
      <c r="B78" s="159"/>
      <c r="C78" s="245" t="s">
        <v>218</v>
      </c>
      <c r="D78" s="246"/>
      <c r="E78" s="246"/>
      <c r="F78" s="246"/>
      <c r="G78" s="246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133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1">
      <c r="A79" s="158"/>
      <c r="B79" s="159"/>
      <c r="C79" s="245" t="s">
        <v>219</v>
      </c>
      <c r="D79" s="246"/>
      <c r="E79" s="246"/>
      <c r="F79" s="246"/>
      <c r="G79" s="246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133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1">
      <c r="A80" s="158"/>
      <c r="B80" s="159"/>
      <c r="C80" s="245" t="s">
        <v>220</v>
      </c>
      <c r="D80" s="246"/>
      <c r="E80" s="246"/>
      <c r="F80" s="246"/>
      <c r="G80" s="246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133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12.75" outlineLevel="1">
      <c r="A81" s="158"/>
      <c r="B81" s="159"/>
      <c r="C81" s="245" t="s">
        <v>221</v>
      </c>
      <c r="D81" s="246"/>
      <c r="E81" s="246"/>
      <c r="F81" s="246"/>
      <c r="G81" s="246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133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1">
      <c r="A82" s="158"/>
      <c r="B82" s="159"/>
      <c r="C82" s="245" t="s">
        <v>222</v>
      </c>
      <c r="D82" s="246"/>
      <c r="E82" s="246"/>
      <c r="F82" s="246"/>
      <c r="G82" s="246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133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12.75" outlineLevel="1">
      <c r="A83" s="158"/>
      <c r="B83" s="159"/>
      <c r="C83" s="245" t="s">
        <v>223</v>
      </c>
      <c r="D83" s="246"/>
      <c r="E83" s="246"/>
      <c r="F83" s="246"/>
      <c r="G83" s="246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133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1">
      <c r="A84" s="180">
        <v>32</v>
      </c>
      <c r="B84" s="181" t="s">
        <v>224</v>
      </c>
      <c r="C84" s="191" t="s">
        <v>225</v>
      </c>
      <c r="D84" s="182" t="s">
        <v>226</v>
      </c>
      <c r="E84" s="183">
        <v>1</v>
      </c>
      <c r="F84" s="184"/>
      <c r="G84" s="185">
        <f>ROUND(E84*F84,2)</f>
        <v>0</v>
      </c>
      <c r="H84" s="161">
        <v>3000</v>
      </c>
      <c r="I84" s="160">
        <f>ROUND(E84*H84,2)</f>
        <v>3000</v>
      </c>
      <c r="J84" s="161">
        <v>0</v>
      </c>
      <c r="K84" s="160">
        <f>ROUND(E84*J84,2)</f>
        <v>0</v>
      </c>
      <c r="L84" s="160">
        <v>20</v>
      </c>
      <c r="M84" s="160">
        <f>G84*(1+L84/100)</f>
        <v>0</v>
      </c>
      <c r="N84" s="160">
        <v>0</v>
      </c>
      <c r="O84" s="160">
        <f>ROUND(E84*N84,2)</f>
        <v>0</v>
      </c>
      <c r="P84" s="160">
        <v>0</v>
      </c>
      <c r="Q84" s="160">
        <f>ROUND(E84*P84,2)</f>
        <v>0</v>
      </c>
      <c r="R84" s="160"/>
      <c r="S84" s="160" t="s">
        <v>130</v>
      </c>
      <c r="T84" s="160" t="s">
        <v>111</v>
      </c>
      <c r="U84" s="160">
        <v>0</v>
      </c>
      <c r="V84" s="160">
        <f>ROUND(E84*U84,2)</f>
        <v>0</v>
      </c>
      <c r="W84" s="160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131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>
      <c r="A85" s="174">
        <v>33</v>
      </c>
      <c r="B85" s="175" t="s">
        <v>227</v>
      </c>
      <c r="C85" s="189" t="s">
        <v>228</v>
      </c>
      <c r="D85" s="176" t="s">
        <v>164</v>
      </c>
      <c r="E85" s="177">
        <v>2061</v>
      </c>
      <c r="F85" s="178"/>
      <c r="G85" s="179">
        <f>ROUND(E85*F85,2)</f>
        <v>0</v>
      </c>
      <c r="H85" s="161">
        <v>0</v>
      </c>
      <c r="I85" s="160">
        <f>ROUND(E85*H85,2)</f>
        <v>0</v>
      </c>
      <c r="J85" s="161">
        <v>25.98</v>
      </c>
      <c r="K85" s="160">
        <f>ROUND(E85*J85,2)</f>
        <v>53544.78</v>
      </c>
      <c r="L85" s="160">
        <v>20</v>
      </c>
      <c r="M85" s="160">
        <f>G85*(1+L85/100)</f>
        <v>0</v>
      </c>
      <c r="N85" s="160">
        <v>0.01185</v>
      </c>
      <c r="O85" s="160">
        <f>ROUND(E85*N85,2)</f>
        <v>24.42</v>
      </c>
      <c r="P85" s="160">
        <v>0</v>
      </c>
      <c r="Q85" s="160">
        <f>ROUND(E85*P85,2)</f>
        <v>0</v>
      </c>
      <c r="R85" s="160"/>
      <c r="S85" s="160" t="s">
        <v>110</v>
      </c>
      <c r="T85" s="160" t="s">
        <v>111</v>
      </c>
      <c r="U85" s="160">
        <v>0</v>
      </c>
      <c r="V85" s="160">
        <f>ROUND(E85*U85,2)</f>
        <v>0</v>
      </c>
      <c r="W85" s="160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229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78.75" outlineLevel="1">
      <c r="A86" s="158"/>
      <c r="B86" s="159"/>
      <c r="C86" s="243" t="s">
        <v>230</v>
      </c>
      <c r="D86" s="244"/>
      <c r="E86" s="244"/>
      <c r="F86" s="244"/>
      <c r="G86" s="244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133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86" t="str">
        <f>C86</f>
        <v>/kompletná cena za prevedenie umelého vodopriepustného polyuretanového povrchu hr. 13mm. Tento typ povrchu „Spray coat“ je tvorený základnou vrstvou čierneho gumového granulátu SBR frakce 1-4 mm spojeného polyuretanovým pojivom, ktorá se kladie v priemernej hr. 10mm. Zmes sa mieša na mieste stavby a nanáša se špeciálnym k tomu určeným finišerom na celú plochu, čím vytvára monolitický, bezšpárový a vodopriepustný celok. Na túto vrstvu se vykonáva nástrek hr. 3mm z jemného gumového granulátu EPDM frakce 0,5-1,5 mm spôsobujúceho zdrsnenie a protišmikový efekt. Celková hr. povrchu je teda 13mm. Tento povrch je určený špeciálne pre atletiku.</v>
      </c>
      <c r="BB86" s="151"/>
      <c r="BC86" s="151"/>
      <c r="BD86" s="151"/>
      <c r="BE86" s="151"/>
      <c r="BF86" s="151"/>
      <c r="BG86" s="151"/>
      <c r="BH86" s="151"/>
    </row>
    <row r="87" spans="1:60" ht="33.75" outlineLevel="1">
      <c r="A87" s="158"/>
      <c r="B87" s="159"/>
      <c r="C87" s="245" t="s">
        <v>231</v>
      </c>
      <c r="D87" s="246"/>
      <c r="E87" s="246"/>
      <c r="F87" s="246"/>
      <c r="G87" s="246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133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86" t="str">
        <f>C87</f>
        <v>Umelý povrch budečervený a musí mať platný certifikát medzinárodnej atletickej federácie IAAF. Čiarovanie jednotlivých dráh na ovále a základných handicapov bude  bielou farbou, ostatné handicapy budú v rozdielnych farebných odtieňoch.</v>
      </c>
      <c r="BB87" s="151"/>
      <c r="BC87" s="151"/>
      <c r="BD87" s="151"/>
      <c r="BE87" s="151"/>
      <c r="BF87" s="151"/>
      <c r="BG87" s="151"/>
      <c r="BH87" s="151"/>
    </row>
    <row r="88" spans="1:60" ht="12.75" outlineLevel="1">
      <c r="A88" s="158"/>
      <c r="B88" s="159"/>
      <c r="C88" s="192" t="s">
        <v>217</v>
      </c>
      <c r="D88" s="164"/>
      <c r="E88" s="165"/>
      <c r="F88" s="166"/>
      <c r="G88" s="166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133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1">
      <c r="A89" s="158"/>
      <c r="B89" s="159"/>
      <c r="C89" s="245" t="s">
        <v>218</v>
      </c>
      <c r="D89" s="246"/>
      <c r="E89" s="246"/>
      <c r="F89" s="246"/>
      <c r="G89" s="246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133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1">
      <c r="A90" s="158"/>
      <c r="B90" s="159"/>
      <c r="C90" s="245" t="s">
        <v>377</v>
      </c>
      <c r="D90" s="246"/>
      <c r="E90" s="246"/>
      <c r="F90" s="246"/>
      <c r="G90" s="246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133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12.75" outlineLevel="1">
      <c r="A91" s="158"/>
      <c r="B91" s="159"/>
      <c r="C91" s="245" t="s">
        <v>220</v>
      </c>
      <c r="D91" s="246"/>
      <c r="E91" s="246"/>
      <c r="F91" s="246"/>
      <c r="G91" s="246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133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12.75" outlineLevel="1">
      <c r="A92" s="158"/>
      <c r="B92" s="159"/>
      <c r="C92" s="245" t="s">
        <v>221</v>
      </c>
      <c r="D92" s="246"/>
      <c r="E92" s="246"/>
      <c r="F92" s="246"/>
      <c r="G92" s="246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133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1">
      <c r="A93" s="158"/>
      <c r="B93" s="159"/>
      <c r="C93" s="245" t="s">
        <v>222</v>
      </c>
      <c r="D93" s="246"/>
      <c r="E93" s="246"/>
      <c r="F93" s="246"/>
      <c r="G93" s="246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133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1">
      <c r="A94" s="158"/>
      <c r="B94" s="159"/>
      <c r="C94" s="245" t="s">
        <v>378</v>
      </c>
      <c r="D94" s="246"/>
      <c r="E94" s="246"/>
      <c r="F94" s="246"/>
      <c r="G94" s="246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133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1">
      <c r="A95" s="158"/>
      <c r="B95" s="159"/>
      <c r="C95" s="245" t="s">
        <v>232</v>
      </c>
      <c r="D95" s="246"/>
      <c r="E95" s="246"/>
      <c r="F95" s="246"/>
      <c r="G95" s="246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133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1">
      <c r="A96" s="158"/>
      <c r="B96" s="159"/>
      <c r="C96" s="245" t="s">
        <v>233</v>
      </c>
      <c r="D96" s="246"/>
      <c r="E96" s="246"/>
      <c r="F96" s="246"/>
      <c r="G96" s="246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133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2.75" outlineLevel="1">
      <c r="A97" s="158"/>
      <c r="B97" s="159"/>
      <c r="C97" s="245" t="s">
        <v>379</v>
      </c>
      <c r="D97" s="246"/>
      <c r="E97" s="246"/>
      <c r="F97" s="246"/>
      <c r="G97" s="246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133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12.75" outlineLevel="1">
      <c r="A98" s="158"/>
      <c r="B98" s="159"/>
      <c r="C98" s="245" t="s">
        <v>380</v>
      </c>
      <c r="D98" s="246"/>
      <c r="E98" s="246"/>
      <c r="F98" s="246"/>
      <c r="G98" s="246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133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1">
      <c r="A99" s="158"/>
      <c r="B99" s="159"/>
      <c r="C99" s="245" t="s">
        <v>381</v>
      </c>
      <c r="D99" s="246"/>
      <c r="E99" s="246"/>
      <c r="F99" s="246"/>
      <c r="G99" s="246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133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1">
      <c r="A100" s="158"/>
      <c r="B100" s="159"/>
      <c r="C100" s="245" t="s">
        <v>382</v>
      </c>
      <c r="D100" s="246"/>
      <c r="E100" s="246"/>
      <c r="F100" s="246"/>
      <c r="G100" s="246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133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1">
      <c r="A101" s="158"/>
      <c r="B101" s="159"/>
      <c r="C101" s="245" t="s">
        <v>383</v>
      </c>
      <c r="D101" s="246"/>
      <c r="E101" s="246"/>
      <c r="F101" s="246"/>
      <c r="G101" s="246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133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12.75" outlineLevel="1">
      <c r="A102" s="158"/>
      <c r="B102" s="159"/>
      <c r="C102" s="245" t="s">
        <v>384</v>
      </c>
      <c r="D102" s="246"/>
      <c r="E102" s="246"/>
      <c r="F102" s="246"/>
      <c r="G102" s="246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133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12.75" outlineLevel="1">
      <c r="A103" s="158"/>
      <c r="B103" s="159"/>
      <c r="C103" s="192" t="s">
        <v>217</v>
      </c>
      <c r="D103" s="164"/>
      <c r="E103" s="165"/>
      <c r="F103" s="166"/>
      <c r="G103" s="166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133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1">
      <c r="A104" s="158"/>
      <c r="B104" s="159"/>
      <c r="C104" s="245" t="s">
        <v>385</v>
      </c>
      <c r="D104" s="246"/>
      <c r="E104" s="246"/>
      <c r="F104" s="246"/>
      <c r="G104" s="246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133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1">
      <c r="A105" s="158"/>
      <c r="B105" s="159"/>
      <c r="C105" s="245" t="s">
        <v>386</v>
      </c>
      <c r="D105" s="246"/>
      <c r="E105" s="246"/>
      <c r="F105" s="246"/>
      <c r="G105" s="246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133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12.75" outlineLevel="1">
      <c r="A106" s="158"/>
      <c r="B106" s="159"/>
      <c r="C106" s="245" t="s">
        <v>387</v>
      </c>
      <c r="D106" s="246"/>
      <c r="E106" s="246"/>
      <c r="F106" s="246"/>
      <c r="G106" s="246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133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1">
      <c r="A107" s="158"/>
      <c r="B107" s="159"/>
      <c r="C107" s="245" t="s">
        <v>388</v>
      </c>
      <c r="D107" s="246"/>
      <c r="E107" s="246"/>
      <c r="F107" s="246"/>
      <c r="G107" s="246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133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1">
      <c r="A108" s="158"/>
      <c r="B108" s="159"/>
      <c r="C108" s="245" t="s">
        <v>389</v>
      </c>
      <c r="D108" s="246"/>
      <c r="E108" s="246"/>
      <c r="F108" s="246"/>
      <c r="G108" s="246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133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12.75" outlineLevel="1">
      <c r="A109" s="158"/>
      <c r="B109" s="159"/>
      <c r="C109" s="245" t="s">
        <v>390</v>
      </c>
      <c r="D109" s="246"/>
      <c r="E109" s="246"/>
      <c r="F109" s="246"/>
      <c r="G109" s="246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133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1">
      <c r="A110" s="158"/>
      <c r="B110" s="159"/>
      <c r="C110" s="245" t="s">
        <v>391</v>
      </c>
      <c r="D110" s="246"/>
      <c r="E110" s="246"/>
      <c r="F110" s="246"/>
      <c r="G110" s="246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133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1">
      <c r="A111" s="158"/>
      <c r="B111" s="159"/>
      <c r="C111" s="245" t="s">
        <v>392</v>
      </c>
      <c r="D111" s="246"/>
      <c r="E111" s="246"/>
      <c r="F111" s="246"/>
      <c r="G111" s="246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133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1">
      <c r="A112" s="158"/>
      <c r="B112" s="159"/>
      <c r="C112" s="245" t="s">
        <v>393</v>
      </c>
      <c r="D112" s="246"/>
      <c r="E112" s="246"/>
      <c r="F112" s="246"/>
      <c r="G112" s="246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133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12.75" outlineLevel="1">
      <c r="A113" s="158"/>
      <c r="B113" s="159"/>
      <c r="C113" s="245" t="s">
        <v>234</v>
      </c>
      <c r="D113" s="246"/>
      <c r="E113" s="246"/>
      <c r="F113" s="246"/>
      <c r="G113" s="246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133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33" ht="12.75">
      <c r="A114" s="168" t="s">
        <v>105</v>
      </c>
      <c r="B114" s="169" t="s">
        <v>61</v>
      </c>
      <c r="C114" s="188" t="s">
        <v>62</v>
      </c>
      <c r="D114" s="170"/>
      <c r="E114" s="171"/>
      <c r="F114" s="172"/>
      <c r="G114" s="173">
        <f>SUMIF(AG115:AG125,"&lt;&gt;NOR",G115:G125)</f>
        <v>0</v>
      </c>
      <c r="H114" s="167"/>
      <c r="I114" s="167">
        <f>SUM(I115:I125)</f>
        <v>37750.46</v>
      </c>
      <c r="J114" s="167"/>
      <c r="K114" s="167">
        <f>SUM(K115:K125)</f>
        <v>1331.1</v>
      </c>
      <c r="L114" s="167"/>
      <c r="M114" s="167">
        <f>SUM(M115:M125)</f>
        <v>0</v>
      </c>
      <c r="N114" s="167"/>
      <c r="O114" s="167">
        <f>SUM(O115:O125)</f>
        <v>2840.69</v>
      </c>
      <c r="P114" s="167"/>
      <c r="Q114" s="167">
        <f>SUM(Q115:Q125)</f>
        <v>0</v>
      </c>
      <c r="R114" s="167"/>
      <c r="S114" s="167"/>
      <c r="T114" s="167"/>
      <c r="U114" s="167"/>
      <c r="V114" s="167">
        <f>SUM(V115:V125)</f>
        <v>466.03999999999996</v>
      </c>
      <c r="W114" s="167"/>
      <c r="AG114" t="s">
        <v>106</v>
      </c>
    </row>
    <row r="115" spans="1:60" ht="22.5" outlineLevel="1">
      <c r="A115" s="180">
        <v>34</v>
      </c>
      <c r="B115" s="181" t="s">
        <v>235</v>
      </c>
      <c r="C115" s="191" t="s">
        <v>236</v>
      </c>
      <c r="D115" s="182" t="s">
        <v>164</v>
      </c>
      <c r="E115" s="183">
        <v>3361</v>
      </c>
      <c r="F115" s="184"/>
      <c r="G115" s="185">
        <f aca="true" t="shared" si="0" ref="G115:G120">ROUND(E115*F115,2)</f>
        <v>0</v>
      </c>
      <c r="H115" s="161">
        <v>1.97</v>
      </c>
      <c r="I115" s="160">
        <f aca="true" t="shared" si="1" ref="I115:I120">ROUND(E115*H115,2)</f>
        <v>6621.17</v>
      </c>
      <c r="J115" s="161">
        <v>0.08</v>
      </c>
      <c r="K115" s="160">
        <f aca="true" t="shared" si="2" ref="K115:K120">ROUND(E115*J115,2)</f>
        <v>268.88</v>
      </c>
      <c r="L115" s="160">
        <v>20</v>
      </c>
      <c r="M115" s="160">
        <f aca="true" t="shared" si="3" ref="M115:M120">G115*(1+L115/100)</f>
        <v>0</v>
      </c>
      <c r="N115" s="160">
        <v>0.15765</v>
      </c>
      <c r="O115" s="160">
        <f aca="true" t="shared" si="4" ref="O115:O120">ROUND(E115*N115,2)</f>
        <v>529.86</v>
      </c>
      <c r="P115" s="160">
        <v>0</v>
      </c>
      <c r="Q115" s="160">
        <f aca="true" t="shared" si="5" ref="Q115:Q120">ROUND(E115*P115,2)</f>
        <v>0</v>
      </c>
      <c r="R115" s="160"/>
      <c r="S115" s="160" t="s">
        <v>130</v>
      </c>
      <c r="T115" s="160" t="s">
        <v>111</v>
      </c>
      <c r="U115" s="160">
        <v>0.0246</v>
      </c>
      <c r="V115" s="160">
        <f aca="true" t="shared" si="6" ref="V115:V120">ROUND(E115*U115,2)</f>
        <v>82.68</v>
      </c>
      <c r="W115" s="160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112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>
      <c r="A116" s="180">
        <v>35</v>
      </c>
      <c r="B116" s="181" t="s">
        <v>237</v>
      </c>
      <c r="C116" s="191" t="s">
        <v>238</v>
      </c>
      <c r="D116" s="182" t="s">
        <v>164</v>
      </c>
      <c r="E116" s="183">
        <v>2361</v>
      </c>
      <c r="F116" s="184"/>
      <c r="G116" s="185">
        <f t="shared" si="0"/>
        <v>0</v>
      </c>
      <c r="H116" s="161">
        <v>1.3</v>
      </c>
      <c r="I116" s="160">
        <f t="shared" si="1"/>
        <v>3069.3</v>
      </c>
      <c r="J116" s="161">
        <v>0.05</v>
      </c>
      <c r="K116" s="160">
        <f t="shared" si="2"/>
        <v>118.05</v>
      </c>
      <c r="L116" s="160">
        <v>20</v>
      </c>
      <c r="M116" s="160">
        <f t="shared" si="3"/>
        <v>0</v>
      </c>
      <c r="N116" s="160">
        <v>0.15765</v>
      </c>
      <c r="O116" s="160">
        <f t="shared" si="4"/>
        <v>372.21</v>
      </c>
      <c r="P116" s="160">
        <v>0</v>
      </c>
      <c r="Q116" s="160">
        <f t="shared" si="5"/>
        <v>0</v>
      </c>
      <c r="R116" s="160"/>
      <c r="S116" s="160" t="s">
        <v>130</v>
      </c>
      <c r="T116" s="160" t="s">
        <v>111</v>
      </c>
      <c r="U116" s="160">
        <v>0.0246</v>
      </c>
      <c r="V116" s="160">
        <f t="shared" si="6"/>
        <v>58.08</v>
      </c>
      <c r="W116" s="160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141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>
      <c r="A117" s="180">
        <v>36</v>
      </c>
      <c r="B117" s="181" t="s">
        <v>239</v>
      </c>
      <c r="C117" s="191" t="s">
        <v>240</v>
      </c>
      <c r="D117" s="182" t="s">
        <v>164</v>
      </c>
      <c r="E117" s="183">
        <v>2361</v>
      </c>
      <c r="F117" s="184"/>
      <c r="G117" s="185">
        <f t="shared" si="0"/>
        <v>0</v>
      </c>
      <c r="H117" s="161">
        <v>1.39</v>
      </c>
      <c r="I117" s="160">
        <f t="shared" si="1"/>
        <v>3281.79</v>
      </c>
      <c r="J117" s="161">
        <v>0.06</v>
      </c>
      <c r="K117" s="160">
        <f t="shared" si="2"/>
        <v>141.66</v>
      </c>
      <c r="L117" s="160">
        <v>20</v>
      </c>
      <c r="M117" s="160">
        <f t="shared" si="3"/>
        <v>0</v>
      </c>
      <c r="N117" s="160">
        <v>0.15765</v>
      </c>
      <c r="O117" s="160">
        <f t="shared" si="4"/>
        <v>372.21</v>
      </c>
      <c r="P117" s="160">
        <v>0</v>
      </c>
      <c r="Q117" s="160">
        <f t="shared" si="5"/>
        <v>0</v>
      </c>
      <c r="R117" s="160"/>
      <c r="S117" s="160" t="s">
        <v>130</v>
      </c>
      <c r="T117" s="160" t="s">
        <v>111</v>
      </c>
      <c r="U117" s="160">
        <v>0.0246</v>
      </c>
      <c r="V117" s="160">
        <f t="shared" si="6"/>
        <v>58.08</v>
      </c>
      <c r="W117" s="160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141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33.75" outlineLevel="1">
      <c r="A118" s="180">
        <v>37</v>
      </c>
      <c r="B118" s="181" t="s">
        <v>241</v>
      </c>
      <c r="C118" s="191" t="s">
        <v>242</v>
      </c>
      <c r="D118" s="182" t="s">
        <v>164</v>
      </c>
      <c r="E118" s="183">
        <v>2361</v>
      </c>
      <c r="F118" s="184"/>
      <c r="G118" s="185">
        <f t="shared" si="0"/>
        <v>0</v>
      </c>
      <c r="H118" s="161">
        <v>1.83</v>
      </c>
      <c r="I118" s="160">
        <f t="shared" si="1"/>
        <v>4320.63</v>
      </c>
      <c r="J118" s="161">
        <v>0.07</v>
      </c>
      <c r="K118" s="160">
        <f t="shared" si="2"/>
        <v>165.27</v>
      </c>
      <c r="L118" s="160">
        <v>20</v>
      </c>
      <c r="M118" s="160">
        <f t="shared" si="3"/>
        <v>0</v>
      </c>
      <c r="N118" s="160">
        <v>0.15765</v>
      </c>
      <c r="O118" s="160">
        <f t="shared" si="4"/>
        <v>372.21</v>
      </c>
      <c r="P118" s="160">
        <v>0</v>
      </c>
      <c r="Q118" s="160">
        <f t="shared" si="5"/>
        <v>0</v>
      </c>
      <c r="R118" s="160"/>
      <c r="S118" s="160" t="s">
        <v>110</v>
      </c>
      <c r="T118" s="160" t="s">
        <v>111</v>
      </c>
      <c r="U118" s="160">
        <v>0.0246</v>
      </c>
      <c r="V118" s="160">
        <f t="shared" si="6"/>
        <v>58.08</v>
      </c>
      <c r="W118" s="160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141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>
      <c r="A119" s="180">
        <v>38</v>
      </c>
      <c r="B119" s="181" t="s">
        <v>243</v>
      </c>
      <c r="C119" s="191" t="s">
        <v>244</v>
      </c>
      <c r="D119" s="182" t="s">
        <v>164</v>
      </c>
      <c r="E119" s="183">
        <v>3361</v>
      </c>
      <c r="F119" s="184"/>
      <c r="G119" s="185">
        <f t="shared" si="0"/>
        <v>0</v>
      </c>
      <c r="H119" s="161">
        <v>4.04</v>
      </c>
      <c r="I119" s="160">
        <f t="shared" si="1"/>
        <v>13578.44</v>
      </c>
      <c r="J119" s="161">
        <v>0.11</v>
      </c>
      <c r="K119" s="160">
        <f t="shared" si="2"/>
        <v>369.71</v>
      </c>
      <c r="L119" s="160">
        <v>20</v>
      </c>
      <c r="M119" s="160">
        <f t="shared" si="3"/>
        <v>0</v>
      </c>
      <c r="N119" s="160">
        <v>0.31053</v>
      </c>
      <c r="O119" s="160">
        <f t="shared" si="4"/>
        <v>1043.69</v>
      </c>
      <c r="P119" s="160">
        <v>0</v>
      </c>
      <c r="Q119" s="160">
        <f t="shared" si="5"/>
        <v>0</v>
      </c>
      <c r="R119" s="160"/>
      <c r="S119" s="160" t="s">
        <v>110</v>
      </c>
      <c r="T119" s="160" t="s">
        <v>111</v>
      </c>
      <c r="U119" s="160">
        <v>0.0247</v>
      </c>
      <c r="V119" s="160">
        <f t="shared" si="6"/>
        <v>83.02</v>
      </c>
      <c r="W119" s="160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141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22.5" outlineLevel="1">
      <c r="A120" s="174">
        <v>39</v>
      </c>
      <c r="B120" s="175" t="s">
        <v>245</v>
      </c>
      <c r="C120" s="189" t="s">
        <v>246</v>
      </c>
      <c r="D120" s="176" t="s">
        <v>123</v>
      </c>
      <c r="E120" s="177">
        <v>596.5</v>
      </c>
      <c r="F120" s="178"/>
      <c r="G120" s="179">
        <f t="shared" si="0"/>
        <v>0</v>
      </c>
      <c r="H120" s="161">
        <v>4.38</v>
      </c>
      <c r="I120" s="160">
        <f t="shared" si="1"/>
        <v>2612.67</v>
      </c>
      <c r="J120" s="161">
        <v>0.32</v>
      </c>
      <c r="K120" s="160">
        <f t="shared" si="2"/>
        <v>190.88</v>
      </c>
      <c r="L120" s="160">
        <v>20</v>
      </c>
      <c r="M120" s="160">
        <f t="shared" si="3"/>
        <v>0</v>
      </c>
      <c r="N120" s="160">
        <v>0.10562</v>
      </c>
      <c r="O120" s="160">
        <f t="shared" si="4"/>
        <v>63</v>
      </c>
      <c r="P120" s="160">
        <v>0</v>
      </c>
      <c r="Q120" s="160">
        <f t="shared" si="5"/>
        <v>0</v>
      </c>
      <c r="R120" s="160"/>
      <c r="S120" s="160" t="s">
        <v>110</v>
      </c>
      <c r="T120" s="160" t="s">
        <v>111</v>
      </c>
      <c r="U120" s="160">
        <v>0.1393</v>
      </c>
      <c r="V120" s="160">
        <f t="shared" si="6"/>
        <v>83.09</v>
      </c>
      <c r="W120" s="160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112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1">
      <c r="A121" s="158"/>
      <c r="B121" s="159"/>
      <c r="C121" s="243" t="s">
        <v>247</v>
      </c>
      <c r="D121" s="244"/>
      <c r="E121" s="244"/>
      <c r="F121" s="244"/>
      <c r="G121" s="244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133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1">
      <c r="A122" s="174">
        <v>40</v>
      </c>
      <c r="B122" s="175" t="s">
        <v>248</v>
      </c>
      <c r="C122" s="189" t="s">
        <v>249</v>
      </c>
      <c r="D122" s="176" t="s">
        <v>109</v>
      </c>
      <c r="E122" s="177">
        <v>29.825</v>
      </c>
      <c r="F122" s="178"/>
      <c r="G122" s="179">
        <f>ROUND(E122*F122,2)</f>
        <v>0</v>
      </c>
      <c r="H122" s="161">
        <v>85.93</v>
      </c>
      <c r="I122" s="160">
        <f>ROUND(E122*H122,2)</f>
        <v>2562.86</v>
      </c>
      <c r="J122" s="161">
        <v>2.57</v>
      </c>
      <c r="K122" s="160">
        <f>ROUND(E122*J122,2)</f>
        <v>76.65</v>
      </c>
      <c r="L122" s="160">
        <v>20</v>
      </c>
      <c r="M122" s="160">
        <f>G122*(1+L122/100)</f>
        <v>0</v>
      </c>
      <c r="N122" s="160">
        <v>2.36285</v>
      </c>
      <c r="O122" s="160">
        <f>ROUND(E122*N122,2)</f>
        <v>70.47</v>
      </c>
      <c r="P122" s="160">
        <v>0</v>
      </c>
      <c r="Q122" s="160">
        <f>ROUND(E122*P122,2)</f>
        <v>0</v>
      </c>
      <c r="R122" s="160"/>
      <c r="S122" s="160" t="s">
        <v>110</v>
      </c>
      <c r="T122" s="160" t="s">
        <v>111</v>
      </c>
      <c r="U122" s="160">
        <v>1.442</v>
      </c>
      <c r="V122" s="160">
        <f>ROUND(E122*U122,2)</f>
        <v>43.01</v>
      </c>
      <c r="W122" s="160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112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1">
      <c r="A123" s="158"/>
      <c r="B123" s="159"/>
      <c r="C123" s="190" t="s">
        <v>250</v>
      </c>
      <c r="D123" s="162"/>
      <c r="E123" s="163">
        <v>29.825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114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1">
      <c r="A124" s="174">
        <v>41</v>
      </c>
      <c r="B124" s="175" t="s">
        <v>251</v>
      </c>
      <c r="C124" s="189" t="s">
        <v>252</v>
      </c>
      <c r="D124" s="176" t="s">
        <v>127</v>
      </c>
      <c r="E124" s="177">
        <v>1216.86</v>
      </c>
      <c r="F124" s="178"/>
      <c r="G124" s="179">
        <f>ROUND(E124*F124,2)</f>
        <v>0</v>
      </c>
      <c r="H124" s="161">
        <v>1.4</v>
      </c>
      <c r="I124" s="160">
        <f>ROUND(E124*H124,2)</f>
        <v>1703.6</v>
      </c>
      <c r="J124" s="161">
        <v>0</v>
      </c>
      <c r="K124" s="160">
        <f>ROUND(E124*J124,2)</f>
        <v>0</v>
      </c>
      <c r="L124" s="160">
        <v>20</v>
      </c>
      <c r="M124" s="160">
        <f>G124*(1+L124/100)</f>
        <v>0</v>
      </c>
      <c r="N124" s="160">
        <v>0.014</v>
      </c>
      <c r="O124" s="160">
        <f>ROUND(E124*N124,2)</f>
        <v>17.04</v>
      </c>
      <c r="P124" s="160">
        <v>0</v>
      </c>
      <c r="Q124" s="160">
        <f>ROUND(E124*P124,2)</f>
        <v>0</v>
      </c>
      <c r="R124" s="160"/>
      <c r="S124" s="160" t="s">
        <v>110</v>
      </c>
      <c r="T124" s="160" t="s">
        <v>111</v>
      </c>
      <c r="U124" s="160">
        <v>0</v>
      </c>
      <c r="V124" s="160">
        <f>ROUND(E124*U124,2)</f>
        <v>0</v>
      </c>
      <c r="W124" s="160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212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12.75" outlineLevel="1">
      <c r="A125" s="158"/>
      <c r="B125" s="159"/>
      <c r="C125" s="190" t="s">
        <v>253</v>
      </c>
      <c r="D125" s="162"/>
      <c r="E125" s="163">
        <v>1216.86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114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33" ht="12.75">
      <c r="A126" s="168" t="s">
        <v>105</v>
      </c>
      <c r="B126" s="169" t="s">
        <v>63</v>
      </c>
      <c r="C126" s="188" t="s">
        <v>64</v>
      </c>
      <c r="D126" s="170"/>
      <c r="E126" s="171"/>
      <c r="F126" s="172"/>
      <c r="G126" s="173">
        <f>SUMIF(AG127:AG128,"&lt;&gt;NOR",G127:G128)</f>
        <v>0</v>
      </c>
      <c r="H126" s="167"/>
      <c r="I126" s="167">
        <f>SUM(I127:I128)</f>
        <v>0</v>
      </c>
      <c r="J126" s="167"/>
      <c r="K126" s="167">
        <f>SUM(K127:K128)</f>
        <v>66509.37</v>
      </c>
      <c r="L126" s="167"/>
      <c r="M126" s="167">
        <f>SUM(M127:M128)</f>
        <v>0</v>
      </c>
      <c r="N126" s="167"/>
      <c r="O126" s="167">
        <f>SUM(O127:O128)</f>
        <v>0</v>
      </c>
      <c r="P126" s="167"/>
      <c r="Q126" s="167">
        <f>SUM(Q127:Q128)</f>
        <v>0</v>
      </c>
      <c r="R126" s="167"/>
      <c r="S126" s="167"/>
      <c r="T126" s="167"/>
      <c r="U126" s="167"/>
      <c r="V126" s="167">
        <f>SUM(V127:V128)</f>
        <v>0</v>
      </c>
      <c r="W126" s="167"/>
      <c r="AG126" t="s">
        <v>106</v>
      </c>
    </row>
    <row r="127" spans="1:60" ht="12.75" outlineLevel="1">
      <c r="A127" s="180">
        <v>42</v>
      </c>
      <c r="B127" s="181" t="s">
        <v>254</v>
      </c>
      <c r="C127" s="191" t="s">
        <v>255</v>
      </c>
      <c r="D127" s="182" t="s">
        <v>164</v>
      </c>
      <c r="E127" s="183">
        <v>2361</v>
      </c>
      <c r="F127" s="184"/>
      <c r="G127" s="185">
        <f>ROUND(E127*F127,2)</f>
        <v>0</v>
      </c>
      <c r="H127" s="161">
        <v>0</v>
      </c>
      <c r="I127" s="160">
        <f>ROUND(E127*H127,2)</f>
        <v>0</v>
      </c>
      <c r="J127" s="161">
        <v>11.89</v>
      </c>
      <c r="K127" s="160">
        <f>ROUND(E127*J127,2)</f>
        <v>28072.29</v>
      </c>
      <c r="L127" s="160">
        <v>20</v>
      </c>
      <c r="M127" s="160">
        <f>G127*(1+L127/100)</f>
        <v>0</v>
      </c>
      <c r="N127" s="160">
        <v>0</v>
      </c>
      <c r="O127" s="160">
        <f>ROUND(E127*N127,2)</f>
        <v>0</v>
      </c>
      <c r="P127" s="160">
        <v>0</v>
      </c>
      <c r="Q127" s="160">
        <f>ROUND(E127*P127,2)</f>
        <v>0</v>
      </c>
      <c r="R127" s="160"/>
      <c r="S127" s="160" t="s">
        <v>130</v>
      </c>
      <c r="T127" s="160" t="s">
        <v>111</v>
      </c>
      <c r="U127" s="160">
        <v>0</v>
      </c>
      <c r="V127" s="160">
        <f>ROUND(E127*U127,2)</f>
        <v>0</v>
      </c>
      <c r="W127" s="160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141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12.75" outlineLevel="1">
      <c r="A128" s="180">
        <v>43</v>
      </c>
      <c r="B128" s="181" t="s">
        <v>256</v>
      </c>
      <c r="C128" s="191" t="s">
        <v>257</v>
      </c>
      <c r="D128" s="182" t="s">
        <v>164</v>
      </c>
      <c r="E128" s="183">
        <v>2361</v>
      </c>
      <c r="F128" s="184"/>
      <c r="G128" s="185">
        <f>ROUND(E128*F128,2)</f>
        <v>0</v>
      </c>
      <c r="H128" s="161">
        <v>0</v>
      </c>
      <c r="I128" s="160">
        <f>ROUND(E128*H128,2)</f>
        <v>0</v>
      </c>
      <c r="J128" s="161">
        <v>16.28</v>
      </c>
      <c r="K128" s="160">
        <f>ROUND(E128*J128,2)</f>
        <v>38437.08</v>
      </c>
      <c r="L128" s="160">
        <v>20</v>
      </c>
      <c r="M128" s="160">
        <f>G128*(1+L128/100)</f>
        <v>0</v>
      </c>
      <c r="N128" s="160">
        <v>0</v>
      </c>
      <c r="O128" s="160">
        <f>ROUND(E128*N128,2)</f>
        <v>0</v>
      </c>
      <c r="P128" s="160">
        <v>0</v>
      </c>
      <c r="Q128" s="160">
        <f>ROUND(E128*P128,2)</f>
        <v>0</v>
      </c>
      <c r="R128" s="160"/>
      <c r="S128" s="160" t="s">
        <v>130</v>
      </c>
      <c r="T128" s="160" t="s">
        <v>111</v>
      </c>
      <c r="U128" s="160">
        <v>0</v>
      </c>
      <c r="V128" s="160">
        <f>ROUND(E128*U128,2)</f>
        <v>0</v>
      </c>
      <c r="W128" s="160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141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33" ht="12.75">
      <c r="A129" s="168" t="s">
        <v>105</v>
      </c>
      <c r="B129" s="169" t="s">
        <v>65</v>
      </c>
      <c r="C129" s="188" t="s">
        <v>66</v>
      </c>
      <c r="D129" s="170"/>
      <c r="E129" s="171"/>
      <c r="F129" s="172"/>
      <c r="G129" s="173">
        <f>SUMIF(AG130:AG135,"&lt;&gt;NOR",G130:G135)</f>
        <v>0</v>
      </c>
      <c r="H129" s="167"/>
      <c r="I129" s="167">
        <f>SUM(I130:I135)</f>
        <v>190.32</v>
      </c>
      <c r="J129" s="167"/>
      <c r="K129" s="167">
        <f>SUM(K130:K135)</f>
        <v>664.6099999999999</v>
      </c>
      <c r="L129" s="167"/>
      <c r="M129" s="167">
        <f>SUM(M130:M135)</f>
        <v>0</v>
      </c>
      <c r="N129" s="167"/>
      <c r="O129" s="167">
        <f>SUM(O130:O135)</f>
        <v>15.179999999999998</v>
      </c>
      <c r="P129" s="167"/>
      <c r="Q129" s="167">
        <f>SUM(Q130:Q135)</f>
        <v>0</v>
      </c>
      <c r="R129" s="167"/>
      <c r="S129" s="167"/>
      <c r="T129" s="167"/>
      <c r="U129" s="167"/>
      <c r="V129" s="167">
        <f>SUM(V130:V135)</f>
        <v>20.259999999999998</v>
      </c>
      <c r="W129" s="167"/>
      <c r="AG129" t="s">
        <v>106</v>
      </c>
    </row>
    <row r="130" spans="1:60" ht="12.75" outlineLevel="1">
      <c r="A130" s="174">
        <v>44</v>
      </c>
      <c r="B130" s="175" t="s">
        <v>258</v>
      </c>
      <c r="C130" s="189" t="s">
        <v>259</v>
      </c>
      <c r="D130" s="176" t="s">
        <v>164</v>
      </c>
      <c r="E130" s="177">
        <v>24</v>
      </c>
      <c r="F130" s="178"/>
      <c r="G130" s="179">
        <f>ROUND(E130*F130,2)</f>
        <v>0</v>
      </c>
      <c r="H130" s="161">
        <v>0</v>
      </c>
      <c r="I130" s="160">
        <f>ROUND(E130*H130,2)</f>
        <v>0</v>
      </c>
      <c r="J130" s="161">
        <v>3.7</v>
      </c>
      <c r="K130" s="160">
        <f>ROUND(E130*J130,2)</f>
        <v>88.8</v>
      </c>
      <c r="L130" s="160">
        <v>20</v>
      </c>
      <c r="M130" s="160">
        <f>G130*(1+L130/100)</f>
        <v>0</v>
      </c>
      <c r="N130" s="160">
        <v>0.2024</v>
      </c>
      <c r="O130" s="160">
        <f>ROUND(E130*N130,2)</f>
        <v>4.86</v>
      </c>
      <c r="P130" s="160">
        <v>0</v>
      </c>
      <c r="Q130" s="160">
        <f>ROUND(E130*P130,2)</f>
        <v>0</v>
      </c>
      <c r="R130" s="160"/>
      <c r="S130" s="160" t="s">
        <v>110</v>
      </c>
      <c r="T130" s="160" t="s">
        <v>140</v>
      </c>
      <c r="U130" s="160">
        <v>0.0243</v>
      </c>
      <c r="V130" s="160">
        <f>ROUND(E130*U130,2)</f>
        <v>0.58</v>
      </c>
      <c r="W130" s="160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112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12.75" outlineLevel="1">
      <c r="A131" s="158"/>
      <c r="B131" s="159"/>
      <c r="C131" s="190" t="s">
        <v>260</v>
      </c>
      <c r="D131" s="162"/>
      <c r="E131" s="163">
        <v>24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114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22.5" outlineLevel="1">
      <c r="A132" s="174">
        <v>45</v>
      </c>
      <c r="B132" s="175" t="s">
        <v>261</v>
      </c>
      <c r="C132" s="189" t="s">
        <v>262</v>
      </c>
      <c r="D132" s="176" t="s">
        <v>109</v>
      </c>
      <c r="E132" s="177">
        <v>3.6</v>
      </c>
      <c r="F132" s="178"/>
      <c r="G132" s="179">
        <f>ROUND(E132*F132,2)</f>
        <v>0</v>
      </c>
      <c r="H132" s="161">
        <v>0</v>
      </c>
      <c r="I132" s="160">
        <f>ROUND(E132*H132,2)</f>
        <v>0</v>
      </c>
      <c r="J132" s="161">
        <v>119.31</v>
      </c>
      <c r="K132" s="160">
        <f>ROUND(E132*J132,2)</f>
        <v>429.52</v>
      </c>
      <c r="L132" s="160">
        <v>20</v>
      </c>
      <c r="M132" s="160">
        <f>G132*(1+L132/100)</f>
        <v>0</v>
      </c>
      <c r="N132" s="160">
        <v>2.45421</v>
      </c>
      <c r="O132" s="160">
        <f>ROUND(E132*N132,2)</f>
        <v>8.84</v>
      </c>
      <c r="P132" s="160">
        <v>0</v>
      </c>
      <c r="Q132" s="160">
        <f>ROUND(E132*P132,2)</f>
        <v>0</v>
      </c>
      <c r="R132" s="160"/>
      <c r="S132" s="160" t="s">
        <v>110</v>
      </c>
      <c r="T132" s="160" t="s">
        <v>140</v>
      </c>
      <c r="U132" s="160">
        <v>2.2068</v>
      </c>
      <c r="V132" s="160">
        <f>ROUND(E132*U132,2)</f>
        <v>7.94</v>
      </c>
      <c r="W132" s="160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112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12.75" outlineLevel="1">
      <c r="A133" s="158"/>
      <c r="B133" s="159"/>
      <c r="C133" s="190" t="s">
        <v>263</v>
      </c>
      <c r="D133" s="162"/>
      <c r="E133" s="163">
        <v>3.6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114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12.75" outlineLevel="1">
      <c r="A134" s="180">
        <v>46</v>
      </c>
      <c r="B134" s="181" t="s">
        <v>264</v>
      </c>
      <c r="C134" s="191" t="s">
        <v>265</v>
      </c>
      <c r="D134" s="182" t="s">
        <v>109</v>
      </c>
      <c r="E134" s="183">
        <v>3.6</v>
      </c>
      <c r="F134" s="184"/>
      <c r="G134" s="185">
        <f>ROUND(E134*F134,2)</f>
        <v>0</v>
      </c>
      <c r="H134" s="161">
        <v>0</v>
      </c>
      <c r="I134" s="160">
        <f>ROUND(E134*H134,2)</f>
        <v>0</v>
      </c>
      <c r="J134" s="161">
        <v>7.57</v>
      </c>
      <c r="K134" s="160">
        <f>ROUND(E134*J134,2)</f>
        <v>27.25</v>
      </c>
      <c r="L134" s="160">
        <v>20</v>
      </c>
      <c r="M134" s="160">
        <f>G134*(1+L134/100)</f>
        <v>0</v>
      </c>
      <c r="N134" s="160">
        <v>0.01</v>
      </c>
      <c r="O134" s="160">
        <f>ROUND(E134*N134,2)</f>
        <v>0.04</v>
      </c>
      <c r="P134" s="160">
        <v>0</v>
      </c>
      <c r="Q134" s="160">
        <f>ROUND(E134*P134,2)</f>
        <v>0</v>
      </c>
      <c r="R134" s="160"/>
      <c r="S134" s="160" t="s">
        <v>110</v>
      </c>
      <c r="T134" s="160" t="s">
        <v>140</v>
      </c>
      <c r="U134" s="160">
        <v>0.675</v>
      </c>
      <c r="V134" s="160">
        <f>ROUND(E134*U134,2)</f>
        <v>2.43</v>
      </c>
      <c r="W134" s="160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112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12.75" outlineLevel="1">
      <c r="A135" s="180">
        <v>47</v>
      </c>
      <c r="B135" s="181" t="s">
        <v>266</v>
      </c>
      <c r="C135" s="191" t="s">
        <v>267</v>
      </c>
      <c r="D135" s="182" t="s">
        <v>164</v>
      </c>
      <c r="E135" s="183">
        <v>24</v>
      </c>
      <c r="F135" s="184"/>
      <c r="G135" s="185">
        <f>ROUND(E135*F135,2)</f>
        <v>0</v>
      </c>
      <c r="H135" s="161">
        <v>7.93</v>
      </c>
      <c r="I135" s="160">
        <f>ROUND(E135*H135,2)</f>
        <v>190.32</v>
      </c>
      <c r="J135" s="161">
        <v>4.96</v>
      </c>
      <c r="K135" s="160">
        <f>ROUND(E135*J135,2)</f>
        <v>119.04</v>
      </c>
      <c r="L135" s="160">
        <v>20</v>
      </c>
      <c r="M135" s="160">
        <f>G135*(1+L135/100)</f>
        <v>0</v>
      </c>
      <c r="N135" s="160">
        <v>0.06</v>
      </c>
      <c r="O135" s="160">
        <f>ROUND(E135*N135,2)</f>
        <v>1.44</v>
      </c>
      <c r="P135" s="160">
        <v>0</v>
      </c>
      <c r="Q135" s="160">
        <f>ROUND(E135*P135,2)</f>
        <v>0</v>
      </c>
      <c r="R135" s="160"/>
      <c r="S135" s="160" t="s">
        <v>130</v>
      </c>
      <c r="T135" s="160" t="s">
        <v>111</v>
      </c>
      <c r="U135" s="160">
        <v>0.388</v>
      </c>
      <c r="V135" s="160">
        <f>ROUND(E135*U135,2)</f>
        <v>9.31</v>
      </c>
      <c r="W135" s="160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112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33" ht="12.75">
      <c r="A136" s="168" t="s">
        <v>105</v>
      </c>
      <c r="B136" s="169" t="s">
        <v>67</v>
      </c>
      <c r="C136" s="188" t="s">
        <v>68</v>
      </c>
      <c r="D136" s="170"/>
      <c r="E136" s="171"/>
      <c r="F136" s="172"/>
      <c r="G136" s="173">
        <f>SUMIF(AG137:AG153,"&lt;&gt;NOR",G137:G153)</f>
        <v>0</v>
      </c>
      <c r="H136" s="167"/>
      <c r="I136" s="167">
        <f>SUM(I137:I153)</f>
        <v>6477.42</v>
      </c>
      <c r="J136" s="167"/>
      <c r="K136" s="167">
        <f>SUM(K137:K153)</f>
        <v>895.73</v>
      </c>
      <c r="L136" s="167"/>
      <c r="M136" s="167">
        <f>SUM(M137:M153)</f>
        <v>0</v>
      </c>
      <c r="N136" s="167"/>
      <c r="O136" s="167">
        <f>SUM(O137:O153)</f>
        <v>140.99</v>
      </c>
      <c r="P136" s="167"/>
      <c r="Q136" s="167">
        <f>SUM(Q137:Q153)</f>
        <v>0</v>
      </c>
      <c r="R136" s="167"/>
      <c r="S136" s="167"/>
      <c r="T136" s="167"/>
      <c r="U136" s="167"/>
      <c r="V136" s="167">
        <f>SUM(V137:V153)</f>
        <v>156.12</v>
      </c>
      <c r="W136" s="167"/>
      <c r="AG136" t="s">
        <v>106</v>
      </c>
    </row>
    <row r="137" spans="1:60" ht="22.5" outlineLevel="1">
      <c r="A137" s="174">
        <v>48</v>
      </c>
      <c r="B137" s="175" t="s">
        <v>268</v>
      </c>
      <c r="C137" s="189" t="s">
        <v>269</v>
      </c>
      <c r="D137" s="176" t="s">
        <v>144</v>
      </c>
      <c r="E137" s="177">
        <v>84.531</v>
      </c>
      <c r="F137" s="178"/>
      <c r="G137" s="179">
        <f>ROUND(E137*F137,2)</f>
        <v>0</v>
      </c>
      <c r="H137" s="161">
        <v>31.79</v>
      </c>
      <c r="I137" s="160">
        <f>ROUND(E137*H137,2)</f>
        <v>2687.24</v>
      </c>
      <c r="J137" s="161">
        <v>0.81</v>
      </c>
      <c r="K137" s="160">
        <f>ROUND(E137*J137,2)</f>
        <v>68.47</v>
      </c>
      <c r="L137" s="160">
        <v>20</v>
      </c>
      <c r="M137" s="160">
        <f>G137*(1+L137/100)</f>
        <v>0</v>
      </c>
      <c r="N137" s="160">
        <v>1.665</v>
      </c>
      <c r="O137" s="160">
        <f>ROUND(E137*N137,2)</f>
        <v>140.74</v>
      </c>
      <c r="P137" s="160">
        <v>0</v>
      </c>
      <c r="Q137" s="160">
        <f>ROUND(E137*P137,2)</f>
        <v>0</v>
      </c>
      <c r="R137" s="160"/>
      <c r="S137" s="160" t="s">
        <v>110</v>
      </c>
      <c r="T137" s="160" t="s">
        <v>111</v>
      </c>
      <c r="U137" s="160">
        <v>0.8464</v>
      </c>
      <c r="V137" s="160">
        <f>ROUND(E137*U137,2)</f>
        <v>71.55</v>
      </c>
      <c r="W137" s="160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141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22.5" outlineLevel="1">
      <c r="A138" s="158"/>
      <c r="B138" s="159"/>
      <c r="C138" s="190" t="s">
        <v>158</v>
      </c>
      <c r="D138" s="162"/>
      <c r="E138" s="163">
        <v>78.666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114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12.75" outlineLevel="1">
      <c r="A139" s="158"/>
      <c r="B139" s="159"/>
      <c r="C139" s="190" t="s">
        <v>159</v>
      </c>
      <c r="D139" s="162"/>
      <c r="E139" s="163">
        <v>5.865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114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>
      <c r="A140" s="174">
        <v>49</v>
      </c>
      <c r="B140" s="175" t="s">
        <v>179</v>
      </c>
      <c r="C140" s="189" t="s">
        <v>180</v>
      </c>
      <c r="D140" s="176" t="s">
        <v>164</v>
      </c>
      <c r="E140" s="177">
        <v>507.186</v>
      </c>
      <c r="F140" s="178"/>
      <c r="G140" s="179">
        <f>ROUND(E140*F140,2)</f>
        <v>0</v>
      </c>
      <c r="H140" s="161">
        <v>0.34</v>
      </c>
      <c r="I140" s="160">
        <f>ROUND(E140*H140,2)</f>
        <v>172.44</v>
      </c>
      <c r="J140" s="161">
        <v>0.58</v>
      </c>
      <c r="K140" s="160">
        <f>ROUND(E140*J140,2)</f>
        <v>294.17</v>
      </c>
      <c r="L140" s="160">
        <v>20</v>
      </c>
      <c r="M140" s="160">
        <f>G140*(1+L140/100)</f>
        <v>0</v>
      </c>
      <c r="N140" s="160">
        <v>0.00025</v>
      </c>
      <c r="O140" s="160">
        <f>ROUND(E140*N140,2)</f>
        <v>0.13</v>
      </c>
      <c r="P140" s="160">
        <v>0</v>
      </c>
      <c r="Q140" s="160">
        <f>ROUND(E140*P140,2)</f>
        <v>0</v>
      </c>
      <c r="R140" s="160"/>
      <c r="S140" s="160" t="s">
        <v>110</v>
      </c>
      <c r="T140" s="160" t="s">
        <v>111</v>
      </c>
      <c r="U140" s="160">
        <v>0.089</v>
      </c>
      <c r="V140" s="160">
        <f>ROUND(E140*U140,2)</f>
        <v>45.14</v>
      </c>
      <c r="W140" s="160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141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22.5" outlineLevel="1">
      <c r="A141" s="158"/>
      <c r="B141" s="159"/>
      <c r="C141" s="190" t="s">
        <v>270</v>
      </c>
      <c r="D141" s="162"/>
      <c r="E141" s="163">
        <v>471.996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114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1">
      <c r="A142" s="158"/>
      <c r="B142" s="159"/>
      <c r="C142" s="190" t="s">
        <v>271</v>
      </c>
      <c r="D142" s="162"/>
      <c r="E142" s="163">
        <v>35.19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114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>
      <c r="A143" s="174">
        <v>50</v>
      </c>
      <c r="B143" s="175" t="s">
        <v>272</v>
      </c>
      <c r="C143" s="189" t="s">
        <v>273</v>
      </c>
      <c r="D143" s="176" t="s">
        <v>123</v>
      </c>
      <c r="E143" s="177">
        <v>397.6</v>
      </c>
      <c r="F143" s="178"/>
      <c r="G143" s="179">
        <f>ROUND(E143*F143,2)</f>
        <v>0</v>
      </c>
      <c r="H143" s="161">
        <v>0</v>
      </c>
      <c r="I143" s="160">
        <f>ROUND(E143*H143,2)</f>
        <v>0</v>
      </c>
      <c r="J143" s="161">
        <v>0.88</v>
      </c>
      <c r="K143" s="160">
        <f>ROUND(E143*J143,2)</f>
        <v>349.89</v>
      </c>
      <c r="L143" s="160">
        <v>20</v>
      </c>
      <c r="M143" s="160">
        <f>G143*(1+L143/100)</f>
        <v>0</v>
      </c>
      <c r="N143" s="160">
        <v>0</v>
      </c>
      <c r="O143" s="160">
        <f>ROUND(E143*N143,2)</f>
        <v>0</v>
      </c>
      <c r="P143" s="160">
        <v>0</v>
      </c>
      <c r="Q143" s="160">
        <f>ROUND(E143*P143,2)</f>
        <v>0</v>
      </c>
      <c r="R143" s="160"/>
      <c r="S143" s="160" t="s">
        <v>110</v>
      </c>
      <c r="T143" s="160" t="s">
        <v>111</v>
      </c>
      <c r="U143" s="160">
        <v>0.0481</v>
      </c>
      <c r="V143" s="160">
        <f>ROUND(E143*U143,2)</f>
        <v>19.12</v>
      </c>
      <c r="W143" s="160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112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12.75" outlineLevel="1">
      <c r="A144" s="158"/>
      <c r="B144" s="159"/>
      <c r="C144" s="190" t="s">
        <v>274</v>
      </c>
      <c r="D144" s="162"/>
      <c r="E144" s="163">
        <v>374.6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114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12.75" outlineLevel="1">
      <c r="A145" s="158"/>
      <c r="B145" s="159"/>
      <c r="C145" s="190" t="s">
        <v>275</v>
      </c>
      <c r="D145" s="162"/>
      <c r="E145" s="163">
        <v>23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114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22.5" outlineLevel="1">
      <c r="A146" s="180">
        <v>51</v>
      </c>
      <c r="B146" s="181" t="s">
        <v>276</v>
      </c>
      <c r="C146" s="191" t="s">
        <v>277</v>
      </c>
      <c r="D146" s="182" t="s">
        <v>127</v>
      </c>
      <c r="E146" s="183">
        <v>8</v>
      </c>
      <c r="F146" s="184"/>
      <c r="G146" s="185">
        <f>ROUND(E146*F146,2)</f>
        <v>0</v>
      </c>
      <c r="H146" s="161">
        <v>0.1</v>
      </c>
      <c r="I146" s="160">
        <f>ROUND(E146*H146,2)</f>
        <v>0.8</v>
      </c>
      <c r="J146" s="161">
        <v>22.9</v>
      </c>
      <c r="K146" s="160">
        <f>ROUND(E146*J146,2)</f>
        <v>183.2</v>
      </c>
      <c r="L146" s="160">
        <v>20</v>
      </c>
      <c r="M146" s="160">
        <f>G146*(1+L146/100)</f>
        <v>0</v>
      </c>
      <c r="N146" s="160">
        <v>3E-05</v>
      </c>
      <c r="O146" s="160">
        <f>ROUND(E146*N146,2)</f>
        <v>0</v>
      </c>
      <c r="P146" s="160">
        <v>0</v>
      </c>
      <c r="Q146" s="160">
        <f>ROUND(E146*P146,2)</f>
        <v>0</v>
      </c>
      <c r="R146" s="160"/>
      <c r="S146" s="160" t="s">
        <v>110</v>
      </c>
      <c r="T146" s="160" t="s">
        <v>111</v>
      </c>
      <c r="U146" s="160">
        <v>2.53862</v>
      </c>
      <c r="V146" s="160">
        <f>ROUND(E146*U146,2)</f>
        <v>20.31</v>
      </c>
      <c r="W146" s="160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112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1">
      <c r="A147" s="174">
        <v>52</v>
      </c>
      <c r="B147" s="175" t="s">
        <v>278</v>
      </c>
      <c r="C147" s="189" t="s">
        <v>279</v>
      </c>
      <c r="D147" s="176" t="s">
        <v>123</v>
      </c>
      <c r="E147" s="177">
        <v>382.092</v>
      </c>
      <c r="F147" s="178"/>
      <c r="G147" s="179">
        <f>ROUND(E147*F147,2)</f>
        <v>0</v>
      </c>
      <c r="H147" s="161">
        <v>1.15</v>
      </c>
      <c r="I147" s="160">
        <f>ROUND(E147*H147,2)</f>
        <v>439.41</v>
      </c>
      <c r="J147" s="161">
        <v>0</v>
      </c>
      <c r="K147" s="160">
        <f>ROUND(E147*J147,2)</f>
        <v>0</v>
      </c>
      <c r="L147" s="160">
        <v>20</v>
      </c>
      <c r="M147" s="160">
        <f>G147*(1+L147/100)</f>
        <v>0</v>
      </c>
      <c r="N147" s="160">
        <v>0</v>
      </c>
      <c r="O147" s="160">
        <f>ROUND(E147*N147,2)</f>
        <v>0</v>
      </c>
      <c r="P147" s="160">
        <v>0</v>
      </c>
      <c r="Q147" s="160">
        <f>ROUND(E147*P147,2)</f>
        <v>0</v>
      </c>
      <c r="R147" s="160"/>
      <c r="S147" s="160" t="s">
        <v>110</v>
      </c>
      <c r="T147" s="160" t="s">
        <v>111</v>
      </c>
      <c r="U147" s="160">
        <v>0</v>
      </c>
      <c r="V147" s="160">
        <f>ROUND(E147*U147,2)</f>
        <v>0</v>
      </c>
      <c r="W147" s="160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192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22.5" outlineLevel="1">
      <c r="A148" s="158"/>
      <c r="B148" s="159"/>
      <c r="C148" s="190" t="s">
        <v>280</v>
      </c>
      <c r="D148" s="162"/>
      <c r="E148" s="163">
        <v>382.092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114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1">
      <c r="A149" s="174">
        <v>53</v>
      </c>
      <c r="B149" s="175" t="s">
        <v>281</v>
      </c>
      <c r="C149" s="189" t="s">
        <v>282</v>
      </c>
      <c r="D149" s="176" t="s">
        <v>123</v>
      </c>
      <c r="E149" s="177">
        <v>23.46</v>
      </c>
      <c r="F149" s="178"/>
      <c r="G149" s="179">
        <f>ROUND(E149*F149,2)</f>
        <v>0</v>
      </c>
      <c r="H149" s="161">
        <v>2.2</v>
      </c>
      <c r="I149" s="160">
        <f>ROUND(E149*H149,2)</f>
        <v>51.61</v>
      </c>
      <c r="J149" s="161">
        <v>0</v>
      </c>
      <c r="K149" s="160">
        <f>ROUND(E149*J149,2)</f>
        <v>0</v>
      </c>
      <c r="L149" s="160">
        <v>20</v>
      </c>
      <c r="M149" s="160">
        <f>G149*(1+L149/100)</f>
        <v>0</v>
      </c>
      <c r="N149" s="160">
        <v>0.00082</v>
      </c>
      <c r="O149" s="160">
        <f>ROUND(E149*N149,2)</f>
        <v>0.02</v>
      </c>
      <c r="P149" s="160">
        <v>0</v>
      </c>
      <c r="Q149" s="160">
        <f>ROUND(E149*P149,2)</f>
        <v>0</v>
      </c>
      <c r="R149" s="160"/>
      <c r="S149" s="160" t="s">
        <v>110</v>
      </c>
      <c r="T149" s="160" t="s">
        <v>111</v>
      </c>
      <c r="U149" s="160">
        <v>0</v>
      </c>
      <c r="V149" s="160">
        <f>ROUND(E149*U149,2)</f>
        <v>0</v>
      </c>
      <c r="W149" s="160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212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1">
      <c r="A150" s="158"/>
      <c r="B150" s="159"/>
      <c r="C150" s="190" t="s">
        <v>283</v>
      </c>
      <c r="D150" s="162"/>
      <c r="E150" s="163">
        <v>23.46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114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12.75" outlineLevel="1">
      <c r="A151" s="180">
        <v>54</v>
      </c>
      <c r="B151" s="181" t="s">
        <v>284</v>
      </c>
      <c r="C151" s="191" t="s">
        <v>285</v>
      </c>
      <c r="D151" s="182" t="s">
        <v>286</v>
      </c>
      <c r="E151" s="183">
        <v>8</v>
      </c>
      <c r="F151" s="184"/>
      <c r="G151" s="185">
        <f>ROUND(E151*F151,2)</f>
        <v>0</v>
      </c>
      <c r="H151" s="161">
        <v>350</v>
      </c>
      <c r="I151" s="160">
        <f>ROUND(E151*H151,2)</f>
        <v>2800</v>
      </c>
      <c r="J151" s="161">
        <v>0</v>
      </c>
      <c r="K151" s="160">
        <f>ROUND(E151*J151,2)</f>
        <v>0</v>
      </c>
      <c r="L151" s="160">
        <v>20</v>
      </c>
      <c r="M151" s="160">
        <f>G151*(1+L151/100)</f>
        <v>0</v>
      </c>
      <c r="N151" s="160">
        <v>0</v>
      </c>
      <c r="O151" s="160">
        <f>ROUND(E151*N151,2)</f>
        <v>0</v>
      </c>
      <c r="P151" s="160">
        <v>0</v>
      </c>
      <c r="Q151" s="160">
        <f>ROUND(E151*P151,2)</f>
        <v>0</v>
      </c>
      <c r="R151" s="160"/>
      <c r="S151" s="160" t="s">
        <v>110</v>
      </c>
      <c r="T151" s="160" t="s">
        <v>111</v>
      </c>
      <c r="U151" s="160">
        <v>0</v>
      </c>
      <c r="V151" s="160">
        <f>ROUND(E151*U151,2)</f>
        <v>0</v>
      </c>
      <c r="W151" s="160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212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12.75" outlineLevel="1">
      <c r="A152" s="174">
        <v>55</v>
      </c>
      <c r="B152" s="175" t="s">
        <v>287</v>
      </c>
      <c r="C152" s="189" t="s">
        <v>288</v>
      </c>
      <c r="D152" s="176" t="s">
        <v>164</v>
      </c>
      <c r="E152" s="177">
        <v>517.32972</v>
      </c>
      <c r="F152" s="178"/>
      <c r="G152" s="179">
        <f>ROUND(E152*F152,2)</f>
        <v>0</v>
      </c>
      <c r="H152" s="161">
        <v>0.63</v>
      </c>
      <c r="I152" s="160">
        <f>ROUND(E152*H152,2)</f>
        <v>325.92</v>
      </c>
      <c r="J152" s="161">
        <v>0</v>
      </c>
      <c r="K152" s="160">
        <f>ROUND(E152*J152,2)</f>
        <v>0</v>
      </c>
      <c r="L152" s="160">
        <v>20</v>
      </c>
      <c r="M152" s="160">
        <f>G152*(1+L152/100)</f>
        <v>0</v>
      </c>
      <c r="N152" s="160">
        <v>0.0002</v>
      </c>
      <c r="O152" s="160">
        <f>ROUND(E152*N152,2)</f>
        <v>0.1</v>
      </c>
      <c r="P152" s="160">
        <v>0</v>
      </c>
      <c r="Q152" s="160">
        <f>ROUND(E152*P152,2)</f>
        <v>0</v>
      </c>
      <c r="R152" s="160"/>
      <c r="S152" s="160" t="s">
        <v>110</v>
      </c>
      <c r="T152" s="160" t="s">
        <v>111</v>
      </c>
      <c r="U152" s="160">
        <v>0</v>
      </c>
      <c r="V152" s="160">
        <f>ROUND(E152*U152,2)</f>
        <v>0</v>
      </c>
      <c r="W152" s="160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192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12.75" outlineLevel="1">
      <c r="A153" s="158"/>
      <c r="B153" s="159"/>
      <c r="C153" s="190" t="s">
        <v>289</v>
      </c>
      <c r="D153" s="162"/>
      <c r="E153" s="163">
        <v>517.32972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114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33" ht="12.75">
      <c r="A154" s="168" t="s">
        <v>105</v>
      </c>
      <c r="B154" s="169" t="s">
        <v>69</v>
      </c>
      <c r="C154" s="188" t="s">
        <v>70</v>
      </c>
      <c r="D154" s="170"/>
      <c r="E154" s="171"/>
      <c r="F154" s="172"/>
      <c r="G154" s="173">
        <f>SUMIF(AG155:AG176,"&lt;&gt;NOR",G155:G176)</f>
        <v>0</v>
      </c>
      <c r="H154" s="167"/>
      <c r="I154" s="167">
        <f>SUM(I155:I176)</f>
        <v>17828.07</v>
      </c>
      <c r="J154" s="167"/>
      <c r="K154" s="167">
        <f>SUM(K155:K176)</f>
        <v>330.35</v>
      </c>
      <c r="L154" s="167"/>
      <c r="M154" s="167">
        <f>SUM(M155:M176)</f>
        <v>0</v>
      </c>
      <c r="N154" s="167"/>
      <c r="O154" s="167">
        <f>SUM(O155:O176)</f>
        <v>143.69000000000003</v>
      </c>
      <c r="P154" s="167"/>
      <c r="Q154" s="167">
        <f>SUM(Q155:Q176)</f>
        <v>0</v>
      </c>
      <c r="R154" s="167"/>
      <c r="S154" s="167"/>
      <c r="T154" s="167"/>
      <c r="U154" s="167"/>
      <c r="V154" s="167">
        <f>SUM(V155:V176)</f>
        <v>108.56</v>
      </c>
      <c r="W154" s="167"/>
      <c r="AG154" t="s">
        <v>106</v>
      </c>
    </row>
    <row r="155" spans="1:60" ht="22.5" outlineLevel="1">
      <c r="A155" s="174">
        <v>56</v>
      </c>
      <c r="B155" s="175" t="s">
        <v>290</v>
      </c>
      <c r="C155" s="189" t="s">
        <v>291</v>
      </c>
      <c r="D155" s="176" t="s">
        <v>127</v>
      </c>
      <c r="E155" s="177">
        <v>8</v>
      </c>
      <c r="F155" s="178"/>
      <c r="G155" s="179">
        <f>ROUND(E155*F155,2)</f>
        <v>0</v>
      </c>
      <c r="H155" s="161">
        <v>0</v>
      </c>
      <c r="I155" s="160">
        <f>ROUND(E155*H155,2)</f>
        <v>0</v>
      </c>
      <c r="J155" s="161">
        <v>8.5</v>
      </c>
      <c r="K155" s="160">
        <f>ROUND(E155*J155,2)</f>
        <v>68</v>
      </c>
      <c r="L155" s="160">
        <v>20</v>
      </c>
      <c r="M155" s="160">
        <f>G155*(1+L155/100)</f>
        <v>0</v>
      </c>
      <c r="N155" s="160">
        <v>0.10894</v>
      </c>
      <c r="O155" s="160">
        <f>ROUND(E155*N155,2)</f>
        <v>0.87</v>
      </c>
      <c r="P155" s="160">
        <v>0</v>
      </c>
      <c r="Q155" s="160">
        <f>ROUND(E155*P155,2)</f>
        <v>0</v>
      </c>
      <c r="R155" s="160"/>
      <c r="S155" s="160" t="s">
        <v>292</v>
      </c>
      <c r="T155" s="160" t="s">
        <v>111</v>
      </c>
      <c r="U155" s="160">
        <v>0</v>
      </c>
      <c r="V155" s="160">
        <f>ROUND(E155*U155,2)</f>
        <v>0</v>
      </c>
      <c r="W155" s="160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112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1">
      <c r="A156" s="158"/>
      <c r="B156" s="159"/>
      <c r="C156" s="243" t="s">
        <v>293</v>
      </c>
      <c r="D156" s="244"/>
      <c r="E156" s="244"/>
      <c r="F156" s="244"/>
      <c r="G156" s="244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133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22.5" outlineLevel="1">
      <c r="A157" s="174">
        <v>57</v>
      </c>
      <c r="B157" s="175" t="s">
        <v>248</v>
      </c>
      <c r="C157" s="189" t="s">
        <v>249</v>
      </c>
      <c r="D157" s="176" t="s">
        <v>109</v>
      </c>
      <c r="E157" s="177">
        <v>22.275</v>
      </c>
      <c r="F157" s="178"/>
      <c r="G157" s="179">
        <f>ROUND(E157*F157,2)</f>
        <v>0</v>
      </c>
      <c r="H157" s="161">
        <v>85.93</v>
      </c>
      <c r="I157" s="160">
        <f>ROUND(E157*H157,2)</f>
        <v>1914.09</v>
      </c>
      <c r="J157" s="161">
        <v>2.57</v>
      </c>
      <c r="K157" s="160">
        <f>ROUND(E157*J157,2)</f>
        <v>57.25</v>
      </c>
      <c r="L157" s="160">
        <v>20</v>
      </c>
      <c r="M157" s="160">
        <f>G157*(1+L157/100)</f>
        <v>0</v>
      </c>
      <c r="N157" s="160">
        <v>2.36285</v>
      </c>
      <c r="O157" s="160">
        <f>ROUND(E157*N157,2)</f>
        <v>52.63</v>
      </c>
      <c r="P157" s="160">
        <v>0</v>
      </c>
      <c r="Q157" s="160">
        <f>ROUND(E157*P157,2)</f>
        <v>0</v>
      </c>
      <c r="R157" s="160"/>
      <c r="S157" s="160" t="s">
        <v>110</v>
      </c>
      <c r="T157" s="160" t="s">
        <v>111</v>
      </c>
      <c r="U157" s="160">
        <v>1.442</v>
      </c>
      <c r="V157" s="160">
        <f>ROUND(E157*U157,2)</f>
        <v>32.12</v>
      </c>
      <c r="W157" s="160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112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1">
      <c r="A158" s="158"/>
      <c r="B158" s="159"/>
      <c r="C158" s="190" t="s">
        <v>294</v>
      </c>
      <c r="D158" s="162"/>
      <c r="E158" s="163">
        <v>22.275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114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22.5" outlineLevel="1">
      <c r="A159" s="174">
        <v>58</v>
      </c>
      <c r="B159" s="175" t="s">
        <v>295</v>
      </c>
      <c r="C159" s="189" t="s">
        <v>296</v>
      </c>
      <c r="D159" s="176" t="s">
        <v>123</v>
      </c>
      <c r="E159" s="177">
        <v>293</v>
      </c>
      <c r="F159" s="178"/>
      <c r="G159" s="179">
        <f>ROUND(E159*F159,2)</f>
        <v>0</v>
      </c>
      <c r="H159" s="161">
        <v>12.6</v>
      </c>
      <c r="I159" s="160">
        <f>ROUND(E159*H159,2)</f>
        <v>3691.8</v>
      </c>
      <c r="J159" s="161">
        <v>0.7</v>
      </c>
      <c r="K159" s="160">
        <f>ROUND(E159*J159,2)</f>
        <v>205.1</v>
      </c>
      <c r="L159" s="160">
        <v>20</v>
      </c>
      <c r="M159" s="160">
        <f>G159*(1+L159/100)</f>
        <v>0</v>
      </c>
      <c r="N159" s="160">
        <v>0.29221</v>
      </c>
      <c r="O159" s="160">
        <f>ROUND(E159*N159,2)</f>
        <v>85.62</v>
      </c>
      <c r="P159" s="160">
        <v>0</v>
      </c>
      <c r="Q159" s="160">
        <f>ROUND(E159*P159,2)</f>
        <v>0</v>
      </c>
      <c r="R159" s="160"/>
      <c r="S159" s="160" t="s">
        <v>110</v>
      </c>
      <c r="T159" s="160" t="s">
        <v>111</v>
      </c>
      <c r="U159" s="160">
        <v>0.2609</v>
      </c>
      <c r="V159" s="160">
        <f>ROUND(E159*U159,2)</f>
        <v>76.44</v>
      </c>
      <c r="W159" s="160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112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12.75" outlineLevel="1">
      <c r="A160" s="158"/>
      <c r="B160" s="159"/>
      <c r="C160" s="190" t="s">
        <v>297</v>
      </c>
      <c r="D160" s="162"/>
      <c r="E160" s="163">
        <v>297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114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1">
      <c r="A161" s="158"/>
      <c r="B161" s="159"/>
      <c r="C161" s="190" t="s">
        <v>298</v>
      </c>
      <c r="D161" s="162"/>
      <c r="E161" s="163">
        <v>-4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114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12.75" outlineLevel="1">
      <c r="A162" s="174">
        <v>59</v>
      </c>
      <c r="B162" s="175" t="s">
        <v>299</v>
      </c>
      <c r="C162" s="189" t="s">
        <v>300</v>
      </c>
      <c r="D162" s="176" t="s">
        <v>127</v>
      </c>
      <c r="E162" s="177">
        <v>85.374</v>
      </c>
      <c r="F162" s="178"/>
      <c r="G162" s="179">
        <f>ROUND(E162*F162,2)</f>
        <v>0</v>
      </c>
      <c r="H162" s="161">
        <v>28.64</v>
      </c>
      <c r="I162" s="160">
        <f>ROUND(E162*H162,2)</f>
        <v>2445.11</v>
      </c>
      <c r="J162" s="161">
        <v>0</v>
      </c>
      <c r="K162" s="160">
        <f>ROUND(E162*J162,2)</f>
        <v>0</v>
      </c>
      <c r="L162" s="160">
        <v>20</v>
      </c>
      <c r="M162" s="160">
        <f>G162*(1+L162/100)</f>
        <v>0</v>
      </c>
      <c r="N162" s="160">
        <v>0.0145</v>
      </c>
      <c r="O162" s="160">
        <f>ROUND(E162*N162,2)</f>
        <v>1.24</v>
      </c>
      <c r="P162" s="160">
        <v>0</v>
      </c>
      <c r="Q162" s="160">
        <f>ROUND(E162*P162,2)</f>
        <v>0</v>
      </c>
      <c r="R162" s="160"/>
      <c r="S162" s="160" t="s">
        <v>130</v>
      </c>
      <c r="T162" s="160" t="s">
        <v>111</v>
      </c>
      <c r="U162" s="160">
        <v>0</v>
      </c>
      <c r="V162" s="160">
        <f>ROUND(E162*U162,2)</f>
        <v>0</v>
      </c>
      <c r="W162" s="160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131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1">
      <c r="A163" s="158"/>
      <c r="B163" s="159"/>
      <c r="C163" s="243" t="s">
        <v>301</v>
      </c>
      <c r="D163" s="244"/>
      <c r="E163" s="244"/>
      <c r="F163" s="244"/>
      <c r="G163" s="244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133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1">
      <c r="A164" s="158"/>
      <c r="B164" s="159"/>
      <c r="C164" s="190" t="s">
        <v>302</v>
      </c>
      <c r="D164" s="162"/>
      <c r="E164" s="163">
        <v>85.374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114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22.5" outlineLevel="1">
      <c r="A165" s="174">
        <v>60</v>
      </c>
      <c r="B165" s="175" t="s">
        <v>299</v>
      </c>
      <c r="C165" s="189" t="s">
        <v>303</v>
      </c>
      <c r="D165" s="176" t="s">
        <v>127</v>
      </c>
      <c r="E165" s="177">
        <v>157</v>
      </c>
      <c r="F165" s="178"/>
      <c r="G165" s="179">
        <f>ROUND(E165*F165,2)</f>
        <v>0</v>
      </c>
      <c r="H165" s="161">
        <v>47.96</v>
      </c>
      <c r="I165" s="160">
        <f>ROUND(E165*H165,2)</f>
        <v>7529.72</v>
      </c>
      <c r="J165" s="161">
        <v>0</v>
      </c>
      <c r="K165" s="160">
        <f>ROUND(E165*J165,2)</f>
        <v>0</v>
      </c>
      <c r="L165" s="160">
        <v>20</v>
      </c>
      <c r="M165" s="160">
        <f>G165*(1+L165/100)</f>
        <v>0</v>
      </c>
      <c r="N165" s="160">
        <v>0.0145</v>
      </c>
      <c r="O165" s="160">
        <f>ROUND(E165*N165,2)</f>
        <v>2.28</v>
      </c>
      <c r="P165" s="160">
        <v>0</v>
      </c>
      <c r="Q165" s="160">
        <f>ROUND(E165*P165,2)</f>
        <v>0</v>
      </c>
      <c r="R165" s="160"/>
      <c r="S165" s="160" t="s">
        <v>130</v>
      </c>
      <c r="T165" s="160" t="s">
        <v>111</v>
      </c>
      <c r="U165" s="160">
        <v>0</v>
      </c>
      <c r="V165" s="160">
        <f>ROUND(E165*U165,2)</f>
        <v>0</v>
      </c>
      <c r="W165" s="160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131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12.75" outlineLevel="1">
      <c r="A166" s="158"/>
      <c r="B166" s="159"/>
      <c r="C166" s="243" t="s">
        <v>304</v>
      </c>
      <c r="D166" s="244"/>
      <c r="E166" s="244"/>
      <c r="F166" s="244"/>
      <c r="G166" s="244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133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12.75" outlineLevel="1">
      <c r="A167" s="158"/>
      <c r="B167" s="159"/>
      <c r="C167" s="190" t="s">
        <v>305</v>
      </c>
      <c r="D167" s="162"/>
      <c r="E167" s="163">
        <v>157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114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12.75" outlineLevel="1">
      <c r="A168" s="174">
        <v>61</v>
      </c>
      <c r="B168" s="175" t="s">
        <v>306</v>
      </c>
      <c r="C168" s="189" t="s">
        <v>307</v>
      </c>
      <c r="D168" s="176" t="s">
        <v>127</v>
      </c>
      <c r="E168" s="177">
        <v>58.14</v>
      </c>
      <c r="F168" s="178"/>
      <c r="G168" s="179">
        <f>ROUND(E168*F168,2)</f>
        <v>0</v>
      </c>
      <c r="H168" s="161">
        <v>21.38</v>
      </c>
      <c r="I168" s="160">
        <f>ROUND(E168*H168,2)</f>
        <v>1243.03</v>
      </c>
      <c r="J168" s="161">
        <v>0</v>
      </c>
      <c r="K168" s="160">
        <f>ROUND(E168*J168,2)</f>
        <v>0</v>
      </c>
      <c r="L168" s="160">
        <v>20</v>
      </c>
      <c r="M168" s="160">
        <f>G168*(1+L168/100)</f>
        <v>0</v>
      </c>
      <c r="N168" s="160">
        <v>0.0145</v>
      </c>
      <c r="O168" s="160">
        <f>ROUND(E168*N168,2)</f>
        <v>0.84</v>
      </c>
      <c r="P168" s="160">
        <v>0</v>
      </c>
      <c r="Q168" s="160">
        <f>ROUND(E168*P168,2)</f>
        <v>0</v>
      </c>
      <c r="R168" s="160"/>
      <c r="S168" s="160" t="s">
        <v>130</v>
      </c>
      <c r="T168" s="160" t="s">
        <v>111</v>
      </c>
      <c r="U168" s="160">
        <v>0</v>
      </c>
      <c r="V168" s="160">
        <f>ROUND(E168*U168,2)</f>
        <v>0</v>
      </c>
      <c r="W168" s="160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131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12.75" outlineLevel="1">
      <c r="A169" s="158"/>
      <c r="B169" s="159"/>
      <c r="C169" s="243" t="s">
        <v>308</v>
      </c>
      <c r="D169" s="244"/>
      <c r="E169" s="244"/>
      <c r="F169" s="244"/>
      <c r="G169" s="244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133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12.75" outlineLevel="1">
      <c r="A170" s="158"/>
      <c r="B170" s="159"/>
      <c r="C170" s="190" t="s">
        <v>309</v>
      </c>
      <c r="D170" s="162"/>
      <c r="E170" s="163">
        <v>58.14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114</v>
      </c>
      <c r="AH170" s="151">
        <v>0</v>
      </c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12.75" outlineLevel="1">
      <c r="A171" s="174">
        <v>62</v>
      </c>
      <c r="B171" s="175" t="s">
        <v>310</v>
      </c>
      <c r="C171" s="189" t="s">
        <v>311</v>
      </c>
      <c r="D171" s="176" t="s">
        <v>127</v>
      </c>
      <c r="E171" s="177">
        <v>3</v>
      </c>
      <c r="F171" s="178"/>
      <c r="G171" s="179">
        <f>ROUND(E171*F171,2)</f>
        <v>0</v>
      </c>
      <c r="H171" s="161">
        <v>62.77</v>
      </c>
      <c r="I171" s="160">
        <f>ROUND(E171*H171,2)</f>
        <v>188.31</v>
      </c>
      <c r="J171" s="161">
        <v>0</v>
      </c>
      <c r="K171" s="160">
        <f>ROUND(E171*J171,2)</f>
        <v>0</v>
      </c>
      <c r="L171" s="160">
        <v>20</v>
      </c>
      <c r="M171" s="160">
        <f>G171*(1+L171/100)</f>
        <v>0</v>
      </c>
      <c r="N171" s="160">
        <v>0.0145</v>
      </c>
      <c r="O171" s="160">
        <f>ROUND(E171*N171,2)</f>
        <v>0.04</v>
      </c>
      <c r="P171" s="160">
        <v>0</v>
      </c>
      <c r="Q171" s="160">
        <f>ROUND(E171*P171,2)</f>
        <v>0</v>
      </c>
      <c r="R171" s="160"/>
      <c r="S171" s="160" t="s">
        <v>130</v>
      </c>
      <c r="T171" s="160" t="s">
        <v>111</v>
      </c>
      <c r="U171" s="160">
        <v>0</v>
      </c>
      <c r="V171" s="160">
        <f>ROUND(E171*U171,2)</f>
        <v>0</v>
      </c>
      <c r="W171" s="160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131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12.75" outlineLevel="1">
      <c r="A172" s="158"/>
      <c r="B172" s="159"/>
      <c r="C172" s="243" t="s">
        <v>312</v>
      </c>
      <c r="D172" s="244"/>
      <c r="E172" s="244"/>
      <c r="F172" s="244"/>
      <c r="G172" s="244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133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12.75" outlineLevel="1">
      <c r="A173" s="174">
        <v>63</v>
      </c>
      <c r="B173" s="175" t="s">
        <v>313</v>
      </c>
      <c r="C173" s="189" t="s">
        <v>314</v>
      </c>
      <c r="D173" s="176" t="s">
        <v>315</v>
      </c>
      <c r="E173" s="177">
        <v>5</v>
      </c>
      <c r="F173" s="178"/>
      <c r="G173" s="179">
        <f>ROUND(E173*F173,2)</f>
        <v>0</v>
      </c>
      <c r="H173" s="161">
        <v>62.77</v>
      </c>
      <c r="I173" s="160">
        <f>ROUND(E173*H173,2)</f>
        <v>313.85</v>
      </c>
      <c r="J173" s="161">
        <v>0</v>
      </c>
      <c r="K173" s="160">
        <f>ROUND(E173*J173,2)</f>
        <v>0</v>
      </c>
      <c r="L173" s="160">
        <v>20</v>
      </c>
      <c r="M173" s="160">
        <f>G173*(1+L173/100)</f>
        <v>0</v>
      </c>
      <c r="N173" s="160">
        <v>0.03</v>
      </c>
      <c r="O173" s="160">
        <f>ROUND(E173*N173,2)</f>
        <v>0.15</v>
      </c>
      <c r="P173" s="160">
        <v>0</v>
      </c>
      <c r="Q173" s="160">
        <f>ROUND(E173*P173,2)</f>
        <v>0</v>
      </c>
      <c r="R173" s="160"/>
      <c r="S173" s="160" t="s">
        <v>130</v>
      </c>
      <c r="T173" s="160" t="s">
        <v>111</v>
      </c>
      <c r="U173" s="160">
        <v>0</v>
      </c>
      <c r="V173" s="160">
        <f>ROUND(E173*U173,2)</f>
        <v>0</v>
      </c>
      <c r="W173" s="160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131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1">
      <c r="A174" s="158"/>
      <c r="B174" s="159"/>
      <c r="C174" s="243" t="s">
        <v>316</v>
      </c>
      <c r="D174" s="244"/>
      <c r="E174" s="244"/>
      <c r="F174" s="244"/>
      <c r="G174" s="244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133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12.75" outlineLevel="1">
      <c r="A175" s="174">
        <v>64</v>
      </c>
      <c r="B175" s="175" t="s">
        <v>317</v>
      </c>
      <c r="C175" s="189" t="s">
        <v>318</v>
      </c>
      <c r="D175" s="176" t="s">
        <v>315</v>
      </c>
      <c r="E175" s="177">
        <v>8</v>
      </c>
      <c r="F175" s="178"/>
      <c r="G175" s="179">
        <f>ROUND(E175*F175,2)</f>
        <v>0</v>
      </c>
      <c r="H175" s="161">
        <v>62.77</v>
      </c>
      <c r="I175" s="160">
        <f>ROUND(E175*H175,2)</f>
        <v>502.16</v>
      </c>
      <c r="J175" s="161">
        <v>0</v>
      </c>
      <c r="K175" s="160">
        <f>ROUND(E175*J175,2)</f>
        <v>0</v>
      </c>
      <c r="L175" s="160">
        <v>20</v>
      </c>
      <c r="M175" s="160">
        <f>G175*(1+L175/100)</f>
        <v>0</v>
      </c>
      <c r="N175" s="160">
        <v>0.0028</v>
      </c>
      <c r="O175" s="160">
        <f>ROUND(E175*N175,2)</f>
        <v>0.02</v>
      </c>
      <c r="P175" s="160">
        <v>0</v>
      </c>
      <c r="Q175" s="160">
        <f>ROUND(E175*P175,2)</f>
        <v>0</v>
      </c>
      <c r="R175" s="160"/>
      <c r="S175" s="160" t="s">
        <v>130</v>
      </c>
      <c r="T175" s="160" t="s">
        <v>111</v>
      </c>
      <c r="U175" s="160">
        <v>0</v>
      </c>
      <c r="V175" s="160">
        <f>ROUND(E175*U175,2)</f>
        <v>0</v>
      </c>
      <c r="W175" s="160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131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12.75" outlineLevel="1">
      <c r="A176" s="158"/>
      <c r="B176" s="159"/>
      <c r="C176" s="243" t="s">
        <v>319</v>
      </c>
      <c r="D176" s="244"/>
      <c r="E176" s="244"/>
      <c r="F176" s="244"/>
      <c r="G176" s="244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133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33" ht="12.75">
      <c r="A177" s="168" t="s">
        <v>105</v>
      </c>
      <c r="B177" s="169" t="s">
        <v>71</v>
      </c>
      <c r="C177" s="188" t="s">
        <v>72</v>
      </c>
      <c r="D177" s="170"/>
      <c r="E177" s="171"/>
      <c r="F177" s="172"/>
      <c r="G177" s="173">
        <f>SUMIF(AG178:AG192,"&lt;&gt;NOR",G178:G192)</f>
        <v>0</v>
      </c>
      <c r="H177" s="167"/>
      <c r="I177" s="167">
        <f>SUM(I178:I192)</f>
        <v>4779.24</v>
      </c>
      <c r="J177" s="167"/>
      <c r="K177" s="167">
        <f>SUM(K178:K192)</f>
        <v>9.02</v>
      </c>
      <c r="L177" s="167"/>
      <c r="M177" s="167">
        <f>SUM(M178:M192)</f>
        <v>0</v>
      </c>
      <c r="N177" s="167"/>
      <c r="O177" s="167">
        <f>SUM(O178:O192)</f>
        <v>3.9400000000000004</v>
      </c>
      <c r="P177" s="167"/>
      <c r="Q177" s="167">
        <f>SUM(Q178:Q192)</f>
        <v>0</v>
      </c>
      <c r="R177" s="167"/>
      <c r="S177" s="167"/>
      <c r="T177" s="167"/>
      <c r="U177" s="167"/>
      <c r="V177" s="167">
        <f>SUM(V178:V192)</f>
        <v>0.88</v>
      </c>
      <c r="W177" s="167"/>
      <c r="AG177" t="s">
        <v>106</v>
      </c>
    </row>
    <row r="178" spans="1:60" ht="22.5" outlineLevel="1">
      <c r="A178" s="180">
        <v>65</v>
      </c>
      <c r="B178" s="181" t="s">
        <v>320</v>
      </c>
      <c r="C178" s="191" t="s">
        <v>321</v>
      </c>
      <c r="D178" s="182" t="s">
        <v>127</v>
      </c>
      <c r="E178" s="183">
        <v>2</v>
      </c>
      <c r="F178" s="184"/>
      <c r="G178" s="185">
        <f>ROUND(E178*F178,2)</f>
        <v>0</v>
      </c>
      <c r="H178" s="161">
        <v>0</v>
      </c>
      <c r="I178" s="160">
        <f>ROUND(E178*H178,2)</f>
        <v>0</v>
      </c>
      <c r="J178" s="161">
        <v>4.51</v>
      </c>
      <c r="K178" s="160">
        <f>ROUND(E178*J178,2)</f>
        <v>9.02</v>
      </c>
      <c r="L178" s="160">
        <v>20</v>
      </c>
      <c r="M178" s="160">
        <f>G178*(1+L178/100)</f>
        <v>0</v>
      </c>
      <c r="N178" s="160">
        <v>0.00011</v>
      </c>
      <c r="O178" s="160">
        <f>ROUND(E178*N178,2)</f>
        <v>0</v>
      </c>
      <c r="P178" s="160">
        <v>0</v>
      </c>
      <c r="Q178" s="160">
        <f>ROUND(E178*P178,2)</f>
        <v>0</v>
      </c>
      <c r="R178" s="160"/>
      <c r="S178" s="160" t="s">
        <v>110</v>
      </c>
      <c r="T178" s="160" t="s">
        <v>140</v>
      </c>
      <c r="U178" s="160">
        <v>0.4383</v>
      </c>
      <c r="V178" s="160">
        <f>ROUND(E178*U178,2)</f>
        <v>0.88</v>
      </c>
      <c r="W178" s="160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112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1">
      <c r="A179" s="174">
        <v>66</v>
      </c>
      <c r="B179" s="175" t="s">
        <v>322</v>
      </c>
      <c r="C179" s="189" t="s">
        <v>323</v>
      </c>
      <c r="D179" s="176" t="s">
        <v>127</v>
      </c>
      <c r="E179" s="177">
        <v>1</v>
      </c>
      <c r="F179" s="178"/>
      <c r="G179" s="179">
        <f>ROUND(E179*F179,2)</f>
        <v>0</v>
      </c>
      <c r="H179" s="161">
        <v>388.62</v>
      </c>
      <c r="I179" s="160">
        <f>ROUND(E179*H179,2)</f>
        <v>388.62</v>
      </c>
      <c r="J179" s="161">
        <v>0</v>
      </c>
      <c r="K179" s="160">
        <f>ROUND(E179*J179,2)</f>
        <v>0</v>
      </c>
      <c r="L179" s="160">
        <v>20</v>
      </c>
      <c r="M179" s="160">
        <f>G179*(1+L179/100)</f>
        <v>0</v>
      </c>
      <c r="N179" s="160">
        <v>0.0815</v>
      </c>
      <c r="O179" s="160">
        <f>ROUND(E179*N179,2)</f>
        <v>0.08</v>
      </c>
      <c r="P179" s="160">
        <v>0</v>
      </c>
      <c r="Q179" s="160">
        <f>ROUND(E179*P179,2)</f>
        <v>0</v>
      </c>
      <c r="R179" s="160"/>
      <c r="S179" s="160" t="s">
        <v>130</v>
      </c>
      <c r="T179" s="160" t="s">
        <v>111</v>
      </c>
      <c r="U179" s="160">
        <v>0</v>
      </c>
      <c r="V179" s="160">
        <f>ROUND(E179*U179,2)</f>
        <v>0</v>
      </c>
      <c r="W179" s="160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131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12.75" outlineLevel="1">
      <c r="A180" s="158"/>
      <c r="B180" s="159"/>
      <c r="C180" s="243" t="s">
        <v>324</v>
      </c>
      <c r="D180" s="244"/>
      <c r="E180" s="244"/>
      <c r="F180" s="244"/>
      <c r="G180" s="244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133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12.75" outlineLevel="1">
      <c r="A181" s="174">
        <v>67</v>
      </c>
      <c r="B181" s="175" t="s">
        <v>325</v>
      </c>
      <c r="C181" s="189" t="s">
        <v>326</v>
      </c>
      <c r="D181" s="176" t="s">
        <v>127</v>
      </c>
      <c r="E181" s="177">
        <v>1</v>
      </c>
      <c r="F181" s="178"/>
      <c r="G181" s="179">
        <f>ROUND(E181*F181,2)</f>
        <v>0</v>
      </c>
      <c r="H181" s="161">
        <v>236.86</v>
      </c>
      <c r="I181" s="160">
        <f>ROUND(E181*H181,2)</f>
        <v>236.86</v>
      </c>
      <c r="J181" s="161">
        <v>0</v>
      </c>
      <c r="K181" s="160">
        <f>ROUND(E181*J181,2)</f>
        <v>0</v>
      </c>
      <c r="L181" s="160">
        <v>20</v>
      </c>
      <c r="M181" s="160">
        <f>G181*(1+L181/100)</f>
        <v>0</v>
      </c>
      <c r="N181" s="160">
        <v>0.0125</v>
      </c>
      <c r="O181" s="160">
        <f>ROUND(E181*N181,2)</f>
        <v>0.01</v>
      </c>
      <c r="P181" s="160">
        <v>0</v>
      </c>
      <c r="Q181" s="160">
        <f>ROUND(E181*P181,2)</f>
        <v>0</v>
      </c>
      <c r="R181" s="160"/>
      <c r="S181" s="160" t="s">
        <v>130</v>
      </c>
      <c r="T181" s="160" t="s">
        <v>111</v>
      </c>
      <c r="U181" s="160">
        <v>0</v>
      </c>
      <c r="V181" s="160">
        <f>ROUND(E181*U181,2)</f>
        <v>0</v>
      </c>
      <c r="W181" s="160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131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1">
      <c r="A182" s="158"/>
      <c r="B182" s="159"/>
      <c r="C182" s="243" t="s">
        <v>327</v>
      </c>
      <c r="D182" s="244"/>
      <c r="E182" s="244"/>
      <c r="F182" s="244"/>
      <c r="G182" s="244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133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22.5" outlineLevel="1">
      <c r="A183" s="174">
        <v>68</v>
      </c>
      <c r="B183" s="175" t="s">
        <v>328</v>
      </c>
      <c r="C183" s="189" t="s">
        <v>329</v>
      </c>
      <c r="D183" s="176" t="s">
        <v>127</v>
      </c>
      <c r="E183" s="177">
        <v>1</v>
      </c>
      <c r="F183" s="178"/>
      <c r="G183" s="179">
        <f>ROUND(E183*F183,2)</f>
        <v>0</v>
      </c>
      <c r="H183" s="161">
        <v>1095</v>
      </c>
      <c r="I183" s="160">
        <f>ROUND(E183*H183,2)</f>
        <v>1095</v>
      </c>
      <c r="J183" s="161">
        <v>0</v>
      </c>
      <c r="K183" s="160">
        <f>ROUND(E183*J183,2)</f>
        <v>0</v>
      </c>
      <c r="L183" s="160">
        <v>20</v>
      </c>
      <c r="M183" s="160">
        <f>G183*(1+L183/100)</f>
        <v>0</v>
      </c>
      <c r="N183" s="160">
        <v>0.0815</v>
      </c>
      <c r="O183" s="160">
        <f>ROUND(E183*N183,2)</f>
        <v>0.08</v>
      </c>
      <c r="P183" s="160">
        <v>0</v>
      </c>
      <c r="Q183" s="160">
        <f>ROUND(E183*P183,2)</f>
        <v>0</v>
      </c>
      <c r="R183" s="160"/>
      <c r="S183" s="160" t="s">
        <v>130</v>
      </c>
      <c r="T183" s="160" t="s">
        <v>111</v>
      </c>
      <c r="U183" s="160">
        <v>0</v>
      </c>
      <c r="V183" s="160">
        <f>ROUND(E183*U183,2)</f>
        <v>0</v>
      </c>
      <c r="W183" s="160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131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12.75" outlineLevel="1">
      <c r="A184" s="158"/>
      <c r="B184" s="159"/>
      <c r="C184" s="243" t="s">
        <v>330</v>
      </c>
      <c r="D184" s="244"/>
      <c r="E184" s="244"/>
      <c r="F184" s="244"/>
      <c r="G184" s="244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133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12.75" outlineLevel="1">
      <c r="A185" s="174">
        <v>69</v>
      </c>
      <c r="B185" s="175" t="s">
        <v>331</v>
      </c>
      <c r="C185" s="189" t="s">
        <v>332</v>
      </c>
      <c r="D185" s="176" t="s">
        <v>315</v>
      </c>
      <c r="E185" s="177">
        <v>6</v>
      </c>
      <c r="F185" s="178"/>
      <c r="G185" s="179">
        <f>ROUND(E185*F185,2)</f>
        <v>0</v>
      </c>
      <c r="H185" s="161">
        <v>80</v>
      </c>
      <c r="I185" s="160">
        <f>ROUND(E185*H185,2)</f>
        <v>480</v>
      </c>
      <c r="J185" s="161">
        <v>0</v>
      </c>
      <c r="K185" s="160">
        <f>ROUND(E185*J185,2)</f>
        <v>0</v>
      </c>
      <c r="L185" s="160">
        <v>20</v>
      </c>
      <c r="M185" s="160">
        <f>G185*(1+L185/100)</f>
        <v>0</v>
      </c>
      <c r="N185" s="160">
        <v>0</v>
      </c>
      <c r="O185" s="160">
        <f>ROUND(E185*N185,2)</f>
        <v>0</v>
      </c>
      <c r="P185" s="160">
        <v>0</v>
      </c>
      <c r="Q185" s="160">
        <f>ROUND(E185*P185,2)</f>
        <v>0</v>
      </c>
      <c r="R185" s="160"/>
      <c r="S185" s="160" t="s">
        <v>130</v>
      </c>
      <c r="T185" s="160" t="s">
        <v>111</v>
      </c>
      <c r="U185" s="160">
        <v>0</v>
      </c>
      <c r="V185" s="160">
        <f>ROUND(E185*U185,2)</f>
        <v>0</v>
      </c>
      <c r="W185" s="160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131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12.75" outlineLevel="1">
      <c r="A186" s="158"/>
      <c r="B186" s="159"/>
      <c r="C186" s="243" t="s">
        <v>333</v>
      </c>
      <c r="D186" s="244"/>
      <c r="E186" s="244"/>
      <c r="F186" s="244"/>
      <c r="G186" s="244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133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1">
      <c r="A187" s="174">
        <v>70</v>
      </c>
      <c r="B187" s="175" t="s">
        <v>334</v>
      </c>
      <c r="C187" s="189" t="s">
        <v>335</v>
      </c>
      <c r="D187" s="176" t="s">
        <v>127</v>
      </c>
      <c r="E187" s="177">
        <v>2</v>
      </c>
      <c r="F187" s="178"/>
      <c r="G187" s="179">
        <f>ROUND(E187*F187,2)</f>
        <v>0</v>
      </c>
      <c r="H187" s="161">
        <v>340</v>
      </c>
      <c r="I187" s="160">
        <f>ROUND(E187*H187,2)</f>
        <v>680</v>
      </c>
      <c r="J187" s="161">
        <v>0</v>
      </c>
      <c r="K187" s="160">
        <f>ROUND(E187*J187,2)</f>
        <v>0</v>
      </c>
      <c r="L187" s="160">
        <v>20</v>
      </c>
      <c r="M187" s="160">
        <f>G187*(1+L187/100)</f>
        <v>0</v>
      </c>
      <c r="N187" s="160">
        <v>0.0815</v>
      </c>
      <c r="O187" s="160">
        <f>ROUND(E187*N187,2)</f>
        <v>0.16</v>
      </c>
      <c r="P187" s="160">
        <v>0</v>
      </c>
      <c r="Q187" s="160">
        <f>ROUND(E187*P187,2)</f>
        <v>0</v>
      </c>
      <c r="R187" s="160"/>
      <c r="S187" s="160" t="s">
        <v>130</v>
      </c>
      <c r="T187" s="160" t="s">
        <v>111</v>
      </c>
      <c r="U187" s="160">
        <v>0</v>
      </c>
      <c r="V187" s="160">
        <f>ROUND(E187*U187,2)</f>
        <v>0</v>
      </c>
      <c r="W187" s="160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131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58"/>
      <c r="B188" s="159"/>
      <c r="C188" s="243" t="s">
        <v>336</v>
      </c>
      <c r="D188" s="244"/>
      <c r="E188" s="244"/>
      <c r="F188" s="244"/>
      <c r="G188" s="244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133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12.75" outlineLevel="1">
      <c r="A189" s="174">
        <v>71</v>
      </c>
      <c r="B189" s="175" t="s">
        <v>337</v>
      </c>
      <c r="C189" s="189" t="s">
        <v>338</v>
      </c>
      <c r="D189" s="176" t="s">
        <v>127</v>
      </c>
      <c r="E189" s="177">
        <v>6</v>
      </c>
      <c r="F189" s="178"/>
      <c r="G189" s="179">
        <f>ROUND(E189*F189,2)</f>
        <v>0</v>
      </c>
      <c r="H189" s="161">
        <v>220</v>
      </c>
      <c r="I189" s="160">
        <f>ROUND(E189*H189,2)</f>
        <v>1320</v>
      </c>
      <c r="J189" s="161">
        <v>0</v>
      </c>
      <c r="K189" s="160">
        <f>ROUND(E189*J189,2)</f>
        <v>0</v>
      </c>
      <c r="L189" s="160">
        <v>20</v>
      </c>
      <c r="M189" s="160">
        <f>G189*(1+L189/100)</f>
        <v>0</v>
      </c>
      <c r="N189" s="160">
        <v>0.0203</v>
      </c>
      <c r="O189" s="160">
        <f>ROUND(E189*N189,2)</f>
        <v>0.12</v>
      </c>
      <c r="P189" s="160">
        <v>0</v>
      </c>
      <c r="Q189" s="160">
        <f>ROUND(E189*P189,2)</f>
        <v>0</v>
      </c>
      <c r="R189" s="160"/>
      <c r="S189" s="160" t="s">
        <v>130</v>
      </c>
      <c r="T189" s="160" t="s">
        <v>111</v>
      </c>
      <c r="U189" s="160">
        <v>0</v>
      </c>
      <c r="V189" s="160">
        <f>ROUND(E189*U189,2)</f>
        <v>0</v>
      </c>
      <c r="W189" s="160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131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1">
      <c r="A190" s="158"/>
      <c r="B190" s="159"/>
      <c r="C190" s="243" t="s">
        <v>339</v>
      </c>
      <c r="D190" s="244"/>
      <c r="E190" s="244"/>
      <c r="F190" s="244"/>
      <c r="G190" s="244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133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1">
      <c r="A191" s="174">
        <v>72</v>
      </c>
      <c r="B191" s="175" t="s">
        <v>340</v>
      </c>
      <c r="C191" s="189" t="s">
        <v>341</v>
      </c>
      <c r="D191" s="176" t="s">
        <v>127</v>
      </c>
      <c r="E191" s="177">
        <v>84</v>
      </c>
      <c r="F191" s="178"/>
      <c r="G191" s="179">
        <f>ROUND(E191*F191,2)</f>
        <v>0</v>
      </c>
      <c r="H191" s="161">
        <v>6.89</v>
      </c>
      <c r="I191" s="160">
        <f>ROUND(E191*H191,2)</f>
        <v>578.76</v>
      </c>
      <c r="J191" s="161">
        <v>0</v>
      </c>
      <c r="K191" s="160">
        <f>ROUND(E191*J191,2)</f>
        <v>0</v>
      </c>
      <c r="L191" s="160">
        <v>20</v>
      </c>
      <c r="M191" s="160">
        <f>G191*(1+L191/100)</f>
        <v>0</v>
      </c>
      <c r="N191" s="160">
        <v>0.0415</v>
      </c>
      <c r="O191" s="160">
        <f>ROUND(E191*N191,2)</f>
        <v>3.49</v>
      </c>
      <c r="P191" s="160">
        <v>0</v>
      </c>
      <c r="Q191" s="160">
        <f>ROUND(E191*P191,2)</f>
        <v>0</v>
      </c>
      <c r="R191" s="160"/>
      <c r="S191" s="160" t="s">
        <v>130</v>
      </c>
      <c r="T191" s="160" t="s">
        <v>111</v>
      </c>
      <c r="U191" s="160">
        <v>0</v>
      </c>
      <c r="V191" s="160">
        <f>ROUND(E191*U191,2)</f>
        <v>0</v>
      </c>
      <c r="W191" s="160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131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12.75" outlineLevel="1">
      <c r="A192" s="158"/>
      <c r="B192" s="159"/>
      <c r="C192" s="243" t="s">
        <v>342</v>
      </c>
      <c r="D192" s="244"/>
      <c r="E192" s="244"/>
      <c r="F192" s="244"/>
      <c r="G192" s="244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133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33" ht="12.75">
      <c r="A193" s="168" t="s">
        <v>105</v>
      </c>
      <c r="B193" s="169" t="s">
        <v>73</v>
      </c>
      <c r="C193" s="188" t="s">
        <v>74</v>
      </c>
      <c r="D193" s="170"/>
      <c r="E193" s="171"/>
      <c r="F193" s="172"/>
      <c r="G193" s="173">
        <f>SUMIF(AG194:AG208,"&lt;&gt;NOR",G194:G208)</f>
        <v>0</v>
      </c>
      <c r="H193" s="167"/>
      <c r="I193" s="167">
        <f>SUM(I194:I208)</f>
        <v>3698.65</v>
      </c>
      <c r="J193" s="167"/>
      <c r="K193" s="167">
        <f>SUM(K194:K208)</f>
        <v>21.240000000000002</v>
      </c>
      <c r="L193" s="167"/>
      <c r="M193" s="167">
        <f>SUM(M194:M208)</f>
        <v>0</v>
      </c>
      <c r="N193" s="167"/>
      <c r="O193" s="167">
        <f>SUM(O194:O208)</f>
        <v>10.730000000000002</v>
      </c>
      <c r="P193" s="167"/>
      <c r="Q193" s="167">
        <f>SUM(Q194:Q208)</f>
        <v>0</v>
      </c>
      <c r="R193" s="167"/>
      <c r="S193" s="167"/>
      <c r="T193" s="167"/>
      <c r="U193" s="167"/>
      <c r="V193" s="167">
        <f>SUM(V194:V208)</f>
        <v>9.76</v>
      </c>
      <c r="W193" s="167"/>
      <c r="AG193" t="s">
        <v>106</v>
      </c>
    </row>
    <row r="194" spans="1:60" ht="22.5" outlineLevel="1">
      <c r="A194" s="174">
        <v>73</v>
      </c>
      <c r="B194" s="175" t="s">
        <v>245</v>
      </c>
      <c r="C194" s="189" t="s">
        <v>246</v>
      </c>
      <c r="D194" s="176" t="s">
        <v>123</v>
      </c>
      <c r="E194" s="177">
        <v>53.5</v>
      </c>
      <c r="F194" s="178"/>
      <c r="G194" s="179">
        <f>ROUND(E194*F194,2)</f>
        <v>0</v>
      </c>
      <c r="H194" s="161">
        <v>4.38</v>
      </c>
      <c r="I194" s="160">
        <f>ROUND(E194*H194,2)</f>
        <v>234.33</v>
      </c>
      <c r="J194" s="161">
        <v>0.32</v>
      </c>
      <c r="K194" s="160">
        <f>ROUND(E194*J194,2)</f>
        <v>17.12</v>
      </c>
      <c r="L194" s="160">
        <v>20</v>
      </c>
      <c r="M194" s="160">
        <f>G194*(1+L194/100)</f>
        <v>0</v>
      </c>
      <c r="N194" s="160">
        <v>0.10562</v>
      </c>
      <c r="O194" s="160">
        <f>ROUND(E194*N194,2)</f>
        <v>5.65</v>
      </c>
      <c r="P194" s="160">
        <v>0</v>
      </c>
      <c r="Q194" s="160">
        <f>ROUND(E194*P194,2)</f>
        <v>0</v>
      </c>
      <c r="R194" s="160"/>
      <c r="S194" s="160" t="s">
        <v>110</v>
      </c>
      <c r="T194" s="160" t="s">
        <v>111</v>
      </c>
      <c r="U194" s="160">
        <v>0.1393</v>
      </c>
      <c r="V194" s="160">
        <f>ROUND(E194*U194,2)</f>
        <v>7.45</v>
      </c>
      <c r="W194" s="160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112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12.75" outlineLevel="1">
      <c r="A195" s="158"/>
      <c r="B195" s="159"/>
      <c r="C195" s="190" t="s">
        <v>343</v>
      </c>
      <c r="D195" s="162"/>
      <c r="E195" s="163">
        <v>53.5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114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22.5" outlineLevel="1">
      <c r="A196" s="174">
        <v>74</v>
      </c>
      <c r="B196" s="175" t="s">
        <v>248</v>
      </c>
      <c r="C196" s="189" t="s">
        <v>249</v>
      </c>
      <c r="D196" s="176" t="s">
        <v>109</v>
      </c>
      <c r="E196" s="177">
        <v>1.605</v>
      </c>
      <c r="F196" s="178"/>
      <c r="G196" s="179">
        <f>ROUND(E196*F196,2)</f>
        <v>0</v>
      </c>
      <c r="H196" s="161">
        <v>85.93</v>
      </c>
      <c r="I196" s="160">
        <f>ROUND(E196*H196,2)</f>
        <v>137.92</v>
      </c>
      <c r="J196" s="161">
        <v>2.57</v>
      </c>
      <c r="K196" s="160">
        <f>ROUND(E196*J196,2)</f>
        <v>4.12</v>
      </c>
      <c r="L196" s="160">
        <v>20</v>
      </c>
      <c r="M196" s="160">
        <f>G196*(1+L196/100)</f>
        <v>0</v>
      </c>
      <c r="N196" s="160">
        <v>2.36285</v>
      </c>
      <c r="O196" s="160">
        <f>ROUND(E196*N196,2)</f>
        <v>3.79</v>
      </c>
      <c r="P196" s="160">
        <v>0</v>
      </c>
      <c r="Q196" s="160">
        <f>ROUND(E196*P196,2)</f>
        <v>0</v>
      </c>
      <c r="R196" s="160"/>
      <c r="S196" s="160" t="s">
        <v>110</v>
      </c>
      <c r="T196" s="160" t="s">
        <v>111</v>
      </c>
      <c r="U196" s="160">
        <v>1.442</v>
      </c>
      <c r="V196" s="160">
        <f>ROUND(E196*U196,2)</f>
        <v>2.31</v>
      </c>
      <c r="W196" s="160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112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ht="12.75" outlineLevel="1">
      <c r="A197" s="158"/>
      <c r="B197" s="159"/>
      <c r="C197" s="190" t="s">
        <v>344</v>
      </c>
      <c r="D197" s="162"/>
      <c r="E197" s="163">
        <v>1.605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114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22.5" outlineLevel="1">
      <c r="A198" s="174">
        <v>75</v>
      </c>
      <c r="B198" s="175" t="s">
        <v>345</v>
      </c>
      <c r="C198" s="189" t="s">
        <v>346</v>
      </c>
      <c r="D198" s="176" t="s">
        <v>127</v>
      </c>
      <c r="E198" s="177">
        <v>44.48</v>
      </c>
      <c r="F198" s="178"/>
      <c r="G198" s="179">
        <f>ROUND(E198*F198,2)</f>
        <v>0</v>
      </c>
      <c r="H198" s="161">
        <v>55</v>
      </c>
      <c r="I198" s="160">
        <f>ROUND(E198*H198,2)</f>
        <v>2446.4</v>
      </c>
      <c r="J198" s="161">
        <v>0</v>
      </c>
      <c r="K198" s="160">
        <f>ROUND(E198*J198,2)</f>
        <v>0</v>
      </c>
      <c r="L198" s="160">
        <v>20</v>
      </c>
      <c r="M198" s="160">
        <f>G198*(1+L198/100)</f>
        <v>0</v>
      </c>
      <c r="N198" s="160">
        <v>0.0125</v>
      </c>
      <c r="O198" s="160">
        <f>ROUND(E198*N198,2)</f>
        <v>0.56</v>
      </c>
      <c r="P198" s="160">
        <v>0</v>
      </c>
      <c r="Q198" s="160">
        <f>ROUND(E198*P198,2)</f>
        <v>0</v>
      </c>
      <c r="R198" s="160"/>
      <c r="S198" s="160" t="s">
        <v>130</v>
      </c>
      <c r="T198" s="160" t="s">
        <v>111</v>
      </c>
      <c r="U198" s="160">
        <v>0</v>
      </c>
      <c r="V198" s="160">
        <f>ROUND(E198*U198,2)</f>
        <v>0</v>
      </c>
      <c r="W198" s="160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131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12.75" outlineLevel="1">
      <c r="A199" s="158"/>
      <c r="B199" s="159"/>
      <c r="C199" s="243" t="s">
        <v>347</v>
      </c>
      <c r="D199" s="244"/>
      <c r="E199" s="244"/>
      <c r="F199" s="244"/>
      <c r="G199" s="244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133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12.75" outlineLevel="1">
      <c r="A200" s="158"/>
      <c r="B200" s="159"/>
      <c r="C200" s="190" t="s">
        <v>348</v>
      </c>
      <c r="D200" s="162"/>
      <c r="E200" s="163">
        <v>12.48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114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12.75" outlineLevel="1">
      <c r="A201" s="158"/>
      <c r="B201" s="159"/>
      <c r="C201" s="190" t="s">
        <v>349</v>
      </c>
      <c r="D201" s="162"/>
      <c r="E201" s="163">
        <v>32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114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22.5" outlineLevel="1">
      <c r="A202" s="174">
        <v>76</v>
      </c>
      <c r="B202" s="175" t="s">
        <v>350</v>
      </c>
      <c r="C202" s="189" t="s">
        <v>351</v>
      </c>
      <c r="D202" s="176" t="s">
        <v>127</v>
      </c>
      <c r="E202" s="177">
        <v>8</v>
      </c>
      <c r="F202" s="178"/>
      <c r="G202" s="179">
        <f>ROUND(E202*F202,2)</f>
        <v>0</v>
      </c>
      <c r="H202" s="161">
        <v>65</v>
      </c>
      <c r="I202" s="160">
        <f>ROUND(E202*H202,2)</f>
        <v>520</v>
      </c>
      <c r="J202" s="161">
        <v>0</v>
      </c>
      <c r="K202" s="160">
        <f>ROUND(E202*J202,2)</f>
        <v>0</v>
      </c>
      <c r="L202" s="160">
        <v>20</v>
      </c>
      <c r="M202" s="160">
        <f>G202*(1+L202/100)</f>
        <v>0</v>
      </c>
      <c r="N202" s="160">
        <v>0.0785</v>
      </c>
      <c r="O202" s="160">
        <f>ROUND(E202*N202,2)</f>
        <v>0.63</v>
      </c>
      <c r="P202" s="160">
        <v>0</v>
      </c>
      <c r="Q202" s="160">
        <f>ROUND(E202*P202,2)</f>
        <v>0</v>
      </c>
      <c r="R202" s="160"/>
      <c r="S202" s="160" t="s">
        <v>130</v>
      </c>
      <c r="T202" s="160" t="s">
        <v>111</v>
      </c>
      <c r="U202" s="160">
        <v>0</v>
      </c>
      <c r="V202" s="160">
        <f>ROUND(E202*U202,2)</f>
        <v>0</v>
      </c>
      <c r="W202" s="160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 t="s">
        <v>131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12.75" outlineLevel="1">
      <c r="A203" s="158"/>
      <c r="B203" s="159"/>
      <c r="C203" s="243" t="s">
        <v>347</v>
      </c>
      <c r="D203" s="244"/>
      <c r="E203" s="244"/>
      <c r="F203" s="244"/>
      <c r="G203" s="244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133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12.75" outlineLevel="1">
      <c r="A204" s="158"/>
      <c r="B204" s="159"/>
      <c r="C204" s="190" t="s">
        <v>352</v>
      </c>
      <c r="D204" s="162"/>
      <c r="E204" s="163">
        <v>8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114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22.5" outlineLevel="1">
      <c r="A205" s="174">
        <v>77</v>
      </c>
      <c r="B205" s="175" t="s">
        <v>350</v>
      </c>
      <c r="C205" s="189" t="s">
        <v>353</v>
      </c>
      <c r="D205" s="176" t="s">
        <v>127</v>
      </c>
      <c r="E205" s="177">
        <v>8</v>
      </c>
      <c r="F205" s="178"/>
      <c r="G205" s="179">
        <f>ROUND(E205*F205,2)</f>
        <v>0</v>
      </c>
      <c r="H205" s="161">
        <v>45</v>
      </c>
      <c r="I205" s="160">
        <f>ROUND(E205*H205,2)</f>
        <v>360</v>
      </c>
      <c r="J205" s="161">
        <v>0</v>
      </c>
      <c r="K205" s="160">
        <f>ROUND(E205*J205,2)</f>
        <v>0</v>
      </c>
      <c r="L205" s="160">
        <v>20</v>
      </c>
      <c r="M205" s="160">
        <f>G205*(1+L205/100)</f>
        <v>0</v>
      </c>
      <c r="N205" s="160">
        <v>0.0125</v>
      </c>
      <c r="O205" s="160">
        <f>ROUND(E205*N205,2)</f>
        <v>0.1</v>
      </c>
      <c r="P205" s="160">
        <v>0</v>
      </c>
      <c r="Q205" s="160">
        <f>ROUND(E205*P205,2)</f>
        <v>0</v>
      </c>
      <c r="R205" s="160"/>
      <c r="S205" s="160" t="s">
        <v>130</v>
      </c>
      <c r="T205" s="160" t="s">
        <v>111</v>
      </c>
      <c r="U205" s="160">
        <v>0</v>
      </c>
      <c r="V205" s="160">
        <f>ROUND(E205*U205,2)</f>
        <v>0</v>
      </c>
      <c r="W205" s="160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131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ht="12.75" outlineLevel="1">
      <c r="A206" s="158"/>
      <c r="B206" s="159"/>
      <c r="C206" s="243" t="s">
        <v>347</v>
      </c>
      <c r="D206" s="244"/>
      <c r="E206" s="244"/>
      <c r="F206" s="244"/>
      <c r="G206" s="244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133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ht="12.75" outlineLevel="1">
      <c r="A207" s="158"/>
      <c r="B207" s="159"/>
      <c r="C207" s="190" t="s">
        <v>354</v>
      </c>
      <c r="D207" s="162"/>
      <c r="E207" s="163">
        <v>4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114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12.75" outlineLevel="1">
      <c r="A208" s="158"/>
      <c r="B208" s="159"/>
      <c r="C208" s="190" t="s">
        <v>355</v>
      </c>
      <c r="D208" s="162"/>
      <c r="E208" s="163">
        <v>4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114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33" ht="12.75">
      <c r="A209" s="168" t="s">
        <v>105</v>
      </c>
      <c r="B209" s="169" t="s">
        <v>75</v>
      </c>
      <c r="C209" s="188" t="s">
        <v>76</v>
      </c>
      <c r="D209" s="170"/>
      <c r="E209" s="171"/>
      <c r="F209" s="172"/>
      <c r="G209" s="173">
        <f>SUMIF(AG210:AG210,"&lt;&gt;NOR",G210:G210)</f>
        <v>0</v>
      </c>
      <c r="H209" s="167"/>
      <c r="I209" s="167">
        <f>SUM(I210:I210)</f>
        <v>0</v>
      </c>
      <c r="J209" s="167"/>
      <c r="K209" s="167">
        <f>SUM(K210:K210)</f>
        <v>3943.36</v>
      </c>
      <c r="L209" s="167"/>
      <c r="M209" s="167">
        <f>SUM(M210:M210)</f>
        <v>0</v>
      </c>
      <c r="N209" s="167"/>
      <c r="O209" s="167">
        <f>SUM(O210:O210)</f>
        <v>0</v>
      </c>
      <c r="P209" s="167"/>
      <c r="Q209" s="167">
        <f>SUM(Q210:Q210)</f>
        <v>0</v>
      </c>
      <c r="R209" s="167"/>
      <c r="S209" s="167"/>
      <c r="T209" s="167"/>
      <c r="U209" s="167"/>
      <c r="V209" s="167">
        <f>SUM(V210:V210)</f>
        <v>52.36</v>
      </c>
      <c r="W209" s="167"/>
      <c r="AG209" t="s">
        <v>106</v>
      </c>
    </row>
    <row r="210" spans="1:60" ht="22.5" outlineLevel="1">
      <c r="A210" s="180">
        <v>78</v>
      </c>
      <c r="B210" s="181" t="s">
        <v>356</v>
      </c>
      <c r="C210" s="191" t="s">
        <v>357</v>
      </c>
      <c r="D210" s="182" t="s">
        <v>173</v>
      </c>
      <c r="E210" s="183">
        <v>3313.74521</v>
      </c>
      <c r="F210" s="184"/>
      <c r="G210" s="185">
        <f>ROUND(E210*F210,2)</f>
        <v>0</v>
      </c>
      <c r="H210" s="161">
        <v>0</v>
      </c>
      <c r="I210" s="160">
        <f>ROUND(E210*H210,2)</f>
        <v>0</v>
      </c>
      <c r="J210" s="161">
        <v>1.19</v>
      </c>
      <c r="K210" s="160">
        <f>ROUND(E210*J210,2)</f>
        <v>3943.36</v>
      </c>
      <c r="L210" s="160">
        <v>20</v>
      </c>
      <c r="M210" s="160">
        <f>G210*(1+L210/100)</f>
        <v>0</v>
      </c>
      <c r="N210" s="160">
        <v>0</v>
      </c>
      <c r="O210" s="160">
        <f>ROUND(E210*N210,2)</f>
        <v>0</v>
      </c>
      <c r="P210" s="160">
        <v>0</v>
      </c>
      <c r="Q210" s="160">
        <f>ROUND(E210*P210,2)</f>
        <v>0</v>
      </c>
      <c r="R210" s="160"/>
      <c r="S210" s="160" t="s">
        <v>110</v>
      </c>
      <c r="T210" s="160" t="s">
        <v>111</v>
      </c>
      <c r="U210" s="160">
        <v>0.0158</v>
      </c>
      <c r="V210" s="160">
        <f>ROUND(E210*U210,2)</f>
        <v>52.36</v>
      </c>
      <c r="W210" s="160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358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33" ht="12.75">
      <c r="A211" s="168" t="s">
        <v>105</v>
      </c>
      <c r="B211" s="169" t="s">
        <v>77</v>
      </c>
      <c r="C211" s="188" t="s">
        <v>78</v>
      </c>
      <c r="D211" s="170"/>
      <c r="E211" s="171"/>
      <c r="F211" s="172"/>
      <c r="G211" s="173">
        <f>SUMIF(AG212:AG221,"&lt;&gt;NOR",G212:G221)</f>
        <v>0</v>
      </c>
      <c r="H211" s="167"/>
      <c r="I211" s="167">
        <f>SUM(I212:I221)</f>
        <v>0</v>
      </c>
      <c r="J211" s="167"/>
      <c r="K211" s="167">
        <f>SUM(K212:K221)</f>
        <v>7084.8099999999995</v>
      </c>
      <c r="L211" s="167"/>
      <c r="M211" s="167">
        <f>SUM(M212:M221)</f>
        <v>0</v>
      </c>
      <c r="N211" s="167"/>
      <c r="O211" s="167">
        <f>SUM(O212:O221)</f>
        <v>0</v>
      </c>
      <c r="P211" s="167"/>
      <c r="Q211" s="167">
        <f>SUM(Q212:Q221)</f>
        <v>0</v>
      </c>
      <c r="R211" s="167"/>
      <c r="S211" s="167"/>
      <c r="T211" s="167"/>
      <c r="U211" s="167"/>
      <c r="V211" s="167">
        <f>SUM(V212:V221)</f>
        <v>0</v>
      </c>
      <c r="W211" s="167"/>
      <c r="AG211" t="s">
        <v>106</v>
      </c>
    </row>
    <row r="212" spans="1:60" ht="12.75" outlineLevel="1">
      <c r="A212" s="174">
        <v>79</v>
      </c>
      <c r="B212" s="175" t="s">
        <v>359</v>
      </c>
      <c r="C212" s="189" t="s">
        <v>360</v>
      </c>
      <c r="D212" s="176" t="s">
        <v>361</v>
      </c>
      <c r="E212" s="177">
        <v>6</v>
      </c>
      <c r="F212" s="178"/>
      <c r="G212" s="179">
        <f>ROUND(E212*F212,2)</f>
        <v>0</v>
      </c>
      <c r="H212" s="161">
        <v>0</v>
      </c>
      <c r="I212" s="160">
        <f>ROUND(E212*H212,2)</f>
        <v>0</v>
      </c>
      <c r="J212" s="161">
        <v>138.69</v>
      </c>
      <c r="K212" s="160">
        <f>ROUND(E212*J212,2)</f>
        <v>832.14</v>
      </c>
      <c r="L212" s="160">
        <v>20</v>
      </c>
      <c r="M212" s="160">
        <f>G212*(1+L212/100)</f>
        <v>0</v>
      </c>
      <c r="N212" s="160">
        <v>0</v>
      </c>
      <c r="O212" s="160">
        <f>ROUND(E212*N212,2)</f>
        <v>0</v>
      </c>
      <c r="P212" s="160">
        <v>0</v>
      </c>
      <c r="Q212" s="160">
        <f>ROUND(E212*P212,2)</f>
        <v>0</v>
      </c>
      <c r="R212" s="160"/>
      <c r="S212" s="160" t="s">
        <v>130</v>
      </c>
      <c r="T212" s="160" t="s">
        <v>111</v>
      </c>
      <c r="U212" s="160">
        <v>0</v>
      </c>
      <c r="V212" s="160">
        <f>ROUND(E212*U212,2)</f>
        <v>0</v>
      </c>
      <c r="W212" s="160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141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12.75" outlineLevel="1">
      <c r="A213" s="158"/>
      <c r="B213" s="159"/>
      <c r="C213" s="243" t="s">
        <v>362</v>
      </c>
      <c r="D213" s="244"/>
      <c r="E213" s="244"/>
      <c r="F213" s="244"/>
      <c r="G213" s="244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 t="s">
        <v>133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12.75" outlineLevel="1">
      <c r="A214" s="158"/>
      <c r="B214" s="159"/>
      <c r="C214" s="245" t="s">
        <v>363</v>
      </c>
      <c r="D214" s="246"/>
      <c r="E214" s="246"/>
      <c r="F214" s="246"/>
      <c r="G214" s="246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133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12.75" outlineLevel="1">
      <c r="A215" s="174">
        <v>80</v>
      </c>
      <c r="B215" s="175" t="s">
        <v>364</v>
      </c>
      <c r="C215" s="189" t="s">
        <v>365</v>
      </c>
      <c r="D215" s="176" t="s">
        <v>361</v>
      </c>
      <c r="E215" s="177">
        <v>6</v>
      </c>
      <c r="F215" s="178"/>
      <c r="G215" s="179">
        <f>ROUND(E215*F215,2)</f>
        <v>0</v>
      </c>
      <c r="H215" s="161">
        <v>0</v>
      </c>
      <c r="I215" s="160">
        <f>ROUND(E215*H215,2)</f>
        <v>0</v>
      </c>
      <c r="J215" s="161">
        <v>69.45</v>
      </c>
      <c r="K215" s="160">
        <f>ROUND(E215*J215,2)</f>
        <v>416.7</v>
      </c>
      <c r="L215" s="160">
        <v>20</v>
      </c>
      <c r="M215" s="160">
        <f>G215*(1+L215/100)</f>
        <v>0</v>
      </c>
      <c r="N215" s="160">
        <v>0</v>
      </c>
      <c r="O215" s="160">
        <f>ROUND(E215*N215,2)</f>
        <v>0</v>
      </c>
      <c r="P215" s="160">
        <v>0</v>
      </c>
      <c r="Q215" s="160">
        <f>ROUND(E215*P215,2)</f>
        <v>0</v>
      </c>
      <c r="R215" s="160"/>
      <c r="S215" s="160" t="s">
        <v>130</v>
      </c>
      <c r="T215" s="160" t="s">
        <v>111</v>
      </c>
      <c r="U215" s="160">
        <v>0</v>
      </c>
      <c r="V215" s="160">
        <f>ROUND(E215*U215,2)</f>
        <v>0</v>
      </c>
      <c r="W215" s="160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141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12.75" outlineLevel="1">
      <c r="A216" s="158"/>
      <c r="B216" s="159"/>
      <c r="C216" s="243" t="s">
        <v>362</v>
      </c>
      <c r="D216" s="244"/>
      <c r="E216" s="244"/>
      <c r="F216" s="244"/>
      <c r="G216" s="244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 t="s">
        <v>133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12.75" outlineLevel="1">
      <c r="A217" s="158"/>
      <c r="B217" s="159"/>
      <c r="C217" s="245" t="s">
        <v>363</v>
      </c>
      <c r="D217" s="246"/>
      <c r="E217" s="246"/>
      <c r="F217" s="246"/>
      <c r="G217" s="246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133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2.75" outlineLevel="1">
      <c r="A218" s="180">
        <v>81</v>
      </c>
      <c r="B218" s="181" t="s">
        <v>366</v>
      </c>
      <c r="C218" s="191" t="s">
        <v>367</v>
      </c>
      <c r="D218" s="182" t="s">
        <v>361</v>
      </c>
      <c r="E218" s="183">
        <v>1</v>
      </c>
      <c r="F218" s="184"/>
      <c r="G218" s="185">
        <f>ROUND(E218*F218,2)</f>
        <v>0</v>
      </c>
      <c r="H218" s="161">
        <v>0</v>
      </c>
      <c r="I218" s="160">
        <f>ROUND(E218*H218,2)</f>
        <v>0</v>
      </c>
      <c r="J218" s="161">
        <v>250</v>
      </c>
      <c r="K218" s="160">
        <f>ROUND(E218*J218,2)</f>
        <v>250</v>
      </c>
      <c r="L218" s="160">
        <v>20</v>
      </c>
      <c r="M218" s="160">
        <f>G218*(1+L218/100)</f>
        <v>0</v>
      </c>
      <c r="N218" s="160">
        <v>0</v>
      </c>
      <c r="O218" s="160">
        <f>ROUND(E218*N218,2)</f>
        <v>0</v>
      </c>
      <c r="P218" s="160">
        <v>0</v>
      </c>
      <c r="Q218" s="160">
        <f>ROUND(E218*P218,2)</f>
        <v>0</v>
      </c>
      <c r="R218" s="160"/>
      <c r="S218" s="160" t="s">
        <v>130</v>
      </c>
      <c r="T218" s="160" t="s">
        <v>111</v>
      </c>
      <c r="U218" s="160">
        <v>0</v>
      </c>
      <c r="V218" s="160">
        <f>ROUND(E218*U218,2)</f>
        <v>0</v>
      </c>
      <c r="W218" s="160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141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12.75" outlineLevel="1">
      <c r="A219" s="180">
        <v>82</v>
      </c>
      <c r="B219" s="181" t="s">
        <v>368</v>
      </c>
      <c r="C219" s="191" t="s">
        <v>369</v>
      </c>
      <c r="D219" s="182" t="s">
        <v>361</v>
      </c>
      <c r="E219" s="183">
        <v>1</v>
      </c>
      <c r="F219" s="184"/>
      <c r="G219" s="185">
        <f>ROUND(E219*F219,2)</f>
        <v>0</v>
      </c>
      <c r="H219" s="161">
        <v>0</v>
      </c>
      <c r="I219" s="160">
        <f>ROUND(E219*H219,2)</f>
        <v>0</v>
      </c>
      <c r="J219" s="161">
        <v>1500</v>
      </c>
      <c r="K219" s="160">
        <f>ROUND(E219*J219,2)</f>
        <v>1500</v>
      </c>
      <c r="L219" s="160">
        <v>20</v>
      </c>
      <c r="M219" s="160">
        <f>G219*(1+L219/100)</f>
        <v>0</v>
      </c>
      <c r="N219" s="160">
        <v>0</v>
      </c>
      <c r="O219" s="160">
        <f>ROUND(E219*N219,2)</f>
        <v>0</v>
      </c>
      <c r="P219" s="160">
        <v>0</v>
      </c>
      <c r="Q219" s="160">
        <f>ROUND(E219*P219,2)</f>
        <v>0</v>
      </c>
      <c r="R219" s="160"/>
      <c r="S219" s="160" t="s">
        <v>130</v>
      </c>
      <c r="T219" s="160" t="s">
        <v>111</v>
      </c>
      <c r="U219" s="160">
        <v>0</v>
      </c>
      <c r="V219" s="160">
        <f>ROUND(E219*U219,2)</f>
        <v>0</v>
      </c>
      <c r="W219" s="160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141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22.5" outlineLevel="1">
      <c r="A220" s="180">
        <v>83</v>
      </c>
      <c r="B220" s="181" t="s">
        <v>370</v>
      </c>
      <c r="C220" s="191" t="s">
        <v>371</v>
      </c>
      <c r="D220" s="182" t="s">
        <v>361</v>
      </c>
      <c r="E220" s="183">
        <v>1</v>
      </c>
      <c r="F220" s="184"/>
      <c r="G220" s="185">
        <f>ROUND(E220*F220,2)</f>
        <v>0</v>
      </c>
      <c r="H220" s="161">
        <v>0</v>
      </c>
      <c r="I220" s="160">
        <f>ROUND(E220*H220,2)</f>
        <v>0</v>
      </c>
      <c r="J220" s="161">
        <v>200</v>
      </c>
      <c r="K220" s="160">
        <f>ROUND(E220*J220,2)</f>
        <v>200</v>
      </c>
      <c r="L220" s="160">
        <v>20</v>
      </c>
      <c r="M220" s="160">
        <f>G220*(1+L220/100)</f>
        <v>0</v>
      </c>
      <c r="N220" s="160">
        <v>0</v>
      </c>
      <c r="O220" s="160">
        <f>ROUND(E220*N220,2)</f>
        <v>0</v>
      </c>
      <c r="P220" s="160">
        <v>0</v>
      </c>
      <c r="Q220" s="160">
        <f>ROUND(E220*P220,2)</f>
        <v>0</v>
      </c>
      <c r="R220" s="160"/>
      <c r="S220" s="160" t="s">
        <v>130</v>
      </c>
      <c r="T220" s="160" t="s">
        <v>111</v>
      </c>
      <c r="U220" s="160">
        <v>0</v>
      </c>
      <c r="V220" s="160">
        <f>ROUND(E220*U220,2)</f>
        <v>0</v>
      </c>
      <c r="W220" s="160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141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12.75" outlineLevel="1">
      <c r="A221" s="174">
        <v>84</v>
      </c>
      <c r="B221" s="175" t="s">
        <v>372</v>
      </c>
      <c r="C221" s="189" t="s">
        <v>373</v>
      </c>
      <c r="D221" s="176" t="s">
        <v>374</v>
      </c>
      <c r="E221" s="177">
        <v>1</v>
      </c>
      <c r="F221" s="178"/>
      <c r="G221" s="179">
        <f>ROUND(E221*F221,2)</f>
        <v>0</v>
      </c>
      <c r="H221" s="161">
        <v>0</v>
      </c>
      <c r="I221" s="160">
        <f>ROUND(E221*H221,2)</f>
        <v>0</v>
      </c>
      <c r="J221" s="161">
        <v>3885.97</v>
      </c>
      <c r="K221" s="160">
        <f>ROUND(E221*J221,2)</f>
        <v>3885.97</v>
      </c>
      <c r="L221" s="160">
        <v>20</v>
      </c>
      <c r="M221" s="160">
        <f>G221*(1+L221/100)</f>
        <v>0</v>
      </c>
      <c r="N221" s="160">
        <v>0</v>
      </c>
      <c r="O221" s="160">
        <f>ROUND(E221*N221,2)</f>
        <v>0</v>
      </c>
      <c r="P221" s="160">
        <v>0</v>
      </c>
      <c r="Q221" s="160">
        <f>ROUND(E221*P221,2)</f>
        <v>0</v>
      </c>
      <c r="R221" s="160"/>
      <c r="S221" s="160" t="s">
        <v>130</v>
      </c>
      <c r="T221" s="160" t="s">
        <v>111</v>
      </c>
      <c r="U221" s="160">
        <v>0</v>
      </c>
      <c r="V221" s="160">
        <f>ROUND(E221*U221,2)</f>
        <v>0</v>
      </c>
      <c r="W221" s="160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375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32" ht="12.75">
      <c r="A222" s="5"/>
      <c r="B222" s="6"/>
      <c r="C222" s="193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AE222">
        <v>0</v>
      </c>
      <c r="AF222">
        <v>20</v>
      </c>
    </row>
    <row r="223" spans="1:33" ht="12.75">
      <c r="A223" s="154"/>
      <c r="B223" s="155" t="s">
        <v>30</v>
      </c>
      <c r="C223" s="194"/>
      <c r="D223" s="156"/>
      <c r="E223" s="157"/>
      <c r="F223" s="157"/>
      <c r="G223" s="187">
        <f>G8+G23+G59+G74+G114+G126+G129+G136+G154+G177+G193+G209+G211</f>
        <v>0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AE223">
        <f>SUMIF(L7:L221,AE222,G7:G221)</f>
        <v>0</v>
      </c>
      <c r="AF223">
        <f>SUMIF(L7:L221,AF222,G7:G221)</f>
        <v>0</v>
      </c>
      <c r="AG223" t="s">
        <v>376</v>
      </c>
    </row>
    <row r="224" spans="3:33" ht="12.75">
      <c r="C224" s="195"/>
      <c r="D224" s="142"/>
      <c r="AG224" t="s">
        <v>394</v>
      </c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409.5">
      <c r="D241" s="142"/>
    </row>
    <row r="242" ht="409.5">
      <c r="D242" s="142"/>
    </row>
    <row r="243" ht="409.5">
      <c r="D243" s="142"/>
    </row>
    <row r="244" ht="409.5">
      <c r="D244" s="142"/>
    </row>
    <row r="245" ht="409.5">
      <c r="D245" s="142"/>
    </row>
    <row r="246" ht="409.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  <row r="4990" ht="12.75">
      <c r="D4990" s="142"/>
    </row>
    <row r="4991" ht="12.75">
      <c r="D4991" s="142"/>
    </row>
  </sheetData>
  <sheetProtection/>
  <mergeCells count="61">
    <mergeCell ref="A1:G1"/>
    <mergeCell ref="C2:G2"/>
    <mergeCell ref="C3:G3"/>
    <mergeCell ref="C4:G4"/>
    <mergeCell ref="C19:G19"/>
    <mergeCell ref="C21:G21"/>
    <mergeCell ref="C76:G76"/>
    <mergeCell ref="C78:G78"/>
    <mergeCell ref="C79:G79"/>
    <mergeCell ref="C80:G80"/>
    <mergeCell ref="C81:G81"/>
    <mergeCell ref="C82:G82"/>
    <mergeCell ref="C83:G83"/>
    <mergeCell ref="C86:G86"/>
    <mergeCell ref="C87:G87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21:G121"/>
    <mergeCell ref="C156:G156"/>
    <mergeCell ref="C163:G163"/>
    <mergeCell ref="C166:G166"/>
    <mergeCell ref="C169:G169"/>
    <mergeCell ref="C203:G203"/>
    <mergeCell ref="C172:G172"/>
    <mergeCell ref="C174:G174"/>
    <mergeCell ref="C176:G176"/>
    <mergeCell ref="C180:G180"/>
    <mergeCell ref="C182:G182"/>
    <mergeCell ref="C184:G184"/>
    <mergeCell ref="C206:G206"/>
    <mergeCell ref="C213:G213"/>
    <mergeCell ref="C214:G214"/>
    <mergeCell ref="C216:G216"/>
    <mergeCell ref="C217:G217"/>
    <mergeCell ref="C186:G186"/>
    <mergeCell ref="C188:G188"/>
    <mergeCell ref="C190:G190"/>
    <mergeCell ref="C192:G192"/>
    <mergeCell ref="C199:G199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BranislavM</dc:creator>
  <cp:keywords/>
  <dc:description/>
  <cp:lastModifiedBy>Branislav Múčka</cp:lastModifiedBy>
  <cp:lastPrinted>2014-02-28T09:52:57Z</cp:lastPrinted>
  <dcterms:created xsi:type="dcterms:W3CDTF">2009-04-08T07:15:50Z</dcterms:created>
  <dcterms:modified xsi:type="dcterms:W3CDTF">2019-03-15T07:17:49Z</dcterms:modified>
  <cp:category/>
  <cp:version/>
  <cp:contentType/>
  <cp:contentStatus/>
</cp:coreProperties>
</file>