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2\ZsNH\Strechy na OZ Tribeč\Oprava strechy hájenky, prístrešku na auto a HB na hájenke Podlaz\"/>
    </mc:Choice>
  </mc:AlternateContent>
  <bookViews>
    <workbookView xWindow="0" yWindow="0" windowWidth="28800" windowHeight="12300"/>
  </bookViews>
  <sheets>
    <sheet name="Hárok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94" i="1" l="1"/>
  <c r="BI194" i="1"/>
  <c r="BH194" i="1"/>
  <c r="BG194" i="1"/>
  <c r="BE194" i="1"/>
  <c r="T194" i="1"/>
  <c r="R194" i="1"/>
  <c r="P194" i="1"/>
  <c r="J194" i="1"/>
  <c r="BF194" i="1" s="1"/>
  <c r="BK193" i="1"/>
  <c r="BI193" i="1"/>
  <c r="BH193" i="1"/>
  <c r="BG193" i="1"/>
  <c r="BE193" i="1"/>
  <c r="T193" i="1"/>
  <c r="T192" i="1" s="1"/>
  <c r="T191" i="1" s="1"/>
  <c r="R193" i="1"/>
  <c r="R192" i="1" s="1"/>
  <c r="R191" i="1" s="1"/>
  <c r="P193" i="1"/>
  <c r="J193" i="1"/>
  <c r="BF193" i="1" s="1"/>
  <c r="BK192" i="1"/>
  <c r="J192" i="1" s="1"/>
  <c r="J110" i="1" s="1"/>
  <c r="P192" i="1"/>
  <c r="P191" i="1" s="1"/>
  <c r="BK190" i="1"/>
  <c r="BK189" i="1" s="1"/>
  <c r="J189" i="1" s="1"/>
  <c r="J108" i="1" s="1"/>
  <c r="BI190" i="1"/>
  <c r="BH190" i="1"/>
  <c r="BG190" i="1"/>
  <c r="BE190" i="1"/>
  <c r="T190" i="1"/>
  <c r="R190" i="1"/>
  <c r="P190" i="1"/>
  <c r="J190" i="1"/>
  <c r="BF190" i="1" s="1"/>
  <c r="T189" i="1"/>
  <c r="R189" i="1"/>
  <c r="P189" i="1"/>
  <c r="BK188" i="1"/>
  <c r="BI188" i="1"/>
  <c r="BH188" i="1"/>
  <c r="BG188" i="1"/>
  <c r="BF188" i="1"/>
  <c r="BE188" i="1"/>
  <c r="T188" i="1"/>
  <c r="R188" i="1"/>
  <c r="P188" i="1"/>
  <c r="J188" i="1"/>
  <c r="BK187" i="1"/>
  <c r="BI187" i="1"/>
  <c r="BH187" i="1"/>
  <c r="BG187" i="1"/>
  <c r="BF187" i="1"/>
  <c r="BE187" i="1"/>
  <c r="T187" i="1"/>
  <c r="R187" i="1"/>
  <c r="P187" i="1"/>
  <c r="J187" i="1"/>
  <c r="BK186" i="1"/>
  <c r="BI186" i="1"/>
  <c r="BH186" i="1"/>
  <c r="BG186" i="1"/>
  <c r="BE186" i="1"/>
  <c r="T186" i="1"/>
  <c r="T185" i="1" s="1"/>
  <c r="R186" i="1"/>
  <c r="R185" i="1" s="1"/>
  <c r="P186" i="1"/>
  <c r="P185" i="1" s="1"/>
  <c r="J186" i="1"/>
  <c r="BF186" i="1" s="1"/>
  <c r="BK184" i="1"/>
  <c r="BI184" i="1"/>
  <c r="BH184" i="1"/>
  <c r="BG184" i="1"/>
  <c r="BE184" i="1"/>
  <c r="T184" i="1"/>
  <c r="R184" i="1"/>
  <c r="P184" i="1"/>
  <c r="J184" i="1"/>
  <c r="BF184" i="1" s="1"/>
  <c r="BK183" i="1"/>
  <c r="BI183" i="1"/>
  <c r="BH183" i="1"/>
  <c r="BG183" i="1"/>
  <c r="BE183" i="1"/>
  <c r="T183" i="1"/>
  <c r="R183" i="1"/>
  <c r="P183" i="1"/>
  <c r="J183" i="1"/>
  <c r="BF183" i="1" s="1"/>
  <c r="BK182" i="1"/>
  <c r="BI182" i="1"/>
  <c r="BH182" i="1"/>
  <c r="BG182" i="1"/>
  <c r="BF182" i="1"/>
  <c r="BE182" i="1"/>
  <c r="T182" i="1"/>
  <c r="R182" i="1"/>
  <c r="R181" i="1" s="1"/>
  <c r="P182" i="1"/>
  <c r="J182" i="1"/>
  <c r="T181" i="1"/>
  <c r="P181" i="1"/>
  <c r="BK180" i="1"/>
  <c r="BI180" i="1"/>
  <c r="BH180" i="1"/>
  <c r="BG180" i="1"/>
  <c r="BF180" i="1"/>
  <c r="BE180" i="1"/>
  <c r="T180" i="1"/>
  <c r="R180" i="1"/>
  <c r="P180" i="1"/>
  <c r="J180" i="1"/>
  <c r="BK179" i="1"/>
  <c r="BI179" i="1"/>
  <c r="BH179" i="1"/>
  <c r="BG179" i="1"/>
  <c r="BF179" i="1"/>
  <c r="BE179" i="1"/>
  <c r="T179" i="1"/>
  <c r="R179" i="1"/>
  <c r="P179" i="1"/>
  <c r="J179" i="1"/>
  <c r="BK178" i="1"/>
  <c r="BI178" i="1"/>
  <c r="BH178" i="1"/>
  <c r="BG178" i="1"/>
  <c r="BF178" i="1"/>
  <c r="BE178" i="1"/>
  <c r="T178" i="1"/>
  <c r="R178" i="1"/>
  <c r="P178" i="1"/>
  <c r="J178" i="1"/>
  <c r="BK177" i="1"/>
  <c r="BI177" i="1"/>
  <c r="BH177" i="1"/>
  <c r="BG177" i="1"/>
  <c r="BE177" i="1"/>
  <c r="T177" i="1"/>
  <c r="R177" i="1"/>
  <c r="P177" i="1"/>
  <c r="J177" i="1"/>
  <c r="BF177" i="1" s="1"/>
  <c r="BK176" i="1"/>
  <c r="BI176" i="1"/>
  <c r="BH176" i="1"/>
  <c r="BG176" i="1"/>
  <c r="BF176" i="1"/>
  <c r="BE176" i="1"/>
  <c r="T176" i="1"/>
  <c r="R176" i="1"/>
  <c r="P176" i="1"/>
  <c r="J176" i="1"/>
  <c r="BK175" i="1"/>
  <c r="BI175" i="1"/>
  <c r="BH175" i="1"/>
  <c r="BG175" i="1"/>
  <c r="BF175" i="1"/>
  <c r="BE175" i="1"/>
  <c r="T175" i="1"/>
  <c r="R175" i="1"/>
  <c r="P175" i="1"/>
  <c r="J175" i="1"/>
  <c r="BK174" i="1"/>
  <c r="BI174" i="1"/>
  <c r="BH174" i="1"/>
  <c r="BG174" i="1"/>
  <c r="BF174" i="1"/>
  <c r="BE174" i="1"/>
  <c r="T174" i="1"/>
  <c r="R174" i="1"/>
  <c r="P174" i="1"/>
  <c r="J174" i="1"/>
  <c r="BK173" i="1"/>
  <c r="BI173" i="1"/>
  <c r="BH173" i="1"/>
  <c r="BG173" i="1"/>
  <c r="BE173" i="1"/>
  <c r="T173" i="1"/>
  <c r="R173" i="1"/>
  <c r="P173" i="1"/>
  <c r="J173" i="1"/>
  <c r="BF173" i="1" s="1"/>
  <c r="BK172" i="1"/>
  <c r="BI172" i="1"/>
  <c r="BH172" i="1"/>
  <c r="BG172" i="1"/>
  <c r="BF172" i="1"/>
  <c r="BE172" i="1"/>
  <c r="T172" i="1"/>
  <c r="R172" i="1"/>
  <c r="P172" i="1"/>
  <c r="J172" i="1"/>
  <c r="BK171" i="1"/>
  <c r="BI171" i="1"/>
  <c r="BH171" i="1"/>
  <c r="BG171" i="1"/>
  <c r="BF171" i="1"/>
  <c r="BE171" i="1"/>
  <c r="T171" i="1"/>
  <c r="R171" i="1"/>
  <c r="P171" i="1"/>
  <c r="J171" i="1"/>
  <c r="BK170" i="1"/>
  <c r="BI170" i="1"/>
  <c r="BH170" i="1"/>
  <c r="BG170" i="1"/>
  <c r="BF170" i="1"/>
  <c r="BE170" i="1"/>
  <c r="T170" i="1"/>
  <c r="R170" i="1"/>
  <c r="P170" i="1"/>
  <c r="J170" i="1"/>
  <c r="BK169" i="1"/>
  <c r="BI169" i="1"/>
  <c r="BH169" i="1"/>
  <c r="BG169" i="1"/>
  <c r="BE169" i="1"/>
  <c r="T169" i="1"/>
  <c r="T168" i="1" s="1"/>
  <c r="R169" i="1"/>
  <c r="R168" i="1" s="1"/>
  <c r="P169" i="1"/>
  <c r="P168" i="1" s="1"/>
  <c r="J169" i="1"/>
  <c r="BF169" i="1" s="1"/>
  <c r="BK167" i="1"/>
  <c r="BI167" i="1"/>
  <c r="BH167" i="1"/>
  <c r="BG167" i="1"/>
  <c r="BE167" i="1"/>
  <c r="T167" i="1"/>
  <c r="R167" i="1"/>
  <c r="P167" i="1"/>
  <c r="J167" i="1"/>
  <c r="BF167" i="1" s="1"/>
  <c r="BK166" i="1"/>
  <c r="BI166" i="1"/>
  <c r="BH166" i="1"/>
  <c r="BG166" i="1"/>
  <c r="BE166" i="1"/>
  <c r="T166" i="1"/>
  <c r="R166" i="1"/>
  <c r="P166" i="1"/>
  <c r="J166" i="1"/>
  <c r="BF166" i="1" s="1"/>
  <c r="BK165" i="1"/>
  <c r="BI165" i="1"/>
  <c r="BH165" i="1"/>
  <c r="BG165" i="1"/>
  <c r="BF165" i="1"/>
  <c r="BE165" i="1"/>
  <c r="T165" i="1"/>
  <c r="R165" i="1"/>
  <c r="P165" i="1"/>
  <c r="J165" i="1"/>
  <c r="BK164" i="1"/>
  <c r="BI164" i="1"/>
  <c r="BH164" i="1"/>
  <c r="BG164" i="1"/>
  <c r="BE164" i="1"/>
  <c r="T164" i="1"/>
  <c r="R164" i="1"/>
  <c r="P164" i="1"/>
  <c r="J164" i="1"/>
  <c r="BF164" i="1" s="1"/>
  <c r="BK163" i="1"/>
  <c r="BI163" i="1"/>
  <c r="BH163" i="1"/>
  <c r="BG163" i="1"/>
  <c r="BE163" i="1"/>
  <c r="T163" i="1"/>
  <c r="R163" i="1"/>
  <c r="P163" i="1"/>
  <c r="J163" i="1"/>
  <c r="BF163" i="1" s="1"/>
  <c r="BK162" i="1"/>
  <c r="BI162" i="1"/>
  <c r="BH162" i="1"/>
  <c r="BG162" i="1"/>
  <c r="BE162" i="1"/>
  <c r="T162" i="1"/>
  <c r="R162" i="1"/>
  <c r="P162" i="1"/>
  <c r="J162" i="1"/>
  <c r="BF162" i="1" s="1"/>
  <c r="BK161" i="1"/>
  <c r="BI161" i="1"/>
  <c r="BH161" i="1"/>
  <c r="BG161" i="1"/>
  <c r="BF161" i="1"/>
  <c r="BE161" i="1"/>
  <c r="T161" i="1"/>
  <c r="R161" i="1"/>
  <c r="R160" i="1" s="1"/>
  <c r="P161" i="1"/>
  <c r="J161" i="1"/>
  <c r="T160" i="1"/>
  <c r="P160" i="1"/>
  <c r="BK159" i="1"/>
  <c r="BI159" i="1"/>
  <c r="BH159" i="1"/>
  <c r="BG159" i="1"/>
  <c r="BF159" i="1"/>
  <c r="BE159" i="1"/>
  <c r="T159" i="1"/>
  <c r="R159" i="1"/>
  <c r="P159" i="1"/>
  <c r="J159" i="1"/>
  <c r="BK158" i="1"/>
  <c r="BI158" i="1"/>
  <c r="BH158" i="1"/>
  <c r="BG158" i="1"/>
  <c r="BF158" i="1"/>
  <c r="BE158" i="1"/>
  <c r="T158" i="1"/>
  <c r="R158" i="1"/>
  <c r="P158" i="1"/>
  <c r="J158" i="1"/>
  <c r="BK157" i="1"/>
  <c r="BI157" i="1"/>
  <c r="BH157" i="1"/>
  <c r="BG157" i="1"/>
  <c r="BF157" i="1"/>
  <c r="BE157" i="1"/>
  <c r="T157" i="1"/>
  <c r="R157" i="1"/>
  <c r="P157" i="1"/>
  <c r="J157" i="1"/>
  <c r="BK156" i="1"/>
  <c r="BI156" i="1"/>
  <c r="BH156" i="1"/>
  <c r="BG156" i="1"/>
  <c r="BE156" i="1"/>
  <c r="T156" i="1"/>
  <c r="R156" i="1"/>
  <c r="P156" i="1"/>
  <c r="J156" i="1"/>
  <c r="BF156" i="1" s="1"/>
  <c r="BK155" i="1"/>
  <c r="BI155" i="1"/>
  <c r="BH155" i="1"/>
  <c r="BG155" i="1"/>
  <c r="BF155" i="1"/>
  <c r="BE155" i="1"/>
  <c r="T155" i="1"/>
  <c r="R155" i="1"/>
  <c r="P155" i="1"/>
  <c r="J155" i="1"/>
  <c r="BK154" i="1"/>
  <c r="BI154" i="1"/>
  <c r="BH154" i="1"/>
  <c r="BG154" i="1"/>
  <c r="BF154" i="1"/>
  <c r="BE154" i="1"/>
  <c r="T154" i="1"/>
  <c r="R154" i="1"/>
  <c r="P154" i="1"/>
  <c r="J154" i="1"/>
  <c r="BK153" i="1"/>
  <c r="BI153" i="1"/>
  <c r="BH153" i="1"/>
  <c r="BG153" i="1"/>
  <c r="BF153" i="1"/>
  <c r="BE153" i="1"/>
  <c r="T153" i="1"/>
  <c r="R153" i="1"/>
  <c r="P153" i="1"/>
  <c r="J153" i="1"/>
  <c r="BK152" i="1"/>
  <c r="BI152" i="1"/>
  <c r="BH152" i="1"/>
  <c r="BG152" i="1"/>
  <c r="BE152" i="1"/>
  <c r="T152" i="1"/>
  <c r="T151" i="1" s="1"/>
  <c r="R152" i="1"/>
  <c r="R151" i="1" s="1"/>
  <c r="P152" i="1"/>
  <c r="P151" i="1" s="1"/>
  <c r="J152" i="1"/>
  <c r="BF152" i="1" s="1"/>
  <c r="BK150" i="1"/>
  <c r="BI150" i="1"/>
  <c r="BH150" i="1"/>
  <c r="BG150" i="1"/>
  <c r="BE150" i="1"/>
  <c r="T150" i="1"/>
  <c r="R150" i="1"/>
  <c r="P150" i="1"/>
  <c r="J150" i="1"/>
  <c r="BF150" i="1" s="1"/>
  <c r="BK149" i="1"/>
  <c r="BI149" i="1"/>
  <c r="BH149" i="1"/>
  <c r="BG149" i="1"/>
  <c r="BE149" i="1"/>
  <c r="T149" i="1"/>
  <c r="R149" i="1"/>
  <c r="P149" i="1"/>
  <c r="J149" i="1"/>
  <c r="BF149" i="1" s="1"/>
  <c r="BK148" i="1"/>
  <c r="BI148" i="1"/>
  <c r="BH148" i="1"/>
  <c r="BG148" i="1"/>
  <c r="BF148" i="1"/>
  <c r="BE148" i="1"/>
  <c r="T148" i="1"/>
  <c r="R148" i="1"/>
  <c r="R147" i="1" s="1"/>
  <c r="P148" i="1"/>
  <c r="J148" i="1"/>
  <c r="T147" i="1"/>
  <c r="T146" i="1" s="1"/>
  <c r="P147" i="1"/>
  <c r="BK145" i="1"/>
  <c r="BK144" i="1" s="1"/>
  <c r="J144" i="1" s="1"/>
  <c r="J100" i="1" s="1"/>
  <c r="BI145" i="1"/>
  <c r="BH145" i="1"/>
  <c r="BG145" i="1"/>
  <c r="BE145" i="1"/>
  <c r="T145" i="1"/>
  <c r="R145" i="1"/>
  <c r="R144" i="1" s="1"/>
  <c r="P145" i="1"/>
  <c r="P144" i="1" s="1"/>
  <c r="J145" i="1"/>
  <c r="BF145" i="1" s="1"/>
  <c r="T144" i="1"/>
  <c r="BK143" i="1"/>
  <c r="BI143" i="1"/>
  <c r="BH143" i="1"/>
  <c r="BG143" i="1"/>
  <c r="BF143" i="1"/>
  <c r="BE143" i="1"/>
  <c r="T143" i="1"/>
  <c r="R143" i="1"/>
  <c r="P143" i="1"/>
  <c r="J143" i="1"/>
  <c r="BK142" i="1"/>
  <c r="BI142" i="1"/>
  <c r="BH142" i="1"/>
  <c r="BG142" i="1"/>
  <c r="BE142" i="1"/>
  <c r="T142" i="1"/>
  <c r="R142" i="1"/>
  <c r="P142" i="1"/>
  <c r="J142" i="1"/>
  <c r="BF142" i="1" s="1"/>
  <c r="BK141" i="1"/>
  <c r="BI141" i="1"/>
  <c r="BH141" i="1"/>
  <c r="BG141" i="1"/>
  <c r="BF141" i="1"/>
  <c r="BE141" i="1"/>
  <c r="T141" i="1"/>
  <c r="R141" i="1"/>
  <c r="P141" i="1"/>
  <c r="J141" i="1"/>
  <c r="BK140" i="1"/>
  <c r="BI140" i="1"/>
  <c r="BH140" i="1"/>
  <c r="BG140" i="1"/>
  <c r="BF140" i="1"/>
  <c r="BE140" i="1"/>
  <c r="T140" i="1"/>
  <c r="R140" i="1"/>
  <c r="P140" i="1"/>
  <c r="J140" i="1"/>
  <c r="BK139" i="1"/>
  <c r="BI139" i="1"/>
  <c r="BH139" i="1"/>
  <c r="BG139" i="1"/>
  <c r="BF139" i="1"/>
  <c r="BE139" i="1"/>
  <c r="T139" i="1"/>
  <c r="R139" i="1"/>
  <c r="P139" i="1"/>
  <c r="J139" i="1"/>
  <c r="BK138" i="1"/>
  <c r="BI138" i="1"/>
  <c r="BH138" i="1"/>
  <c r="BG138" i="1"/>
  <c r="BE138" i="1"/>
  <c r="T138" i="1"/>
  <c r="R138" i="1"/>
  <c r="P138" i="1"/>
  <c r="J138" i="1"/>
  <c r="BF138" i="1" s="1"/>
  <c r="BK137" i="1"/>
  <c r="BI137" i="1"/>
  <c r="BH137" i="1"/>
  <c r="BG137" i="1"/>
  <c r="BF137" i="1"/>
  <c r="BE137" i="1"/>
  <c r="T137" i="1"/>
  <c r="R137" i="1"/>
  <c r="P137" i="1"/>
  <c r="J137" i="1"/>
  <c r="BK136" i="1"/>
  <c r="BK134" i="1" s="1"/>
  <c r="J134" i="1" s="1"/>
  <c r="J99" i="1" s="1"/>
  <c r="BI136" i="1"/>
  <c r="BH136" i="1"/>
  <c r="BG136" i="1"/>
  <c r="BF136" i="1"/>
  <c r="BE136" i="1"/>
  <c r="T136" i="1"/>
  <c r="T134" i="1" s="1"/>
  <c r="R136" i="1"/>
  <c r="P136" i="1"/>
  <c r="J136" i="1"/>
  <c r="BK135" i="1"/>
  <c r="BI135" i="1"/>
  <c r="BH135" i="1"/>
  <c r="BG135" i="1"/>
  <c r="BF135" i="1"/>
  <c r="BE135" i="1"/>
  <c r="T135" i="1"/>
  <c r="R135" i="1"/>
  <c r="P135" i="1"/>
  <c r="P134" i="1" s="1"/>
  <c r="J135" i="1"/>
  <c r="R134" i="1"/>
  <c r="R131" i="1" s="1"/>
  <c r="BK133" i="1"/>
  <c r="BI133" i="1"/>
  <c r="BH133" i="1"/>
  <c r="BG133" i="1"/>
  <c r="BE133" i="1"/>
  <c r="T133" i="1"/>
  <c r="R133" i="1"/>
  <c r="P133" i="1"/>
  <c r="J133" i="1"/>
  <c r="BF133" i="1" s="1"/>
  <c r="BK132" i="1"/>
  <c r="J132" i="1" s="1"/>
  <c r="J98" i="1" s="1"/>
  <c r="T132" i="1"/>
  <c r="R132" i="1"/>
  <c r="P132" i="1"/>
  <c r="P131" i="1" s="1"/>
  <c r="J127" i="1"/>
  <c r="F127" i="1"/>
  <c r="J126" i="1"/>
  <c r="F126" i="1"/>
  <c r="J124" i="1"/>
  <c r="F124" i="1"/>
  <c r="E122" i="1"/>
  <c r="J92" i="1"/>
  <c r="F92" i="1"/>
  <c r="F91" i="1"/>
  <c r="F89" i="1"/>
  <c r="E87" i="1"/>
  <c r="J37" i="1"/>
  <c r="J36" i="1"/>
  <c r="J35" i="1"/>
  <c r="J21" i="1"/>
  <c r="E21" i="1"/>
  <c r="J91" i="1" s="1"/>
  <c r="J20" i="1"/>
  <c r="J18" i="1"/>
  <c r="E18" i="1"/>
  <c r="J17" i="1"/>
  <c r="J89" i="1"/>
  <c r="E7" i="1"/>
  <c r="E85" i="1" s="1"/>
  <c r="BK185" i="1" l="1"/>
  <c r="J185" i="1" s="1"/>
  <c r="J107" i="1" s="1"/>
  <c r="BK147" i="1"/>
  <c r="J147" i="1" s="1"/>
  <c r="J102" i="1" s="1"/>
  <c r="BK191" i="1"/>
  <c r="J191" i="1" s="1"/>
  <c r="J109" i="1" s="1"/>
  <c r="BK151" i="1"/>
  <c r="J151" i="1" s="1"/>
  <c r="J103" i="1" s="1"/>
  <c r="BK160" i="1"/>
  <c r="J160" i="1" s="1"/>
  <c r="J104" i="1" s="1"/>
  <c r="BK168" i="1"/>
  <c r="J168" i="1" s="1"/>
  <c r="J105" i="1" s="1"/>
  <c r="BK181" i="1"/>
  <c r="J181" i="1" s="1"/>
  <c r="J106" i="1" s="1"/>
  <c r="F35" i="1"/>
  <c r="F36" i="1"/>
  <c r="F37" i="1"/>
  <c r="F33" i="1"/>
  <c r="T131" i="1"/>
  <c r="T130" i="1" s="1"/>
  <c r="P146" i="1"/>
  <c r="P130" i="1" s="1"/>
  <c r="BK131" i="1"/>
  <c r="J34" i="1"/>
  <c r="F34" i="1"/>
  <c r="BK146" i="1"/>
  <c r="J146" i="1" s="1"/>
  <c r="J101" i="1" s="1"/>
  <c r="R146" i="1"/>
  <c r="R130" i="1" s="1"/>
  <c r="J33" i="1"/>
  <c r="E120" i="1"/>
  <c r="BK130" i="1" l="1"/>
  <c r="J130" i="1" s="1"/>
  <c r="J131" i="1"/>
  <c r="J97" i="1" s="1"/>
  <c r="J30" i="1" l="1"/>
  <c r="J39" i="1" s="1"/>
  <c r="J96" i="1"/>
</calcChain>
</file>

<file path=xl/sharedStrings.xml><?xml version="1.0" encoding="utf-8"?>
<sst xmlns="http://schemas.openxmlformats.org/spreadsheetml/2006/main" count="863" uniqueCount="314">
  <si>
    <t>&gt;&gt;  skryté stĺpce  &lt;&lt;</t>
  </si>
  <si>
    <t>{451dec3f-3131-4bf0-9767-438554e27fc1}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</si>
  <si>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</si>
  <si>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</si>
  <si>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</si>
  <si>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</si>
  <si>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</si>
  <si>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</si>
  <si>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91 - Hájenka Podlaz (Voznica) - výmena strešnej krytiny</t>
  </si>
  <si>
    <t>JKSO:</t>
  </si>
  <si>
    <t/>
  </si>
  <si>
    <t>KS:</t>
  </si>
  <si>
    <t>Miesto:</t>
  </si>
  <si>
    <t xml:space="preserve"> </t>
  </si>
  <si>
    <t>Dátum:</t>
  </si>
  <si>
    <t>Objednávateľ:</t>
  </si>
  <si>
    <t>IČO:</t>
  </si>
  <si>
    <t>Lesy SR, OZ Tribeč, š.p., Parková 7, Topoľčianky</t>
  </si>
  <si>
    <t>IČ DPH:</t>
  </si>
  <si>
    <t>Zhotoviteľ:</t>
  </si>
  <si>
    <t>Projektant: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</si>
  <si>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</si>
  <si>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</si>
  <si>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</si>
  <si>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</si>
  <si>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</si>
  <si>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</si>
  <si>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</si>
  <si>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</si>
  <si>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</si>
  <si>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</si>
  <si>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</si>
  <si>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</si>
  <si>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</si>
  <si>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</si>
  <si>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</si>
  <si>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</si>
  <si>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</si>
  <si>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</si>
  <si>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</si>
  <si>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</si>
  <si>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</si>
  <si>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</si>
  <si>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</si>
  <si>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</si>
  <si>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</si>
  <si>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</si>
  <si>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</si>
  <si>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</si>
  <si>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</si>
  <si>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</si>
  <si>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</si>
  <si>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</si>
  <si>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</si>
  <si>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</si>
  <si>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</si>
  <si>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</si>
  <si>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</si>
  <si>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783 - Nátery</t>
  </si>
  <si>
    <t>M - Práce a dodávky M</t>
  </si>
  <si>
    <t xml:space="preserve">    21-M - Elektromontáže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</si>
  <si>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</si>
  <si>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</si>
  <si>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</si>
  <si>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</si>
  <si>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</si>
  <si>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</si>
  <si>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</si>
  <si>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</si>
  <si>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</si>
  <si>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</si>
  <si>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</si>
  <si>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</si>
  <si>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</si>
  <si>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</si>
  <si>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</si>
  <si>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</si>
  <si>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HSV</t>
  </si>
  <si>
    <t>Práce a dodávky HSV</t>
  </si>
  <si>
    <t>1</t>
  </si>
  <si>
    <t>ROZPOCET</t>
  </si>
  <si>
    <t>6</t>
  </si>
  <si>
    <t>Úpravy povrchov, podlahy, osadenie</t>
  </si>
  <si>
    <t>K</t>
  </si>
  <si>
    <t>622451082.S1</t>
  </si>
  <si>
    <t>Zatretie škár murovaných vonk. stien komína nad krytinou</t>
  </si>
  <si>
    <t>m2</t>
  </si>
  <si>
    <t>4</t>
  </si>
  <si>
    <t>2</t>
  </si>
  <si>
    <t>1859965207</t>
  </si>
  <si>
    <t>9</t>
  </si>
  <si>
    <t>Ostatné konštrukcie a práce-búranie</t>
  </si>
  <si>
    <t>962032631.S</t>
  </si>
  <si>
    <t>Búranie komínov. muriva z tehál nad strechou na akúkoľvek maltu,  -1,63300t</t>
  </si>
  <si>
    <t>m3</t>
  </si>
  <si>
    <t>-76839227</t>
  </si>
  <si>
    <t>3</t>
  </si>
  <si>
    <t>979011111.S</t>
  </si>
  <si>
    <t>Zvislá doprava sutiny a vybúraných hmôt za prvé podlažie nad alebo pod základným podlažím</t>
  </si>
  <si>
    <t>t</t>
  </si>
  <si>
    <t>1446713139</t>
  </si>
  <si>
    <t>979011201.S</t>
  </si>
  <si>
    <t>Plastový sklz na stavebnú suť výšky do 10 m</t>
  </si>
  <si>
    <t>ks</t>
  </si>
  <si>
    <t>1754893887</t>
  </si>
  <si>
    <t>5</t>
  </si>
  <si>
    <t>979081111.S</t>
  </si>
  <si>
    <t>Odvoz sutiny a vybúraných hmôt na skládku do 1 km</t>
  </si>
  <si>
    <t>-162621639</t>
  </si>
  <si>
    <t>979081121.S</t>
  </si>
  <si>
    <t>Odvoz sutiny a vybúraných hmôt na skládku za každý ďalší 1 km</t>
  </si>
  <si>
    <t>1252128805</t>
  </si>
  <si>
    <t>7</t>
  </si>
  <si>
    <t>979082111.S</t>
  </si>
  <si>
    <t>Vnútrostavenisková doprava sutiny a vybúraných hmôt do 10 m</t>
  </si>
  <si>
    <t>1056407693</t>
  </si>
  <si>
    <t>8</t>
  </si>
  <si>
    <t>979082121.S</t>
  </si>
  <si>
    <t>Vnútrostavenisková doprava sutiny a vybúraných hmôt za každých ďalších 5 m</t>
  </si>
  <si>
    <t>-1945160985</t>
  </si>
  <si>
    <t>979087112.S</t>
  </si>
  <si>
    <t>Nakladanie na dopravný prostriedok pre vodorovnú dopravu sutiny</t>
  </si>
  <si>
    <t>-856928011</t>
  </si>
  <si>
    <t>10</t>
  </si>
  <si>
    <t>979089012.S</t>
  </si>
  <si>
    <t>Poplatok za skladovanie - betón, tehly, dlaždice (17 01) ostatné</t>
  </si>
  <si>
    <t>-881557548</t>
  </si>
  <si>
    <t>99</t>
  </si>
  <si>
    <t>Presun hmôt HSV</t>
  </si>
  <si>
    <t>11</t>
  </si>
  <si>
    <t>998011001.S</t>
  </si>
  <si>
    <t>Presun hmôt pre budovy (801, 803, 812), zvislá konštr. z tehál, tvárnic, z kovu výšky do 6 m</t>
  </si>
  <si>
    <t>126830352</t>
  </si>
  <si>
    <t>PSV</t>
  </si>
  <si>
    <t>Práce a dodávky PSV</t>
  </si>
  <si>
    <t>713</t>
  </si>
  <si>
    <t>Izolácie tepelné</t>
  </si>
  <si>
    <t>12</t>
  </si>
  <si>
    <t>713116039</t>
  </si>
  <si>
    <t>Montáž tepelnej izolácie stropov fúkanou celulózou hrúbky do 23 - 28 cm do priestoru medzi strop. trámami pod doštenie</t>
  </si>
  <si>
    <t>16</t>
  </si>
  <si>
    <t>-2068452631</t>
  </si>
  <si>
    <t>13</t>
  </si>
  <si>
    <t>M</t>
  </si>
  <si>
    <t>629110000100</t>
  </si>
  <si>
    <t>Vlákna celulózové ISOCELL - fúkaná izolácia, vrece 12,5 kg</t>
  </si>
  <si>
    <t>kg</t>
  </si>
  <si>
    <t>32</t>
  </si>
  <si>
    <t>1914340783</t>
  </si>
  <si>
    <t>14</t>
  </si>
  <si>
    <t>713116999</t>
  </si>
  <si>
    <t>Príprava otvorov s podlahe a ich prekrytie</t>
  </si>
  <si>
    <t>kpl</t>
  </si>
  <si>
    <t>-12788429</t>
  </si>
  <si>
    <t>762</t>
  </si>
  <si>
    <t>Konštrukcie tesárske</t>
  </si>
  <si>
    <t>15</t>
  </si>
  <si>
    <t>762342811.S</t>
  </si>
  <si>
    <t>Demontáž latovania striech so sklonom do 60° pri osovej vzdialenosti lát do 0,22 m, -0,00700 t</t>
  </si>
  <si>
    <t>-690809085</t>
  </si>
  <si>
    <t>762333120.S</t>
  </si>
  <si>
    <t>Výmena poškodených  časti konštrukcií krovov striech - oprava strešnej konštrukcie ( odhad - bude upresnené po demontáži krytiny)</t>
  </si>
  <si>
    <t>m</t>
  </si>
  <si>
    <t>856644296</t>
  </si>
  <si>
    <t>17</t>
  </si>
  <si>
    <t>605120000100.S</t>
  </si>
  <si>
    <t>Hranoly zo smreku neopracované hranené akosť I - dodávka vrát. impregnácie</t>
  </si>
  <si>
    <t>-1445902279</t>
  </si>
  <si>
    <t>18</t>
  </si>
  <si>
    <t>762341201.S</t>
  </si>
  <si>
    <t>Montáž latovania jednoduchých striech pre sklon do 60°</t>
  </si>
  <si>
    <t>-2253788</t>
  </si>
  <si>
    <t>19</t>
  </si>
  <si>
    <t>762341253.S</t>
  </si>
  <si>
    <t>Montáž kontralát pre sklon nad 35°</t>
  </si>
  <si>
    <t>711602230</t>
  </si>
  <si>
    <t>20</t>
  </si>
  <si>
    <t>605120002800.S</t>
  </si>
  <si>
    <t>Hranoly z mäkkého reziva neopracované nehranené akosť I, prierez 25-100 cm2 vrát. impregnácie</t>
  </si>
  <si>
    <t>-313910541</t>
  </si>
  <si>
    <t>21</t>
  </si>
  <si>
    <t>762395000.S</t>
  </si>
  <si>
    <t>Spojovacie prostriedky pre viazané konštrukcie krovov, debnenie a laťovanie, nadstrešné konštr., spádové kliny - svorky, dosky, klince, pásová oceľ, vruty</t>
  </si>
  <si>
    <t>1648127942</t>
  </si>
  <si>
    <t>22</t>
  </si>
  <si>
    <t>998762202.S</t>
  </si>
  <si>
    <t>Presun hmôt pre konštrukcie tesárske v objektoch výšky do 12 m</t>
  </si>
  <si>
    <t>%</t>
  </si>
  <si>
    <t>-35596339</t>
  </si>
  <si>
    <t>764</t>
  </si>
  <si>
    <t>Konštrukcie klampiarske</t>
  </si>
  <si>
    <t>23</t>
  </si>
  <si>
    <t>764311822.S</t>
  </si>
  <si>
    <t>Demontáž plech.krytiny markíz</t>
  </si>
  <si>
    <t>-1679661625</t>
  </si>
  <si>
    <t>24</t>
  </si>
  <si>
    <t>764351810.S1</t>
  </si>
  <si>
    <t>Demontáž žľabov pododkvap. , odkvao.rúr vrátane hákov a objímok</t>
  </si>
  <si>
    <t>969600149</t>
  </si>
  <si>
    <t>25</t>
  </si>
  <si>
    <t>764352427.S</t>
  </si>
  <si>
    <t>Žľaby z pozinkovaného farbeného PZf plechu, pododkvapové polkruhové r.š. 330 mm</t>
  </si>
  <si>
    <t>1881450975</t>
  </si>
  <si>
    <t>26</t>
  </si>
  <si>
    <t>764359412.S</t>
  </si>
  <si>
    <t>Kotlík kónický z pozinkovaného farbeného PZf plechu, pre rúry s priemerom od 100 do 125 mm</t>
  </si>
  <si>
    <t>-399271875</t>
  </si>
  <si>
    <t>27</t>
  </si>
  <si>
    <t>764430498.S</t>
  </si>
  <si>
    <t>Celoplošné lepenie oplechovania plochej strechy nadstrešnej časti z pozinkovaného farbeného PZf plechu, vrátane rohov</t>
  </si>
  <si>
    <t>-1736153032</t>
  </si>
  <si>
    <t>28</t>
  </si>
  <si>
    <t>764454453.S</t>
  </si>
  <si>
    <t>Zvodové rúry z pozinkovaného farbeného PZf plechu, kruhové priemer 100 mm</t>
  </si>
  <si>
    <t>1034747472</t>
  </si>
  <si>
    <t>29</t>
  </si>
  <si>
    <t>998764202.S</t>
  </si>
  <si>
    <t>Presun hmôt pre konštrukcie klampiarske v objektoch výšky nad 6 do 12 m</t>
  </si>
  <si>
    <t>-62343910</t>
  </si>
  <si>
    <t>765</t>
  </si>
  <si>
    <t>Konštrukcie - krytiny tvrdé</t>
  </si>
  <si>
    <t>30</t>
  </si>
  <si>
    <t>765311815</t>
  </si>
  <si>
    <t>Demontáž keramickej krytiny pálenej uloženej na sucho do 30 ks/m2, do sutiny, sklon strechy do 45°, -0,05t</t>
  </si>
  <si>
    <t>539215234</t>
  </si>
  <si>
    <t>31</t>
  </si>
  <si>
    <t>765312315</t>
  </si>
  <si>
    <t>Keramická krytina TONDACH Bolero, jednoduchých striech, sklon od 35° do 60°</t>
  </si>
  <si>
    <t>-823434376</t>
  </si>
  <si>
    <t>765314305</t>
  </si>
  <si>
    <t>Hrebeň TONDACH, s použitím vetracieho pásu hliník, sklon od 35° do 60°</t>
  </si>
  <si>
    <t>994193106</t>
  </si>
  <si>
    <t>33</t>
  </si>
  <si>
    <t>596610008700.S</t>
  </si>
  <si>
    <t>Krytina keramická hrebenáč hladký ukončovací</t>
  </si>
  <si>
    <t>110679289</t>
  </si>
  <si>
    <t>34</t>
  </si>
  <si>
    <t>765314409</t>
  </si>
  <si>
    <t>Štítová hrana z okrajových škridiel TONDACH Bolero</t>
  </si>
  <si>
    <t>1863535846</t>
  </si>
  <si>
    <t>35</t>
  </si>
  <si>
    <t>765314511</t>
  </si>
  <si>
    <t>Odkvap pod krytinu TONDACH, odkvapový plech hliník</t>
  </si>
  <si>
    <t>1109168755</t>
  </si>
  <si>
    <t>36</t>
  </si>
  <si>
    <t>765315331</t>
  </si>
  <si>
    <t>Protisnehový hák TONDACH</t>
  </si>
  <si>
    <t>1593407764</t>
  </si>
  <si>
    <t>37</t>
  </si>
  <si>
    <t>765315351.S</t>
  </si>
  <si>
    <t>Olemovanie komína tesniacim pásom samolepiacim</t>
  </si>
  <si>
    <t>-2052089616</t>
  </si>
  <si>
    <t>38</t>
  </si>
  <si>
    <t>765331813</t>
  </si>
  <si>
    <t>Prestup pre kanalizačné odvetranie</t>
  </si>
  <si>
    <t>2071972715</t>
  </si>
  <si>
    <t>39</t>
  </si>
  <si>
    <t>765363042.S</t>
  </si>
  <si>
    <t>Ochranný pás proti vtákom šírky 10 cm</t>
  </si>
  <si>
    <t>1761079783</t>
  </si>
  <si>
    <t>40</t>
  </si>
  <si>
    <t>765901441</t>
  </si>
  <si>
    <t>Strešná fólia TONDACH Tuning Fol N nad 35°, na krokvy</t>
  </si>
  <si>
    <t>1401923656</t>
  </si>
  <si>
    <t>41</t>
  </si>
  <si>
    <t>998765202</t>
  </si>
  <si>
    <t>Presun hmôt pre tvrdé krytiny v objektoch výšky nad 6 do 12 m</t>
  </si>
  <si>
    <t>720599132</t>
  </si>
  <si>
    <t>766</t>
  </si>
  <si>
    <t>Konštrukcie stolárske</t>
  </si>
  <si>
    <t>42</t>
  </si>
  <si>
    <t>766421821.S</t>
  </si>
  <si>
    <t>Demontáž obloženia podhľadu stien, palub.doskami,  -0,01000t</t>
  </si>
  <si>
    <t>-757962786</t>
  </si>
  <si>
    <t>43</t>
  </si>
  <si>
    <t>766421213.S</t>
  </si>
  <si>
    <t>Montáž obloženia podhľadov rovných palubovkami na pero a drážku z mäkkého dreva, š. nad 80 do 100 mm</t>
  </si>
  <si>
    <t>1262873007</t>
  </si>
  <si>
    <t>44</t>
  </si>
  <si>
    <t>611920005300.S</t>
  </si>
  <si>
    <t xml:space="preserve">Drevený obklad tatranský profil, hrúbka 11 mm, šírka 75 mm, smrek,  </t>
  </si>
  <si>
    <t>-642462578</t>
  </si>
  <si>
    <t>767</t>
  </si>
  <si>
    <t>Konštrukcie doplnkové kovové</t>
  </si>
  <si>
    <t>45</t>
  </si>
  <si>
    <t>7673320299</t>
  </si>
  <si>
    <t>Montáž zastrešenia polykarbonátom vrát. oceľ. konštrukcie a kotviaceho materiálu - nad vchod. dverami</t>
  </si>
  <si>
    <t>376984364</t>
  </si>
  <si>
    <t>46</t>
  </si>
  <si>
    <t>283170000600</t>
  </si>
  <si>
    <t>Doska komôrková z polykarbonátu 2100x6000x8 mm, počet stien 2, farba číra a lemovania v mieste rezu</t>
  </si>
  <si>
    <t>-752250910</t>
  </si>
  <si>
    <t>47</t>
  </si>
  <si>
    <t>145520000699</t>
  </si>
  <si>
    <t>Ok prekrytia vstupu - dodávka vrát. náterov</t>
  </si>
  <si>
    <t>1512023169</t>
  </si>
  <si>
    <t>783</t>
  </si>
  <si>
    <t>Nátery</t>
  </si>
  <si>
    <t>48</t>
  </si>
  <si>
    <t>783726200.S</t>
  </si>
  <si>
    <t>Nátery tesárskych konštrukcií syntetické na vzduchu schnúce lazurovacím lakom 2x lakovaním</t>
  </si>
  <si>
    <t>-622380861</t>
  </si>
  <si>
    <t>Práce a dodávky M</t>
  </si>
  <si>
    <t>21-M</t>
  </si>
  <si>
    <t>Elektromontáže</t>
  </si>
  <si>
    <t>49</t>
  </si>
  <si>
    <t>210200001</t>
  </si>
  <si>
    <t>Dodávka a montáž bleskozvodu</t>
  </si>
  <si>
    <t>64</t>
  </si>
  <si>
    <t>1555750993</t>
  </si>
  <si>
    <t>50</t>
  </si>
  <si>
    <t>210200002</t>
  </si>
  <si>
    <t>Revízna správa bleskozvodu</t>
  </si>
  <si>
    <t>-1136592468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</si>
</sst>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%"/>
    <numFmt numFmtId="166" formatCode="#,##0.00000"/>
  </numFmts>
  <fonts count="24" x14ac:knownFonts="1">
    <font>
      <sz val="11"/>
      <color theme="1"/>
      <name val="Calibri"/>
      <family val="2"/>
      <charset val="238"/>
      <scheme val="minor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Protection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2" fillId="3" borderId="5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4" fontId="12" fillId="3" borderId="6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/>
    <xf numFmtId="0" fontId="0" fillId="0" borderId="16" xfId="0" applyFont="1" applyBorder="1" applyAlignment="1">
      <alignment vertical="center"/>
    </xf>
    <xf numFmtId="0" fontId="0" fillId="0" borderId="4" xfId="0" applyBorder="1" applyAlignment="1">
      <alignment vertical="center"/>
    </xf>
    <xf numFmtId="166" fontId="19" fillId="0" borderId="4" xfId="0" applyNumberFormat="1" applyFont="1" applyBorder="1" applyAlignment="1"/>
    <xf numFmtId="166" fontId="19" fillId="0" borderId="17" xfId="0" applyNumberFormat="1" applyFont="1" applyBorder="1" applyAlignment="1"/>
    <xf numFmtId="4" fontId="20" fillId="0" borderId="0" xfId="0" applyNumberFormat="1" applyFont="1" applyAlignment="1">
      <alignment vertical="center"/>
    </xf>
    <xf numFmtId="0" fontId="21" fillId="0" borderId="0" xfId="0" applyFont="1" applyAlignment="1"/>
    <xf numFmtId="0" fontId="21" fillId="0" borderId="3" xfId="0" applyFont="1" applyBorder="1" applyAlignment="1"/>
    <xf numFmtId="0" fontId="2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/>
    <xf numFmtId="0" fontId="21" fillId="0" borderId="18" xfId="0" applyFont="1" applyBorder="1" applyAlignment="1"/>
    <xf numFmtId="0" fontId="21" fillId="0" borderId="0" xfId="0" applyFont="1" applyBorder="1" applyAlignment="1"/>
    <xf numFmtId="166" fontId="21" fillId="0" borderId="0" xfId="0" applyNumberFormat="1" applyFont="1" applyBorder="1" applyAlignment="1"/>
    <xf numFmtId="166" fontId="21" fillId="0" borderId="19" xfId="0" applyNumberFormat="1" applyFont="1" applyBorder="1" applyAlignment="1"/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vertical="center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4" fontId="14" fillId="0" borderId="20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9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0" borderId="20" xfId="0" applyFont="1" applyBorder="1" applyAlignment="1" applyProtection="1">
      <alignment horizontal="center" vertical="center"/>
      <protection locked="0"/>
    </xf>
    <xf numFmtId="49" fontId="22" fillId="0" borderId="20" xfId="0" applyNumberFormat="1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4" fontId="22" fillId="0" borderId="20" xfId="0" applyNumberFormat="1" applyFont="1" applyBorder="1" applyAlignment="1" applyProtection="1">
      <alignment vertical="center"/>
      <protection locked="0"/>
    </xf>
    <xf numFmtId="0" fontId="23" fillId="0" borderId="20" xfId="0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166" fontId="18" fillId="0" borderId="12" xfId="0" applyNumberFormat="1" applyFont="1" applyBorder="1" applyAlignment="1">
      <alignment vertical="center"/>
    </xf>
    <xf numFmtId="166" fontId="18" fillId="0" borderId="22" xfId="0" applyNumberFormat="1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ip.Danko/AppData/Local/Microsoft/Windows/INetCache/Content.Outlook/QP0FZGUU/LSR42%20-%20Objekty%20&#352;L%20SR%20OZ%20Tribe&#269;%20-%20opravy%20striech%20kon&#353;trukci&#237;%20a%20b&#250;ra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 - Chladiareň"/>
      <sheetName val="2 - Garáže Topoľčianky"/>
      <sheetName val="3 - Senník Babylon Topoľč..."/>
      <sheetName val="4 - Sklad ES Top..."/>
      <sheetName val="5 - Senníky Piesky"/>
      <sheetName val="6 - Senník Kľačany (Zlatno)"/>
      <sheetName val="7 - Búranie objektu - Sta..."/>
      <sheetName val="8 - Prístrešok pre auto P..."/>
      <sheetName val="9 - Hospodárska budova Po..."/>
      <sheetName val="91 - Hájenka Podlaz (Vozn..."/>
    </sheetNames>
    <sheetDataSet>
      <sheetData sheetId="0">
        <row r="6">
          <cell r="K6" t="str">
            <v>Objekty ŠL SR OZ Tribeč - opravy striech, konštrukcií a búranie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95"/>
  <sheetViews>
    <sheetView tabSelected="1" workbookViewId="0">
      <selection activeCell="W122" sqref="W121:W122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0" width="19.140625" customWidth="1"/>
    <col min="11" max="11" width="19.140625" hidden="1" customWidth="1"/>
    <col min="12" max="12" width="8" customWidth="1"/>
    <col min="13" max="13" width="9.28515625" hidden="1" customWidth="1"/>
    <col min="15" max="20" width="12.1406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</cols>
  <sheetData>
    <row r="1" spans="1:46" x14ac:dyDescent="0.25">
      <c r="A1" s="1"/>
    </row>
    <row r="2" spans="1:46" ht="36.950000000000003" customHeight="1" x14ac:dyDescent="0.25">
      <c r="L2" s="2" t="s"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</v>
      </c>
    </row>
    <row r="3" spans="1:46" ht="6.95" customHeight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2</v>
      </c>
    </row>
    <row r="4" spans="1:46" ht="24.95" customHeight="1" x14ac:dyDescent="0.25">
      <c r="B4" s="7"/>
      <c r="D4" s="8" t="s">
        <v>3</v>
      </c>
      <c r="L4" s="7"/>
      <c r="M4" s="9" t="s">
        <v>4</v>
      </c>
      <c r="AT4" s="4" t="s">
        <v>5</v>
      </c>
    </row>
    <row r="5" spans="1:46" ht="6.95" customHeight="1" x14ac:dyDescent="0.25">
      <c r="B5" s="7"/>
      <c r="L5" s="7"/>
    </row>
    <row r="6" spans="1:46" ht="12" customHeight="1" x14ac:dyDescent="0.25">
      <c r="B6" s="7"/>
      <c r="D6" s="10" t="s">
        <v>6</v>
      </c>
      <c r="L6" s="7"/>
    </row>
    <row r="7" spans="1:46" ht="16.5" customHeight="1" x14ac:dyDescent="0.25">
      <c r="B7" s="7"/>
      <c r="E7" s="11" t="str">
        <f>'[1]Rekapitulácia stavby'!K6</f>
        <v>Objekty ŠL SR OZ Tribeč - opravy striech, konštrukcií a búranie</v>
      </c>
      <c r="F7" s="12"/>
      <c r="G7" s="12"/>
      <c r="H7" s="12"/>
      <c r="L7" s="7"/>
    </row>
    <row r="8" spans="1:46" s="16" customFormat="1" ht="12" customHeight="1" x14ac:dyDescent="0.25">
      <c r="A8" s="13"/>
      <c r="B8" s="14"/>
      <c r="C8" s="13"/>
      <c r="D8" s="10" t="s">
        <v>7</v>
      </c>
      <c r="E8" s="13"/>
      <c r="F8" s="13"/>
      <c r="G8" s="13"/>
      <c r="H8" s="13"/>
      <c r="I8" s="13"/>
      <c r="J8" s="13"/>
      <c r="K8" s="13"/>
      <c r="L8" s="15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46" s="16" customFormat="1" ht="16.5" customHeight="1" x14ac:dyDescent="0.25">
      <c r="A9" s="13"/>
      <c r="B9" s="14"/>
      <c r="C9" s="13"/>
      <c r="D9" s="13"/>
      <c r="E9" s="17" t="s">
        <v>8</v>
      </c>
      <c r="F9" s="18"/>
      <c r="G9" s="18"/>
      <c r="H9" s="18"/>
      <c r="I9" s="13"/>
      <c r="J9" s="13"/>
      <c r="K9" s="13"/>
      <c r="L9" s="15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46" s="16" customFormat="1" x14ac:dyDescent="0.25">
      <c r="A10" s="13"/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5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46" s="16" customFormat="1" ht="12" customHeight="1" x14ac:dyDescent="0.25">
      <c r="A11" s="13"/>
      <c r="B11" s="14"/>
      <c r="C11" s="13"/>
      <c r="D11" s="10" t="s">
        <v>9</v>
      </c>
      <c r="E11" s="13"/>
      <c r="F11" s="19" t="s">
        <v>10</v>
      </c>
      <c r="G11" s="13"/>
      <c r="H11" s="13"/>
      <c r="I11" s="10" t="s">
        <v>11</v>
      </c>
      <c r="J11" s="19" t="s">
        <v>10</v>
      </c>
      <c r="K11" s="13"/>
      <c r="L11" s="15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46" s="16" customFormat="1" ht="12" customHeight="1" x14ac:dyDescent="0.25">
      <c r="A12" s="13"/>
      <c r="B12" s="14"/>
      <c r="C12" s="13"/>
      <c r="D12" s="10" t="s">
        <v>12</v>
      </c>
      <c r="E12" s="13"/>
      <c r="F12" s="19" t="s">
        <v>13</v>
      </c>
      <c r="G12" s="13"/>
      <c r="H12" s="13"/>
      <c r="I12" s="10" t="s">
        <v>14</v>
      </c>
      <c r="J12" s="20"/>
      <c r="K12" s="13"/>
      <c r="L12" s="1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46" s="16" customFormat="1" ht="10.9" customHeight="1" x14ac:dyDescent="0.25">
      <c r="A13" s="13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46" s="16" customFormat="1" ht="12" customHeight="1" x14ac:dyDescent="0.25">
      <c r="A14" s="13"/>
      <c r="B14" s="14"/>
      <c r="C14" s="13"/>
      <c r="D14" s="10" t="s">
        <v>15</v>
      </c>
      <c r="E14" s="13"/>
      <c r="F14" s="13"/>
      <c r="G14" s="13"/>
      <c r="H14" s="13"/>
      <c r="I14" s="10" t="s">
        <v>16</v>
      </c>
      <c r="J14" s="19" t="s">
        <v>10</v>
      </c>
      <c r="K14" s="13"/>
      <c r="L14" s="15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46" s="16" customFormat="1" ht="18" customHeight="1" x14ac:dyDescent="0.25">
      <c r="A15" s="13"/>
      <c r="B15" s="14"/>
      <c r="C15" s="13"/>
      <c r="D15" s="13"/>
      <c r="E15" s="19" t="s">
        <v>17</v>
      </c>
      <c r="F15" s="13"/>
      <c r="G15" s="13"/>
      <c r="H15" s="13"/>
      <c r="I15" s="10" t="s">
        <v>18</v>
      </c>
      <c r="J15" s="19" t="s">
        <v>10</v>
      </c>
      <c r="K15" s="13"/>
      <c r="L15" s="15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46" s="16" customFormat="1" ht="6.95" customHeight="1" x14ac:dyDescent="0.25">
      <c r="A16" s="13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5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s="16" customFormat="1" ht="12" customHeight="1" x14ac:dyDescent="0.25">
      <c r="A17" s="13"/>
      <c r="B17" s="14"/>
      <c r="C17" s="13"/>
      <c r="D17" s="10" t="s">
        <v>19</v>
      </c>
      <c r="E17" s="13"/>
      <c r="F17" s="13"/>
      <c r="G17" s="13"/>
      <c r="H17" s="13"/>
      <c r="I17" s="10" t="s">
        <v>16</v>
      </c>
      <c r="J17" s="19" t="str">
        <f>'[1]Rekapitulácia stavby'!AN13</f>
        <v/>
      </c>
      <c r="K17" s="13"/>
      <c r="L17" s="15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s="16" customFormat="1" ht="18" customHeight="1" x14ac:dyDescent="0.25">
      <c r="A18" s="13"/>
      <c r="B18" s="14"/>
      <c r="C18" s="13"/>
      <c r="D18" s="13"/>
      <c r="E18" s="21" t="str">
        <f>'[1]Rekapitulácia stavby'!E14</f>
        <v xml:space="preserve"> </v>
      </c>
      <c r="F18" s="21"/>
      <c r="G18" s="21"/>
      <c r="H18" s="21"/>
      <c r="I18" s="10" t="s">
        <v>18</v>
      </c>
      <c r="J18" s="19" t="str">
        <f>'[1]Rekapitulácia stavby'!AN14</f>
        <v/>
      </c>
      <c r="K18" s="13"/>
      <c r="L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s="16" customFormat="1" ht="6.95" customHeight="1" x14ac:dyDescent="0.25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5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s="16" customFormat="1" ht="12" customHeight="1" x14ac:dyDescent="0.25">
      <c r="A20" s="13"/>
      <c r="B20" s="14"/>
      <c r="C20" s="13"/>
      <c r="D20" s="10" t="s">
        <v>20</v>
      </c>
      <c r="E20" s="13"/>
      <c r="F20" s="13"/>
      <c r="G20" s="13"/>
      <c r="H20" s="13"/>
      <c r="I20" s="10" t="s">
        <v>16</v>
      </c>
      <c r="J20" s="19" t="str">
        <f>IF('[1]Rekapitulácia stavby'!AN16="","",'[1]Rekapitulácia stavby'!AN16)</f>
        <v/>
      </c>
      <c r="K20" s="13"/>
      <c r="L20" s="15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s="16" customFormat="1" ht="18" customHeight="1" x14ac:dyDescent="0.25">
      <c r="A21" s="13"/>
      <c r="B21" s="14"/>
      <c r="C21" s="13"/>
      <c r="D21" s="13"/>
      <c r="E21" s="19" t="str">
        <f>IF('[1]Rekapitulácia stavby'!E17="","",'[1]Rekapitulácia stavby'!E17)</f>
        <v xml:space="preserve"> </v>
      </c>
      <c r="F21" s="13"/>
      <c r="G21" s="13"/>
      <c r="H21" s="13"/>
      <c r="I21" s="10" t="s">
        <v>18</v>
      </c>
      <c r="J21" s="19" t="str">
        <f>IF('[1]Rekapitulácia stavby'!AN17="","",'[1]Rekapitulácia stavby'!AN17)</f>
        <v/>
      </c>
      <c r="K21" s="13"/>
      <c r="L21" s="15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s="16" customFormat="1" ht="6.95" customHeight="1" x14ac:dyDescent="0.25">
      <c r="A22" s="13"/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15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s="16" customFormat="1" ht="12" customHeight="1" x14ac:dyDescent="0.25">
      <c r="A23" s="13"/>
      <c r="B23" s="14"/>
      <c r="C23" s="13"/>
      <c r="D23" s="10" t="s">
        <v>21</v>
      </c>
      <c r="E23" s="13"/>
      <c r="F23" s="13"/>
      <c r="G23" s="13"/>
      <c r="H23" s="13"/>
      <c r="I23" s="10" t="s">
        <v>16</v>
      </c>
      <c r="J23" s="19" t="s">
        <v>10</v>
      </c>
      <c r="K23" s="13"/>
      <c r="L23" s="15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s="16" customFormat="1" ht="18" customHeight="1" x14ac:dyDescent="0.25">
      <c r="A24" s="13"/>
      <c r="B24" s="14"/>
      <c r="C24" s="13"/>
      <c r="D24" s="13"/>
      <c r="E24" s="19"/>
      <c r="F24" s="13"/>
      <c r="G24" s="13"/>
      <c r="H24" s="13"/>
      <c r="I24" s="10" t="s">
        <v>18</v>
      </c>
      <c r="J24" s="19" t="s">
        <v>10</v>
      </c>
      <c r="K24" s="13"/>
      <c r="L24" s="15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s="16" customFormat="1" ht="6.95" customHeight="1" x14ac:dyDescent="0.25">
      <c r="A25" s="13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5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s="16" customFormat="1" ht="12" customHeight="1" x14ac:dyDescent="0.25">
      <c r="A26" s="13"/>
      <c r="B26" s="14"/>
      <c r="C26" s="13"/>
      <c r="D26" s="10" t="s">
        <v>22</v>
      </c>
      <c r="E26" s="13"/>
      <c r="F26" s="13"/>
      <c r="G26" s="13"/>
      <c r="H26" s="13"/>
      <c r="I26" s="13"/>
      <c r="J26" s="13"/>
      <c r="K26" s="13"/>
      <c r="L26" s="15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s="26" customFormat="1" ht="16.5" customHeight="1" x14ac:dyDescent="0.25">
      <c r="A27" s="22"/>
      <c r="B27" s="23"/>
      <c r="C27" s="22"/>
      <c r="D27" s="22"/>
      <c r="E27" s="24" t="s">
        <v>10</v>
      </c>
      <c r="F27" s="24"/>
      <c r="G27" s="24"/>
      <c r="H27" s="24"/>
      <c r="I27" s="22"/>
      <c r="J27" s="22"/>
      <c r="K27" s="22"/>
      <c r="L27" s="25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s="16" customFormat="1" ht="6.95" customHeight="1" x14ac:dyDescent="0.25">
      <c r="A28" s="13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5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s="16" customFormat="1" ht="6.95" customHeight="1" x14ac:dyDescent="0.25">
      <c r="A29" s="13"/>
      <c r="B29" s="14"/>
      <c r="C29" s="13"/>
      <c r="D29" s="27"/>
      <c r="E29" s="27"/>
      <c r="F29" s="27"/>
      <c r="G29" s="27"/>
      <c r="H29" s="27"/>
      <c r="I29" s="27"/>
      <c r="J29" s="27"/>
      <c r="K29" s="27"/>
      <c r="L29" s="15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s="16" customFormat="1" ht="25.35" customHeight="1" x14ac:dyDescent="0.25">
      <c r="A30" s="13"/>
      <c r="B30" s="14"/>
      <c r="C30" s="13"/>
      <c r="D30" s="28" t="s">
        <v>23</v>
      </c>
      <c r="E30" s="13"/>
      <c r="F30" s="13"/>
      <c r="G30" s="13"/>
      <c r="H30" s="13"/>
      <c r="I30" s="13"/>
      <c r="J30" s="29">
        <f>ROUND(J130, 2)</f>
        <v>0</v>
      </c>
      <c r="K30" s="13"/>
      <c r="L30" s="15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s="16" customFormat="1" ht="6.95" customHeight="1" x14ac:dyDescent="0.25">
      <c r="A31" s="13"/>
      <c r="B31" s="14"/>
      <c r="C31" s="13"/>
      <c r="D31" s="27"/>
      <c r="E31" s="27"/>
      <c r="F31" s="27"/>
      <c r="G31" s="27"/>
      <c r="H31" s="27"/>
      <c r="I31" s="27"/>
      <c r="J31" s="27"/>
      <c r="K31" s="27"/>
      <c r="L31" s="15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s="16" customFormat="1" ht="14.45" customHeight="1" x14ac:dyDescent="0.25">
      <c r="A32" s="13"/>
      <c r="B32" s="14"/>
      <c r="C32" s="13"/>
      <c r="D32" s="13"/>
      <c r="E32" s="13"/>
      <c r="F32" s="30" t="s">
        <v>24</v>
      </c>
      <c r="G32" s="13"/>
      <c r="H32" s="13"/>
      <c r="I32" s="30" t="s">
        <v>25</v>
      </c>
      <c r="J32" s="30" t="s">
        <v>26</v>
      </c>
      <c r="K32" s="13"/>
      <c r="L32" s="15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s="16" customFormat="1" ht="14.45" customHeight="1" x14ac:dyDescent="0.25">
      <c r="A33" s="13"/>
      <c r="B33" s="14"/>
      <c r="C33" s="13"/>
      <c r="D33" s="31" t="s">
        <v>27</v>
      </c>
      <c r="E33" s="32" t="s">
        <v>28</v>
      </c>
      <c r="F33" s="33">
        <f>ROUND((SUM(BE130:BE194)),  2)</f>
        <v>0</v>
      </c>
      <c r="G33" s="34"/>
      <c r="H33" s="34"/>
      <c r="I33" s="35">
        <v>0.2</v>
      </c>
      <c r="J33" s="33">
        <f>ROUND(((SUM(BE130:BE194))*I33),  2)</f>
        <v>0</v>
      </c>
      <c r="K33" s="13"/>
      <c r="L33" s="15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s="16" customFormat="1" ht="14.45" customHeight="1" x14ac:dyDescent="0.25">
      <c r="A34" s="13"/>
      <c r="B34" s="14"/>
      <c r="C34" s="13"/>
      <c r="D34" s="13"/>
      <c r="E34" s="32" t="s">
        <v>29</v>
      </c>
      <c r="F34" s="36">
        <f>ROUND((SUM(BF130:BF194)),  2)</f>
        <v>0</v>
      </c>
      <c r="G34" s="13"/>
      <c r="H34" s="13"/>
      <c r="I34" s="37">
        <v>0.2</v>
      </c>
      <c r="J34" s="36">
        <f>ROUND(((SUM(BF130:BF194))*I34),  2)</f>
        <v>0</v>
      </c>
      <c r="K34" s="13"/>
      <c r="L34" s="15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s="16" customFormat="1" ht="14.45" hidden="1" customHeight="1" x14ac:dyDescent="0.25">
      <c r="A35" s="13"/>
      <c r="B35" s="14"/>
      <c r="C35" s="13"/>
      <c r="D35" s="13"/>
      <c r="E35" s="10" t="s">
        <v>30</v>
      </c>
      <c r="F35" s="36">
        <f>ROUND((SUM(BG130:BG194)),  2)</f>
        <v>0</v>
      </c>
      <c r="G35" s="13"/>
      <c r="H35" s="13"/>
      <c r="I35" s="37">
        <v>0.2</v>
      </c>
      <c r="J35" s="36">
        <f>0</f>
        <v>0</v>
      </c>
      <c r="K35" s="13"/>
      <c r="L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s="16" customFormat="1" ht="14.45" hidden="1" customHeight="1" x14ac:dyDescent="0.25">
      <c r="A36" s="13"/>
      <c r="B36" s="14"/>
      <c r="C36" s="13"/>
      <c r="D36" s="13"/>
      <c r="E36" s="10" t="s">
        <v>31</v>
      </c>
      <c r="F36" s="36">
        <f>ROUND((SUM(BH130:BH194)),  2)</f>
        <v>0</v>
      </c>
      <c r="G36" s="13"/>
      <c r="H36" s="13"/>
      <c r="I36" s="37">
        <v>0.2</v>
      </c>
      <c r="J36" s="36">
        <f>0</f>
        <v>0</v>
      </c>
      <c r="K36" s="13"/>
      <c r="L36" s="15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s="16" customFormat="1" ht="14.45" hidden="1" customHeight="1" x14ac:dyDescent="0.25">
      <c r="A37" s="13"/>
      <c r="B37" s="14"/>
      <c r="C37" s="13"/>
      <c r="D37" s="13"/>
      <c r="E37" s="32" t="s">
        <v>32</v>
      </c>
      <c r="F37" s="33">
        <f>ROUND((SUM(BI130:BI194)),  2)</f>
        <v>0</v>
      </c>
      <c r="G37" s="34"/>
      <c r="H37" s="34"/>
      <c r="I37" s="35">
        <v>0</v>
      </c>
      <c r="J37" s="33">
        <f>0</f>
        <v>0</v>
      </c>
      <c r="K37" s="13"/>
      <c r="L37" s="15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s="16" customFormat="1" ht="6.95" customHeight="1" x14ac:dyDescent="0.25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5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s="16" customFormat="1" ht="25.35" customHeight="1" x14ac:dyDescent="0.25">
      <c r="A39" s="13"/>
      <c r="B39" s="14"/>
      <c r="C39" s="38"/>
      <c r="D39" s="39" t="s">
        <v>33</v>
      </c>
      <c r="E39" s="40"/>
      <c r="F39" s="40"/>
      <c r="G39" s="41" t="s">
        <v>34</v>
      </c>
      <c r="H39" s="42" t="s">
        <v>35</v>
      </c>
      <c r="I39" s="40"/>
      <c r="J39" s="43">
        <f>SUM(J30:J37)</f>
        <v>0</v>
      </c>
      <c r="K39" s="44"/>
      <c r="L39" s="15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s="16" customFormat="1" ht="14.45" customHeight="1" x14ac:dyDescent="0.25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5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ht="14.45" customHeight="1" x14ac:dyDescent="0.25">
      <c r="B41" s="7"/>
      <c r="L41" s="7"/>
    </row>
    <row r="42" spans="1:31" ht="14.45" customHeight="1" x14ac:dyDescent="0.25">
      <c r="B42" s="7"/>
      <c r="L42" s="7"/>
    </row>
    <row r="43" spans="1:31" ht="14.45" customHeight="1" x14ac:dyDescent="0.25">
      <c r="B43" s="7"/>
      <c r="L43" s="7"/>
    </row>
    <row r="44" spans="1:31" ht="14.45" customHeight="1" x14ac:dyDescent="0.25">
      <c r="B44" s="7"/>
      <c r="L44" s="7"/>
    </row>
    <row r="45" spans="1:31" ht="14.45" customHeight="1" x14ac:dyDescent="0.25">
      <c r="B45" s="7"/>
      <c r="L45" s="7"/>
    </row>
    <row r="46" spans="1:31" ht="14.45" customHeight="1" x14ac:dyDescent="0.25">
      <c r="B46" s="7"/>
      <c r="L46" s="7"/>
    </row>
    <row r="47" spans="1:31" ht="14.45" customHeight="1" x14ac:dyDescent="0.25">
      <c r="B47" s="7"/>
      <c r="L47" s="7"/>
    </row>
    <row r="48" spans="1:31" ht="14.45" customHeight="1" x14ac:dyDescent="0.25">
      <c r="B48" s="7"/>
      <c r="L48" s="7"/>
    </row>
    <row r="49" spans="1:31" ht="14.45" customHeight="1" x14ac:dyDescent="0.25">
      <c r="B49" s="7"/>
      <c r="L49" s="7"/>
    </row>
    <row r="50" spans="1:31" s="16" customFormat="1" ht="14.45" customHeight="1" x14ac:dyDescent="0.25">
      <c r="B50" s="15"/>
      <c r="D50" s="45" t="s">
        <v>36</v>
      </c>
      <c r="E50" s="46"/>
      <c r="F50" s="46"/>
      <c r="G50" s="45" t="s">
        <v>37</v>
      </c>
      <c r="H50" s="46"/>
      <c r="I50" s="46"/>
      <c r="J50" s="46"/>
      <c r="K50" s="46"/>
      <c r="L50" s="15"/>
    </row>
    <row r="51" spans="1:31" x14ac:dyDescent="0.25">
      <c r="B51" s="7"/>
      <c r="L51" s="7"/>
    </row>
    <row r="52" spans="1:31" x14ac:dyDescent="0.25">
      <c r="B52" s="7"/>
      <c r="L52" s="7"/>
    </row>
    <row r="53" spans="1:31" x14ac:dyDescent="0.25">
      <c r="B53" s="7"/>
      <c r="L53" s="7"/>
    </row>
    <row r="54" spans="1:31" x14ac:dyDescent="0.25">
      <c r="B54" s="7"/>
      <c r="L54" s="7"/>
    </row>
    <row r="55" spans="1:31" x14ac:dyDescent="0.25">
      <c r="B55" s="7"/>
      <c r="L55" s="7"/>
    </row>
    <row r="56" spans="1:31" x14ac:dyDescent="0.25">
      <c r="B56" s="7"/>
      <c r="L56" s="7"/>
    </row>
    <row r="57" spans="1:31" x14ac:dyDescent="0.25">
      <c r="B57" s="7"/>
      <c r="L57" s="7"/>
    </row>
    <row r="58" spans="1:31" x14ac:dyDescent="0.25">
      <c r="B58" s="7"/>
      <c r="L58" s="7"/>
    </row>
    <row r="59" spans="1:31" x14ac:dyDescent="0.25">
      <c r="B59" s="7"/>
      <c r="L59" s="7"/>
    </row>
    <row r="60" spans="1:31" x14ac:dyDescent="0.25">
      <c r="B60" s="7"/>
      <c r="L60" s="7"/>
    </row>
    <row r="61" spans="1:31" s="16" customFormat="1" x14ac:dyDescent="0.25">
      <c r="A61" s="13"/>
      <c r="B61" s="14"/>
      <c r="C61" s="13"/>
      <c r="D61" s="47" t="s">
        <v>38</v>
      </c>
      <c r="E61" s="48"/>
      <c r="F61" s="49" t="s">
        <v>39</v>
      </c>
      <c r="G61" s="47" t="s">
        <v>38</v>
      </c>
      <c r="H61" s="48"/>
      <c r="I61" s="48"/>
      <c r="J61" s="50" t="s">
        <v>39</v>
      </c>
      <c r="K61" s="48"/>
      <c r="L61" s="15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B62" s="7"/>
      <c r="L62" s="7"/>
    </row>
    <row r="63" spans="1:31" x14ac:dyDescent="0.25">
      <c r="B63" s="7"/>
      <c r="L63" s="7"/>
    </row>
    <row r="64" spans="1:31" x14ac:dyDescent="0.25">
      <c r="B64" s="7"/>
      <c r="L64" s="7"/>
    </row>
    <row r="65" spans="1:31" s="16" customFormat="1" x14ac:dyDescent="0.25">
      <c r="A65" s="13"/>
      <c r="B65" s="14"/>
      <c r="C65" s="13"/>
      <c r="D65" s="45" t="s">
        <v>40</v>
      </c>
      <c r="E65" s="51"/>
      <c r="F65" s="51"/>
      <c r="G65" s="45" t="s">
        <v>41</v>
      </c>
      <c r="H65" s="51"/>
      <c r="I65" s="51"/>
      <c r="J65" s="51"/>
      <c r="K65" s="51"/>
      <c r="L65" s="15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B66" s="7"/>
      <c r="L66" s="7"/>
    </row>
    <row r="67" spans="1:31" x14ac:dyDescent="0.25">
      <c r="B67" s="7"/>
      <c r="L67" s="7"/>
    </row>
    <row r="68" spans="1:31" x14ac:dyDescent="0.25">
      <c r="B68" s="7"/>
      <c r="L68" s="7"/>
    </row>
    <row r="69" spans="1:31" x14ac:dyDescent="0.25">
      <c r="B69" s="7"/>
      <c r="L69" s="7"/>
    </row>
    <row r="70" spans="1:31" x14ac:dyDescent="0.25">
      <c r="B70" s="7"/>
      <c r="L70" s="7"/>
    </row>
    <row r="71" spans="1:31" x14ac:dyDescent="0.25">
      <c r="B71" s="7"/>
      <c r="L71" s="7"/>
    </row>
    <row r="72" spans="1:31" x14ac:dyDescent="0.25">
      <c r="B72" s="7"/>
      <c r="L72" s="7"/>
    </row>
    <row r="73" spans="1:31" x14ac:dyDescent="0.25">
      <c r="B73" s="7"/>
      <c r="L73" s="7"/>
    </row>
    <row r="74" spans="1:31" x14ac:dyDescent="0.25">
      <c r="B74" s="7"/>
      <c r="L74" s="7"/>
    </row>
    <row r="75" spans="1:31" x14ac:dyDescent="0.25">
      <c r="B75" s="7"/>
      <c r="L75" s="7"/>
    </row>
    <row r="76" spans="1:31" s="16" customFormat="1" x14ac:dyDescent="0.25">
      <c r="A76" s="13"/>
      <c r="B76" s="14"/>
      <c r="C76" s="13"/>
      <c r="D76" s="47" t="s">
        <v>38</v>
      </c>
      <c r="E76" s="48"/>
      <c r="F76" s="49" t="s">
        <v>39</v>
      </c>
      <c r="G76" s="47" t="s">
        <v>38</v>
      </c>
      <c r="H76" s="48"/>
      <c r="I76" s="48"/>
      <c r="J76" s="50" t="s">
        <v>39</v>
      </c>
      <c r="K76" s="48"/>
      <c r="L76" s="15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pans="1:31" s="16" customFormat="1" ht="14.45" customHeight="1" x14ac:dyDescent="0.25">
      <c r="A77" s="13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5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81" spans="1:47" s="16" customFormat="1" ht="6.95" hidden="1" customHeight="1" x14ac:dyDescent="0.25">
      <c r="A81" s="13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15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1:47" s="16" customFormat="1" ht="24.95" hidden="1" customHeight="1" x14ac:dyDescent="0.25">
      <c r="A82" s="13"/>
      <c r="B82" s="14"/>
      <c r="C82" s="8" t="s">
        <v>42</v>
      </c>
      <c r="D82" s="13"/>
      <c r="E82" s="13"/>
      <c r="F82" s="13"/>
      <c r="G82" s="13"/>
      <c r="H82" s="13"/>
      <c r="I82" s="13"/>
      <c r="J82" s="13"/>
      <c r="K82" s="13"/>
      <c r="L82" s="15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spans="1:47" s="16" customFormat="1" ht="6.95" hidden="1" customHeight="1" x14ac:dyDescent="0.25">
      <c r="A83" s="13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5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spans="1:47" s="16" customFormat="1" ht="12" hidden="1" customHeight="1" x14ac:dyDescent="0.25">
      <c r="A84" s="13"/>
      <c r="B84" s="14"/>
      <c r="C84" s="10" t="s">
        <v>6</v>
      </c>
      <c r="D84" s="13"/>
      <c r="E84" s="13"/>
      <c r="F84" s="13"/>
      <c r="G84" s="13"/>
      <c r="H84" s="13"/>
      <c r="I84" s="13"/>
      <c r="J84" s="13"/>
      <c r="K84" s="13"/>
      <c r="L84" s="15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spans="1:47" s="16" customFormat="1" ht="16.5" hidden="1" customHeight="1" x14ac:dyDescent="0.25">
      <c r="A85" s="13"/>
      <c r="B85" s="14"/>
      <c r="C85" s="13"/>
      <c r="D85" s="13"/>
      <c r="E85" s="11" t="str">
        <f>E7</f>
        <v>Objekty ŠL SR OZ Tribeč - opravy striech, konštrukcií a búranie</v>
      </c>
      <c r="F85" s="12"/>
      <c r="G85" s="12"/>
      <c r="H85" s="12"/>
      <c r="I85" s="13"/>
      <c r="J85" s="13"/>
      <c r="K85" s="13"/>
      <c r="L85" s="15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spans="1:47" s="16" customFormat="1" ht="12" hidden="1" customHeight="1" x14ac:dyDescent="0.25">
      <c r="A86" s="13"/>
      <c r="B86" s="14"/>
      <c r="C86" s="10" t="s">
        <v>7</v>
      </c>
      <c r="D86" s="13"/>
      <c r="E86" s="13"/>
      <c r="F86" s="13"/>
      <c r="G86" s="13"/>
      <c r="H86" s="13"/>
      <c r="I86" s="13"/>
      <c r="J86" s="13"/>
      <c r="K86" s="13"/>
      <c r="L86" s="15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spans="1:47" s="16" customFormat="1" ht="16.5" hidden="1" customHeight="1" x14ac:dyDescent="0.25">
      <c r="A87" s="13"/>
      <c r="B87" s="14"/>
      <c r="C87" s="13"/>
      <c r="D87" s="13"/>
      <c r="E87" s="17" t="str">
        <f>E9</f>
        <v>91 - Hájenka Podlaz (Voznica) - výmena strešnej krytiny</v>
      </c>
      <c r="F87" s="18"/>
      <c r="G87" s="18"/>
      <c r="H87" s="18"/>
      <c r="I87" s="13"/>
      <c r="J87" s="13"/>
      <c r="K87" s="13"/>
      <c r="L87" s="15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spans="1:47" s="16" customFormat="1" ht="6.95" hidden="1" customHeight="1" x14ac:dyDescent="0.25">
      <c r="A88" s="13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5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spans="1:47" s="16" customFormat="1" ht="12" hidden="1" customHeight="1" x14ac:dyDescent="0.25">
      <c r="A89" s="13"/>
      <c r="B89" s="14"/>
      <c r="C89" s="10" t="s">
        <v>12</v>
      </c>
      <c r="D89" s="13"/>
      <c r="E89" s="13"/>
      <c r="F89" s="19" t="str">
        <f>F12</f>
        <v xml:space="preserve"> </v>
      </c>
      <c r="G89" s="13"/>
      <c r="H89" s="13"/>
      <c r="I89" s="10" t="s">
        <v>14</v>
      </c>
      <c r="J89" s="20" t="str">
        <f>IF(J12="","",J12)</f>
        <v/>
      </c>
      <c r="K89" s="13"/>
      <c r="L89" s="15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47" s="16" customFormat="1" ht="6.95" hidden="1" customHeight="1" x14ac:dyDescent="0.25">
      <c r="A90" s="13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5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47" s="16" customFormat="1" ht="15.2" hidden="1" customHeight="1" x14ac:dyDescent="0.25">
      <c r="A91" s="13"/>
      <c r="B91" s="14"/>
      <c r="C91" s="10" t="s">
        <v>15</v>
      </c>
      <c r="D91" s="13"/>
      <c r="E91" s="13"/>
      <c r="F91" s="19" t="str">
        <f>E15</f>
        <v>Lesy SR, OZ Tribeč, š.p., Parková 7, Topoľčianky</v>
      </c>
      <c r="G91" s="13"/>
      <c r="H91" s="13"/>
      <c r="I91" s="10" t="s">
        <v>20</v>
      </c>
      <c r="J91" s="56" t="str">
        <f>E21</f>
        <v xml:space="preserve"> </v>
      </c>
      <c r="K91" s="13"/>
      <c r="L91" s="15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47" s="16" customFormat="1" ht="25.7" hidden="1" customHeight="1" x14ac:dyDescent="0.25">
      <c r="A92" s="13"/>
      <c r="B92" s="14"/>
      <c r="C92" s="10" t="s">
        <v>19</v>
      </c>
      <c r="D92" s="13"/>
      <c r="E92" s="13"/>
      <c r="F92" s="19" t="str">
        <f>IF(E18="","",E18)</f>
        <v xml:space="preserve"> </v>
      </c>
      <c r="G92" s="13"/>
      <c r="H92" s="13"/>
      <c r="I92" s="10" t="s">
        <v>21</v>
      </c>
      <c r="J92" s="56">
        <f>E24</f>
        <v>0</v>
      </c>
      <c r="K92" s="13"/>
      <c r="L92" s="15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47" s="16" customFormat="1" ht="10.35" hidden="1" customHeight="1" x14ac:dyDescent="0.25">
      <c r="A93" s="13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5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47" s="16" customFormat="1" ht="29.25" hidden="1" customHeight="1" x14ac:dyDescent="0.25">
      <c r="A94" s="13"/>
      <c r="B94" s="14"/>
      <c r="C94" s="57" t="s">
        <v>43</v>
      </c>
      <c r="D94" s="38"/>
      <c r="E94" s="38"/>
      <c r="F94" s="38"/>
      <c r="G94" s="38"/>
      <c r="H94" s="38"/>
      <c r="I94" s="38"/>
      <c r="J94" s="58" t="s">
        <v>44</v>
      </c>
      <c r="K94" s="38"/>
      <c r="L94" s="15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47" s="16" customFormat="1" ht="10.35" hidden="1" customHeight="1" x14ac:dyDescent="0.25">
      <c r="A95" s="13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5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47" s="16" customFormat="1" ht="22.9" hidden="1" customHeight="1" x14ac:dyDescent="0.25">
      <c r="A96" s="13"/>
      <c r="B96" s="14"/>
      <c r="C96" s="59" t="s">
        <v>45</v>
      </c>
      <c r="D96" s="13"/>
      <c r="E96" s="13"/>
      <c r="F96" s="13"/>
      <c r="G96" s="13"/>
      <c r="H96" s="13"/>
      <c r="I96" s="13"/>
      <c r="J96" s="29">
        <f>J130</f>
        <v>0</v>
      </c>
      <c r="K96" s="13"/>
      <c r="L96" s="15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U96" s="4" t="s">
        <v>46</v>
      </c>
    </row>
    <row r="97" spans="1:31" s="60" customFormat="1" ht="24.95" hidden="1" customHeight="1" x14ac:dyDescent="0.25">
      <c r="B97" s="61"/>
      <c r="D97" s="62" t="s">
        <v>47</v>
      </c>
      <c r="E97" s="63"/>
      <c r="F97" s="63"/>
      <c r="G97" s="63"/>
      <c r="H97" s="63"/>
      <c r="I97" s="63"/>
      <c r="J97" s="64">
        <f>J131</f>
        <v>0</v>
      </c>
      <c r="L97" s="61"/>
    </row>
    <row r="98" spans="1:31" s="65" customFormat="1" ht="19.899999999999999" hidden="1" customHeight="1" x14ac:dyDescent="0.25">
      <c r="B98" s="66"/>
      <c r="D98" s="67" t="s">
        <v>48</v>
      </c>
      <c r="E98" s="68"/>
      <c r="F98" s="68"/>
      <c r="G98" s="68"/>
      <c r="H98" s="68"/>
      <c r="I98" s="68"/>
      <c r="J98" s="69">
        <f>J132</f>
        <v>0</v>
      </c>
      <c r="L98" s="66"/>
    </row>
    <row r="99" spans="1:31" s="65" customFormat="1" ht="19.899999999999999" hidden="1" customHeight="1" x14ac:dyDescent="0.25">
      <c r="B99" s="66"/>
      <c r="D99" s="67" t="s">
        <v>49</v>
      </c>
      <c r="E99" s="68"/>
      <c r="F99" s="68"/>
      <c r="G99" s="68"/>
      <c r="H99" s="68"/>
      <c r="I99" s="68"/>
      <c r="J99" s="69">
        <f>J134</f>
        <v>0</v>
      </c>
      <c r="L99" s="66"/>
    </row>
    <row r="100" spans="1:31" s="65" customFormat="1" ht="19.899999999999999" hidden="1" customHeight="1" x14ac:dyDescent="0.25">
      <c r="B100" s="66"/>
      <c r="D100" s="67" t="s">
        <v>50</v>
      </c>
      <c r="E100" s="68"/>
      <c r="F100" s="68"/>
      <c r="G100" s="68"/>
      <c r="H100" s="68"/>
      <c r="I100" s="68"/>
      <c r="J100" s="69">
        <f>J144</f>
        <v>0</v>
      </c>
      <c r="L100" s="66"/>
    </row>
    <row r="101" spans="1:31" s="60" customFormat="1" ht="24.95" hidden="1" customHeight="1" x14ac:dyDescent="0.25">
      <c r="B101" s="61"/>
      <c r="D101" s="62" t="s">
        <v>51</v>
      </c>
      <c r="E101" s="63"/>
      <c r="F101" s="63"/>
      <c r="G101" s="63"/>
      <c r="H101" s="63"/>
      <c r="I101" s="63"/>
      <c r="J101" s="64">
        <f>J146</f>
        <v>0</v>
      </c>
      <c r="L101" s="61"/>
    </row>
    <row r="102" spans="1:31" s="65" customFormat="1" ht="19.899999999999999" hidden="1" customHeight="1" x14ac:dyDescent="0.25">
      <c r="B102" s="66"/>
      <c r="D102" s="67" t="s">
        <v>52</v>
      </c>
      <c r="E102" s="68"/>
      <c r="F102" s="68"/>
      <c r="G102" s="68"/>
      <c r="H102" s="68"/>
      <c r="I102" s="68"/>
      <c r="J102" s="69">
        <f>J147</f>
        <v>0</v>
      </c>
      <c r="L102" s="66"/>
    </row>
    <row r="103" spans="1:31" s="65" customFormat="1" ht="19.899999999999999" hidden="1" customHeight="1" x14ac:dyDescent="0.25">
      <c r="B103" s="66"/>
      <c r="D103" s="67" t="s">
        <v>53</v>
      </c>
      <c r="E103" s="68"/>
      <c r="F103" s="68"/>
      <c r="G103" s="68"/>
      <c r="H103" s="68"/>
      <c r="I103" s="68"/>
      <c r="J103" s="69">
        <f>J151</f>
        <v>0</v>
      </c>
      <c r="L103" s="66"/>
    </row>
    <row r="104" spans="1:31" s="65" customFormat="1" ht="19.899999999999999" hidden="1" customHeight="1" x14ac:dyDescent="0.25">
      <c r="B104" s="66"/>
      <c r="D104" s="67" t="s">
        <v>54</v>
      </c>
      <c r="E104" s="68"/>
      <c r="F104" s="68"/>
      <c r="G104" s="68"/>
      <c r="H104" s="68"/>
      <c r="I104" s="68"/>
      <c r="J104" s="69">
        <f>J160</f>
        <v>0</v>
      </c>
      <c r="L104" s="66"/>
    </row>
    <row r="105" spans="1:31" s="65" customFormat="1" ht="19.899999999999999" hidden="1" customHeight="1" x14ac:dyDescent="0.25">
      <c r="B105" s="66"/>
      <c r="D105" s="67" t="s">
        <v>55</v>
      </c>
      <c r="E105" s="68"/>
      <c r="F105" s="68"/>
      <c r="G105" s="68"/>
      <c r="H105" s="68"/>
      <c r="I105" s="68"/>
      <c r="J105" s="69">
        <f>J168</f>
        <v>0</v>
      </c>
      <c r="L105" s="66"/>
    </row>
    <row r="106" spans="1:31" s="65" customFormat="1" ht="19.899999999999999" hidden="1" customHeight="1" x14ac:dyDescent="0.25">
      <c r="B106" s="66"/>
      <c r="D106" s="67" t="s">
        <v>56</v>
      </c>
      <c r="E106" s="68"/>
      <c r="F106" s="68"/>
      <c r="G106" s="68"/>
      <c r="H106" s="68"/>
      <c r="I106" s="68"/>
      <c r="J106" s="69">
        <f>J181</f>
        <v>0</v>
      </c>
      <c r="L106" s="66"/>
    </row>
    <row r="107" spans="1:31" s="65" customFormat="1" ht="19.899999999999999" hidden="1" customHeight="1" x14ac:dyDescent="0.25">
      <c r="B107" s="66"/>
      <c r="D107" s="67" t="s">
        <v>57</v>
      </c>
      <c r="E107" s="68"/>
      <c r="F107" s="68"/>
      <c r="G107" s="68"/>
      <c r="H107" s="68"/>
      <c r="I107" s="68"/>
      <c r="J107" s="69">
        <f>J185</f>
        <v>0</v>
      </c>
      <c r="L107" s="66"/>
    </row>
    <row r="108" spans="1:31" s="65" customFormat="1" ht="19.899999999999999" hidden="1" customHeight="1" x14ac:dyDescent="0.25">
      <c r="B108" s="66"/>
      <c r="D108" s="67" t="s">
        <v>58</v>
      </c>
      <c r="E108" s="68"/>
      <c r="F108" s="68"/>
      <c r="G108" s="68"/>
      <c r="H108" s="68"/>
      <c r="I108" s="68"/>
      <c r="J108" s="69">
        <f>J189</f>
        <v>0</v>
      </c>
      <c r="L108" s="66"/>
    </row>
    <row r="109" spans="1:31" s="60" customFormat="1" ht="24.95" hidden="1" customHeight="1" x14ac:dyDescent="0.25">
      <c r="B109" s="61"/>
      <c r="D109" s="62" t="s">
        <v>59</v>
      </c>
      <c r="E109" s="63"/>
      <c r="F109" s="63"/>
      <c r="G109" s="63"/>
      <c r="H109" s="63"/>
      <c r="I109" s="63"/>
      <c r="J109" s="64">
        <f>J191</f>
        <v>0</v>
      </c>
      <c r="L109" s="61"/>
    </row>
    <row r="110" spans="1:31" s="65" customFormat="1" ht="19.899999999999999" hidden="1" customHeight="1" x14ac:dyDescent="0.25">
      <c r="B110" s="66"/>
      <c r="D110" s="67" t="s">
        <v>60</v>
      </c>
      <c r="E110" s="68"/>
      <c r="F110" s="68"/>
      <c r="G110" s="68"/>
      <c r="H110" s="68"/>
      <c r="I110" s="68"/>
      <c r="J110" s="69">
        <f>J192</f>
        <v>0</v>
      </c>
      <c r="L110" s="66"/>
    </row>
    <row r="111" spans="1:31" s="16" customFormat="1" ht="21.75" hidden="1" customHeight="1" x14ac:dyDescent="0.25">
      <c r="A111" s="13"/>
      <c r="B111" s="14"/>
      <c r="C111" s="13"/>
      <c r="D111" s="13"/>
      <c r="E111" s="13"/>
      <c r="F111" s="13"/>
      <c r="G111" s="13"/>
      <c r="H111" s="13"/>
      <c r="I111" s="13"/>
      <c r="J111" s="13"/>
      <c r="K111" s="13"/>
      <c r="L111" s="15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s="16" customFormat="1" ht="6.95" hidden="1" customHeight="1" x14ac:dyDescent="0.25">
      <c r="A112" s="13"/>
      <c r="B112" s="52"/>
      <c r="C112" s="53"/>
      <c r="D112" s="53"/>
      <c r="E112" s="53"/>
      <c r="F112" s="53"/>
      <c r="G112" s="53"/>
      <c r="H112" s="53"/>
      <c r="I112" s="53"/>
      <c r="J112" s="53"/>
      <c r="K112" s="53"/>
      <c r="L112" s="15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hidden="1" x14ac:dyDescent="0.25"/>
    <row r="114" spans="1:31" hidden="1" x14ac:dyDescent="0.25"/>
    <row r="115" spans="1:31" hidden="1" x14ac:dyDescent="0.25"/>
    <row r="116" spans="1:31" s="16" customFormat="1" ht="6.95" customHeight="1" x14ac:dyDescent="0.25">
      <c r="A116" s="13"/>
      <c r="B116" s="54"/>
      <c r="C116" s="55"/>
      <c r="D116" s="55"/>
      <c r="E116" s="55"/>
      <c r="F116" s="55"/>
      <c r="G116" s="55"/>
      <c r="H116" s="55"/>
      <c r="I116" s="55"/>
      <c r="J116" s="55"/>
      <c r="K116" s="55"/>
      <c r="L116" s="15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s="16" customFormat="1" ht="24.95" customHeight="1" x14ac:dyDescent="0.25">
      <c r="A117" s="13"/>
      <c r="B117" s="14"/>
      <c r="C117" s="8" t="s">
        <v>61</v>
      </c>
      <c r="D117" s="13"/>
      <c r="E117" s="13"/>
      <c r="F117" s="13"/>
      <c r="G117" s="13"/>
      <c r="H117" s="13"/>
      <c r="I117" s="13"/>
      <c r="J117" s="13"/>
      <c r="K117" s="13"/>
      <c r="L117" s="15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s="16" customFormat="1" ht="6.95" customHeight="1" x14ac:dyDescent="0.25">
      <c r="A118" s="13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5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s="16" customFormat="1" ht="12" customHeight="1" x14ac:dyDescent="0.25">
      <c r="A119" s="13"/>
      <c r="B119" s="14"/>
      <c r="C119" s="10" t="s">
        <v>6</v>
      </c>
      <c r="D119" s="13"/>
      <c r="E119" s="13"/>
      <c r="F119" s="13"/>
      <c r="G119" s="13"/>
      <c r="H119" s="13"/>
      <c r="I119" s="13"/>
      <c r="J119" s="13"/>
      <c r="K119" s="13"/>
      <c r="L119" s="15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s="16" customFormat="1" ht="16.5" customHeight="1" x14ac:dyDescent="0.25">
      <c r="A120" s="13"/>
      <c r="B120" s="14"/>
      <c r="C120" s="13"/>
      <c r="D120" s="13"/>
      <c r="E120" s="11" t="str">
        <f>E7</f>
        <v>Objekty ŠL SR OZ Tribeč - opravy striech, konštrukcií a búranie</v>
      </c>
      <c r="F120" s="12"/>
      <c r="G120" s="12"/>
      <c r="H120" s="12"/>
      <c r="I120" s="13"/>
      <c r="J120" s="13"/>
      <c r="K120" s="13"/>
      <c r="L120" s="15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s="16" customFormat="1" ht="12" customHeight="1" x14ac:dyDescent="0.25">
      <c r="A121" s="13"/>
      <c r="B121" s="14"/>
      <c r="C121" s="10" t="s">
        <v>7</v>
      </c>
      <c r="D121" s="13"/>
      <c r="E121" s="13"/>
      <c r="F121" s="13"/>
      <c r="G121" s="13"/>
      <c r="H121" s="13"/>
      <c r="I121" s="13"/>
      <c r="J121" s="13"/>
      <c r="K121" s="13"/>
      <c r="L121" s="15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s="16" customFormat="1" ht="16.5" customHeight="1" x14ac:dyDescent="0.25">
      <c r="A122" s="13"/>
      <c r="B122" s="14"/>
      <c r="C122" s="13"/>
      <c r="D122" s="13"/>
      <c r="E122" s="17" t="str">
        <f>E9</f>
        <v>91 - Hájenka Podlaz (Voznica) - výmena strešnej krytiny</v>
      </c>
      <c r="F122" s="18"/>
      <c r="G122" s="18"/>
      <c r="H122" s="18"/>
      <c r="I122" s="13"/>
      <c r="J122" s="13"/>
      <c r="K122" s="13"/>
      <c r="L122" s="15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s="16" customFormat="1" ht="6.95" customHeight="1" x14ac:dyDescent="0.25">
      <c r="A123" s="13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5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s="16" customFormat="1" ht="12" customHeight="1" x14ac:dyDescent="0.25">
      <c r="A124" s="13"/>
      <c r="B124" s="14"/>
      <c r="C124" s="10" t="s">
        <v>12</v>
      </c>
      <c r="D124" s="13"/>
      <c r="E124" s="13"/>
      <c r="F124" s="19" t="str">
        <f>F12</f>
        <v xml:space="preserve"> </v>
      </c>
      <c r="G124" s="13"/>
      <c r="H124" s="13"/>
      <c r="I124" s="10" t="s">
        <v>14</v>
      </c>
      <c r="J124" s="20" t="str">
        <f>IF(J12="","",J12)</f>
        <v/>
      </c>
      <c r="K124" s="13"/>
      <c r="L124" s="15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s="16" customFormat="1" ht="6.95" customHeight="1" x14ac:dyDescent="0.25">
      <c r="A125" s="13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5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s="16" customFormat="1" ht="15.2" customHeight="1" x14ac:dyDescent="0.25">
      <c r="A126" s="13"/>
      <c r="B126" s="14"/>
      <c r="C126" s="10" t="s">
        <v>15</v>
      </c>
      <c r="D126" s="13"/>
      <c r="E126" s="13"/>
      <c r="F126" s="19" t="str">
        <f>E15</f>
        <v>Lesy SR, OZ Tribeč, š.p., Parková 7, Topoľčianky</v>
      </c>
      <c r="G126" s="13"/>
      <c r="H126" s="13"/>
      <c r="I126" s="10" t="s">
        <v>20</v>
      </c>
      <c r="J126" s="56" t="str">
        <f>E21</f>
        <v xml:space="preserve"> </v>
      </c>
      <c r="K126" s="13"/>
      <c r="L126" s="15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s="16" customFormat="1" ht="25.7" customHeight="1" x14ac:dyDescent="0.25">
      <c r="A127" s="13"/>
      <c r="B127" s="14"/>
      <c r="C127" s="10" t="s">
        <v>19</v>
      </c>
      <c r="D127" s="13"/>
      <c r="E127" s="13"/>
      <c r="F127" s="19" t="str">
        <f>IF(E18="","",E18)</f>
        <v xml:space="preserve"> </v>
      </c>
      <c r="G127" s="13"/>
      <c r="H127" s="13"/>
      <c r="I127" s="10" t="s">
        <v>21</v>
      </c>
      <c r="J127" s="56">
        <f>E24</f>
        <v>0</v>
      </c>
      <c r="K127" s="13"/>
      <c r="L127" s="15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s="16" customFormat="1" ht="10.35" customHeight="1" x14ac:dyDescent="0.25">
      <c r="A128" s="13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5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65" s="80" customFormat="1" ht="29.25" customHeight="1" x14ac:dyDescent="0.25">
      <c r="A129" s="70"/>
      <c r="B129" s="71"/>
      <c r="C129" s="72" t="s">
        <v>62</v>
      </c>
      <c r="D129" s="73" t="s">
        <v>63</v>
      </c>
      <c r="E129" s="73" t="s">
        <v>64</v>
      </c>
      <c r="F129" s="73" t="s">
        <v>65</v>
      </c>
      <c r="G129" s="73" t="s">
        <v>66</v>
      </c>
      <c r="H129" s="73" t="s">
        <v>67</v>
      </c>
      <c r="I129" s="73" t="s">
        <v>68</v>
      </c>
      <c r="J129" s="74" t="s">
        <v>44</v>
      </c>
      <c r="K129" s="75" t="s">
        <v>69</v>
      </c>
      <c r="L129" s="76"/>
      <c r="M129" s="77" t="s">
        <v>10</v>
      </c>
      <c r="N129" s="78"/>
      <c r="O129" s="78" t="s">
        <v>70</v>
      </c>
      <c r="P129" s="78" t="s">
        <v>71</v>
      </c>
      <c r="Q129" s="78" t="s">
        <v>72</v>
      </c>
      <c r="R129" s="78" t="s">
        <v>73</v>
      </c>
      <c r="S129" s="78" t="s">
        <v>74</v>
      </c>
      <c r="T129" s="79" t="s">
        <v>75</v>
      </c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</row>
    <row r="130" spans="1:65" s="16" customFormat="1" ht="22.9" customHeight="1" x14ac:dyDescent="0.25">
      <c r="A130" s="13"/>
      <c r="B130" s="14"/>
      <c r="C130" s="81" t="s">
        <v>45</v>
      </c>
      <c r="D130" s="13"/>
      <c r="E130" s="13"/>
      <c r="F130" s="13"/>
      <c r="G130" s="13"/>
      <c r="H130" s="13"/>
      <c r="I130" s="13"/>
      <c r="J130" s="82">
        <f>BK130</f>
        <v>0</v>
      </c>
      <c r="K130" s="13"/>
      <c r="L130" s="14"/>
      <c r="M130" s="83"/>
      <c r="N130" s="84"/>
      <c r="O130" s="27"/>
      <c r="P130" s="85">
        <f>P131+P146+P191</f>
        <v>677.08174239999983</v>
      </c>
      <c r="Q130" s="27"/>
      <c r="R130" s="85">
        <f>R131+R146+R191</f>
        <v>15.831509585080001</v>
      </c>
      <c r="S130" s="27"/>
      <c r="T130" s="86">
        <f>T131+T146+T191</f>
        <v>26.365141999999999</v>
      </c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4" t="s">
        <v>76</v>
      </c>
      <c r="AU130" s="4" t="s">
        <v>46</v>
      </c>
      <c r="BK130" s="87">
        <f>BK131+BK146+BK191</f>
        <v>0</v>
      </c>
    </row>
    <row r="131" spans="1:65" s="88" customFormat="1" ht="25.9" customHeight="1" x14ac:dyDescent="0.2">
      <c r="B131" s="89"/>
      <c r="D131" s="90" t="s">
        <v>76</v>
      </c>
      <c r="E131" s="91" t="s">
        <v>77</v>
      </c>
      <c r="F131" s="91" t="s">
        <v>78</v>
      </c>
      <c r="J131" s="92">
        <f>BK131</f>
        <v>0</v>
      </c>
      <c r="L131" s="89"/>
      <c r="M131" s="93"/>
      <c r="N131" s="94"/>
      <c r="O131" s="94"/>
      <c r="P131" s="95">
        <f>P132+P134+P144</f>
        <v>84.737172000000001</v>
      </c>
      <c r="Q131" s="94"/>
      <c r="R131" s="95">
        <f>R132+R134+R144</f>
        <v>4.3852000000000002E-2</v>
      </c>
      <c r="S131" s="94"/>
      <c r="T131" s="96">
        <f>T132+T134+T144</f>
        <v>7.0055700000000005</v>
      </c>
      <c r="AR131" s="90" t="s">
        <v>79</v>
      </c>
      <c r="AT131" s="97" t="s">
        <v>76</v>
      </c>
      <c r="AU131" s="97" t="s">
        <v>2</v>
      </c>
      <c r="AY131" s="90" t="s">
        <v>80</v>
      </c>
      <c r="BK131" s="98">
        <f>BK132+BK134+BK144</f>
        <v>0</v>
      </c>
    </row>
    <row r="132" spans="1:65" s="88" customFormat="1" ht="22.9" customHeight="1" x14ac:dyDescent="0.2">
      <c r="B132" s="89"/>
      <c r="D132" s="90" t="s">
        <v>76</v>
      </c>
      <c r="E132" s="99" t="s">
        <v>81</v>
      </c>
      <c r="F132" s="99" t="s">
        <v>82</v>
      </c>
      <c r="J132" s="100">
        <f>BK132</f>
        <v>0</v>
      </c>
      <c r="L132" s="89"/>
      <c r="M132" s="93"/>
      <c r="N132" s="94"/>
      <c r="O132" s="94"/>
      <c r="P132" s="95">
        <f>P133</f>
        <v>0.56227199999999999</v>
      </c>
      <c r="Q132" s="94"/>
      <c r="R132" s="95">
        <f>R133</f>
        <v>4.2272000000000004E-2</v>
      </c>
      <c r="S132" s="94"/>
      <c r="T132" s="96">
        <f>T133</f>
        <v>0</v>
      </c>
      <c r="AR132" s="90" t="s">
        <v>79</v>
      </c>
      <c r="AT132" s="97" t="s">
        <v>76</v>
      </c>
      <c r="AU132" s="97" t="s">
        <v>79</v>
      </c>
      <c r="AY132" s="90" t="s">
        <v>80</v>
      </c>
      <c r="BK132" s="98">
        <f>BK133</f>
        <v>0</v>
      </c>
    </row>
    <row r="133" spans="1:65" s="16" customFormat="1" ht="24.2" customHeight="1" x14ac:dyDescent="0.25">
      <c r="A133" s="13"/>
      <c r="B133" s="101"/>
      <c r="C133" s="102" t="s">
        <v>79</v>
      </c>
      <c r="D133" s="102" t="s">
        <v>83</v>
      </c>
      <c r="E133" s="103" t="s">
        <v>84</v>
      </c>
      <c r="F133" s="104" t="s">
        <v>85</v>
      </c>
      <c r="G133" s="105" t="s">
        <v>86</v>
      </c>
      <c r="H133" s="106">
        <v>3.2</v>
      </c>
      <c r="I133" s="106"/>
      <c r="J133" s="106">
        <f>ROUND(I133*H133,2)</f>
        <v>0</v>
      </c>
      <c r="K133" s="107"/>
      <c r="L133" s="14"/>
      <c r="M133" s="108" t="s">
        <v>10</v>
      </c>
      <c r="N133" s="109"/>
      <c r="O133" s="110">
        <v>0.17571000000000001</v>
      </c>
      <c r="P133" s="110">
        <f>O133*H133</f>
        <v>0.56227199999999999</v>
      </c>
      <c r="Q133" s="110">
        <v>1.321E-2</v>
      </c>
      <c r="R133" s="110">
        <f>Q133*H133</f>
        <v>4.2272000000000004E-2</v>
      </c>
      <c r="S133" s="110">
        <v>0</v>
      </c>
      <c r="T133" s="111">
        <f>S133*H133</f>
        <v>0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R133" s="112" t="s">
        <v>87</v>
      </c>
      <c r="AT133" s="112" t="s">
        <v>83</v>
      </c>
      <c r="AU133" s="112" t="s">
        <v>88</v>
      </c>
      <c r="AY133" s="4" t="s">
        <v>80</v>
      </c>
      <c r="BE133" s="113">
        <f>IF(N133="základná",J133,0)</f>
        <v>0</v>
      </c>
      <c r="BF133" s="113">
        <f>IF(N133="znížená",J133,0)</f>
        <v>0</v>
      </c>
      <c r="BG133" s="113">
        <f>IF(N133="zákl. prenesená",J133,0)</f>
        <v>0</v>
      </c>
      <c r="BH133" s="113">
        <f>IF(N133="zníž. prenesená",J133,0)</f>
        <v>0</v>
      </c>
      <c r="BI133" s="113">
        <f>IF(N133="nulová",J133,0)</f>
        <v>0</v>
      </c>
      <c r="BJ133" s="4" t="s">
        <v>88</v>
      </c>
      <c r="BK133" s="113">
        <f>ROUND(I133*H133,2)</f>
        <v>0</v>
      </c>
      <c r="BL133" s="4" t="s">
        <v>87</v>
      </c>
      <c r="BM133" s="112" t="s">
        <v>89</v>
      </c>
    </row>
    <row r="134" spans="1:65" s="88" customFormat="1" ht="22.9" customHeight="1" x14ac:dyDescent="0.2">
      <c r="B134" s="89"/>
      <c r="D134" s="90" t="s">
        <v>76</v>
      </c>
      <c r="E134" s="99" t="s">
        <v>90</v>
      </c>
      <c r="F134" s="99" t="s">
        <v>91</v>
      </c>
      <c r="J134" s="100">
        <f>BK134</f>
        <v>0</v>
      </c>
      <c r="L134" s="89"/>
      <c r="M134" s="93"/>
      <c r="N134" s="94"/>
      <c r="O134" s="94"/>
      <c r="P134" s="95">
        <f>SUM(P135:P143)</f>
        <v>84.13000000000001</v>
      </c>
      <c r="Q134" s="94"/>
      <c r="R134" s="95">
        <f>SUM(R135:R143)</f>
        <v>1.58E-3</v>
      </c>
      <c r="S134" s="94"/>
      <c r="T134" s="96">
        <f>SUM(T135:T143)</f>
        <v>7.0055700000000005</v>
      </c>
      <c r="AR134" s="90" t="s">
        <v>79</v>
      </c>
      <c r="AT134" s="97" t="s">
        <v>76</v>
      </c>
      <c r="AU134" s="97" t="s">
        <v>79</v>
      </c>
      <c r="AY134" s="90" t="s">
        <v>80</v>
      </c>
      <c r="BK134" s="98">
        <f>SUM(BK135:BK143)</f>
        <v>0</v>
      </c>
    </row>
    <row r="135" spans="1:65" s="16" customFormat="1" ht="24.2" customHeight="1" x14ac:dyDescent="0.25">
      <c r="A135" s="13"/>
      <c r="B135" s="101"/>
      <c r="C135" s="102" t="s">
        <v>88</v>
      </c>
      <c r="D135" s="102" t="s">
        <v>83</v>
      </c>
      <c r="E135" s="103" t="s">
        <v>92</v>
      </c>
      <c r="F135" s="104" t="s">
        <v>93</v>
      </c>
      <c r="G135" s="105" t="s">
        <v>94</v>
      </c>
      <c r="H135" s="106">
        <v>4.29</v>
      </c>
      <c r="I135" s="106"/>
      <c r="J135" s="106">
        <f t="shared" ref="J135:J143" si="0">ROUND(I135*H135,2)</f>
        <v>0</v>
      </c>
      <c r="K135" s="107"/>
      <c r="L135" s="14"/>
      <c r="M135" s="108" t="s">
        <v>10</v>
      </c>
      <c r="N135" s="109"/>
      <c r="O135" s="110">
        <v>2.464</v>
      </c>
      <c r="P135" s="110">
        <f t="shared" ref="P135:P143" si="1">O135*H135</f>
        <v>10.57056</v>
      </c>
      <c r="Q135" s="110">
        <v>0</v>
      </c>
      <c r="R135" s="110">
        <f t="shared" ref="R135:R143" si="2">Q135*H135</f>
        <v>0</v>
      </c>
      <c r="S135" s="110">
        <v>1.633</v>
      </c>
      <c r="T135" s="111">
        <f t="shared" ref="T135:T143" si="3">S135*H135</f>
        <v>7.0055700000000005</v>
      </c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R135" s="112" t="s">
        <v>87</v>
      </c>
      <c r="AT135" s="112" t="s">
        <v>83</v>
      </c>
      <c r="AU135" s="112" t="s">
        <v>88</v>
      </c>
      <c r="AY135" s="4" t="s">
        <v>80</v>
      </c>
      <c r="BE135" s="113">
        <f t="shared" ref="BE135:BE143" si="4">IF(N135="základná",J135,0)</f>
        <v>0</v>
      </c>
      <c r="BF135" s="113">
        <f t="shared" ref="BF135:BF143" si="5">IF(N135="znížená",J135,0)</f>
        <v>0</v>
      </c>
      <c r="BG135" s="113">
        <f t="shared" ref="BG135:BG143" si="6">IF(N135="zákl. prenesená",J135,0)</f>
        <v>0</v>
      </c>
      <c r="BH135" s="113">
        <f t="shared" ref="BH135:BH143" si="7">IF(N135="zníž. prenesená",J135,0)</f>
        <v>0</v>
      </c>
      <c r="BI135" s="113">
        <f t="shared" ref="BI135:BI143" si="8">IF(N135="nulová",J135,0)</f>
        <v>0</v>
      </c>
      <c r="BJ135" s="4" t="s">
        <v>88</v>
      </c>
      <c r="BK135" s="113">
        <f t="shared" ref="BK135:BK143" si="9">ROUND(I135*H135,2)</f>
        <v>0</v>
      </c>
      <c r="BL135" s="4" t="s">
        <v>87</v>
      </c>
      <c r="BM135" s="112" t="s">
        <v>95</v>
      </c>
    </row>
    <row r="136" spans="1:65" s="16" customFormat="1" ht="24.2" customHeight="1" x14ac:dyDescent="0.25">
      <c r="A136" s="13"/>
      <c r="B136" s="101"/>
      <c r="C136" s="102" t="s">
        <v>96</v>
      </c>
      <c r="D136" s="102" t="s">
        <v>83</v>
      </c>
      <c r="E136" s="103" t="s">
        <v>97</v>
      </c>
      <c r="F136" s="104" t="s">
        <v>98</v>
      </c>
      <c r="G136" s="105" t="s">
        <v>99</v>
      </c>
      <c r="H136" s="106">
        <v>26.37</v>
      </c>
      <c r="I136" s="106"/>
      <c r="J136" s="106">
        <f t="shared" si="0"/>
        <v>0</v>
      </c>
      <c r="K136" s="107"/>
      <c r="L136" s="14"/>
      <c r="M136" s="108" t="s">
        <v>10</v>
      </c>
      <c r="N136" s="109"/>
      <c r="O136" s="110">
        <v>0.88200000000000001</v>
      </c>
      <c r="P136" s="110">
        <f t="shared" si="1"/>
        <v>23.25834</v>
      </c>
      <c r="Q136" s="110">
        <v>0</v>
      </c>
      <c r="R136" s="110">
        <f t="shared" si="2"/>
        <v>0</v>
      </c>
      <c r="S136" s="110">
        <v>0</v>
      </c>
      <c r="T136" s="111">
        <f t="shared" si="3"/>
        <v>0</v>
      </c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R136" s="112" t="s">
        <v>87</v>
      </c>
      <c r="AT136" s="112" t="s">
        <v>83</v>
      </c>
      <c r="AU136" s="112" t="s">
        <v>88</v>
      </c>
      <c r="AY136" s="4" t="s">
        <v>80</v>
      </c>
      <c r="BE136" s="113">
        <f t="shared" si="4"/>
        <v>0</v>
      </c>
      <c r="BF136" s="113">
        <f t="shared" si="5"/>
        <v>0</v>
      </c>
      <c r="BG136" s="113">
        <f t="shared" si="6"/>
        <v>0</v>
      </c>
      <c r="BH136" s="113">
        <f t="shared" si="7"/>
        <v>0</v>
      </c>
      <c r="BI136" s="113">
        <f t="shared" si="8"/>
        <v>0</v>
      </c>
      <c r="BJ136" s="4" t="s">
        <v>88</v>
      </c>
      <c r="BK136" s="113">
        <f t="shared" si="9"/>
        <v>0</v>
      </c>
      <c r="BL136" s="4" t="s">
        <v>87</v>
      </c>
      <c r="BM136" s="112" t="s">
        <v>100</v>
      </c>
    </row>
    <row r="137" spans="1:65" s="16" customFormat="1" ht="16.5" customHeight="1" x14ac:dyDescent="0.25">
      <c r="A137" s="13"/>
      <c r="B137" s="101"/>
      <c r="C137" s="102" t="s">
        <v>87</v>
      </c>
      <c r="D137" s="102" t="s">
        <v>83</v>
      </c>
      <c r="E137" s="103" t="s">
        <v>101</v>
      </c>
      <c r="F137" s="104" t="s">
        <v>102</v>
      </c>
      <c r="G137" s="105" t="s">
        <v>103</v>
      </c>
      <c r="H137" s="106">
        <v>1</v>
      </c>
      <c r="I137" s="106"/>
      <c r="J137" s="106">
        <f t="shared" si="0"/>
        <v>0</v>
      </c>
      <c r="K137" s="107"/>
      <c r="L137" s="14"/>
      <c r="M137" s="108" t="s">
        <v>10</v>
      </c>
      <c r="N137" s="109"/>
      <c r="O137" s="110">
        <v>0.80461000000000005</v>
      </c>
      <c r="P137" s="110">
        <f t="shared" si="1"/>
        <v>0.80461000000000005</v>
      </c>
      <c r="Q137" s="110">
        <v>1.58E-3</v>
      </c>
      <c r="R137" s="110">
        <f t="shared" si="2"/>
        <v>1.58E-3</v>
      </c>
      <c r="S137" s="110">
        <v>0</v>
      </c>
      <c r="T137" s="111">
        <f t="shared" si="3"/>
        <v>0</v>
      </c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R137" s="112" t="s">
        <v>87</v>
      </c>
      <c r="AT137" s="112" t="s">
        <v>83</v>
      </c>
      <c r="AU137" s="112" t="s">
        <v>88</v>
      </c>
      <c r="AY137" s="4" t="s">
        <v>80</v>
      </c>
      <c r="BE137" s="113">
        <f t="shared" si="4"/>
        <v>0</v>
      </c>
      <c r="BF137" s="113">
        <f t="shared" si="5"/>
        <v>0</v>
      </c>
      <c r="BG137" s="113">
        <f t="shared" si="6"/>
        <v>0</v>
      </c>
      <c r="BH137" s="113">
        <f t="shared" si="7"/>
        <v>0</v>
      </c>
      <c r="BI137" s="113">
        <f t="shared" si="8"/>
        <v>0</v>
      </c>
      <c r="BJ137" s="4" t="s">
        <v>88</v>
      </c>
      <c r="BK137" s="113">
        <f t="shared" si="9"/>
        <v>0</v>
      </c>
      <c r="BL137" s="4" t="s">
        <v>87</v>
      </c>
      <c r="BM137" s="112" t="s">
        <v>104</v>
      </c>
    </row>
    <row r="138" spans="1:65" s="16" customFormat="1" ht="21.75" customHeight="1" x14ac:dyDescent="0.25">
      <c r="A138" s="13"/>
      <c r="B138" s="101"/>
      <c r="C138" s="102" t="s">
        <v>105</v>
      </c>
      <c r="D138" s="102" t="s">
        <v>83</v>
      </c>
      <c r="E138" s="103" t="s">
        <v>106</v>
      </c>
      <c r="F138" s="104" t="s">
        <v>107</v>
      </c>
      <c r="G138" s="105" t="s">
        <v>99</v>
      </c>
      <c r="H138" s="106">
        <v>26.37</v>
      </c>
      <c r="I138" s="106"/>
      <c r="J138" s="106">
        <f t="shared" si="0"/>
        <v>0</v>
      </c>
      <c r="K138" s="107"/>
      <c r="L138" s="14"/>
      <c r="M138" s="108" t="s">
        <v>10</v>
      </c>
      <c r="N138" s="109"/>
      <c r="O138" s="110">
        <v>0.59799999999999998</v>
      </c>
      <c r="P138" s="110">
        <f t="shared" si="1"/>
        <v>15.769259999999999</v>
      </c>
      <c r="Q138" s="110">
        <v>0</v>
      </c>
      <c r="R138" s="110">
        <f t="shared" si="2"/>
        <v>0</v>
      </c>
      <c r="S138" s="110">
        <v>0</v>
      </c>
      <c r="T138" s="111">
        <f t="shared" si="3"/>
        <v>0</v>
      </c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R138" s="112" t="s">
        <v>87</v>
      </c>
      <c r="AT138" s="112" t="s">
        <v>83</v>
      </c>
      <c r="AU138" s="112" t="s">
        <v>88</v>
      </c>
      <c r="AY138" s="4" t="s">
        <v>80</v>
      </c>
      <c r="BE138" s="113">
        <f t="shared" si="4"/>
        <v>0</v>
      </c>
      <c r="BF138" s="113">
        <f t="shared" si="5"/>
        <v>0</v>
      </c>
      <c r="BG138" s="113">
        <f t="shared" si="6"/>
        <v>0</v>
      </c>
      <c r="BH138" s="113">
        <f t="shared" si="7"/>
        <v>0</v>
      </c>
      <c r="BI138" s="113">
        <f t="shared" si="8"/>
        <v>0</v>
      </c>
      <c r="BJ138" s="4" t="s">
        <v>88</v>
      </c>
      <c r="BK138" s="113">
        <f t="shared" si="9"/>
        <v>0</v>
      </c>
      <c r="BL138" s="4" t="s">
        <v>87</v>
      </c>
      <c r="BM138" s="112" t="s">
        <v>108</v>
      </c>
    </row>
    <row r="139" spans="1:65" s="16" customFormat="1" ht="24.2" customHeight="1" x14ac:dyDescent="0.25">
      <c r="A139" s="13"/>
      <c r="B139" s="101"/>
      <c r="C139" s="102" t="s">
        <v>81</v>
      </c>
      <c r="D139" s="102" t="s">
        <v>83</v>
      </c>
      <c r="E139" s="103" t="s">
        <v>109</v>
      </c>
      <c r="F139" s="104" t="s">
        <v>110</v>
      </c>
      <c r="G139" s="105" t="s">
        <v>99</v>
      </c>
      <c r="H139" s="106">
        <v>527.4</v>
      </c>
      <c r="I139" s="106"/>
      <c r="J139" s="106">
        <f t="shared" si="0"/>
        <v>0</v>
      </c>
      <c r="K139" s="107"/>
      <c r="L139" s="14"/>
      <c r="M139" s="108" t="s">
        <v>10</v>
      </c>
      <c r="N139" s="109"/>
      <c r="O139" s="110">
        <v>7.0000000000000001E-3</v>
      </c>
      <c r="P139" s="110">
        <f t="shared" si="1"/>
        <v>3.6917999999999997</v>
      </c>
      <c r="Q139" s="110">
        <v>0</v>
      </c>
      <c r="R139" s="110">
        <f t="shared" si="2"/>
        <v>0</v>
      </c>
      <c r="S139" s="110">
        <v>0</v>
      </c>
      <c r="T139" s="111">
        <f t="shared" si="3"/>
        <v>0</v>
      </c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R139" s="112" t="s">
        <v>87</v>
      </c>
      <c r="AT139" s="112" t="s">
        <v>83</v>
      </c>
      <c r="AU139" s="112" t="s">
        <v>88</v>
      </c>
      <c r="AY139" s="4" t="s">
        <v>80</v>
      </c>
      <c r="BE139" s="113">
        <f t="shared" si="4"/>
        <v>0</v>
      </c>
      <c r="BF139" s="113">
        <f t="shared" si="5"/>
        <v>0</v>
      </c>
      <c r="BG139" s="113">
        <f t="shared" si="6"/>
        <v>0</v>
      </c>
      <c r="BH139" s="113">
        <f t="shared" si="7"/>
        <v>0</v>
      </c>
      <c r="BI139" s="113">
        <f t="shared" si="8"/>
        <v>0</v>
      </c>
      <c r="BJ139" s="4" t="s">
        <v>88</v>
      </c>
      <c r="BK139" s="113">
        <f t="shared" si="9"/>
        <v>0</v>
      </c>
      <c r="BL139" s="4" t="s">
        <v>87</v>
      </c>
      <c r="BM139" s="112" t="s">
        <v>111</v>
      </c>
    </row>
    <row r="140" spans="1:65" s="16" customFormat="1" ht="24.2" customHeight="1" x14ac:dyDescent="0.25">
      <c r="A140" s="13"/>
      <c r="B140" s="101"/>
      <c r="C140" s="102" t="s">
        <v>112</v>
      </c>
      <c r="D140" s="102" t="s">
        <v>83</v>
      </c>
      <c r="E140" s="103" t="s">
        <v>113</v>
      </c>
      <c r="F140" s="104" t="s">
        <v>114</v>
      </c>
      <c r="G140" s="105" t="s">
        <v>99</v>
      </c>
      <c r="H140" s="106">
        <v>26.37</v>
      </c>
      <c r="I140" s="106"/>
      <c r="J140" s="106">
        <f t="shared" si="0"/>
        <v>0</v>
      </c>
      <c r="K140" s="107"/>
      <c r="L140" s="14"/>
      <c r="M140" s="108" t="s">
        <v>10</v>
      </c>
      <c r="N140" s="109"/>
      <c r="O140" s="110">
        <v>0.89</v>
      </c>
      <c r="P140" s="110">
        <f t="shared" si="1"/>
        <v>23.4693</v>
      </c>
      <c r="Q140" s="110">
        <v>0</v>
      </c>
      <c r="R140" s="110">
        <f t="shared" si="2"/>
        <v>0</v>
      </c>
      <c r="S140" s="110">
        <v>0</v>
      </c>
      <c r="T140" s="111">
        <f t="shared" si="3"/>
        <v>0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R140" s="112" t="s">
        <v>87</v>
      </c>
      <c r="AT140" s="112" t="s">
        <v>83</v>
      </c>
      <c r="AU140" s="112" t="s">
        <v>88</v>
      </c>
      <c r="AY140" s="4" t="s">
        <v>80</v>
      </c>
      <c r="BE140" s="113">
        <f t="shared" si="4"/>
        <v>0</v>
      </c>
      <c r="BF140" s="113">
        <f t="shared" si="5"/>
        <v>0</v>
      </c>
      <c r="BG140" s="113">
        <f t="shared" si="6"/>
        <v>0</v>
      </c>
      <c r="BH140" s="113">
        <f t="shared" si="7"/>
        <v>0</v>
      </c>
      <c r="BI140" s="113">
        <f t="shared" si="8"/>
        <v>0</v>
      </c>
      <c r="BJ140" s="4" t="s">
        <v>88</v>
      </c>
      <c r="BK140" s="113">
        <f t="shared" si="9"/>
        <v>0</v>
      </c>
      <c r="BL140" s="4" t="s">
        <v>87</v>
      </c>
      <c r="BM140" s="112" t="s">
        <v>115</v>
      </c>
    </row>
    <row r="141" spans="1:65" s="16" customFormat="1" ht="24.2" customHeight="1" x14ac:dyDescent="0.25">
      <c r="A141" s="13"/>
      <c r="B141" s="101"/>
      <c r="C141" s="102" t="s">
        <v>116</v>
      </c>
      <c r="D141" s="102" t="s">
        <v>83</v>
      </c>
      <c r="E141" s="103" t="s">
        <v>117</v>
      </c>
      <c r="F141" s="104" t="s">
        <v>118</v>
      </c>
      <c r="G141" s="105" t="s">
        <v>99</v>
      </c>
      <c r="H141" s="106">
        <v>26.37</v>
      </c>
      <c r="I141" s="106"/>
      <c r="J141" s="106">
        <f t="shared" si="0"/>
        <v>0</v>
      </c>
      <c r="K141" s="107"/>
      <c r="L141" s="14"/>
      <c r="M141" s="108" t="s">
        <v>10</v>
      </c>
      <c r="N141" s="109"/>
      <c r="O141" s="110">
        <v>0.1</v>
      </c>
      <c r="P141" s="110">
        <f t="shared" si="1"/>
        <v>2.6370000000000005</v>
      </c>
      <c r="Q141" s="110">
        <v>0</v>
      </c>
      <c r="R141" s="110">
        <f t="shared" si="2"/>
        <v>0</v>
      </c>
      <c r="S141" s="110">
        <v>0</v>
      </c>
      <c r="T141" s="111">
        <f t="shared" si="3"/>
        <v>0</v>
      </c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R141" s="112" t="s">
        <v>87</v>
      </c>
      <c r="AT141" s="112" t="s">
        <v>83</v>
      </c>
      <c r="AU141" s="112" t="s">
        <v>88</v>
      </c>
      <c r="AY141" s="4" t="s">
        <v>80</v>
      </c>
      <c r="BE141" s="113">
        <f t="shared" si="4"/>
        <v>0</v>
      </c>
      <c r="BF141" s="113">
        <f t="shared" si="5"/>
        <v>0</v>
      </c>
      <c r="BG141" s="113">
        <f t="shared" si="6"/>
        <v>0</v>
      </c>
      <c r="BH141" s="113">
        <f t="shared" si="7"/>
        <v>0</v>
      </c>
      <c r="BI141" s="113">
        <f t="shared" si="8"/>
        <v>0</v>
      </c>
      <c r="BJ141" s="4" t="s">
        <v>88</v>
      </c>
      <c r="BK141" s="113">
        <f t="shared" si="9"/>
        <v>0</v>
      </c>
      <c r="BL141" s="4" t="s">
        <v>87</v>
      </c>
      <c r="BM141" s="112" t="s">
        <v>119</v>
      </c>
    </row>
    <row r="142" spans="1:65" s="16" customFormat="1" ht="24.2" customHeight="1" x14ac:dyDescent="0.25">
      <c r="A142" s="13"/>
      <c r="B142" s="101"/>
      <c r="C142" s="102" t="s">
        <v>90</v>
      </c>
      <c r="D142" s="102" t="s">
        <v>83</v>
      </c>
      <c r="E142" s="103" t="s">
        <v>120</v>
      </c>
      <c r="F142" s="104" t="s">
        <v>121</v>
      </c>
      <c r="G142" s="105" t="s">
        <v>99</v>
      </c>
      <c r="H142" s="106">
        <v>26.37</v>
      </c>
      <c r="I142" s="106"/>
      <c r="J142" s="106">
        <f t="shared" si="0"/>
        <v>0</v>
      </c>
      <c r="K142" s="107"/>
      <c r="L142" s="14"/>
      <c r="M142" s="108" t="s">
        <v>10</v>
      </c>
      <c r="N142" s="109"/>
      <c r="O142" s="110">
        <v>0.14899999999999999</v>
      </c>
      <c r="P142" s="110">
        <f t="shared" si="1"/>
        <v>3.9291299999999998</v>
      </c>
      <c r="Q142" s="110">
        <v>0</v>
      </c>
      <c r="R142" s="110">
        <f t="shared" si="2"/>
        <v>0</v>
      </c>
      <c r="S142" s="110">
        <v>0</v>
      </c>
      <c r="T142" s="111">
        <f t="shared" si="3"/>
        <v>0</v>
      </c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R142" s="112" t="s">
        <v>87</v>
      </c>
      <c r="AT142" s="112" t="s">
        <v>83</v>
      </c>
      <c r="AU142" s="112" t="s">
        <v>88</v>
      </c>
      <c r="AY142" s="4" t="s">
        <v>80</v>
      </c>
      <c r="BE142" s="113">
        <f t="shared" si="4"/>
        <v>0</v>
      </c>
      <c r="BF142" s="113">
        <f t="shared" si="5"/>
        <v>0</v>
      </c>
      <c r="BG142" s="113">
        <f t="shared" si="6"/>
        <v>0</v>
      </c>
      <c r="BH142" s="113">
        <f t="shared" si="7"/>
        <v>0</v>
      </c>
      <c r="BI142" s="113">
        <f t="shared" si="8"/>
        <v>0</v>
      </c>
      <c r="BJ142" s="4" t="s">
        <v>88</v>
      </c>
      <c r="BK142" s="113">
        <f t="shared" si="9"/>
        <v>0</v>
      </c>
      <c r="BL142" s="4" t="s">
        <v>87</v>
      </c>
      <c r="BM142" s="112" t="s">
        <v>122</v>
      </c>
    </row>
    <row r="143" spans="1:65" s="16" customFormat="1" ht="24.2" customHeight="1" x14ac:dyDescent="0.25">
      <c r="A143" s="13"/>
      <c r="B143" s="101"/>
      <c r="C143" s="102" t="s">
        <v>123</v>
      </c>
      <c r="D143" s="102" t="s">
        <v>83</v>
      </c>
      <c r="E143" s="103" t="s">
        <v>124</v>
      </c>
      <c r="F143" s="104" t="s">
        <v>125</v>
      </c>
      <c r="G143" s="105" t="s">
        <v>99</v>
      </c>
      <c r="H143" s="106">
        <v>26.37</v>
      </c>
      <c r="I143" s="106"/>
      <c r="J143" s="106">
        <f t="shared" si="0"/>
        <v>0</v>
      </c>
      <c r="K143" s="107"/>
      <c r="L143" s="14"/>
      <c r="M143" s="108" t="s">
        <v>10</v>
      </c>
      <c r="N143" s="109"/>
      <c r="O143" s="110">
        <v>0</v>
      </c>
      <c r="P143" s="110">
        <f t="shared" si="1"/>
        <v>0</v>
      </c>
      <c r="Q143" s="110">
        <v>0</v>
      </c>
      <c r="R143" s="110">
        <f t="shared" si="2"/>
        <v>0</v>
      </c>
      <c r="S143" s="110">
        <v>0</v>
      </c>
      <c r="T143" s="111">
        <f t="shared" si="3"/>
        <v>0</v>
      </c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R143" s="112" t="s">
        <v>87</v>
      </c>
      <c r="AT143" s="112" t="s">
        <v>83</v>
      </c>
      <c r="AU143" s="112" t="s">
        <v>88</v>
      </c>
      <c r="AY143" s="4" t="s">
        <v>80</v>
      </c>
      <c r="BE143" s="113">
        <f t="shared" si="4"/>
        <v>0</v>
      </c>
      <c r="BF143" s="113">
        <f t="shared" si="5"/>
        <v>0</v>
      </c>
      <c r="BG143" s="113">
        <f t="shared" si="6"/>
        <v>0</v>
      </c>
      <c r="BH143" s="113">
        <f t="shared" si="7"/>
        <v>0</v>
      </c>
      <c r="BI143" s="113">
        <f t="shared" si="8"/>
        <v>0</v>
      </c>
      <c r="BJ143" s="4" t="s">
        <v>88</v>
      </c>
      <c r="BK143" s="113">
        <f t="shared" si="9"/>
        <v>0</v>
      </c>
      <c r="BL143" s="4" t="s">
        <v>87</v>
      </c>
      <c r="BM143" s="112" t="s">
        <v>126</v>
      </c>
    </row>
    <row r="144" spans="1:65" s="88" customFormat="1" ht="22.9" customHeight="1" x14ac:dyDescent="0.2">
      <c r="B144" s="89"/>
      <c r="D144" s="90" t="s">
        <v>76</v>
      </c>
      <c r="E144" s="99" t="s">
        <v>127</v>
      </c>
      <c r="F144" s="99" t="s">
        <v>128</v>
      </c>
      <c r="J144" s="100">
        <f>BK144</f>
        <v>0</v>
      </c>
      <c r="L144" s="89"/>
      <c r="M144" s="93"/>
      <c r="N144" s="94"/>
      <c r="O144" s="94"/>
      <c r="P144" s="95">
        <f>P145</f>
        <v>4.4900000000000002E-2</v>
      </c>
      <c r="Q144" s="94"/>
      <c r="R144" s="95">
        <f>R145</f>
        <v>0</v>
      </c>
      <c r="S144" s="94"/>
      <c r="T144" s="96">
        <f>T145</f>
        <v>0</v>
      </c>
      <c r="AR144" s="90" t="s">
        <v>79</v>
      </c>
      <c r="AT144" s="97" t="s">
        <v>76</v>
      </c>
      <c r="AU144" s="97" t="s">
        <v>79</v>
      </c>
      <c r="AY144" s="90" t="s">
        <v>80</v>
      </c>
      <c r="BK144" s="98">
        <f>BK145</f>
        <v>0</v>
      </c>
    </row>
    <row r="145" spans="1:65" s="16" customFormat="1" ht="24.2" customHeight="1" x14ac:dyDescent="0.25">
      <c r="A145" s="13"/>
      <c r="B145" s="101"/>
      <c r="C145" s="102" t="s">
        <v>129</v>
      </c>
      <c r="D145" s="102" t="s">
        <v>83</v>
      </c>
      <c r="E145" s="103" t="s">
        <v>130</v>
      </c>
      <c r="F145" s="104" t="s">
        <v>131</v>
      </c>
      <c r="G145" s="105" t="s">
        <v>99</v>
      </c>
      <c r="H145" s="106">
        <v>0.05</v>
      </c>
      <c r="I145" s="106"/>
      <c r="J145" s="106">
        <f>ROUND(I145*H145,2)</f>
        <v>0</v>
      </c>
      <c r="K145" s="107"/>
      <c r="L145" s="14"/>
      <c r="M145" s="108" t="s">
        <v>10</v>
      </c>
      <c r="N145" s="109"/>
      <c r="O145" s="110">
        <v>0.89800000000000002</v>
      </c>
      <c r="P145" s="110">
        <f>O145*H145</f>
        <v>4.4900000000000002E-2</v>
      </c>
      <c r="Q145" s="110">
        <v>0</v>
      </c>
      <c r="R145" s="110">
        <f>Q145*H145</f>
        <v>0</v>
      </c>
      <c r="S145" s="110">
        <v>0</v>
      </c>
      <c r="T145" s="111">
        <f>S145*H145</f>
        <v>0</v>
      </c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R145" s="112" t="s">
        <v>87</v>
      </c>
      <c r="AT145" s="112" t="s">
        <v>83</v>
      </c>
      <c r="AU145" s="112" t="s">
        <v>88</v>
      </c>
      <c r="AY145" s="4" t="s">
        <v>80</v>
      </c>
      <c r="BE145" s="113">
        <f>IF(N145="základná",J145,0)</f>
        <v>0</v>
      </c>
      <c r="BF145" s="113">
        <f>IF(N145="znížená",J145,0)</f>
        <v>0</v>
      </c>
      <c r="BG145" s="113">
        <f>IF(N145="zákl. prenesená",J145,0)</f>
        <v>0</v>
      </c>
      <c r="BH145" s="113">
        <f>IF(N145="zníž. prenesená",J145,0)</f>
        <v>0</v>
      </c>
      <c r="BI145" s="113">
        <f>IF(N145="nulová",J145,0)</f>
        <v>0</v>
      </c>
      <c r="BJ145" s="4" t="s">
        <v>88</v>
      </c>
      <c r="BK145" s="113">
        <f>ROUND(I145*H145,2)</f>
        <v>0</v>
      </c>
      <c r="BL145" s="4" t="s">
        <v>87</v>
      </c>
      <c r="BM145" s="112" t="s">
        <v>132</v>
      </c>
    </row>
    <row r="146" spans="1:65" s="88" customFormat="1" ht="25.9" customHeight="1" x14ac:dyDescent="0.2">
      <c r="B146" s="89"/>
      <c r="D146" s="90" t="s">
        <v>76</v>
      </c>
      <c r="E146" s="91" t="s">
        <v>133</v>
      </c>
      <c r="F146" s="91" t="s">
        <v>134</v>
      </c>
      <c r="J146" s="92">
        <f>BK146</f>
        <v>0</v>
      </c>
      <c r="L146" s="89"/>
      <c r="M146" s="93"/>
      <c r="N146" s="94"/>
      <c r="O146" s="94"/>
      <c r="P146" s="95">
        <f>P147+P151+P160+P168+P181+P185+P189</f>
        <v>591.81057039999985</v>
      </c>
      <c r="Q146" s="94"/>
      <c r="R146" s="95">
        <f>R147+R151+R160+R168+R181+R185+R189</f>
        <v>15.787657585080002</v>
      </c>
      <c r="S146" s="94"/>
      <c r="T146" s="96">
        <f>T147+T151+T160+T168+T181+T185+T189</f>
        <v>19.359572</v>
      </c>
      <c r="AR146" s="90" t="s">
        <v>2</v>
      </c>
      <c r="AT146" s="97" t="s">
        <v>76</v>
      </c>
      <c r="AU146" s="97" t="s">
        <v>2</v>
      </c>
      <c r="AY146" s="90" t="s">
        <v>80</v>
      </c>
      <c r="BK146" s="98">
        <f>BK147+BK151+BK160+BK168+BK181+BK185+BK189</f>
        <v>0</v>
      </c>
    </row>
    <row r="147" spans="1:65" s="88" customFormat="1" ht="22.9" customHeight="1" x14ac:dyDescent="0.2">
      <c r="B147" s="89"/>
      <c r="D147" s="90" t="s">
        <v>76</v>
      </c>
      <c r="E147" s="99" t="s">
        <v>135</v>
      </c>
      <c r="F147" s="99" t="s">
        <v>136</v>
      </c>
      <c r="J147" s="100">
        <f>BK147</f>
        <v>0</v>
      </c>
      <c r="L147" s="89"/>
      <c r="M147" s="93"/>
      <c r="N147" s="94"/>
      <c r="O147" s="94"/>
      <c r="P147" s="95">
        <f>SUM(P148:P150)</f>
        <v>7.8822400000000004</v>
      </c>
      <c r="Q147" s="94"/>
      <c r="R147" s="95">
        <f>SUM(R148:R150)</f>
        <v>1.02952</v>
      </c>
      <c r="S147" s="94"/>
      <c r="T147" s="96">
        <f>SUM(T148:T150)</f>
        <v>0</v>
      </c>
      <c r="AR147" s="90" t="s">
        <v>88</v>
      </c>
      <c r="AT147" s="97" t="s">
        <v>76</v>
      </c>
      <c r="AU147" s="97" t="s">
        <v>79</v>
      </c>
      <c r="AY147" s="90" t="s">
        <v>80</v>
      </c>
      <c r="BK147" s="98">
        <f>SUM(BK148:BK150)</f>
        <v>0</v>
      </c>
    </row>
    <row r="148" spans="1:65" s="16" customFormat="1" ht="37.9" customHeight="1" x14ac:dyDescent="0.25">
      <c r="A148" s="13"/>
      <c r="B148" s="101"/>
      <c r="C148" s="102" t="s">
        <v>137</v>
      </c>
      <c r="D148" s="102" t="s">
        <v>83</v>
      </c>
      <c r="E148" s="103" t="s">
        <v>138</v>
      </c>
      <c r="F148" s="104" t="s">
        <v>139</v>
      </c>
      <c r="G148" s="105" t="s">
        <v>94</v>
      </c>
      <c r="H148" s="106">
        <v>30.28</v>
      </c>
      <c r="I148" s="106"/>
      <c r="J148" s="106">
        <f>ROUND(I148*H148,2)</f>
        <v>0</v>
      </c>
      <c r="K148" s="107"/>
      <c r="L148" s="14"/>
      <c r="M148" s="108" t="s">
        <v>10</v>
      </c>
      <c r="N148" s="109"/>
      <c r="O148" s="110">
        <v>0.252</v>
      </c>
      <c r="P148" s="110">
        <f>O148*H148</f>
        <v>7.63056</v>
      </c>
      <c r="Q148" s="110">
        <v>0</v>
      </c>
      <c r="R148" s="110">
        <f>Q148*H148</f>
        <v>0</v>
      </c>
      <c r="S148" s="110">
        <v>0</v>
      </c>
      <c r="T148" s="111">
        <f>S148*H148</f>
        <v>0</v>
      </c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R148" s="112" t="s">
        <v>140</v>
      </c>
      <c r="AT148" s="112" t="s">
        <v>83</v>
      </c>
      <c r="AU148" s="112" t="s">
        <v>88</v>
      </c>
      <c r="AY148" s="4" t="s">
        <v>80</v>
      </c>
      <c r="BE148" s="113">
        <f>IF(N148="základná",J148,0)</f>
        <v>0</v>
      </c>
      <c r="BF148" s="113">
        <f>IF(N148="znížená",J148,0)</f>
        <v>0</v>
      </c>
      <c r="BG148" s="113">
        <f>IF(N148="zákl. prenesená",J148,0)</f>
        <v>0</v>
      </c>
      <c r="BH148" s="113">
        <f>IF(N148="zníž. prenesená",J148,0)</f>
        <v>0</v>
      </c>
      <c r="BI148" s="113">
        <f>IF(N148="nulová",J148,0)</f>
        <v>0</v>
      </c>
      <c r="BJ148" s="4" t="s">
        <v>88</v>
      </c>
      <c r="BK148" s="113">
        <f>ROUND(I148*H148,2)</f>
        <v>0</v>
      </c>
      <c r="BL148" s="4" t="s">
        <v>140</v>
      </c>
      <c r="BM148" s="112" t="s">
        <v>141</v>
      </c>
    </row>
    <row r="149" spans="1:65" s="16" customFormat="1" ht="24.2" customHeight="1" x14ac:dyDescent="0.25">
      <c r="A149" s="13"/>
      <c r="B149" s="101"/>
      <c r="C149" s="114" t="s">
        <v>142</v>
      </c>
      <c r="D149" s="114" t="s">
        <v>143</v>
      </c>
      <c r="E149" s="115" t="s">
        <v>144</v>
      </c>
      <c r="F149" s="116" t="s">
        <v>145</v>
      </c>
      <c r="G149" s="117" t="s">
        <v>146</v>
      </c>
      <c r="H149" s="118">
        <v>1029.52</v>
      </c>
      <c r="I149" s="118"/>
      <c r="J149" s="118">
        <f>ROUND(I149*H149,2)</f>
        <v>0</v>
      </c>
      <c r="K149" s="119"/>
      <c r="L149" s="120"/>
      <c r="M149" s="121" t="s">
        <v>10</v>
      </c>
      <c r="N149" s="122"/>
      <c r="O149" s="110">
        <v>0</v>
      </c>
      <c r="P149" s="110">
        <f>O149*H149</f>
        <v>0</v>
      </c>
      <c r="Q149" s="110">
        <v>1E-3</v>
      </c>
      <c r="R149" s="110">
        <f>Q149*H149</f>
        <v>1.02952</v>
      </c>
      <c r="S149" s="110">
        <v>0</v>
      </c>
      <c r="T149" s="111">
        <f>S149*H149</f>
        <v>0</v>
      </c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R149" s="112" t="s">
        <v>147</v>
      </c>
      <c r="AT149" s="112" t="s">
        <v>143</v>
      </c>
      <c r="AU149" s="112" t="s">
        <v>88</v>
      </c>
      <c r="AY149" s="4" t="s">
        <v>80</v>
      </c>
      <c r="BE149" s="113">
        <f>IF(N149="základná",J149,0)</f>
        <v>0</v>
      </c>
      <c r="BF149" s="113">
        <f>IF(N149="znížená",J149,0)</f>
        <v>0</v>
      </c>
      <c r="BG149" s="113">
        <f>IF(N149="zákl. prenesená",J149,0)</f>
        <v>0</v>
      </c>
      <c r="BH149" s="113">
        <f>IF(N149="zníž. prenesená",J149,0)</f>
        <v>0</v>
      </c>
      <c r="BI149" s="113">
        <f>IF(N149="nulová",J149,0)</f>
        <v>0</v>
      </c>
      <c r="BJ149" s="4" t="s">
        <v>88</v>
      </c>
      <c r="BK149" s="113">
        <f>ROUND(I149*H149,2)</f>
        <v>0</v>
      </c>
      <c r="BL149" s="4" t="s">
        <v>140</v>
      </c>
      <c r="BM149" s="112" t="s">
        <v>148</v>
      </c>
    </row>
    <row r="150" spans="1:65" s="16" customFormat="1" ht="16.5" customHeight="1" x14ac:dyDescent="0.25">
      <c r="A150" s="13"/>
      <c r="B150" s="101"/>
      <c r="C150" s="102" t="s">
        <v>149</v>
      </c>
      <c r="D150" s="102" t="s">
        <v>83</v>
      </c>
      <c r="E150" s="103" t="s">
        <v>150</v>
      </c>
      <c r="F150" s="104" t="s">
        <v>151</v>
      </c>
      <c r="G150" s="105" t="s">
        <v>152</v>
      </c>
      <c r="H150" s="106">
        <v>1</v>
      </c>
      <c r="I150" s="106"/>
      <c r="J150" s="106">
        <f>ROUND(I150*H150,2)</f>
        <v>0</v>
      </c>
      <c r="K150" s="107"/>
      <c r="L150" s="14"/>
      <c r="M150" s="108" t="s">
        <v>10</v>
      </c>
      <c r="N150" s="109"/>
      <c r="O150" s="110">
        <v>0.25168000000000001</v>
      </c>
      <c r="P150" s="110">
        <f>O150*H150</f>
        <v>0.25168000000000001</v>
      </c>
      <c r="Q150" s="110">
        <v>0</v>
      </c>
      <c r="R150" s="110">
        <f>Q150*H150</f>
        <v>0</v>
      </c>
      <c r="S150" s="110">
        <v>0</v>
      </c>
      <c r="T150" s="111">
        <f>S150*H150</f>
        <v>0</v>
      </c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R150" s="112" t="s">
        <v>140</v>
      </c>
      <c r="AT150" s="112" t="s">
        <v>83</v>
      </c>
      <c r="AU150" s="112" t="s">
        <v>88</v>
      </c>
      <c r="AY150" s="4" t="s">
        <v>80</v>
      </c>
      <c r="BE150" s="113">
        <f>IF(N150="základná",J150,0)</f>
        <v>0</v>
      </c>
      <c r="BF150" s="113">
        <f>IF(N150="znížená",J150,0)</f>
        <v>0</v>
      </c>
      <c r="BG150" s="113">
        <f>IF(N150="zákl. prenesená",J150,0)</f>
        <v>0</v>
      </c>
      <c r="BH150" s="113">
        <f>IF(N150="zníž. prenesená",J150,0)</f>
        <v>0</v>
      </c>
      <c r="BI150" s="113">
        <f>IF(N150="nulová",J150,0)</f>
        <v>0</v>
      </c>
      <c r="BJ150" s="4" t="s">
        <v>88</v>
      </c>
      <c r="BK150" s="113">
        <f>ROUND(I150*H150,2)</f>
        <v>0</v>
      </c>
      <c r="BL150" s="4" t="s">
        <v>140</v>
      </c>
      <c r="BM150" s="112" t="s">
        <v>153</v>
      </c>
    </row>
    <row r="151" spans="1:65" s="88" customFormat="1" ht="22.9" customHeight="1" x14ac:dyDescent="0.2">
      <c r="B151" s="89"/>
      <c r="D151" s="90" t="s">
        <v>76</v>
      </c>
      <c r="E151" s="99" t="s">
        <v>154</v>
      </c>
      <c r="F151" s="99" t="s">
        <v>155</v>
      </c>
      <c r="J151" s="100">
        <f>BK151</f>
        <v>0</v>
      </c>
      <c r="L151" s="89"/>
      <c r="M151" s="93"/>
      <c r="N151" s="94"/>
      <c r="O151" s="94"/>
      <c r="P151" s="95">
        <f>SUM(P152:P159)</f>
        <v>169.96882000000002</v>
      </c>
      <c r="Q151" s="94"/>
      <c r="R151" s="95">
        <f>SUM(R152:R159)</f>
        <v>3.4507256690800001</v>
      </c>
      <c r="S151" s="94"/>
      <c r="T151" s="96">
        <f>SUM(T152:T159)</f>
        <v>6.0885999999999996</v>
      </c>
      <c r="AR151" s="90" t="s">
        <v>88</v>
      </c>
      <c r="AT151" s="97" t="s">
        <v>76</v>
      </c>
      <c r="AU151" s="97" t="s">
        <v>79</v>
      </c>
      <c r="AY151" s="90" t="s">
        <v>80</v>
      </c>
      <c r="BK151" s="98">
        <f>SUM(BK152:BK159)</f>
        <v>0</v>
      </c>
    </row>
    <row r="152" spans="1:65" s="16" customFormat="1" ht="33" customHeight="1" x14ac:dyDescent="0.25">
      <c r="A152" s="13"/>
      <c r="B152" s="101"/>
      <c r="C152" s="102" t="s">
        <v>156</v>
      </c>
      <c r="D152" s="102" t="s">
        <v>83</v>
      </c>
      <c r="E152" s="103" t="s">
        <v>157</v>
      </c>
      <c r="F152" s="104" t="s">
        <v>158</v>
      </c>
      <c r="G152" s="105" t="s">
        <v>86</v>
      </c>
      <c r="H152" s="106">
        <v>869.8</v>
      </c>
      <c r="I152" s="106"/>
      <c r="J152" s="106">
        <f t="shared" ref="J152:J159" si="10">ROUND(I152*H152,2)</f>
        <v>0</v>
      </c>
      <c r="K152" s="107"/>
      <c r="L152" s="14"/>
      <c r="M152" s="108" t="s">
        <v>10</v>
      </c>
      <c r="N152" s="109"/>
      <c r="O152" s="110">
        <v>5.6000000000000001E-2</v>
      </c>
      <c r="P152" s="110">
        <f t="shared" ref="P152:P159" si="11">O152*H152</f>
        <v>48.708799999999997</v>
      </c>
      <c r="Q152" s="110">
        <v>0</v>
      </c>
      <c r="R152" s="110">
        <f t="shared" ref="R152:R159" si="12">Q152*H152</f>
        <v>0</v>
      </c>
      <c r="S152" s="110">
        <v>7.0000000000000001E-3</v>
      </c>
      <c r="T152" s="111">
        <f t="shared" ref="T152:T159" si="13">S152*H152</f>
        <v>6.0885999999999996</v>
      </c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R152" s="112" t="s">
        <v>140</v>
      </c>
      <c r="AT152" s="112" t="s">
        <v>83</v>
      </c>
      <c r="AU152" s="112" t="s">
        <v>88</v>
      </c>
      <c r="AY152" s="4" t="s">
        <v>80</v>
      </c>
      <c r="BE152" s="113">
        <f t="shared" ref="BE152:BE159" si="14">IF(N152="základná",J152,0)</f>
        <v>0</v>
      </c>
      <c r="BF152" s="113">
        <f t="shared" ref="BF152:BF159" si="15">IF(N152="znížená",J152,0)</f>
        <v>0</v>
      </c>
      <c r="BG152" s="113">
        <f t="shared" ref="BG152:BG159" si="16">IF(N152="zákl. prenesená",J152,0)</f>
        <v>0</v>
      </c>
      <c r="BH152" s="113">
        <f t="shared" ref="BH152:BH159" si="17">IF(N152="zníž. prenesená",J152,0)</f>
        <v>0</v>
      </c>
      <c r="BI152" s="113">
        <f t="shared" ref="BI152:BI159" si="18">IF(N152="nulová",J152,0)</f>
        <v>0</v>
      </c>
      <c r="BJ152" s="4" t="s">
        <v>88</v>
      </c>
      <c r="BK152" s="113">
        <f t="shared" ref="BK152:BK159" si="19">ROUND(I152*H152,2)</f>
        <v>0</v>
      </c>
      <c r="BL152" s="4" t="s">
        <v>140</v>
      </c>
      <c r="BM152" s="112" t="s">
        <v>159</v>
      </c>
    </row>
    <row r="153" spans="1:65" s="16" customFormat="1" ht="37.9" customHeight="1" x14ac:dyDescent="0.25">
      <c r="A153" s="13"/>
      <c r="B153" s="101"/>
      <c r="C153" s="102" t="s">
        <v>140</v>
      </c>
      <c r="D153" s="102" t="s">
        <v>83</v>
      </c>
      <c r="E153" s="103" t="s">
        <v>160</v>
      </c>
      <c r="F153" s="104" t="s">
        <v>161</v>
      </c>
      <c r="G153" s="105" t="s">
        <v>162</v>
      </c>
      <c r="H153" s="106">
        <v>148.5</v>
      </c>
      <c r="I153" s="106"/>
      <c r="J153" s="106">
        <f t="shared" si="10"/>
        <v>0</v>
      </c>
      <c r="K153" s="107"/>
      <c r="L153" s="14"/>
      <c r="M153" s="108" t="s">
        <v>10</v>
      </c>
      <c r="N153" s="109"/>
      <c r="O153" s="110">
        <v>0.35299999999999998</v>
      </c>
      <c r="P153" s="110">
        <f t="shared" si="11"/>
        <v>52.420499999999997</v>
      </c>
      <c r="Q153" s="110">
        <v>2.5999999999999998E-4</v>
      </c>
      <c r="R153" s="110">
        <f t="shared" si="12"/>
        <v>3.8609999999999998E-2</v>
      </c>
      <c r="S153" s="110">
        <v>0</v>
      </c>
      <c r="T153" s="111">
        <f t="shared" si="13"/>
        <v>0</v>
      </c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R153" s="112" t="s">
        <v>140</v>
      </c>
      <c r="AT153" s="112" t="s">
        <v>83</v>
      </c>
      <c r="AU153" s="112" t="s">
        <v>88</v>
      </c>
      <c r="AY153" s="4" t="s">
        <v>80</v>
      </c>
      <c r="BE153" s="113">
        <f t="shared" si="14"/>
        <v>0</v>
      </c>
      <c r="BF153" s="113">
        <f t="shared" si="15"/>
        <v>0</v>
      </c>
      <c r="BG153" s="113">
        <f t="shared" si="16"/>
        <v>0</v>
      </c>
      <c r="BH153" s="113">
        <f t="shared" si="17"/>
        <v>0</v>
      </c>
      <c r="BI153" s="113">
        <f t="shared" si="18"/>
        <v>0</v>
      </c>
      <c r="BJ153" s="4" t="s">
        <v>88</v>
      </c>
      <c r="BK153" s="113">
        <f t="shared" si="19"/>
        <v>0</v>
      </c>
      <c r="BL153" s="4" t="s">
        <v>140</v>
      </c>
      <c r="BM153" s="112" t="s">
        <v>163</v>
      </c>
    </row>
    <row r="154" spans="1:65" s="16" customFormat="1" ht="24.2" customHeight="1" x14ac:dyDescent="0.25">
      <c r="A154" s="13"/>
      <c r="B154" s="101"/>
      <c r="C154" s="114" t="s">
        <v>164</v>
      </c>
      <c r="D154" s="114" t="s">
        <v>143</v>
      </c>
      <c r="E154" s="115" t="s">
        <v>165</v>
      </c>
      <c r="F154" s="116" t="s">
        <v>166</v>
      </c>
      <c r="G154" s="117" t="s">
        <v>94</v>
      </c>
      <c r="H154" s="118">
        <v>2.94</v>
      </c>
      <c r="I154" s="118"/>
      <c r="J154" s="118">
        <f t="shared" si="10"/>
        <v>0</v>
      </c>
      <c r="K154" s="119"/>
      <c r="L154" s="120"/>
      <c r="M154" s="121" t="s">
        <v>10</v>
      </c>
      <c r="N154" s="122"/>
      <c r="O154" s="110">
        <v>0</v>
      </c>
      <c r="P154" s="110">
        <f t="shared" si="11"/>
        <v>0</v>
      </c>
      <c r="Q154" s="110">
        <v>0.55000000000000004</v>
      </c>
      <c r="R154" s="110">
        <f t="shared" si="12"/>
        <v>1.617</v>
      </c>
      <c r="S154" s="110">
        <v>0</v>
      </c>
      <c r="T154" s="111">
        <f t="shared" si="13"/>
        <v>0</v>
      </c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R154" s="112" t="s">
        <v>147</v>
      </c>
      <c r="AT154" s="112" t="s">
        <v>143</v>
      </c>
      <c r="AU154" s="112" t="s">
        <v>88</v>
      </c>
      <c r="AY154" s="4" t="s">
        <v>80</v>
      </c>
      <c r="BE154" s="113">
        <f t="shared" si="14"/>
        <v>0</v>
      </c>
      <c r="BF154" s="113">
        <f t="shared" si="15"/>
        <v>0</v>
      </c>
      <c r="BG154" s="113">
        <f t="shared" si="16"/>
        <v>0</v>
      </c>
      <c r="BH154" s="113">
        <f t="shared" si="17"/>
        <v>0</v>
      </c>
      <c r="BI154" s="113">
        <f t="shared" si="18"/>
        <v>0</v>
      </c>
      <c r="BJ154" s="4" t="s">
        <v>88</v>
      </c>
      <c r="BK154" s="113">
        <f t="shared" si="19"/>
        <v>0</v>
      </c>
      <c r="BL154" s="4" t="s">
        <v>140</v>
      </c>
      <c r="BM154" s="112" t="s">
        <v>167</v>
      </c>
    </row>
    <row r="155" spans="1:65" s="16" customFormat="1" ht="24.2" customHeight="1" x14ac:dyDescent="0.25">
      <c r="A155" s="13"/>
      <c r="B155" s="101"/>
      <c r="C155" s="102" t="s">
        <v>168</v>
      </c>
      <c r="D155" s="102" t="s">
        <v>83</v>
      </c>
      <c r="E155" s="103" t="s">
        <v>169</v>
      </c>
      <c r="F155" s="104" t="s">
        <v>170</v>
      </c>
      <c r="G155" s="105" t="s">
        <v>162</v>
      </c>
      <c r="H155" s="106">
        <v>869.8</v>
      </c>
      <c r="I155" s="106"/>
      <c r="J155" s="106">
        <f t="shared" si="10"/>
        <v>0</v>
      </c>
      <c r="K155" s="107"/>
      <c r="L155" s="14"/>
      <c r="M155" s="108" t="s">
        <v>10</v>
      </c>
      <c r="N155" s="109"/>
      <c r="O155" s="110">
        <v>4.6050000000000001E-2</v>
      </c>
      <c r="P155" s="110">
        <f t="shared" si="11"/>
        <v>40.054290000000002</v>
      </c>
      <c r="Q155" s="110">
        <v>0</v>
      </c>
      <c r="R155" s="110">
        <f t="shared" si="12"/>
        <v>0</v>
      </c>
      <c r="S155" s="110">
        <v>0</v>
      </c>
      <c r="T155" s="111">
        <f t="shared" si="13"/>
        <v>0</v>
      </c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R155" s="112" t="s">
        <v>140</v>
      </c>
      <c r="AT155" s="112" t="s">
        <v>83</v>
      </c>
      <c r="AU155" s="112" t="s">
        <v>88</v>
      </c>
      <c r="AY155" s="4" t="s">
        <v>80</v>
      </c>
      <c r="BE155" s="113">
        <f t="shared" si="14"/>
        <v>0</v>
      </c>
      <c r="BF155" s="113">
        <f t="shared" si="15"/>
        <v>0</v>
      </c>
      <c r="BG155" s="113">
        <f t="shared" si="16"/>
        <v>0</v>
      </c>
      <c r="BH155" s="113">
        <f t="shared" si="17"/>
        <v>0</v>
      </c>
      <c r="BI155" s="113">
        <f t="shared" si="18"/>
        <v>0</v>
      </c>
      <c r="BJ155" s="4" t="s">
        <v>88</v>
      </c>
      <c r="BK155" s="113">
        <f t="shared" si="19"/>
        <v>0</v>
      </c>
      <c r="BL155" s="4" t="s">
        <v>140</v>
      </c>
      <c r="BM155" s="112" t="s">
        <v>171</v>
      </c>
    </row>
    <row r="156" spans="1:65" s="16" customFormat="1" ht="16.5" customHeight="1" x14ac:dyDescent="0.25">
      <c r="A156" s="13"/>
      <c r="B156" s="101"/>
      <c r="C156" s="102" t="s">
        <v>172</v>
      </c>
      <c r="D156" s="102" t="s">
        <v>83</v>
      </c>
      <c r="E156" s="103" t="s">
        <v>173</v>
      </c>
      <c r="F156" s="104" t="s">
        <v>174</v>
      </c>
      <c r="G156" s="105" t="s">
        <v>162</v>
      </c>
      <c r="H156" s="106">
        <v>276</v>
      </c>
      <c r="I156" s="106"/>
      <c r="J156" s="106">
        <f t="shared" si="10"/>
        <v>0</v>
      </c>
      <c r="K156" s="107"/>
      <c r="L156" s="14"/>
      <c r="M156" s="108" t="s">
        <v>10</v>
      </c>
      <c r="N156" s="109"/>
      <c r="O156" s="110">
        <v>0.10407</v>
      </c>
      <c r="P156" s="110">
        <f t="shared" si="11"/>
        <v>28.723319999999998</v>
      </c>
      <c r="Q156" s="110">
        <v>0</v>
      </c>
      <c r="R156" s="110">
        <f t="shared" si="12"/>
        <v>0</v>
      </c>
      <c r="S156" s="110">
        <v>0</v>
      </c>
      <c r="T156" s="111">
        <f t="shared" si="13"/>
        <v>0</v>
      </c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R156" s="112" t="s">
        <v>140</v>
      </c>
      <c r="AT156" s="112" t="s">
        <v>83</v>
      </c>
      <c r="AU156" s="112" t="s">
        <v>88</v>
      </c>
      <c r="AY156" s="4" t="s">
        <v>80</v>
      </c>
      <c r="BE156" s="113">
        <f t="shared" si="14"/>
        <v>0</v>
      </c>
      <c r="BF156" s="113">
        <f t="shared" si="15"/>
        <v>0</v>
      </c>
      <c r="BG156" s="113">
        <f t="shared" si="16"/>
        <v>0</v>
      </c>
      <c r="BH156" s="113">
        <f t="shared" si="17"/>
        <v>0</v>
      </c>
      <c r="BI156" s="113">
        <f t="shared" si="18"/>
        <v>0</v>
      </c>
      <c r="BJ156" s="4" t="s">
        <v>88</v>
      </c>
      <c r="BK156" s="113">
        <f t="shared" si="19"/>
        <v>0</v>
      </c>
      <c r="BL156" s="4" t="s">
        <v>140</v>
      </c>
      <c r="BM156" s="112" t="s">
        <v>175</v>
      </c>
    </row>
    <row r="157" spans="1:65" s="16" customFormat="1" ht="33" customHeight="1" x14ac:dyDescent="0.25">
      <c r="A157" s="13"/>
      <c r="B157" s="101"/>
      <c r="C157" s="114" t="s">
        <v>176</v>
      </c>
      <c r="D157" s="114" t="s">
        <v>143</v>
      </c>
      <c r="E157" s="115" t="s">
        <v>177</v>
      </c>
      <c r="F157" s="116" t="s">
        <v>178</v>
      </c>
      <c r="G157" s="117" t="s">
        <v>94</v>
      </c>
      <c r="H157" s="118">
        <v>3.01</v>
      </c>
      <c r="I157" s="118"/>
      <c r="J157" s="118">
        <f t="shared" si="10"/>
        <v>0</v>
      </c>
      <c r="K157" s="119"/>
      <c r="L157" s="120"/>
      <c r="M157" s="121" t="s">
        <v>10</v>
      </c>
      <c r="N157" s="122"/>
      <c r="O157" s="110">
        <v>0</v>
      </c>
      <c r="P157" s="110">
        <f t="shared" si="11"/>
        <v>0</v>
      </c>
      <c r="Q157" s="110">
        <v>0.55000000000000004</v>
      </c>
      <c r="R157" s="110">
        <f t="shared" si="12"/>
        <v>1.6555</v>
      </c>
      <c r="S157" s="110">
        <v>0</v>
      </c>
      <c r="T157" s="111">
        <f t="shared" si="13"/>
        <v>0</v>
      </c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R157" s="112" t="s">
        <v>147</v>
      </c>
      <c r="AT157" s="112" t="s">
        <v>143</v>
      </c>
      <c r="AU157" s="112" t="s">
        <v>88</v>
      </c>
      <c r="AY157" s="4" t="s">
        <v>80</v>
      </c>
      <c r="BE157" s="113">
        <f t="shared" si="14"/>
        <v>0</v>
      </c>
      <c r="BF157" s="113">
        <f t="shared" si="15"/>
        <v>0</v>
      </c>
      <c r="BG157" s="113">
        <f t="shared" si="16"/>
        <v>0</v>
      </c>
      <c r="BH157" s="113">
        <f t="shared" si="17"/>
        <v>0</v>
      </c>
      <c r="BI157" s="113">
        <f t="shared" si="18"/>
        <v>0</v>
      </c>
      <c r="BJ157" s="4" t="s">
        <v>88</v>
      </c>
      <c r="BK157" s="113">
        <f t="shared" si="19"/>
        <v>0</v>
      </c>
      <c r="BL157" s="4" t="s">
        <v>140</v>
      </c>
      <c r="BM157" s="112" t="s">
        <v>179</v>
      </c>
    </row>
    <row r="158" spans="1:65" s="16" customFormat="1" ht="44.25" customHeight="1" x14ac:dyDescent="0.25">
      <c r="A158" s="13"/>
      <c r="B158" s="101"/>
      <c r="C158" s="102" t="s">
        <v>180</v>
      </c>
      <c r="D158" s="102" t="s">
        <v>83</v>
      </c>
      <c r="E158" s="103" t="s">
        <v>181</v>
      </c>
      <c r="F158" s="104" t="s">
        <v>182</v>
      </c>
      <c r="G158" s="105" t="s">
        <v>94</v>
      </c>
      <c r="H158" s="106">
        <v>6.04</v>
      </c>
      <c r="I158" s="106"/>
      <c r="J158" s="106">
        <f t="shared" si="10"/>
        <v>0</v>
      </c>
      <c r="K158" s="107"/>
      <c r="L158" s="14"/>
      <c r="M158" s="108" t="s">
        <v>10</v>
      </c>
      <c r="N158" s="109"/>
      <c r="O158" s="110">
        <v>1.025E-2</v>
      </c>
      <c r="P158" s="110">
        <f t="shared" si="11"/>
        <v>6.191E-2</v>
      </c>
      <c r="Q158" s="110">
        <v>2.3115177000000001E-2</v>
      </c>
      <c r="R158" s="110">
        <f t="shared" si="12"/>
        <v>0.13961566908</v>
      </c>
      <c r="S158" s="110">
        <v>0</v>
      </c>
      <c r="T158" s="111">
        <f t="shared" si="13"/>
        <v>0</v>
      </c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R158" s="112" t="s">
        <v>140</v>
      </c>
      <c r="AT158" s="112" t="s">
        <v>83</v>
      </c>
      <c r="AU158" s="112" t="s">
        <v>88</v>
      </c>
      <c r="AY158" s="4" t="s">
        <v>80</v>
      </c>
      <c r="BE158" s="113">
        <f t="shared" si="14"/>
        <v>0</v>
      </c>
      <c r="BF158" s="113">
        <f t="shared" si="15"/>
        <v>0</v>
      </c>
      <c r="BG158" s="113">
        <f t="shared" si="16"/>
        <v>0</v>
      </c>
      <c r="BH158" s="113">
        <f t="shared" si="17"/>
        <v>0</v>
      </c>
      <c r="BI158" s="113">
        <f t="shared" si="18"/>
        <v>0</v>
      </c>
      <c r="BJ158" s="4" t="s">
        <v>88</v>
      </c>
      <c r="BK158" s="113">
        <f t="shared" si="19"/>
        <v>0</v>
      </c>
      <c r="BL158" s="4" t="s">
        <v>140</v>
      </c>
      <c r="BM158" s="112" t="s">
        <v>183</v>
      </c>
    </row>
    <row r="159" spans="1:65" s="16" customFormat="1" ht="24.2" customHeight="1" x14ac:dyDescent="0.25">
      <c r="A159" s="13"/>
      <c r="B159" s="101"/>
      <c r="C159" s="102" t="s">
        <v>184</v>
      </c>
      <c r="D159" s="102" t="s">
        <v>83</v>
      </c>
      <c r="E159" s="103" t="s">
        <v>185</v>
      </c>
      <c r="F159" s="104" t="s">
        <v>186</v>
      </c>
      <c r="G159" s="105" t="s">
        <v>187</v>
      </c>
      <c r="H159" s="106">
        <v>61.64</v>
      </c>
      <c r="I159" s="106"/>
      <c r="J159" s="106">
        <f t="shared" si="10"/>
        <v>0</v>
      </c>
      <c r="K159" s="107"/>
      <c r="L159" s="14"/>
      <c r="M159" s="108" t="s">
        <v>10</v>
      </c>
      <c r="N159" s="109"/>
      <c r="O159" s="110">
        <v>0</v>
      </c>
      <c r="P159" s="110">
        <f t="shared" si="11"/>
        <v>0</v>
      </c>
      <c r="Q159" s="110">
        <v>0</v>
      </c>
      <c r="R159" s="110">
        <f t="shared" si="12"/>
        <v>0</v>
      </c>
      <c r="S159" s="110">
        <v>0</v>
      </c>
      <c r="T159" s="111">
        <f t="shared" si="13"/>
        <v>0</v>
      </c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R159" s="112" t="s">
        <v>140</v>
      </c>
      <c r="AT159" s="112" t="s">
        <v>83</v>
      </c>
      <c r="AU159" s="112" t="s">
        <v>88</v>
      </c>
      <c r="AY159" s="4" t="s">
        <v>80</v>
      </c>
      <c r="BE159" s="113">
        <f t="shared" si="14"/>
        <v>0</v>
      </c>
      <c r="BF159" s="113">
        <f t="shared" si="15"/>
        <v>0</v>
      </c>
      <c r="BG159" s="113">
        <f t="shared" si="16"/>
        <v>0</v>
      </c>
      <c r="BH159" s="113">
        <f t="shared" si="17"/>
        <v>0</v>
      </c>
      <c r="BI159" s="113">
        <f t="shared" si="18"/>
        <v>0</v>
      </c>
      <c r="BJ159" s="4" t="s">
        <v>88</v>
      </c>
      <c r="BK159" s="113">
        <f t="shared" si="19"/>
        <v>0</v>
      </c>
      <c r="BL159" s="4" t="s">
        <v>140</v>
      </c>
      <c r="BM159" s="112" t="s">
        <v>188</v>
      </c>
    </row>
    <row r="160" spans="1:65" s="88" customFormat="1" ht="22.9" customHeight="1" x14ac:dyDescent="0.2">
      <c r="B160" s="89"/>
      <c r="D160" s="90" t="s">
        <v>76</v>
      </c>
      <c r="E160" s="99" t="s">
        <v>189</v>
      </c>
      <c r="F160" s="99" t="s">
        <v>190</v>
      </c>
      <c r="J160" s="100">
        <f>BK160</f>
        <v>0</v>
      </c>
      <c r="L160" s="89"/>
      <c r="M160" s="93"/>
      <c r="N160" s="94"/>
      <c r="O160" s="94"/>
      <c r="P160" s="95">
        <f>SUM(P161:P167)</f>
        <v>41.819175999999999</v>
      </c>
      <c r="Q160" s="94"/>
      <c r="R160" s="95">
        <f>SUM(R161:R167)</f>
        <v>9.4551931999999991E-2</v>
      </c>
      <c r="S160" s="94"/>
      <c r="T160" s="96">
        <f>SUM(T161:T167)</f>
        <v>9.4972000000000001E-2</v>
      </c>
      <c r="AR160" s="90" t="s">
        <v>88</v>
      </c>
      <c r="AT160" s="97" t="s">
        <v>76</v>
      </c>
      <c r="AU160" s="97" t="s">
        <v>79</v>
      </c>
      <c r="AY160" s="90" t="s">
        <v>80</v>
      </c>
      <c r="BK160" s="98">
        <f>SUM(BK161:BK167)</f>
        <v>0</v>
      </c>
    </row>
    <row r="161" spans="1:65" s="16" customFormat="1" ht="16.5" customHeight="1" x14ac:dyDescent="0.25">
      <c r="A161" s="13"/>
      <c r="B161" s="101"/>
      <c r="C161" s="102" t="s">
        <v>191</v>
      </c>
      <c r="D161" s="102" t="s">
        <v>83</v>
      </c>
      <c r="E161" s="103" t="s">
        <v>192</v>
      </c>
      <c r="F161" s="104" t="s">
        <v>193</v>
      </c>
      <c r="G161" s="105" t="s">
        <v>86</v>
      </c>
      <c r="H161" s="106">
        <v>5.2</v>
      </c>
      <c r="I161" s="106"/>
      <c r="J161" s="106">
        <f t="shared" ref="J161:J167" si="20">ROUND(I161*H161,2)</f>
        <v>0</v>
      </c>
      <c r="K161" s="107"/>
      <c r="L161" s="14"/>
      <c r="M161" s="108" t="s">
        <v>10</v>
      </c>
      <c r="N161" s="109"/>
      <c r="O161" s="110">
        <v>7.4999999999999997E-2</v>
      </c>
      <c r="P161" s="110">
        <f t="shared" ref="P161:P167" si="21">O161*H161</f>
        <v>0.39</v>
      </c>
      <c r="Q161" s="110">
        <v>0</v>
      </c>
      <c r="R161" s="110">
        <f t="shared" ref="R161:R167" si="22">Q161*H161</f>
        <v>0</v>
      </c>
      <c r="S161" s="110">
        <v>7.3200000000000001E-3</v>
      </c>
      <c r="T161" s="111">
        <f t="shared" ref="T161:T167" si="23">S161*H161</f>
        <v>3.8064000000000001E-2</v>
      </c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R161" s="112" t="s">
        <v>140</v>
      </c>
      <c r="AT161" s="112" t="s">
        <v>83</v>
      </c>
      <c r="AU161" s="112" t="s">
        <v>88</v>
      </c>
      <c r="AY161" s="4" t="s">
        <v>80</v>
      </c>
      <c r="BE161" s="113">
        <f t="shared" ref="BE161:BE167" si="24">IF(N161="základná",J161,0)</f>
        <v>0</v>
      </c>
      <c r="BF161" s="113">
        <f t="shared" ref="BF161:BF167" si="25">IF(N161="znížená",J161,0)</f>
        <v>0</v>
      </c>
      <c r="BG161" s="113">
        <f t="shared" ref="BG161:BG167" si="26">IF(N161="zákl. prenesená",J161,0)</f>
        <v>0</v>
      </c>
      <c r="BH161" s="113">
        <f t="shared" ref="BH161:BH167" si="27">IF(N161="zníž. prenesená",J161,0)</f>
        <v>0</v>
      </c>
      <c r="BI161" s="113">
        <f t="shared" ref="BI161:BI167" si="28">IF(N161="nulová",J161,0)</f>
        <v>0</v>
      </c>
      <c r="BJ161" s="4" t="s">
        <v>88</v>
      </c>
      <c r="BK161" s="113">
        <f t="shared" ref="BK161:BK167" si="29">ROUND(I161*H161,2)</f>
        <v>0</v>
      </c>
      <c r="BL161" s="4" t="s">
        <v>140</v>
      </c>
      <c r="BM161" s="112" t="s">
        <v>194</v>
      </c>
    </row>
    <row r="162" spans="1:65" s="16" customFormat="1" ht="24.2" customHeight="1" x14ac:dyDescent="0.25">
      <c r="A162" s="13"/>
      <c r="B162" s="101"/>
      <c r="C162" s="102" t="s">
        <v>195</v>
      </c>
      <c r="D162" s="102" t="s">
        <v>83</v>
      </c>
      <c r="E162" s="103" t="s">
        <v>196</v>
      </c>
      <c r="F162" s="104" t="s">
        <v>197</v>
      </c>
      <c r="G162" s="105" t="s">
        <v>162</v>
      </c>
      <c r="H162" s="106">
        <v>16.399999999999999</v>
      </c>
      <c r="I162" s="106"/>
      <c r="J162" s="106">
        <f t="shared" si="20"/>
        <v>0</v>
      </c>
      <c r="K162" s="107"/>
      <c r="L162" s="14"/>
      <c r="M162" s="108" t="s">
        <v>10</v>
      </c>
      <c r="N162" s="109"/>
      <c r="O162" s="110">
        <v>5.6000000000000001E-2</v>
      </c>
      <c r="P162" s="110">
        <f t="shared" si="21"/>
        <v>0.91839999999999999</v>
      </c>
      <c r="Q162" s="110">
        <v>0</v>
      </c>
      <c r="R162" s="110">
        <f t="shared" si="22"/>
        <v>0</v>
      </c>
      <c r="S162" s="110">
        <v>3.47E-3</v>
      </c>
      <c r="T162" s="111">
        <f t="shared" si="23"/>
        <v>5.6907999999999993E-2</v>
      </c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R162" s="112" t="s">
        <v>140</v>
      </c>
      <c r="AT162" s="112" t="s">
        <v>83</v>
      </c>
      <c r="AU162" s="112" t="s">
        <v>88</v>
      </c>
      <c r="AY162" s="4" t="s">
        <v>80</v>
      </c>
      <c r="BE162" s="113">
        <f t="shared" si="24"/>
        <v>0</v>
      </c>
      <c r="BF162" s="113">
        <f t="shared" si="25"/>
        <v>0</v>
      </c>
      <c r="BG162" s="113">
        <f t="shared" si="26"/>
        <v>0</v>
      </c>
      <c r="BH162" s="113">
        <f t="shared" si="27"/>
        <v>0</v>
      </c>
      <c r="BI162" s="113">
        <f t="shared" si="28"/>
        <v>0</v>
      </c>
      <c r="BJ162" s="4" t="s">
        <v>88</v>
      </c>
      <c r="BK162" s="113">
        <f t="shared" si="29"/>
        <v>0</v>
      </c>
      <c r="BL162" s="4" t="s">
        <v>140</v>
      </c>
      <c r="BM162" s="112" t="s">
        <v>198</v>
      </c>
    </row>
    <row r="163" spans="1:65" s="16" customFormat="1" ht="24.2" customHeight="1" x14ac:dyDescent="0.25">
      <c r="A163" s="13"/>
      <c r="B163" s="101"/>
      <c r="C163" s="102" t="s">
        <v>199</v>
      </c>
      <c r="D163" s="102" t="s">
        <v>83</v>
      </c>
      <c r="E163" s="103" t="s">
        <v>200</v>
      </c>
      <c r="F163" s="104" t="s">
        <v>201</v>
      </c>
      <c r="G163" s="105" t="s">
        <v>162</v>
      </c>
      <c r="H163" s="106">
        <v>16.399999999999999</v>
      </c>
      <c r="I163" s="106"/>
      <c r="J163" s="106">
        <f t="shared" si="20"/>
        <v>0</v>
      </c>
      <c r="K163" s="107"/>
      <c r="L163" s="14"/>
      <c r="M163" s="108" t="s">
        <v>10</v>
      </c>
      <c r="N163" s="109"/>
      <c r="O163" s="110">
        <v>0.89485999999999999</v>
      </c>
      <c r="P163" s="110">
        <f t="shared" si="21"/>
        <v>14.675703999999998</v>
      </c>
      <c r="Q163" s="110">
        <v>2.1557299999999998E-3</v>
      </c>
      <c r="R163" s="110">
        <f t="shared" si="22"/>
        <v>3.535397199999999E-2</v>
      </c>
      <c r="S163" s="110">
        <v>0</v>
      </c>
      <c r="T163" s="111">
        <f t="shared" si="23"/>
        <v>0</v>
      </c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R163" s="112" t="s">
        <v>140</v>
      </c>
      <c r="AT163" s="112" t="s">
        <v>83</v>
      </c>
      <c r="AU163" s="112" t="s">
        <v>88</v>
      </c>
      <c r="AY163" s="4" t="s">
        <v>80</v>
      </c>
      <c r="BE163" s="113">
        <f t="shared" si="24"/>
        <v>0</v>
      </c>
      <c r="BF163" s="113">
        <f t="shared" si="25"/>
        <v>0</v>
      </c>
      <c r="BG163" s="113">
        <f t="shared" si="26"/>
        <v>0</v>
      </c>
      <c r="BH163" s="113">
        <f t="shared" si="27"/>
        <v>0</v>
      </c>
      <c r="BI163" s="113">
        <f t="shared" si="28"/>
        <v>0</v>
      </c>
      <c r="BJ163" s="4" t="s">
        <v>88</v>
      </c>
      <c r="BK163" s="113">
        <f t="shared" si="29"/>
        <v>0</v>
      </c>
      <c r="BL163" s="4" t="s">
        <v>140</v>
      </c>
      <c r="BM163" s="112" t="s">
        <v>202</v>
      </c>
    </row>
    <row r="164" spans="1:65" s="16" customFormat="1" ht="33" customHeight="1" x14ac:dyDescent="0.25">
      <c r="A164" s="13"/>
      <c r="B164" s="101"/>
      <c r="C164" s="102" t="s">
        <v>203</v>
      </c>
      <c r="D164" s="102" t="s">
        <v>83</v>
      </c>
      <c r="E164" s="103" t="s">
        <v>204</v>
      </c>
      <c r="F164" s="104" t="s">
        <v>205</v>
      </c>
      <c r="G164" s="105" t="s">
        <v>103</v>
      </c>
      <c r="H164" s="106">
        <v>4</v>
      </c>
      <c r="I164" s="106"/>
      <c r="J164" s="106">
        <f t="shared" si="20"/>
        <v>0</v>
      </c>
      <c r="K164" s="107"/>
      <c r="L164" s="14"/>
      <c r="M164" s="108" t="s">
        <v>10</v>
      </c>
      <c r="N164" s="109"/>
      <c r="O164" s="110">
        <v>1.2385699999999999</v>
      </c>
      <c r="P164" s="110">
        <f t="shared" si="21"/>
        <v>4.9542799999999998</v>
      </c>
      <c r="Q164" s="110">
        <v>1.5739199999999999E-3</v>
      </c>
      <c r="R164" s="110">
        <f t="shared" si="22"/>
        <v>6.2956799999999997E-3</v>
      </c>
      <c r="S164" s="110">
        <v>0</v>
      </c>
      <c r="T164" s="111">
        <f t="shared" si="23"/>
        <v>0</v>
      </c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R164" s="112" t="s">
        <v>140</v>
      </c>
      <c r="AT164" s="112" t="s">
        <v>83</v>
      </c>
      <c r="AU164" s="112" t="s">
        <v>88</v>
      </c>
      <c r="AY164" s="4" t="s">
        <v>80</v>
      </c>
      <c r="BE164" s="113">
        <f t="shared" si="24"/>
        <v>0</v>
      </c>
      <c r="BF164" s="113">
        <f t="shared" si="25"/>
        <v>0</v>
      </c>
      <c r="BG164" s="113">
        <f t="shared" si="26"/>
        <v>0</v>
      </c>
      <c r="BH164" s="113">
        <f t="shared" si="27"/>
        <v>0</v>
      </c>
      <c r="BI164" s="113">
        <f t="shared" si="28"/>
        <v>0</v>
      </c>
      <c r="BJ164" s="4" t="s">
        <v>88</v>
      </c>
      <c r="BK164" s="113">
        <f t="shared" si="29"/>
        <v>0</v>
      </c>
      <c r="BL164" s="4" t="s">
        <v>140</v>
      </c>
      <c r="BM164" s="112" t="s">
        <v>206</v>
      </c>
    </row>
    <row r="165" spans="1:65" s="16" customFormat="1" ht="37.9" customHeight="1" x14ac:dyDescent="0.25">
      <c r="A165" s="13"/>
      <c r="B165" s="101"/>
      <c r="C165" s="102" t="s">
        <v>207</v>
      </c>
      <c r="D165" s="102" t="s">
        <v>83</v>
      </c>
      <c r="E165" s="103" t="s">
        <v>208</v>
      </c>
      <c r="F165" s="104" t="s">
        <v>209</v>
      </c>
      <c r="G165" s="105" t="s">
        <v>86</v>
      </c>
      <c r="H165" s="106">
        <v>5.2</v>
      </c>
      <c r="I165" s="106"/>
      <c r="J165" s="106">
        <f t="shared" si="20"/>
        <v>0</v>
      </c>
      <c r="K165" s="107"/>
      <c r="L165" s="14"/>
      <c r="M165" s="108" t="s">
        <v>10</v>
      </c>
      <c r="N165" s="109"/>
      <c r="O165" s="110">
        <v>1.6562699999999999</v>
      </c>
      <c r="P165" s="110">
        <f t="shared" si="21"/>
        <v>8.6126039999999993</v>
      </c>
      <c r="Q165" s="110">
        <v>2.7699999999999999E-3</v>
      </c>
      <c r="R165" s="110">
        <f t="shared" si="22"/>
        <v>1.4404E-2</v>
      </c>
      <c r="S165" s="110">
        <v>0</v>
      </c>
      <c r="T165" s="111">
        <f t="shared" si="23"/>
        <v>0</v>
      </c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R165" s="112" t="s">
        <v>140</v>
      </c>
      <c r="AT165" s="112" t="s">
        <v>83</v>
      </c>
      <c r="AU165" s="112" t="s">
        <v>88</v>
      </c>
      <c r="AY165" s="4" t="s">
        <v>80</v>
      </c>
      <c r="BE165" s="113">
        <f t="shared" si="24"/>
        <v>0</v>
      </c>
      <c r="BF165" s="113">
        <f t="shared" si="25"/>
        <v>0</v>
      </c>
      <c r="BG165" s="113">
        <f t="shared" si="26"/>
        <v>0</v>
      </c>
      <c r="BH165" s="113">
        <f t="shared" si="27"/>
        <v>0</v>
      </c>
      <c r="BI165" s="113">
        <f t="shared" si="28"/>
        <v>0</v>
      </c>
      <c r="BJ165" s="4" t="s">
        <v>88</v>
      </c>
      <c r="BK165" s="113">
        <f t="shared" si="29"/>
        <v>0</v>
      </c>
      <c r="BL165" s="4" t="s">
        <v>140</v>
      </c>
      <c r="BM165" s="112" t="s">
        <v>210</v>
      </c>
    </row>
    <row r="166" spans="1:65" s="16" customFormat="1" ht="24.2" customHeight="1" x14ac:dyDescent="0.25">
      <c r="A166" s="13"/>
      <c r="B166" s="101"/>
      <c r="C166" s="102" t="s">
        <v>211</v>
      </c>
      <c r="D166" s="102" t="s">
        <v>83</v>
      </c>
      <c r="E166" s="103" t="s">
        <v>212</v>
      </c>
      <c r="F166" s="104" t="s">
        <v>213</v>
      </c>
      <c r="G166" s="105" t="s">
        <v>162</v>
      </c>
      <c r="H166" s="106">
        <v>18.600000000000001</v>
      </c>
      <c r="I166" s="106"/>
      <c r="J166" s="106">
        <f t="shared" si="20"/>
        <v>0</v>
      </c>
      <c r="K166" s="107"/>
      <c r="L166" s="14"/>
      <c r="M166" s="108" t="s">
        <v>10</v>
      </c>
      <c r="N166" s="109"/>
      <c r="O166" s="110">
        <v>0.65958000000000006</v>
      </c>
      <c r="P166" s="110">
        <f t="shared" si="21"/>
        <v>12.268188000000002</v>
      </c>
      <c r="Q166" s="110">
        <v>2.0698000000000001E-3</v>
      </c>
      <c r="R166" s="110">
        <f t="shared" si="22"/>
        <v>3.8498280000000003E-2</v>
      </c>
      <c r="S166" s="110">
        <v>0</v>
      </c>
      <c r="T166" s="111">
        <f t="shared" si="23"/>
        <v>0</v>
      </c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R166" s="112" t="s">
        <v>140</v>
      </c>
      <c r="AT166" s="112" t="s">
        <v>83</v>
      </c>
      <c r="AU166" s="112" t="s">
        <v>88</v>
      </c>
      <c r="AY166" s="4" t="s">
        <v>80</v>
      </c>
      <c r="BE166" s="113">
        <f t="shared" si="24"/>
        <v>0</v>
      </c>
      <c r="BF166" s="113">
        <f t="shared" si="25"/>
        <v>0</v>
      </c>
      <c r="BG166" s="113">
        <f t="shared" si="26"/>
        <v>0</v>
      </c>
      <c r="BH166" s="113">
        <f t="shared" si="27"/>
        <v>0</v>
      </c>
      <c r="BI166" s="113">
        <f t="shared" si="28"/>
        <v>0</v>
      </c>
      <c r="BJ166" s="4" t="s">
        <v>88</v>
      </c>
      <c r="BK166" s="113">
        <f t="shared" si="29"/>
        <v>0</v>
      </c>
      <c r="BL166" s="4" t="s">
        <v>140</v>
      </c>
      <c r="BM166" s="112" t="s">
        <v>214</v>
      </c>
    </row>
    <row r="167" spans="1:65" s="16" customFormat="1" ht="24.2" customHeight="1" x14ac:dyDescent="0.25">
      <c r="A167" s="13"/>
      <c r="B167" s="101"/>
      <c r="C167" s="102" t="s">
        <v>215</v>
      </c>
      <c r="D167" s="102" t="s">
        <v>83</v>
      </c>
      <c r="E167" s="103" t="s">
        <v>216</v>
      </c>
      <c r="F167" s="104" t="s">
        <v>217</v>
      </c>
      <c r="G167" s="105" t="s">
        <v>187</v>
      </c>
      <c r="H167" s="106">
        <v>14.71</v>
      </c>
      <c r="I167" s="106"/>
      <c r="J167" s="106">
        <f t="shared" si="20"/>
        <v>0</v>
      </c>
      <c r="K167" s="107"/>
      <c r="L167" s="14"/>
      <c r="M167" s="108" t="s">
        <v>10</v>
      </c>
      <c r="N167" s="109"/>
      <c r="O167" s="110">
        <v>0</v>
      </c>
      <c r="P167" s="110">
        <f t="shared" si="21"/>
        <v>0</v>
      </c>
      <c r="Q167" s="110">
        <v>0</v>
      </c>
      <c r="R167" s="110">
        <f t="shared" si="22"/>
        <v>0</v>
      </c>
      <c r="S167" s="110">
        <v>0</v>
      </c>
      <c r="T167" s="111">
        <f t="shared" si="23"/>
        <v>0</v>
      </c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R167" s="112" t="s">
        <v>140</v>
      </c>
      <c r="AT167" s="112" t="s">
        <v>83</v>
      </c>
      <c r="AU167" s="112" t="s">
        <v>88</v>
      </c>
      <c r="AY167" s="4" t="s">
        <v>80</v>
      </c>
      <c r="BE167" s="113">
        <f t="shared" si="24"/>
        <v>0</v>
      </c>
      <c r="BF167" s="113">
        <f t="shared" si="25"/>
        <v>0</v>
      </c>
      <c r="BG167" s="113">
        <f t="shared" si="26"/>
        <v>0</v>
      </c>
      <c r="BH167" s="113">
        <f t="shared" si="27"/>
        <v>0</v>
      </c>
      <c r="BI167" s="113">
        <f t="shared" si="28"/>
        <v>0</v>
      </c>
      <c r="BJ167" s="4" t="s">
        <v>88</v>
      </c>
      <c r="BK167" s="113">
        <f t="shared" si="29"/>
        <v>0</v>
      </c>
      <c r="BL167" s="4" t="s">
        <v>140</v>
      </c>
      <c r="BM167" s="112" t="s">
        <v>218</v>
      </c>
    </row>
    <row r="168" spans="1:65" s="88" customFormat="1" ht="22.9" customHeight="1" x14ac:dyDescent="0.2">
      <c r="B168" s="89"/>
      <c r="D168" s="90" t="s">
        <v>76</v>
      </c>
      <c r="E168" s="99" t="s">
        <v>219</v>
      </c>
      <c r="F168" s="99" t="s">
        <v>220</v>
      </c>
      <c r="J168" s="100">
        <f>BK168</f>
        <v>0</v>
      </c>
      <c r="L168" s="89"/>
      <c r="M168" s="93"/>
      <c r="N168" s="94"/>
      <c r="O168" s="94"/>
      <c r="P168" s="95">
        <f>SUM(P169:P180)</f>
        <v>331.95921439999995</v>
      </c>
      <c r="Q168" s="94"/>
      <c r="R168" s="95">
        <f>SUM(R169:R180)</f>
        <v>10.958763584000002</v>
      </c>
      <c r="S168" s="94"/>
      <c r="T168" s="96">
        <f>SUM(T169:T180)</f>
        <v>12.792000000000002</v>
      </c>
      <c r="AR168" s="90" t="s">
        <v>2</v>
      </c>
      <c r="AT168" s="97" t="s">
        <v>76</v>
      </c>
      <c r="AU168" s="97" t="s">
        <v>79</v>
      </c>
      <c r="AY168" s="90" t="s">
        <v>80</v>
      </c>
      <c r="BK168" s="98">
        <f>SUM(BK169:BK180)</f>
        <v>0</v>
      </c>
    </row>
    <row r="169" spans="1:65" s="16" customFormat="1" ht="37.9" customHeight="1" x14ac:dyDescent="0.25">
      <c r="A169" s="13"/>
      <c r="B169" s="101"/>
      <c r="C169" s="102" t="s">
        <v>221</v>
      </c>
      <c r="D169" s="102" t="s">
        <v>83</v>
      </c>
      <c r="E169" s="103" t="s">
        <v>222</v>
      </c>
      <c r="F169" s="104" t="s">
        <v>223</v>
      </c>
      <c r="G169" s="105" t="s">
        <v>86</v>
      </c>
      <c r="H169" s="106">
        <v>255.84</v>
      </c>
      <c r="I169" s="106"/>
      <c r="J169" s="106">
        <f t="shared" ref="J169:J180" si="30">ROUND(I169*H169,2)</f>
        <v>0</v>
      </c>
      <c r="K169" s="107"/>
      <c r="L169" s="14"/>
      <c r="M169" s="108" t="s">
        <v>10</v>
      </c>
      <c r="N169" s="109"/>
      <c r="O169" s="110">
        <v>0.23980000000000001</v>
      </c>
      <c r="P169" s="110">
        <f t="shared" ref="P169:P180" si="31">O169*H169</f>
        <v>61.350432000000005</v>
      </c>
      <c r="Q169" s="110">
        <v>0</v>
      </c>
      <c r="R169" s="110">
        <f t="shared" ref="R169:R180" si="32">Q169*H169</f>
        <v>0</v>
      </c>
      <c r="S169" s="110">
        <v>0.05</v>
      </c>
      <c r="T169" s="111">
        <f t="shared" ref="T169:T180" si="33">S169*H169</f>
        <v>12.792000000000002</v>
      </c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R169" s="112" t="s">
        <v>140</v>
      </c>
      <c r="AT169" s="112" t="s">
        <v>83</v>
      </c>
      <c r="AU169" s="112" t="s">
        <v>88</v>
      </c>
      <c r="AY169" s="4" t="s">
        <v>80</v>
      </c>
      <c r="BE169" s="113">
        <f t="shared" ref="BE169:BE180" si="34">IF(N169="základná",J169,0)</f>
        <v>0</v>
      </c>
      <c r="BF169" s="113">
        <f t="shared" ref="BF169:BF180" si="35">IF(N169="znížená",J169,0)</f>
        <v>0</v>
      </c>
      <c r="BG169" s="113">
        <f t="shared" ref="BG169:BG180" si="36">IF(N169="zákl. prenesená",J169,0)</f>
        <v>0</v>
      </c>
      <c r="BH169" s="113">
        <f t="shared" ref="BH169:BH180" si="37">IF(N169="zníž. prenesená",J169,0)</f>
        <v>0</v>
      </c>
      <c r="BI169" s="113">
        <f t="shared" ref="BI169:BI180" si="38">IF(N169="nulová",J169,0)</f>
        <v>0</v>
      </c>
      <c r="BJ169" s="4" t="s">
        <v>88</v>
      </c>
      <c r="BK169" s="113">
        <f t="shared" ref="BK169:BK180" si="39">ROUND(I169*H169,2)</f>
        <v>0</v>
      </c>
      <c r="BL169" s="4" t="s">
        <v>140</v>
      </c>
      <c r="BM169" s="112" t="s">
        <v>224</v>
      </c>
    </row>
    <row r="170" spans="1:65" s="16" customFormat="1" ht="24.2" customHeight="1" x14ac:dyDescent="0.25">
      <c r="A170" s="13"/>
      <c r="B170" s="101"/>
      <c r="C170" s="102" t="s">
        <v>225</v>
      </c>
      <c r="D170" s="102" t="s">
        <v>83</v>
      </c>
      <c r="E170" s="103" t="s">
        <v>226</v>
      </c>
      <c r="F170" s="104" t="s">
        <v>227</v>
      </c>
      <c r="G170" s="105" t="s">
        <v>86</v>
      </c>
      <c r="H170" s="106">
        <v>255.84</v>
      </c>
      <c r="I170" s="106"/>
      <c r="J170" s="106">
        <f t="shared" si="30"/>
        <v>0</v>
      </c>
      <c r="K170" s="107"/>
      <c r="L170" s="14"/>
      <c r="M170" s="108" t="s">
        <v>10</v>
      </c>
      <c r="N170" s="109"/>
      <c r="O170" s="110">
        <v>0.79200000000000004</v>
      </c>
      <c r="P170" s="110">
        <f t="shared" si="31"/>
        <v>202.62528</v>
      </c>
      <c r="Q170" s="110">
        <v>4.0340000000000001E-2</v>
      </c>
      <c r="R170" s="110">
        <f t="shared" si="32"/>
        <v>10.320585600000001</v>
      </c>
      <c r="S170" s="110">
        <v>0</v>
      </c>
      <c r="T170" s="111">
        <f t="shared" si="33"/>
        <v>0</v>
      </c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R170" s="112" t="s">
        <v>140</v>
      </c>
      <c r="AT170" s="112" t="s">
        <v>83</v>
      </c>
      <c r="AU170" s="112" t="s">
        <v>88</v>
      </c>
      <c r="AY170" s="4" t="s">
        <v>80</v>
      </c>
      <c r="BE170" s="113">
        <f t="shared" si="34"/>
        <v>0</v>
      </c>
      <c r="BF170" s="113">
        <f t="shared" si="35"/>
        <v>0</v>
      </c>
      <c r="BG170" s="113">
        <f t="shared" si="36"/>
        <v>0</v>
      </c>
      <c r="BH170" s="113">
        <f t="shared" si="37"/>
        <v>0</v>
      </c>
      <c r="BI170" s="113">
        <f t="shared" si="38"/>
        <v>0</v>
      </c>
      <c r="BJ170" s="4" t="s">
        <v>88</v>
      </c>
      <c r="BK170" s="113">
        <f t="shared" si="39"/>
        <v>0</v>
      </c>
      <c r="BL170" s="4" t="s">
        <v>140</v>
      </c>
      <c r="BM170" s="112" t="s">
        <v>228</v>
      </c>
    </row>
    <row r="171" spans="1:65" s="16" customFormat="1" ht="24.2" customHeight="1" x14ac:dyDescent="0.25">
      <c r="A171" s="13"/>
      <c r="B171" s="101"/>
      <c r="C171" s="102" t="s">
        <v>147</v>
      </c>
      <c r="D171" s="102" t="s">
        <v>83</v>
      </c>
      <c r="E171" s="103" t="s">
        <v>229</v>
      </c>
      <c r="F171" s="104" t="s">
        <v>230</v>
      </c>
      <c r="G171" s="105" t="s">
        <v>162</v>
      </c>
      <c r="H171" s="106">
        <v>16.399999999999999</v>
      </c>
      <c r="I171" s="106"/>
      <c r="J171" s="106">
        <f t="shared" si="30"/>
        <v>0</v>
      </c>
      <c r="K171" s="107"/>
      <c r="L171" s="14"/>
      <c r="M171" s="108" t="s">
        <v>10</v>
      </c>
      <c r="N171" s="109"/>
      <c r="O171" s="110">
        <v>0.92501</v>
      </c>
      <c r="P171" s="110">
        <f t="shared" si="31"/>
        <v>15.170163999999998</v>
      </c>
      <c r="Q171" s="110">
        <v>8.3800000000000003E-3</v>
      </c>
      <c r="R171" s="110">
        <f t="shared" si="32"/>
        <v>0.137432</v>
      </c>
      <c r="S171" s="110">
        <v>0</v>
      </c>
      <c r="T171" s="111">
        <f t="shared" si="33"/>
        <v>0</v>
      </c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R171" s="112" t="s">
        <v>140</v>
      </c>
      <c r="AT171" s="112" t="s">
        <v>83</v>
      </c>
      <c r="AU171" s="112" t="s">
        <v>88</v>
      </c>
      <c r="AY171" s="4" t="s">
        <v>80</v>
      </c>
      <c r="BE171" s="113">
        <f t="shared" si="34"/>
        <v>0</v>
      </c>
      <c r="BF171" s="113">
        <f t="shared" si="35"/>
        <v>0</v>
      </c>
      <c r="BG171" s="113">
        <f t="shared" si="36"/>
        <v>0</v>
      </c>
      <c r="BH171" s="113">
        <f t="shared" si="37"/>
        <v>0</v>
      </c>
      <c r="BI171" s="113">
        <f t="shared" si="38"/>
        <v>0</v>
      </c>
      <c r="BJ171" s="4" t="s">
        <v>88</v>
      </c>
      <c r="BK171" s="113">
        <f t="shared" si="39"/>
        <v>0</v>
      </c>
      <c r="BL171" s="4" t="s">
        <v>140</v>
      </c>
      <c r="BM171" s="112" t="s">
        <v>231</v>
      </c>
    </row>
    <row r="172" spans="1:65" s="16" customFormat="1" ht="16.5" customHeight="1" x14ac:dyDescent="0.25">
      <c r="A172" s="13"/>
      <c r="B172" s="101"/>
      <c r="C172" s="114" t="s">
        <v>232</v>
      </c>
      <c r="D172" s="114" t="s">
        <v>143</v>
      </c>
      <c r="E172" s="115" t="s">
        <v>233</v>
      </c>
      <c r="F172" s="116" t="s">
        <v>234</v>
      </c>
      <c r="G172" s="117" t="s">
        <v>103</v>
      </c>
      <c r="H172" s="118">
        <v>2</v>
      </c>
      <c r="I172" s="118"/>
      <c r="J172" s="118">
        <f t="shared" si="30"/>
        <v>0</v>
      </c>
      <c r="K172" s="119"/>
      <c r="L172" s="120"/>
      <c r="M172" s="121" t="s">
        <v>10</v>
      </c>
      <c r="N172" s="122"/>
      <c r="O172" s="110">
        <v>0</v>
      </c>
      <c r="P172" s="110">
        <f t="shared" si="31"/>
        <v>0</v>
      </c>
      <c r="Q172" s="110">
        <v>2.5000000000000001E-3</v>
      </c>
      <c r="R172" s="110">
        <f t="shared" si="32"/>
        <v>5.0000000000000001E-3</v>
      </c>
      <c r="S172" s="110">
        <v>0</v>
      </c>
      <c r="T172" s="111">
        <f t="shared" si="33"/>
        <v>0</v>
      </c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R172" s="112" t="s">
        <v>116</v>
      </c>
      <c r="AT172" s="112" t="s">
        <v>143</v>
      </c>
      <c r="AU172" s="112" t="s">
        <v>88</v>
      </c>
      <c r="AY172" s="4" t="s">
        <v>80</v>
      </c>
      <c r="BE172" s="113">
        <f t="shared" si="34"/>
        <v>0</v>
      </c>
      <c r="BF172" s="113">
        <f t="shared" si="35"/>
        <v>0</v>
      </c>
      <c r="BG172" s="113">
        <f t="shared" si="36"/>
        <v>0</v>
      </c>
      <c r="BH172" s="113">
        <f t="shared" si="37"/>
        <v>0</v>
      </c>
      <c r="BI172" s="113">
        <f t="shared" si="38"/>
        <v>0</v>
      </c>
      <c r="BJ172" s="4" t="s">
        <v>88</v>
      </c>
      <c r="BK172" s="113">
        <f t="shared" si="39"/>
        <v>0</v>
      </c>
      <c r="BL172" s="4" t="s">
        <v>87</v>
      </c>
      <c r="BM172" s="112" t="s">
        <v>235</v>
      </c>
    </row>
    <row r="173" spans="1:65" s="16" customFormat="1" ht="21.75" customHeight="1" x14ac:dyDescent="0.25">
      <c r="A173" s="13"/>
      <c r="B173" s="101"/>
      <c r="C173" s="102" t="s">
        <v>236</v>
      </c>
      <c r="D173" s="102" t="s">
        <v>83</v>
      </c>
      <c r="E173" s="103" t="s">
        <v>237</v>
      </c>
      <c r="F173" s="104" t="s">
        <v>238</v>
      </c>
      <c r="G173" s="105" t="s">
        <v>162</v>
      </c>
      <c r="H173" s="106">
        <v>31.2</v>
      </c>
      <c r="I173" s="106"/>
      <c r="J173" s="106">
        <f t="shared" si="30"/>
        <v>0</v>
      </c>
      <c r="K173" s="107"/>
      <c r="L173" s="14"/>
      <c r="M173" s="108" t="s">
        <v>10</v>
      </c>
      <c r="N173" s="109"/>
      <c r="O173" s="110">
        <v>0.28799999999999998</v>
      </c>
      <c r="P173" s="110">
        <f t="shared" si="31"/>
        <v>8.9855999999999998</v>
      </c>
      <c r="Q173" s="110">
        <v>1.0290000000000001E-2</v>
      </c>
      <c r="R173" s="110">
        <f t="shared" si="32"/>
        <v>0.321048</v>
      </c>
      <c r="S173" s="110">
        <v>0</v>
      </c>
      <c r="T173" s="111">
        <f t="shared" si="33"/>
        <v>0</v>
      </c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R173" s="112" t="s">
        <v>140</v>
      </c>
      <c r="AT173" s="112" t="s">
        <v>83</v>
      </c>
      <c r="AU173" s="112" t="s">
        <v>88</v>
      </c>
      <c r="AY173" s="4" t="s">
        <v>80</v>
      </c>
      <c r="BE173" s="113">
        <f t="shared" si="34"/>
        <v>0</v>
      </c>
      <c r="BF173" s="113">
        <f t="shared" si="35"/>
        <v>0</v>
      </c>
      <c r="BG173" s="113">
        <f t="shared" si="36"/>
        <v>0</v>
      </c>
      <c r="BH173" s="113">
        <f t="shared" si="37"/>
        <v>0</v>
      </c>
      <c r="BI173" s="113">
        <f t="shared" si="38"/>
        <v>0</v>
      </c>
      <c r="BJ173" s="4" t="s">
        <v>88</v>
      </c>
      <c r="BK173" s="113">
        <f t="shared" si="39"/>
        <v>0</v>
      </c>
      <c r="BL173" s="4" t="s">
        <v>140</v>
      </c>
      <c r="BM173" s="112" t="s">
        <v>239</v>
      </c>
    </row>
    <row r="174" spans="1:65" s="16" customFormat="1" ht="21.75" customHeight="1" x14ac:dyDescent="0.25">
      <c r="A174" s="13"/>
      <c r="B174" s="101"/>
      <c r="C174" s="102" t="s">
        <v>240</v>
      </c>
      <c r="D174" s="102" t="s">
        <v>83</v>
      </c>
      <c r="E174" s="103" t="s">
        <v>241</v>
      </c>
      <c r="F174" s="104" t="s">
        <v>242</v>
      </c>
      <c r="G174" s="105" t="s">
        <v>162</v>
      </c>
      <c r="H174" s="106">
        <v>32.799999999999997</v>
      </c>
      <c r="I174" s="106"/>
      <c r="J174" s="106">
        <f t="shared" si="30"/>
        <v>0</v>
      </c>
      <c r="K174" s="107"/>
      <c r="L174" s="14"/>
      <c r="M174" s="108" t="s">
        <v>10</v>
      </c>
      <c r="N174" s="109"/>
      <c r="O174" s="110">
        <v>9.2999999999999999E-2</v>
      </c>
      <c r="P174" s="110">
        <f t="shared" si="31"/>
        <v>3.0503999999999998</v>
      </c>
      <c r="Q174" s="110">
        <v>1.48E-3</v>
      </c>
      <c r="R174" s="110">
        <f t="shared" si="32"/>
        <v>4.8543999999999997E-2</v>
      </c>
      <c r="S174" s="110">
        <v>0</v>
      </c>
      <c r="T174" s="111">
        <f t="shared" si="33"/>
        <v>0</v>
      </c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R174" s="112" t="s">
        <v>140</v>
      </c>
      <c r="AT174" s="112" t="s">
        <v>83</v>
      </c>
      <c r="AU174" s="112" t="s">
        <v>88</v>
      </c>
      <c r="AY174" s="4" t="s">
        <v>80</v>
      </c>
      <c r="BE174" s="113">
        <f t="shared" si="34"/>
        <v>0</v>
      </c>
      <c r="BF174" s="113">
        <f t="shared" si="35"/>
        <v>0</v>
      </c>
      <c r="BG174" s="113">
        <f t="shared" si="36"/>
        <v>0</v>
      </c>
      <c r="BH174" s="113">
        <f t="shared" si="37"/>
        <v>0</v>
      </c>
      <c r="BI174" s="113">
        <f t="shared" si="38"/>
        <v>0</v>
      </c>
      <c r="BJ174" s="4" t="s">
        <v>88</v>
      </c>
      <c r="BK174" s="113">
        <f t="shared" si="39"/>
        <v>0</v>
      </c>
      <c r="BL174" s="4" t="s">
        <v>140</v>
      </c>
      <c r="BM174" s="112" t="s">
        <v>243</v>
      </c>
    </row>
    <row r="175" spans="1:65" s="16" customFormat="1" ht="16.5" customHeight="1" x14ac:dyDescent="0.25">
      <c r="A175" s="13"/>
      <c r="B175" s="101"/>
      <c r="C175" s="102" t="s">
        <v>244</v>
      </c>
      <c r="D175" s="102" t="s">
        <v>83</v>
      </c>
      <c r="E175" s="103" t="s">
        <v>245</v>
      </c>
      <c r="F175" s="104" t="s">
        <v>246</v>
      </c>
      <c r="G175" s="105" t="s">
        <v>103</v>
      </c>
      <c r="H175" s="106">
        <v>100</v>
      </c>
      <c r="I175" s="106"/>
      <c r="J175" s="106">
        <f t="shared" si="30"/>
        <v>0</v>
      </c>
      <c r="K175" s="107"/>
      <c r="L175" s="14"/>
      <c r="M175" s="108" t="s">
        <v>10</v>
      </c>
      <c r="N175" s="109"/>
      <c r="O175" s="110">
        <v>5.0930000000000003E-2</v>
      </c>
      <c r="P175" s="110">
        <f t="shared" si="31"/>
        <v>5.093</v>
      </c>
      <c r="Q175" s="110">
        <v>5.1599999999999997E-4</v>
      </c>
      <c r="R175" s="110">
        <f t="shared" si="32"/>
        <v>5.1599999999999993E-2</v>
      </c>
      <c r="S175" s="110">
        <v>0</v>
      </c>
      <c r="T175" s="111">
        <f t="shared" si="33"/>
        <v>0</v>
      </c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R175" s="112" t="s">
        <v>140</v>
      </c>
      <c r="AT175" s="112" t="s">
        <v>83</v>
      </c>
      <c r="AU175" s="112" t="s">
        <v>88</v>
      </c>
      <c r="AY175" s="4" t="s">
        <v>80</v>
      </c>
      <c r="BE175" s="113">
        <f t="shared" si="34"/>
        <v>0</v>
      </c>
      <c r="BF175" s="113">
        <f t="shared" si="35"/>
        <v>0</v>
      </c>
      <c r="BG175" s="113">
        <f t="shared" si="36"/>
        <v>0</v>
      </c>
      <c r="BH175" s="113">
        <f t="shared" si="37"/>
        <v>0</v>
      </c>
      <c r="BI175" s="113">
        <f t="shared" si="38"/>
        <v>0</v>
      </c>
      <c r="BJ175" s="4" t="s">
        <v>88</v>
      </c>
      <c r="BK175" s="113">
        <f t="shared" si="39"/>
        <v>0</v>
      </c>
      <c r="BL175" s="4" t="s">
        <v>140</v>
      </c>
      <c r="BM175" s="112" t="s">
        <v>247</v>
      </c>
    </row>
    <row r="176" spans="1:65" s="16" customFormat="1" ht="21.75" customHeight="1" x14ac:dyDescent="0.25">
      <c r="A176" s="13"/>
      <c r="B176" s="101"/>
      <c r="C176" s="102" t="s">
        <v>248</v>
      </c>
      <c r="D176" s="102" t="s">
        <v>83</v>
      </c>
      <c r="E176" s="103" t="s">
        <v>249</v>
      </c>
      <c r="F176" s="104" t="s">
        <v>250</v>
      </c>
      <c r="G176" s="105" t="s">
        <v>162</v>
      </c>
      <c r="H176" s="106">
        <v>4.8</v>
      </c>
      <c r="I176" s="106"/>
      <c r="J176" s="106">
        <f t="shared" si="30"/>
        <v>0</v>
      </c>
      <c r="K176" s="107"/>
      <c r="L176" s="14"/>
      <c r="M176" s="108" t="s">
        <v>10</v>
      </c>
      <c r="N176" s="109"/>
      <c r="O176" s="110">
        <v>0.68398999999999999</v>
      </c>
      <c r="P176" s="110">
        <f t="shared" si="31"/>
        <v>3.2831519999999998</v>
      </c>
      <c r="Q176" s="110">
        <v>2.2300000000000002E-3</v>
      </c>
      <c r="R176" s="110">
        <f t="shared" si="32"/>
        <v>1.0704E-2</v>
      </c>
      <c r="S176" s="110">
        <v>0</v>
      </c>
      <c r="T176" s="111">
        <f t="shared" si="33"/>
        <v>0</v>
      </c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R176" s="112" t="s">
        <v>140</v>
      </c>
      <c r="AT176" s="112" t="s">
        <v>83</v>
      </c>
      <c r="AU176" s="112" t="s">
        <v>88</v>
      </c>
      <c r="AY176" s="4" t="s">
        <v>80</v>
      </c>
      <c r="BE176" s="113">
        <f t="shared" si="34"/>
        <v>0</v>
      </c>
      <c r="BF176" s="113">
        <f t="shared" si="35"/>
        <v>0</v>
      </c>
      <c r="BG176" s="113">
        <f t="shared" si="36"/>
        <v>0</v>
      </c>
      <c r="BH176" s="113">
        <f t="shared" si="37"/>
        <v>0</v>
      </c>
      <c r="BI176" s="113">
        <f t="shared" si="38"/>
        <v>0</v>
      </c>
      <c r="BJ176" s="4" t="s">
        <v>88</v>
      </c>
      <c r="BK176" s="113">
        <f t="shared" si="39"/>
        <v>0</v>
      </c>
      <c r="BL176" s="4" t="s">
        <v>140</v>
      </c>
      <c r="BM176" s="112" t="s">
        <v>251</v>
      </c>
    </row>
    <row r="177" spans="1:65" s="16" customFormat="1" ht="16.5" customHeight="1" x14ac:dyDescent="0.25">
      <c r="A177" s="13"/>
      <c r="B177" s="101"/>
      <c r="C177" s="102" t="s">
        <v>252</v>
      </c>
      <c r="D177" s="102" t="s">
        <v>83</v>
      </c>
      <c r="E177" s="103" t="s">
        <v>253</v>
      </c>
      <c r="F177" s="104" t="s">
        <v>254</v>
      </c>
      <c r="G177" s="105" t="s">
        <v>103</v>
      </c>
      <c r="H177" s="106">
        <v>1</v>
      </c>
      <c r="I177" s="106"/>
      <c r="J177" s="106">
        <f t="shared" si="30"/>
        <v>0</v>
      </c>
      <c r="K177" s="107"/>
      <c r="L177" s="14"/>
      <c r="M177" s="108" t="s">
        <v>10</v>
      </c>
      <c r="N177" s="109"/>
      <c r="O177" s="110">
        <v>0.17721999999999999</v>
      </c>
      <c r="P177" s="110">
        <f t="shared" si="31"/>
        <v>0.17721999999999999</v>
      </c>
      <c r="Q177" s="110">
        <v>4.0299999999999997E-3</v>
      </c>
      <c r="R177" s="110">
        <f t="shared" si="32"/>
        <v>4.0299999999999997E-3</v>
      </c>
      <c r="S177" s="110">
        <v>0</v>
      </c>
      <c r="T177" s="111">
        <f t="shared" si="33"/>
        <v>0</v>
      </c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R177" s="112" t="s">
        <v>140</v>
      </c>
      <c r="AT177" s="112" t="s">
        <v>83</v>
      </c>
      <c r="AU177" s="112" t="s">
        <v>88</v>
      </c>
      <c r="AY177" s="4" t="s">
        <v>80</v>
      </c>
      <c r="BE177" s="113">
        <f t="shared" si="34"/>
        <v>0</v>
      </c>
      <c r="BF177" s="113">
        <f t="shared" si="35"/>
        <v>0</v>
      </c>
      <c r="BG177" s="113">
        <f t="shared" si="36"/>
        <v>0</v>
      </c>
      <c r="BH177" s="113">
        <f t="shared" si="37"/>
        <v>0</v>
      </c>
      <c r="BI177" s="113">
        <f t="shared" si="38"/>
        <v>0</v>
      </c>
      <c r="BJ177" s="4" t="s">
        <v>88</v>
      </c>
      <c r="BK177" s="113">
        <f t="shared" si="39"/>
        <v>0</v>
      </c>
      <c r="BL177" s="4" t="s">
        <v>140</v>
      </c>
      <c r="BM177" s="112" t="s">
        <v>255</v>
      </c>
    </row>
    <row r="178" spans="1:65" s="16" customFormat="1" ht="16.5" customHeight="1" x14ac:dyDescent="0.25">
      <c r="A178" s="13"/>
      <c r="B178" s="101"/>
      <c r="C178" s="102" t="s">
        <v>256</v>
      </c>
      <c r="D178" s="102" t="s">
        <v>83</v>
      </c>
      <c r="E178" s="103" t="s">
        <v>257</v>
      </c>
      <c r="F178" s="104" t="s">
        <v>258</v>
      </c>
      <c r="G178" s="105" t="s">
        <v>162</v>
      </c>
      <c r="H178" s="106">
        <v>32.799999999999997</v>
      </c>
      <c r="I178" s="106"/>
      <c r="J178" s="106">
        <f t="shared" si="30"/>
        <v>0</v>
      </c>
      <c r="K178" s="107"/>
      <c r="L178" s="14"/>
      <c r="M178" s="108" t="s">
        <v>10</v>
      </c>
      <c r="N178" s="109"/>
      <c r="O178" s="110">
        <v>8.0680000000000002E-2</v>
      </c>
      <c r="P178" s="110">
        <f t="shared" si="31"/>
        <v>2.6463039999999998</v>
      </c>
      <c r="Q178" s="110">
        <v>3.8000000000000002E-4</v>
      </c>
      <c r="R178" s="110">
        <f t="shared" si="32"/>
        <v>1.2463999999999999E-2</v>
      </c>
      <c r="S178" s="110">
        <v>0</v>
      </c>
      <c r="T178" s="111">
        <f t="shared" si="33"/>
        <v>0</v>
      </c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R178" s="112" t="s">
        <v>140</v>
      </c>
      <c r="AT178" s="112" t="s">
        <v>83</v>
      </c>
      <c r="AU178" s="112" t="s">
        <v>88</v>
      </c>
      <c r="AY178" s="4" t="s">
        <v>80</v>
      </c>
      <c r="BE178" s="113">
        <f t="shared" si="34"/>
        <v>0</v>
      </c>
      <c r="BF178" s="113">
        <f t="shared" si="35"/>
        <v>0</v>
      </c>
      <c r="BG178" s="113">
        <f t="shared" si="36"/>
        <v>0</v>
      </c>
      <c r="BH178" s="113">
        <f t="shared" si="37"/>
        <v>0</v>
      </c>
      <c r="BI178" s="113">
        <f t="shared" si="38"/>
        <v>0</v>
      </c>
      <c r="BJ178" s="4" t="s">
        <v>88</v>
      </c>
      <c r="BK178" s="113">
        <f t="shared" si="39"/>
        <v>0</v>
      </c>
      <c r="BL178" s="4" t="s">
        <v>140</v>
      </c>
      <c r="BM178" s="112" t="s">
        <v>259</v>
      </c>
    </row>
    <row r="179" spans="1:65" s="16" customFormat="1" ht="24.2" customHeight="1" x14ac:dyDescent="0.25">
      <c r="A179" s="13"/>
      <c r="B179" s="101"/>
      <c r="C179" s="102" t="s">
        <v>260</v>
      </c>
      <c r="D179" s="102" t="s">
        <v>83</v>
      </c>
      <c r="E179" s="103" t="s">
        <v>261</v>
      </c>
      <c r="F179" s="104" t="s">
        <v>262</v>
      </c>
      <c r="G179" s="105" t="s">
        <v>86</v>
      </c>
      <c r="H179" s="106">
        <v>255.84</v>
      </c>
      <c r="I179" s="106"/>
      <c r="J179" s="106">
        <f t="shared" si="30"/>
        <v>0</v>
      </c>
      <c r="K179" s="107"/>
      <c r="L179" s="14"/>
      <c r="M179" s="108" t="s">
        <v>10</v>
      </c>
      <c r="N179" s="109"/>
      <c r="O179" s="110">
        <v>0.11561</v>
      </c>
      <c r="P179" s="110">
        <f t="shared" si="31"/>
        <v>29.577662400000001</v>
      </c>
      <c r="Q179" s="110">
        <v>1.851E-4</v>
      </c>
      <c r="R179" s="110">
        <f t="shared" si="32"/>
        <v>4.7355984000000004E-2</v>
      </c>
      <c r="S179" s="110">
        <v>0</v>
      </c>
      <c r="T179" s="111">
        <f t="shared" si="33"/>
        <v>0</v>
      </c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R179" s="112" t="s">
        <v>140</v>
      </c>
      <c r="AT179" s="112" t="s">
        <v>83</v>
      </c>
      <c r="AU179" s="112" t="s">
        <v>88</v>
      </c>
      <c r="AY179" s="4" t="s">
        <v>80</v>
      </c>
      <c r="BE179" s="113">
        <f t="shared" si="34"/>
        <v>0</v>
      </c>
      <c r="BF179" s="113">
        <f t="shared" si="35"/>
        <v>0</v>
      </c>
      <c r="BG179" s="113">
        <f t="shared" si="36"/>
        <v>0</v>
      </c>
      <c r="BH179" s="113">
        <f t="shared" si="37"/>
        <v>0</v>
      </c>
      <c r="BI179" s="113">
        <f t="shared" si="38"/>
        <v>0</v>
      </c>
      <c r="BJ179" s="4" t="s">
        <v>88</v>
      </c>
      <c r="BK179" s="113">
        <f t="shared" si="39"/>
        <v>0</v>
      </c>
      <c r="BL179" s="4" t="s">
        <v>140</v>
      </c>
      <c r="BM179" s="112" t="s">
        <v>263</v>
      </c>
    </row>
    <row r="180" spans="1:65" s="16" customFormat="1" ht="24.2" customHeight="1" x14ac:dyDescent="0.25">
      <c r="A180" s="13"/>
      <c r="B180" s="101"/>
      <c r="C180" s="102" t="s">
        <v>264</v>
      </c>
      <c r="D180" s="102" t="s">
        <v>83</v>
      </c>
      <c r="E180" s="103" t="s">
        <v>265</v>
      </c>
      <c r="F180" s="104" t="s">
        <v>266</v>
      </c>
      <c r="G180" s="105" t="s">
        <v>187</v>
      </c>
      <c r="H180" s="106">
        <v>140.75</v>
      </c>
      <c r="I180" s="106"/>
      <c r="J180" s="106">
        <f t="shared" si="30"/>
        <v>0</v>
      </c>
      <c r="K180" s="107"/>
      <c r="L180" s="14"/>
      <c r="M180" s="108" t="s">
        <v>10</v>
      </c>
      <c r="N180" s="109"/>
      <c r="O180" s="110">
        <v>0</v>
      </c>
      <c r="P180" s="110">
        <f t="shared" si="31"/>
        <v>0</v>
      </c>
      <c r="Q180" s="110">
        <v>0</v>
      </c>
      <c r="R180" s="110">
        <f t="shared" si="32"/>
        <v>0</v>
      </c>
      <c r="S180" s="110">
        <v>0</v>
      </c>
      <c r="T180" s="111">
        <f t="shared" si="33"/>
        <v>0</v>
      </c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R180" s="112" t="s">
        <v>140</v>
      </c>
      <c r="AT180" s="112" t="s">
        <v>83</v>
      </c>
      <c r="AU180" s="112" t="s">
        <v>88</v>
      </c>
      <c r="AY180" s="4" t="s">
        <v>80</v>
      </c>
      <c r="BE180" s="113">
        <f t="shared" si="34"/>
        <v>0</v>
      </c>
      <c r="BF180" s="113">
        <f t="shared" si="35"/>
        <v>0</v>
      </c>
      <c r="BG180" s="113">
        <f t="shared" si="36"/>
        <v>0</v>
      </c>
      <c r="BH180" s="113">
        <f t="shared" si="37"/>
        <v>0</v>
      </c>
      <c r="BI180" s="113">
        <f t="shared" si="38"/>
        <v>0</v>
      </c>
      <c r="BJ180" s="4" t="s">
        <v>88</v>
      </c>
      <c r="BK180" s="113">
        <f t="shared" si="39"/>
        <v>0</v>
      </c>
      <c r="BL180" s="4" t="s">
        <v>140</v>
      </c>
      <c r="BM180" s="112" t="s">
        <v>267</v>
      </c>
    </row>
    <row r="181" spans="1:65" s="88" customFormat="1" ht="22.9" customHeight="1" x14ac:dyDescent="0.2">
      <c r="B181" s="89"/>
      <c r="D181" s="90" t="s">
        <v>76</v>
      </c>
      <c r="E181" s="99" t="s">
        <v>268</v>
      </c>
      <c r="F181" s="99" t="s">
        <v>269</v>
      </c>
      <c r="J181" s="100">
        <f>BK181</f>
        <v>0</v>
      </c>
      <c r="L181" s="89"/>
      <c r="M181" s="93"/>
      <c r="N181" s="94"/>
      <c r="O181" s="94"/>
      <c r="P181" s="95">
        <f>SUM(P182:P184)</f>
        <v>33.4848</v>
      </c>
      <c r="Q181" s="94"/>
      <c r="R181" s="95">
        <f>SUM(R182:R184)</f>
        <v>0.21523039999999999</v>
      </c>
      <c r="S181" s="94"/>
      <c r="T181" s="96">
        <f>SUM(T182:T184)</f>
        <v>0.38400000000000001</v>
      </c>
      <c r="AR181" s="90" t="s">
        <v>88</v>
      </c>
      <c r="AT181" s="97" t="s">
        <v>76</v>
      </c>
      <c r="AU181" s="97" t="s">
        <v>79</v>
      </c>
      <c r="AY181" s="90" t="s">
        <v>80</v>
      </c>
      <c r="BK181" s="98">
        <f>SUM(BK182:BK184)</f>
        <v>0</v>
      </c>
    </row>
    <row r="182" spans="1:65" s="16" customFormat="1" ht="24.2" customHeight="1" x14ac:dyDescent="0.25">
      <c r="A182" s="13"/>
      <c r="B182" s="101"/>
      <c r="C182" s="102" t="s">
        <v>270</v>
      </c>
      <c r="D182" s="102" t="s">
        <v>83</v>
      </c>
      <c r="E182" s="103" t="s">
        <v>271</v>
      </c>
      <c r="F182" s="104" t="s">
        <v>272</v>
      </c>
      <c r="G182" s="105" t="s">
        <v>86</v>
      </c>
      <c r="H182" s="106">
        <v>38.4</v>
      </c>
      <c r="I182" s="106"/>
      <c r="J182" s="106">
        <f>ROUND(I182*H182,2)</f>
        <v>0</v>
      </c>
      <c r="K182" s="107"/>
      <c r="L182" s="14"/>
      <c r="M182" s="108" t="s">
        <v>10</v>
      </c>
      <c r="N182" s="109"/>
      <c r="O182" s="110">
        <v>0.41699999999999998</v>
      </c>
      <c r="P182" s="110">
        <f>O182*H182</f>
        <v>16.012799999999999</v>
      </c>
      <c r="Q182" s="110">
        <v>0</v>
      </c>
      <c r="R182" s="110">
        <f>Q182*H182</f>
        <v>0</v>
      </c>
      <c r="S182" s="110">
        <v>0.01</v>
      </c>
      <c r="T182" s="111">
        <f>S182*H182</f>
        <v>0.38400000000000001</v>
      </c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R182" s="112" t="s">
        <v>140</v>
      </c>
      <c r="AT182" s="112" t="s">
        <v>83</v>
      </c>
      <c r="AU182" s="112" t="s">
        <v>88</v>
      </c>
      <c r="AY182" s="4" t="s">
        <v>80</v>
      </c>
      <c r="BE182" s="113">
        <f>IF(N182="základná",J182,0)</f>
        <v>0</v>
      </c>
      <c r="BF182" s="113">
        <f>IF(N182="znížená",J182,0)</f>
        <v>0</v>
      </c>
      <c r="BG182" s="113">
        <f>IF(N182="zákl. prenesená",J182,0)</f>
        <v>0</v>
      </c>
      <c r="BH182" s="113">
        <f>IF(N182="zníž. prenesená",J182,0)</f>
        <v>0</v>
      </c>
      <c r="BI182" s="113">
        <f>IF(N182="nulová",J182,0)</f>
        <v>0</v>
      </c>
      <c r="BJ182" s="4" t="s">
        <v>88</v>
      </c>
      <c r="BK182" s="113">
        <f>ROUND(I182*H182,2)</f>
        <v>0</v>
      </c>
      <c r="BL182" s="4" t="s">
        <v>140</v>
      </c>
      <c r="BM182" s="112" t="s">
        <v>273</v>
      </c>
    </row>
    <row r="183" spans="1:65" s="16" customFormat="1" ht="33" customHeight="1" x14ac:dyDescent="0.25">
      <c r="A183" s="13"/>
      <c r="B183" s="101"/>
      <c r="C183" s="102" t="s">
        <v>274</v>
      </c>
      <c r="D183" s="102" t="s">
        <v>83</v>
      </c>
      <c r="E183" s="103" t="s">
        <v>275</v>
      </c>
      <c r="F183" s="104" t="s">
        <v>276</v>
      </c>
      <c r="G183" s="105" t="s">
        <v>86</v>
      </c>
      <c r="H183" s="106">
        <v>38.4</v>
      </c>
      <c r="I183" s="106"/>
      <c r="J183" s="106">
        <f>ROUND(I183*H183,2)</f>
        <v>0</v>
      </c>
      <c r="K183" s="107"/>
      <c r="L183" s="14"/>
      <c r="M183" s="108" t="s">
        <v>10</v>
      </c>
      <c r="N183" s="109"/>
      <c r="O183" s="110">
        <v>0.45500000000000002</v>
      </c>
      <c r="P183" s="110">
        <f>O183*H183</f>
        <v>17.472000000000001</v>
      </c>
      <c r="Q183" s="110">
        <v>3.0000000000000001E-5</v>
      </c>
      <c r="R183" s="110">
        <f>Q183*H183</f>
        <v>1.152E-3</v>
      </c>
      <c r="S183" s="110">
        <v>0</v>
      </c>
      <c r="T183" s="111">
        <f>S183*H183</f>
        <v>0</v>
      </c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R183" s="112" t="s">
        <v>140</v>
      </c>
      <c r="AT183" s="112" t="s">
        <v>83</v>
      </c>
      <c r="AU183" s="112" t="s">
        <v>88</v>
      </c>
      <c r="AY183" s="4" t="s">
        <v>80</v>
      </c>
      <c r="BE183" s="113">
        <f>IF(N183="základná",J183,0)</f>
        <v>0</v>
      </c>
      <c r="BF183" s="113">
        <f>IF(N183="znížená",J183,0)</f>
        <v>0</v>
      </c>
      <c r="BG183" s="113">
        <f>IF(N183="zákl. prenesená",J183,0)</f>
        <v>0</v>
      </c>
      <c r="BH183" s="113">
        <f>IF(N183="zníž. prenesená",J183,0)</f>
        <v>0</v>
      </c>
      <c r="BI183" s="113">
        <f>IF(N183="nulová",J183,0)</f>
        <v>0</v>
      </c>
      <c r="BJ183" s="4" t="s">
        <v>88</v>
      </c>
      <c r="BK183" s="113">
        <f>ROUND(I183*H183,2)</f>
        <v>0</v>
      </c>
      <c r="BL183" s="4" t="s">
        <v>140</v>
      </c>
      <c r="BM183" s="112" t="s">
        <v>277</v>
      </c>
    </row>
    <row r="184" spans="1:65" s="16" customFormat="1" ht="24.2" customHeight="1" x14ac:dyDescent="0.25">
      <c r="A184" s="13"/>
      <c r="B184" s="101"/>
      <c r="C184" s="114" t="s">
        <v>278</v>
      </c>
      <c r="D184" s="114" t="s">
        <v>143</v>
      </c>
      <c r="E184" s="115" t="s">
        <v>279</v>
      </c>
      <c r="F184" s="116" t="s">
        <v>280</v>
      </c>
      <c r="G184" s="117" t="s">
        <v>86</v>
      </c>
      <c r="H184" s="118">
        <v>39.94</v>
      </c>
      <c r="I184" s="118"/>
      <c r="J184" s="118">
        <f>ROUND(I184*H184,2)</f>
        <v>0</v>
      </c>
      <c r="K184" s="119"/>
      <c r="L184" s="120"/>
      <c r="M184" s="121" t="s">
        <v>10</v>
      </c>
      <c r="N184" s="122"/>
      <c r="O184" s="110">
        <v>0</v>
      </c>
      <c r="P184" s="110">
        <f>O184*H184</f>
        <v>0</v>
      </c>
      <c r="Q184" s="110">
        <v>5.3600000000000002E-3</v>
      </c>
      <c r="R184" s="110">
        <f>Q184*H184</f>
        <v>0.2140784</v>
      </c>
      <c r="S184" s="110">
        <v>0</v>
      </c>
      <c r="T184" s="111">
        <f>S184*H184</f>
        <v>0</v>
      </c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R184" s="112" t="s">
        <v>147</v>
      </c>
      <c r="AT184" s="112" t="s">
        <v>143</v>
      </c>
      <c r="AU184" s="112" t="s">
        <v>88</v>
      </c>
      <c r="AY184" s="4" t="s">
        <v>80</v>
      </c>
      <c r="BE184" s="113">
        <f>IF(N184="základná",J184,0)</f>
        <v>0</v>
      </c>
      <c r="BF184" s="113">
        <f>IF(N184="znížená",J184,0)</f>
        <v>0</v>
      </c>
      <c r="BG184" s="113">
        <f>IF(N184="zákl. prenesená",J184,0)</f>
        <v>0</v>
      </c>
      <c r="BH184" s="113">
        <f>IF(N184="zníž. prenesená",J184,0)</f>
        <v>0</v>
      </c>
      <c r="BI184" s="113">
        <f>IF(N184="nulová",J184,0)</f>
        <v>0</v>
      </c>
      <c r="BJ184" s="4" t="s">
        <v>88</v>
      </c>
      <c r="BK184" s="113">
        <f>ROUND(I184*H184,2)</f>
        <v>0</v>
      </c>
      <c r="BL184" s="4" t="s">
        <v>140</v>
      </c>
      <c r="BM184" s="112" t="s">
        <v>281</v>
      </c>
    </row>
    <row r="185" spans="1:65" s="88" customFormat="1" ht="22.9" customHeight="1" x14ac:dyDescent="0.2">
      <c r="B185" s="89"/>
      <c r="D185" s="90" t="s">
        <v>76</v>
      </c>
      <c r="E185" s="99" t="s">
        <v>282</v>
      </c>
      <c r="F185" s="99" t="s">
        <v>283</v>
      </c>
      <c r="J185" s="100">
        <f>BK185</f>
        <v>0</v>
      </c>
      <c r="L185" s="89"/>
      <c r="M185" s="93"/>
      <c r="N185" s="94"/>
      <c r="O185" s="94"/>
      <c r="P185" s="95">
        <f>SUM(P186:P188)</f>
        <v>1.1850000000000001</v>
      </c>
      <c r="Q185" s="94"/>
      <c r="R185" s="95">
        <f>SUM(R186:R188)</f>
        <v>2.4500000000000001E-2</v>
      </c>
      <c r="S185" s="94"/>
      <c r="T185" s="96">
        <f>SUM(T186:T188)</f>
        <v>0</v>
      </c>
      <c r="AR185" s="90" t="s">
        <v>88</v>
      </c>
      <c r="AT185" s="97" t="s">
        <v>76</v>
      </c>
      <c r="AU185" s="97" t="s">
        <v>79</v>
      </c>
      <c r="AY185" s="90" t="s">
        <v>80</v>
      </c>
      <c r="BK185" s="98">
        <f>SUM(BK186:BK188)</f>
        <v>0</v>
      </c>
    </row>
    <row r="186" spans="1:65" s="16" customFormat="1" ht="37.9" customHeight="1" x14ac:dyDescent="0.25">
      <c r="A186" s="13"/>
      <c r="B186" s="101"/>
      <c r="C186" s="102" t="s">
        <v>284</v>
      </c>
      <c r="D186" s="102" t="s">
        <v>83</v>
      </c>
      <c r="E186" s="103" t="s">
        <v>285</v>
      </c>
      <c r="F186" s="104" t="s">
        <v>286</v>
      </c>
      <c r="G186" s="105" t="s">
        <v>86</v>
      </c>
      <c r="H186" s="106">
        <v>2.5</v>
      </c>
      <c r="I186" s="106"/>
      <c r="J186" s="106">
        <f>ROUND(I186*H186,2)</f>
        <v>0</v>
      </c>
      <c r="K186" s="107"/>
      <c r="L186" s="14"/>
      <c r="M186" s="108" t="s">
        <v>10</v>
      </c>
      <c r="N186" s="109"/>
      <c r="O186" s="110">
        <v>0.47399999999999998</v>
      </c>
      <c r="P186" s="110">
        <f>O186*H186</f>
        <v>1.1850000000000001</v>
      </c>
      <c r="Q186" s="110">
        <v>0</v>
      </c>
      <c r="R186" s="110">
        <f>Q186*H186</f>
        <v>0</v>
      </c>
      <c r="S186" s="110">
        <v>0</v>
      </c>
      <c r="T186" s="111">
        <f>S186*H186</f>
        <v>0</v>
      </c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R186" s="112" t="s">
        <v>140</v>
      </c>
      <c r="AT186" s="112" t="s">
        <v>83</v>
      </c>
      <c r="AU186" s="112" t="s">
        <v>88</v>
      </c>
      <c r="AY186" s="4" t="s">
        <v>80</v>
      </c>
      <c r="BE186" s="113">
        <f>IF(N186="základná",J186,0)</f>
        <v>0</v>
      </c>
      <c r="BF186" s="113">
        <f>IF(N186="znížená",J186,0)</f>
        <v>0</v>
      </c>
      <c r="BG186" s="113">
        <f>IF(N186="zákl. prenesená",J186,0)</f>
        <v>0</v>
      </c>
      <c r="BH186" s="113">
        <f>IF(N186="zníž. prenesená",J186,0)</f>
        <v>0</v>
      </c>
      <c r="BI186" s="113">
        <f>IF(N186="nulová",J186,0)</f>
        <v>0</v>
      </c>
      <c r="BJ186" s="4" t="s">
        <v>88</v>
      </c>
      <c r="BK186" s="113">
        <f>ROUND(I186*H186,2)</f>
        <v>0</v>
      </c>
      <c r="BL186" s="4" t="s">
        <v>140</v>
      </c>
      <c r="BM186" s="112" t="s">
        <v>287</v>
      </c>
    </row>
    <row r="187" spans="1:65" s="16" customFormat="1" ht="33" customHeight="1" x14ac:dyDescent="0.25">
      <c r="A187" s="13"/>
      <c r="B187" s="101"/>
      <c r="C187" s="114" t="s">
        <v>288</v>
      </c>
      <c r="D187" s="114" t="s">
        <v>143</v>
      </c>
      <c r="E187" s="115" t="s">
        <v>289</v>
      </c>
      <c r="F187" s="116" t="s">
        <v>290</v>
      </c>
      <c r="G187" s="117" t="s">
        <v>86</v>
      </c>
      <c r="H187" s="118">
        <v>3</v>
      </c>
      <c r="I187" s="118"/>
      <c r="J187" s="118">
        <f>ROUND(I187*H187,2)</f>
        <v>0</v>
      </c>
      <c r="K187" s="119"/>
      <c r="L187" s="120"/>
      <c r="M187" s="121" t="s">
        <v>10</v>
      </c>
      <c r="N187" s="122"/>
      <c r="O187" s="110">
        <v>0</v>
      </c>
      <c r="P187" s="110">
        <f>O187*H187</f>
        <v>0</v>
      </c>
      <c r="Q187" s="110">
        <v>1.5E-3</v>
      </c>
      <c r="R187" s="110">
        <f>Q187*H187</f>
        <v>4.5000000000000005E-3</v>
      </c>
      <c r="S187" s="110">
        <v>0</v>
      </c>
      <c r="T187" s="111">
        <f>S187*H187</f>
        <v>0</v>
      </c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R187" s="112" t="s">
        <v>147</v>
      </c>
      <c r="AT187" s="112" t="s">
        <v>143</v>
      </c>
      <c r="AU187" s="112" t="s">
        <v>88</v>
      </c>
      <c r="AY187" s="4" t="s">
        <v>80</v>
      </c>
      <c r="BE187" s="113">
        <f>IF(N187="základná",J187,0)</f>
        <v>0</v>
      </c>
      <c r="BF187" s="113">
        <f>IF(N187="znížená",J187,0)</f>
        <v>0</v>
      </c>
      <c r="BG187" s="113">
        <f>IF(N187="zákl. prenesená",J187,0)</f>
        <v>0</v>
      </c>
      <c r="BH187" s="113">
        <f>IF(N187="zníž. prenesená",J187,0)</f>
        <v>0</v>
      </c>
      <c r="BI187" s="113">
        <f>IF(N187="nulová",J187,0)</f>
        <v>0</v>
      </c>
      <c r="BJ187" s="4" t="s">
        <v>88</v>
      </c>
      <c r="BK187" s="113">
        <f>ROUND(I187*H187,2)</f>
        <v>0</v>
      </c>
      <c r="BL187" s="4" t="s">
        <v>140</v>
      </c>
      <c r="BM187" s="112" t="s">
        <v>291</v>
      </c>
    </row>
    <row r="188" spans="1:65" s="16" customFormat="1" ht="16.5" customHeight="1" x14ac:dyDescent="0.25">
      <c r="A188" s="13"/>
      <c r="B188" s="101"/>
      <c r="C188" s="114" t="s">
        <v>292</v>
      </c>
      <c r="D188" s="114" t="s">
        <v>143</v>
      </c>
      <c r="E188" s="115" t="s">
        <v>293</v>
      </c>
      <c r="F188" s="116" t="s">
        <v>294</v>
      </c>
      <c r="G188" s="117" t="s">
        <v>99</v>
      </c>
      <c r="H188" s="118">
        <v>0.02</v>
      </c>
      <c r="I188" s="118"/>
      <c r="J188" s="118">
        <f>ROUND(I188*H188,2)</f>
        <v>0</v>
      </c>
      <c r="K188" s="119"/>
      <c r="L188" s="120"/>
      <c r="M188" s="121" t="s">
        <v>10</v>
      </c>
      <c r="N188" s="122"/>
      <c r="O188" s="110">
        <v>0</v>
      </c>
      <c r="P188" s="110">
        <f>O188*H188</f>
        <v>0</v>
      </c>
      <c r="Q188" s="110">
        <v>1</v>
      </c>
      <c r="R188" s="110">
        <f>Q188*H188</f>
        <v>0.02</v>
      </c>
      <c r="S188" s="110">
        <v>0</v>
      </c>
      <c r="T188" s="111">
        <f>S188*H188</f>
        <v>0</v>
      </c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R188" s="112" t="s">
        <v>147</v>
      </c>
      <c r="AT188" s="112" t="s">
        <v>143</v>
      </c>
      <c r="AU188" s="112" t="s">
        <v>88</v>
      </c>
      <c r="AY188" s="4" t="s">
        <v>80</v>
      </c>
      <c r="BE188" s="113">
        <f>IF(N188="základná",J188,0)</f>
        <v>0</v>
      </c>
      <c r="BF188" s="113">
        <f>IF(N188="znížená",J188,0)</f>
        <v>0</v>
      </c>
      <c r="BG188" s="113">
        <f>IF(N188="zákl. prenesená",J188,0)</f>
        <v>0</v>
      </c>
      <c r="BH188" s="113">
        <f>IF(N188="zníž. prenesená",J188,0)</f>
        <v>0</v>
      </c>
      <c r="BI188" s="113">
        <f>IF(N188="nulová",J188,0)</f>
        <v>0</v>
      </c>
      <c r="BJ188" s="4" t="s">
        <v>88</v>
      </c>
      <c r="BK188" s="113">
        <f>ROUND(I188*H188,2)</f>
        <v>0</v>
      </c>
      <c r="BL188" s="4" t="s">
        <v>140</v>
      </c>
      <c r="BM188" s="112" t="s">
        <v>295</v>
      </c>
    </row>
    <row r="189" spans="1:65" s="88" customFormat="1" ht="22.9" customHeight="1" x14ac:dyDescent="0.2">
      <c r="B189" s="89"/>
      <c r="D189" s="90" t="s">
        <v>76</v>
      </c>
      <c r="E189" s="99" t="s">
        <v>296</v>
      </c>
      <c r="F189" s="99" t="s">
        <v>297</v>
      </c>
      <c r="J189" s="100">
        <f>BK189</f>
        <v>0</v>
      </c>
      <c r="L189" s="89"/>
      <c r="M189" s="93"/>
      <c r="N189" s="94"/>
      <c r="O189" s="94"/>
      <c r="P189" s="95">
        <f>P190</f>
        <v>5.5113199999999996</v>
      </c>
      <c r="Q189" s="94"/>
      <c r="R189" s="95">
        <f>R190</f>
        <v>1.4366E-2</v>
      </c>
      <c r="S189" s="94"/>
      <c r="T189" s="96">
        <f>T190</f>
        <v>0</v>
      </c>
      <c r="AR189" s="90" t="s">
        <v>88</v>
      </c>
      <c r="AT189" s="97" t="s">
        <v>76</v>
      </c>
      <c r="AU189" s="97" t="s">
        <v>79</v>
      </c>
      <c r="AY189" s="90" t="s">
        <v>80</v>
      </c>
      <c r="BK189" s="98">
        <f>BK190</f>
        <v>0</v>
      </c>
    </row>
    <row r="190" spans="1:65" s="16" customFormat="1" ht="33" customHeight="1" x14ac:dyDescent="0.25">
      <c r="A190" s="13"/>
      <c r="B190" s="101"/>
      <c r="C190" s="102" t="s">
        <v>298</v>
      </c>
      <c r="D190" s="102" t="s">
        <v>83</v>
      </c>
      <c r="E190" s="103" t="s">
        <v>299</v>
      </c>
      <c r="F190" s="104" t="s">
        <v>300</v>
      </c>
      <c r="G190" s="105" t="s">
        <v>86</v>
      </c>
      <c r="H190" s="106">
        <v>65.3</v>
      </c>
      <c r="I190" s="106"/>
      <c r="J190" s="106">
        <f>ROUND(I190*H190,2)</f>
        <v>0</v>
      </c>
      <c r="K190" s="107"/>
      <c r="L190" s="14"/>
      <c r="M190" s="108" t="s">
        <v>10</v>
      </c>
      <c r="N190" s="109"/>
      <c r="O190" s="110">
        <v>8.4400000000000003E-2</v>
      </c>
      <c r="P190" s="110">
        <f>O190*H190</f>
        <v>5.5113199999999996</v>
      </c>
      <c r="Q190" s="110">
        <v>2.2000000000000001E-4</v>
      </c>
      <c r="R190" s="110">
        <f>Q190*H190</f>
        <v>1.4366E-2</v>
      </c>
      <c r="S190" s="110">
        <v>0</v>
      </c>
      <c r="T190" s="111">
        <f>S190*H190</f>
        <v>0</v>
      </c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R190" s="112" t="s">
        <v>140</v>
      </c>
      <c r="AT190" s="112" t="s">
        <v>83</v>
      </c>
      <c r="AU190" s="112" t="s">
        <v>88</v>
      </c>
      <c r="AY190" s="4" t="s">
        <v>80</v>
      </c>
      <c r="BE190" s="113">
        <f>IF(N190="základná",J190,0)</f>
        <v>0</v>
      </c>
      <c r="BF190" s="113">
        <f>IF(N190="znížená",J190,0)</f>
        <v>0</v>
      </c>
      <c r="BG190" s="113">
        <f>IF(N190="zákl. prenesená",J190,0)</f>
        <v>0</v>
      </c>
      <c r="BH190" s="113">
        <f>IF(N190="zníž. prenesená",J190,0)</f>
        <v>0</v>
      </c>
      <c r="BI190" s="113">
        <f>IF(N190="nulová",J190,0)</f>
        <v>0</v>
      </c>
      <c r="BJ190" s="4" t="s">
        <v>88</v>
      </c>
      <c r="BK190" s="113">
        <f>ROUND(I190*H190,2)</f>
        <v>0</v>
      </c>
      <c r="BL190" s="4" t="s">
        <v>140</v>
      </c>
      <c r="BM190" s="112" t="s">
        <v>301</v>
      </c>
    </row>
    <row r="191" spans="1:65" s="88" customFormat="1" ht="25.9" customHeight="1" x14ac:dyDescent="0.2">
      <c r="B191" s="89"/>
      <c r="D191" s="90" t="s">
        <v>76</v>
      </c>
      <c r="E191" s="91" t="s">
        <v>143</v>
      </c>
      <c r="F191" s="91" t="s">
        <v>302</v>
      </c>
      <c r="J191" s="92">
        <f>BK191</f>
        <v>0</v>
      </c>
      <c r="L191" s="89"/>
      <c r="M191" s="93"/>
      <c r="N191" s="94"/>
      <c r="O191" s="94"/>
      <c r="P191" s="95">
        <f>P192</f>
        <v>0.53400000000000003</v>
      </c>
      <c r="Q191" s="94"/>
      <c r="R191" s="95">
        <f>R192</f>
        <v>0</v>
      </c>
      <c r="S191" s="94"/>
      <c r="T191" s="96">
        <f>T192</f>
        <v>0</v>
      </c>
      <c r="AR191" s="90" t="s">
        <v>96</v>
      </c>
      <c r="AT191" s="97" t="s">
        <v>76</v>
      </c>
      <c r="AU191" s="97" t="s">
        <v>2</v>
      </c>
      <c r="AY191" s="90" t="s">
        <v>80</v>
      </c>
      <c r="BK191" s="98">
        <f>BK192</f>
        <v>0</v>
      </c>
    </row>
    <row r="192" spans="1:65" s="88" customFormat="1" ht="22.9" customHeight="1" x14ac:dyDescent="0.2">
      <c r="B192" s="89"/>
      <c r="D192" s="90" t="s">
        <v>76</v>
      </c>
      <c r="E192" s="99" t="s">
        <v>303</v>
      </c>
      <c r="F192" s="99" t="s">
        <v>304</v>
      </c>
      <c r="J192" s="100">
        <f>BK192</f>
        <v>0</v>
      </c>
      <c r="L192" s="89"/>
      <c r="M192" s="93"/>
      <c r="N192" s="94"/>
      <c r="O192" s="94"/>
      <c r="P192" s="95">
        <f>SUM(P193:P194)</f>
        <v>0.53400000000000003</v>
      </c>
      <c r="Q192" s="94"/>
      <c r="R192" s="95">
        <f>SUM(R193:R194)</f>
        <v>0</v>
      </c>
      <c r="S192" s="94"/>
      <c r="T192" s="96">
        <f>SUM(T193:T194)</f>
        <v>0</v>
      </c>
      <c r="AR192" s="90" t="s">
        <v>96</v>
      </c>
      <c r="AT192" s="97" t="s">
        <v>76</v>
      </c>
      <c r="AU192" s="97" t="s">
        <v>79</v>
      </c>
      <c r="AY192" s="90" t="s">
        <v>80</v>
      </c>
      <c r="BK192" s="98">
        <f>SUM(BK193:BK194)</f>
        <v>0</v>
      </c>
    </row>
    <row r="193" spans="1:65" s="16" customFormat="1" ht="16.5" customHeight="1" x14ac:dyDescent="0.25">
      <c r="A193" s="13"/>
      <c r="B193" s="101"/>
      <c r="C193" s="102" t="s">
        <v>305</v>
      </c>
      <c r="D193" s="102" t="s">
        <v>83</v>
      </c>
      <c r="E193" s="103" t="s">
        <v>306</v>
      </c>
      <c r="F193" s="104" t="s">
        <v>307</v>
      </c>
      <c r="G193" s="105" t="s">
        <v>152</v>
      </c>
      <c r="H193" s="106">
        <v>1</v>
      </c>
      <c r="I193" s="106"/>
      <c r="J193" s="106">
        <f>ROUND(I193*H193,2)</f>
        <v>0</v>
      </c>
      <c r="K193" s="107"/>
      <c r="L193" s="14"/>
      <c r="M193" s="108" t="s">
        <v>10</v>
      </c>
      <c r="N193" s="109"/>
      <c r="O193" s="110">
        <v>0.26700000000000002</v>
      </c>
      <c r="P193" s="110">
        <f>O193*H193</f>
        <v>0.26700000000000002</v>
      </c>
      <c r="Q193" s="110">
        <v>0</v>
      </c>
      <c r="R193" s="110">
        <f>Q193*H193</f>
        <v>0</v>
      </c>
      <c r="S193" s="110">
        <v>0</v>
      </c>
      <c r="T193" s="111">
        <f>S193*H193</f>
        <v>0</v>
      </c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R193" s="112" t="s">
        <v>308</v>
      </c>
      <c r="AT193" s="112" t="s">
        <v>83</v>
      </c>
      <c r="AU193" s="112" t="s">
        <v>88</v>
      </c>
      <c r="AY193" s="4" t="s">
        <v>80</v>
      </c>
      <c r="BE193" s="113">
        <f>IF(N193="základná",J193,0)</f>
        <v>0</v>
      </c>
      <c r="BF193" s="113">
        <f>IF(N193="znížená",J193,0)</f>
        <v>0</v>
      </c>
      <c r="BG193" s="113">
        <f>IF(N193="zákl. prenesená",J193,0)</f>
        <v>0</v>
      </c>
      <c r="BH193" s="113">
        <f>IF(N193="zníž. prenesená",J193,0)</f>
        <v>0</v>
      </c>
      <c r="BI193" s="113">
        <f>IF(N193="nulová",J193,0)</f>
        <v>0</v>
      </c>
      <c r="BJ193" s="4" t="s">
        <v>88</v>
      </c>
      <c r="BK193" s="113">
        <f>ROUND(I193*H193,2)</f>
        <v>0</v>
      </c>
      <c r="BL193" s="4" t="s">
        <v>308</v>
      </c>
      <c r="BM193" s="112" t="s">
        <v>309</v>
      </c>
    </row>
    <row r="194" spans="1:65" s="16" customFormat="1" ht="16.5" customHeight="1" x14ac:dyDescent="0.25">
      <c r="A194" s="13"/>
      <c r="B194" s="101"/>
      <c r="C194" s="102" t="s">
        <v>310</v>
      </c>
      <c r="D194" s="102" t="s">
        <v>83</v>
      </c>
      <c r="E194" s="103" t="s">
        <v>311</v>
      </c>
      <c r="F194" s="104" t="s">
        <v>312</v>
      </c>
      <c r="G194" s="105" t="s">
        <v>152</v>
      </c>
      <c r="H194" s="106">
        <v>1</v>
      </c>
      <c r="I194" s="106"/>
      <c r="J194" s="106">
        <f>ROUND(I194*H194,2)</f>
        <v>0</v>
      </c>
      <c r="K194" s="107"/>
      <c r="L194" s="14"/>
      <c r="M194" s="123" t="s">
        <v>10</v>
      </c>
      <c r="N194" s="124"/>
      <c r="O194" s="125">
        <v>0.26700000000000002</v>
      </c>
      <c r="P194" s="125">
        <f>O194*H194</f>
        <v>0.26700000000000002</v>
      </c>
      <c r="Q194" s="125">
        <v>0</v>
      </c>
      <c r="R194" s="125">
        <f>Q194*H194</f>
        <v>0</v>
      </c>
      <c r="S194" s="125">
        <v>0</v>
      </c>
      <c r="T194" s="126">
        <f>S194*H194</f>
        <v>0</v>
      </c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R194" s="112" t="s">
        <v>308</v>
      </c>
      <c r="AT194" s="112" t="s">
        <v>83</v>
      </c>
      <c r="AU194" s="112" t="s">
        <v>88</v>
      </c>
      <c r="AY194" s="4" t="s">
        <v>80</v>
      </c>
      <c r="BE194" s="113">
        <f>IF(N194="základná",J194,0)</f>
        <v>0</v>
      </c>
      <c r="BF194" s="113">
        <f>IF(N194="znížená",J194,0)</f>
        <v>0</v>
      </c>
      <c r="BG194" s="113">
        <f>IF(N194="zákl. prenesená",J194,0)</f>
        <v>0</v>
      </c>
      <c r="BH194" s="113">
        <f>IF(N194="zníž. prenesená",J194,0)</f>
        <v>0</v>
      </c>
      <c r="BI194" s="113">
        <f>IF(N194="nulová",J194,0)</f>
        <v>0</v>
      </c>
      <c r="BJ194" s="4" t="s">
        <v>88</v>
      </c>
      <c r="BK194" s="113">
        <f>ROUND(I194*H194,2)</f>
        <v>0</v>
      </c>
      <c r="BL194" s="4" t="s">
        <v>308</v>
      </c>
      <c r="BM194" s="112" t="s">
        <v>313</v>
      </c>
    </row>
    <row r="195" spans="1:65" s="16" customFormat="1" ht="6.95" customHeight="1" x14ac:dyDescent="0.25">
      <c r="A195" s="13"/>
      <c r="B195" s="52"/>
      <c r="C195" s="53"/>
      <c r="D195" s="53"/>
      <c r="E195" s="53"/>
      <c r="F195" s="53"/>
      <c r="G195" s="53"/>
      <c r="H195" s="53"/>
      <c r="I195" s="53"/>
      <c r="J195" s="53"/>
      <c r="K195" s="53"/>
      <c r="L195" s="14"/>
      <c r="M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</row>
  </sheetData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2022-08-22T08:20:37Z</dcterms:created>
  <dcterms:modified xsi:type="dcterms:W3CDTF">2022-08-22T08:22:05Z</dcterms:modified>
</cp:coreProperties>
</file>