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QNAP1\eva.stehlikova\PLZ_CESTY_2ETAPA\"/>
    </mc:Choice>
  </mc:AlternateContent>
  <bookViews>
    <workbookView xWindow="0" yWindow="0" windowWidth="20400" windowHeight="10635"/>
  </bookViews>
  <sheets>
    <sheet name="Rekapitulácia stavby" sheetId="1" r:id="rId1"/>
    <sheet name="1 - Modernizácia chodníka" sheetId="2" r:id="rId2"/>
    <sheet name="2 - Osvetlenie priechodu ..." sheetId="3" r:id="rId3"/>
  </sheets>
  <definedNames>
    <definedName name="_xlnm._FilterDatabase" localSheetId="1" hidden="1">'1 - Modernizácia chodníka'!$C$122:$K$166</definedName>
    <definedName name="_xlnm._FilterDatabase" localSheetId="2" hidden="1">'2 - Osvetlenie priechodu ...'!$C$119:$K$163</definedName>
    <definedName name="_xlnm.Print_Titles" localSheetId="1">'1 - Modernizácia chodníka'!$122:$122</definedName>
    <definedName name="_xlnm.Print_Titles" localSheetId="2">'2 - Osvetlenie priechodu ...'!$119:$119</definedName>
    <definedName name="_xlnm.Print_Titles" localSheetId="0">'Rekapitulácia stavby'!$92:$92</definedName>
    <definedName name="_xlnm.Print_Area" localSheetId="1">'1 - Modernizácia chodníka'!$C$110:$J$166</definedName>
    <definedName name="_xlnm.Print_Area" localSheetId="2">'2 - Osvetlenie priechodu ...'!$C$107:$J$163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116" i="3" s="1"/>
  <c r="J20" i="3"/>
  <c r="J18" i="3"/>
  <c r="E18" i="3"/>
  <c r="F117" i="3" s="1"/>
  <c r="J17" i="3"/>
  <c r="J15" i="3"/>
  <c r="E15" i="3"/>
  <c r="F116" i="3" s="1"/>
  <c r="J14" i="3"/>
  <c r="J12" i="3"/>
  <c r="J114" i="3"/>
  <c r="E7" i="3"/>
  <c r="E110" i="3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T138" i="2" s="1"/>
  <c r="R139" i="2"/>
  <c r="R138" i="2" s="1"/>
  <c r="P139" i="2"/>
  <c r="P138" i="2" s="1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F117" i="2"/>
  <c r="E115" i="2"/>
  <c r="F89" i="2"/>
  <c r="E87" i="2"/>
  <c r="J24" i="2"/>
  <c r="E24" i="2"/>
  <c r="J120" i="2"/>
  <c r="J23" i="2"/>
  <c r="J21" i="2"/>
  <c r="E21" i="2"/>
  <c r="J91" i="2"/>
  <c r="J20" i="2"/>
  <c r="J18" i="2"/>
  <c r="E18" i="2"/>
  <c r="F120" i="2"/>
  <c r="J17" i="2"/>
  <c r="J15" i="2"/>
  <c r="E15" i="2"/>
  <c r="F91" i="2"/>
  <c r="J14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BK164" i="2"/>
  <c r="J154" i="2"/>
  <c r="BK150" i="2"/>
  <c r="BK139" i="2"/>
  <c r="J134" i="2"/>
  <c r="BK126" i="2"/>
  <c r="BK158" i="2"/>
  <c r="BK154" i="2"/>
  <c r="J146" i="2"/>
  <c r="J141" i="2"/>
  <c r="BK130" i="2"/>
  <c r="BK127" i="2"/>
  <c r="J162" i="2"/>
  <c r="J157" i="2"/>
  <c r="J153" i="2"/>
  <c r="BK148" i="2"/>
  <c r="J143" i="2"/>
  <c r="BK133" i="2"/>
  <c r="BK129" i="2"/>
  <c r="AS94" i="1"/>
  <c r="BK147" i="3"/>
  <c r="J136" i="3"/>
  <c r="BK128" i="3"/>
  <c r="BK159" i="3"/>
  <c r="J153" i="3"/>
  <c r="J146" i="3"/>
  <c r="BK142" i="3"/>
  <c r="BK138" i="3"/>
  <c r="J133" i="3"/>
  <c r="J129" i="3"/>
  <c r="BK155" i="3"/>
  <c r="BK150" i="3"/>
  <c r="J149" i="3"/>
  <c r="J147" i="3"/>
  <c r="J144" i="3"/>
  <c r="BK143" i="3"/>
  <c r="J142" i="3"/>
  <c r="J141" i="3"/>
  <c r="J137" i="3"/>
  <c r="BK132" i="3"/>
  <c r="J128" i="3"/>
  <c r="J123" i="3"/>
  <c r="J163" i="2"/>
  <c r="BK153" i="2"/>
  <c r="BK146" i="2"/>
  <c r="BK137" i="2"/>
  <c r="J133" i="2"/>
  <c r="J166" i="2"/>
  <c r="BK159" i="2"/>
  <c r="BK155" i="2"/>
  <c r="J148" i="2"/>
  <c r="J142" i="2"/>
  <c r="J132" i="2"/>
  <c r="J126" i="2"/>
  <c r="J161" i="2"/>
  <c r="J150" i="2"/>
  <c r="BK144" i="2"/>
  <c r="J139" i="2"/>
  <c r="BK132" i="2"/>
  <c r="J128" i="2"/>
  <c r="J158" i="3"/>
  <c r="BK152" i="3"/>
  <c r="BK146" i="3"/>
  <c r="J125" i="3"/>
  <c r="J124" i="3"/>
  <c r="BK161" i="3"/>
  <c r="J155" i="3"/>
  <c r="J145" i="3"/>
  <c r="BK141" i="3"/>
  <c r="BK137" i="3"/>
  <c r="J132" i="3"/>
  <c r="BK126" i="3"/>
  <c r="J162" i="3"/>
  <c r="BK156" i="3"/>
  <c r="BK151" i="3"/>
  <c r="J138" i="3"/>
  <c r="BK134" i="3"/>
  <c r="BK130" i="3"/>
  <c r="J126" i="3"/>
  <c r="BK166" i="2"/>
  <c r="J160" i="2"/>
  <c r="BK143" i="2"/>
  <c r="J136" i="2"/>
  <c r="BK131" i="2"/>
  <c r="BK160" i="2"/>
  <c r="J156" i="2"/>
  <c r="J149" i="2"/>
  <c r="J144" i="2"/>
  <c r="BK134" i="2"/>
  <c r="J164" i="2"/>
  <c r="BK156" i="2"/>
  <c r="BK149" i="2"/>
  <c r="BK142" i="2"/>
  <c r="BK135" i="2"/>
  <c r="J130" i="2"/>
  <c r="J127" i="2"/>
  <c r="BK154" i="3"/>
  <c r="J151" i="3"/>
  <c r="BK127" i="3"/>
  <c r="BK125" i="3"/>
  <c r="BK162" i="3"/>
  <c r="J156" i="3"/>
  <c r="J150" i="3"/>
  <c r="BK144" i="3"/>
  <c r="BK140" i="3"/>
  <c r="J135" i="3"/>
  <c r="BK131" i="3"/>
  <c r="BK163" i="3"/>
  <c r="J159" i="3"/>
  <c r="J154" i="3"/>
  <c r="J140" i="3"/>
  <c r="BK136" i="3"/>
  <c r="BK133" i="3"/>
  <c r="BK129" i="3"/>
  <c r="BK162" i="2"/>
  <c r="J159" i="2"/>
  <c r="J151" i="2"/>
  <c r="BK141" i="2"/>
  <c r="J135" i="2"/>
  <c r="J129" i="2"/>
  <c r="BK161" i="2"/>
  <c r="BK157" i="2"/>
  <c r="BK151" i="2"/>
  <c r="BK145" i="2"/>
  <c r="J137" i="2"/>
  <c r="BK128" i="2"/>
  <c r="BK163" i="2"/>
  <c r="J158" i="2"/>
  <c r="J155" i="2"/>
  <c r="J145" i="2"/>
  <c r="BK136" i="2"/>
  <c r="J131" i="2"/>
  <c r="J157" i="3"/>
  <c r="BK149" i="3"/>
  <c r="BK145" i="3"/>
  <c r="BK123" i="3"/>
  <c r="J163" i="3"/>
  <c r="BK158" i="3"/>
  <c r="J152" i="3"/>
  <c r="J143" i="3"/>
  <c r="BK139" i="3"/>
  <c r="J134" i="3"/>
  <c r="J130" i="3"/>
  <c r="BK124" i="3"/>
  <c r="J161" i="3"/>
  <c r="BK157" i="3"/>
  <c r="BK153" i="3"/>
  <c r="J139" i="3"/>
  <c r="BK135" i="3"/>
  <c r="J131" i="3"/>
  <c r="J127" i="3"/>
  <c r="T125" i="2" l="1"/>
  <c r="BK147" i="2"/>
  <c r="J147" i="2" s="1"/>
  <c r="J101" i="2" s="1"/>
  <c r="R147" i="2"/>
  <c r="R152" i="2"/>
  <c r="BK122" i="3"/>
  <c r="P148" i="3"/>
  <c r="P121" i="3" s="1"/>
  <c r="P120" i="3" s="1"/>
  <c r="AU96" i="1" s="1"/>
  <c r="BK125" i="2"/>
  <c r="J125" i="2"/>
  <c r="J98" i="2" s="1"/>
  <c r="BK140" i="2"/>
  <c r="J140" i="2" s="1"/>
  <c r="J100" i="2" s="1"/>
  <c r="R122" i="3"/>
  <c r="P160" i="3"/>
  <c r="P125" i="2"/>
  <c r="P140" i="2"/>
  <c r="T140" i="2"/>
  <c r="BK152" i="2"/>
  <c r="J152" i="2" s="1"/>
  <c r="J102" i="2" s="1"/>
  <c r="T152" i="2"/>
  <c r="T122" i="3"/>
  <c r="R148" i="3"/>
  <c r="BK160" i="3"/>
  <c r="J160" i="3" s="1"/>
  <c r="J100" i="3" s="1"/>
  <c r="R160" i="3"/>
  <c r="R125" i="2"/>
  <c r="R124" i="2" s="1"/>
  <c r="R123" i="2" s="1"/>
  <c r="R140" i="2"/>
  <c r="P147" i="2"/>
  <c r="T147" i="2"/>
  <c r="P152" i="2"/>
  <c r="P122" i="3"/>
  <c r="BK148" i="3"/>
  <c r="J148" i="3"/>
  <c r="J99" i="3" s="1"/>
  <c r="T148" i="3"/>
  <c r="T160" i="3"/>
  <c r="BK165" i="2"/>
  <c r="J165" i="2" s="1"/>
  <c r="J103" i="2" s="1"/>
  <c r="BK138" i="2"/>
  <c r="J138" i="2"/>
  <c r="J99" i="2" s="1"/>
  <c r="J89" i="3"/>
  <c r="F91" i="3"/>
  <c r="J117" i="3"/>
  <c r="BF123" i="3"/>
  <c r="BF125" i="3"/>
  <c r="BF127" i="3"/>
  <c r="BF128" i="3"/>
  <c r="BF129" i="3"/>
  <c r="BF130" i="3"/>
  <c r="BF138" i="3"/>
  <c r="BF141" i="3"/>
  <c r="BF142" i="3"/>
  <c r="BF144" i="3"/>
  <c r="BF145" i="3"/>
  <c r="BF151" i="3"/>
  <c r="BF154" i="3"/>
  <c r="BF161" i="3"/>
  <c r="BF163" i="3"/>
  <c r="E85" i="3"/>
  <c r="J91" i="3"/>
  <c r="BF131" i="3"/>
  <c r="BF132" i="3"/>
  <c r="BF134" i="3"/>
  <c r="BF136" i="3"/>
  <c r="BF137" i="3"/>
  <c r="BF139" i="3"/>
  <c r="BF140" i="3"/>
  <c r="BF143" i="3"/>
  <c r="BF146" i="3"/>
  <c r="BF147" i="3"/>
  <c r="BF150" i="3"/>
  <c r="BF156" i="3"/>
  <c r="BF159" i="3"/>
  <c r="BF162" i="3"/>
  <c r="F92" i="3"/>
  <c r="BF124" i="3"/>
  <c r="BF126" i="3"/>
  <c r="BF133" i="3"/>
  <c r="BF135" i="3"/>
  <c r="BF149" i="3"/>
  <c r="BF152" i="3"/>
  <c r="BF153" i="3"/>
  <c r="BF155" i="3"/>
  <c r="BF157" i="3"/>
  <c r="BF158" i="3"/>
  <c r="J89" i="2"/>
  <c r="F92" i="2"/>
  <c r="F119" i="2"/>
  <c r="BF134" i="2"/>
  <c r="BF135" i="2"/>
  <c r="BF139" i="2"/>
  <c r="BF141" i="2"/>
  <c r="BF146" i="2"/>
  <c r="BF150" i="2"/>
  <c r="BF154" i="2"/>
  <c r="BF155" i="2"/>
  <c r="BF157" i="2"/>
  <c r="BF159" i="2"/>
  <c r="BF164" i="2"/>
  <c r="BF166" i="2"/>
  <c r="E113" i="2"/>
  <c r="J119" i="2"/>
  <c r="BF128" i="2"/>
  <c r="BF130" i="2"/>
  <c r="BF132" i="2"/>
  <c r="BF136" i="2"/>
  <c r="BF137" i="2"/>
  <c r="BF142" i="2"/>
  <c r="BF144" i="2"/>
  <c r="BF148" i="2"/>
  <c r="BF149" i="2"/>
  <c r="BF151" i="2"/>
  <c r="BF156" i="2"/>
  <c r="BF161" i="2"/>
  <c r="BF162" i="2"/>
  <c r="J92" i="2"/>
  <c r="BF126" i="2"/>
  <c r="BF127" i="2"/>
  <c r="BF129" i="2"/>
  <c r="BF131" i="2"/>
  <c r="BF133" i="2"/>
  <c r="BF143" i="2"/>
  <c r="BF145" i="2"/>
  <c r="BF153" i="2"/>
  <c r="BF158" i="2"/>
  <c r="BF160" i="2"/>
  <c r="BF163" i="2"/>
  <c r="F33" i="2"/>
  <c r="AZ95" i="1"/>
  <c r="F37" i="3"/>
  <c r="BD96" i="1"/>
  <c r="F36" i="3"/>
  <c r="BC96" i="1"/>
  <c r="J33" i="2"/>
  <c r="AV95" i="1"/>
  <c r="F33" i="3"/>
  <c r="AZ96" i="1"/>
  <c r="F37" i="2"/>
  <c r="BD95" i="1"/>
  <c r="F35" i="3"/>
  <c r="BB96" i="1"/>
  <c r="F36" i="2"/>
  <c r="BC95" i="1"/>
  <c r="F35" i="2"/>
  <c r="BB95" i="1"/>
  <c r="J33" i="3"/>
  <c r="AV96" i="1"/>
  <c r="T121" i="3" l="1"/>
  <c r="T120" i="3"/>
  <c r="R121" i="3"/>
  <c r="R120" i="3"/>
  <c r="BK121" i="3"/>
  <c r="J121" i="3"/>
  <c r="J97" i="3" s="1"/>
  <c r="P124" i="2"/>
  <c r="P123" i="2" s="1"/>
  <c r="AU95" i="1" s="1"/>
  <c r="AU94" i="1" s="1"/>
  <c r="T124" i="2"/>
  <c r="T123" i="2"/>
  <c r="BK124" i="2"/>
  <c r="BK123" i="2"/>
  <c r="J123" i="2" s="1"/>
  <c r="J30" i="2" s="1"/>
  <c r="AG95" i="1" s="1"/>
  <c r="J122" i="3"/>
  <c r="J98" i="3" s="1"/>
  <c r="J34" i="2"/>
  <c r="AW95" i="1" s="1"/>
  <c r="AT95" i="1" s="1"/>
  <c r="BC94" i="1"/>
  <c r="AY94" i="1"/>
  <c r="F34" i="3"/>
  <c r="BA96" i="1"/>
  <c r="F34" i="2"/>
  <c r="BA95" i="1" s="1"/>
  <c r="AZ94" i="1"/>
  <c r="W29" i="1" s="1"/>
  <c r="BB94" i="1"/>
  <c r="W31" i="1" s="1"/>
  <c r="BD94" i="1"/>
  <c r="W33" i="1" s="1"/>
  <c r="J34" i="3"/>
  <c r="AW96" i="1" s="1"/>
  <c r="AT96" i="1" s="1"/>
  <c r="BK120" i="3" l="1"/>
  <c r="J120" i="3"/>
  <c r="J96" i="3"/>
  <c r="J96" i="2"/>
  <c r="J124" i="2"/>
  <c r="J97" i="2"/>
  <c r="J39" i="2"/>
  <c r="AN95" i="1"/>
  <c r="BA94" i="1"/>
  <c r="W30" i="1"/>
  <c r="AV94" i="1"/>
  <c r="AK29" i="1"/>
  <c r="W32" i="1"/>
  <c r="AX94" i="1"/>
  <c r="J30" i="3" l="1"/>
  <c r="AG96" i="1"/>
  <c r="AG94" i="1"/>
  <c r="AK26" i="1"/>
  <c r="AK35" i="1" s="1"/>
  <c r="AW94" i="1"/>
  <c r="AK30" i="1"/>
  <c r="J39" i="3" l="1"/>
  <c r="AN96" i="1"/>
  <c r="AT94" i="1"/>
  <c r="AN94" i="1" l="1"/>
</calcChain>
</file>

<file path=xl/sharedStrings.xml><?xml version="1.0" encoding="utf-8"?>
<sst xmlns="http://schemas.openxmlformats.org/spreadsheetml/2006/main" count="1484" uniqueCount="357">
  <si>
    <t>Export Komplet</t>
  </si>
  <si>
    <t/>
  </si>
  <si>
    <t>2.0</t>
  </si>
  <si>
    <t>False</t>
  </si>
  <si>
    <t>{72826ca0-68e1-4c9e-a9b9-51e0a45202f0}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</si>
  <si>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</si>
  <si>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</si>
  <si>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</si>
  <si>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</si>
  <si>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</si>
  <si>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</si>
  <si>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</si>
  <si>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KS-220801-A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</si>
  <si>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</si>
  <si>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</si>
  <si>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chodníka na ul. Stará cesta, Krompachy</t>
  </si>
  <si>
    <t>JKSO:</t>
  </si>
  <si>
    <t>KS:</t>
  </si>
  <si>
    <t>Miesto:</t>
  </si>
  <si>
    <t>Krompachy</t>
  </si>
  <si>
    <t>Dátum:</t>
  </si>
  <si>
    <t>25. 8. 2022</t>
  </si>
  <si>
    <t>Objednávateľ:</t>
  </si>
  <si>
    <t>IČO:</t>
  </si>
  <si>
    <t>Mesto Krompachy</t>
  </si>
  <si>
    <t>IČ DPH:</t>
  </si>
  <si>
    <t>Zhotoviteľ:</t>
  </si>
  <si>
    <t>Vyplň údaj</t>
  </si>
  <si>
    <t>Projektant:</t>
  </si>
  <si>
    <t>KDS projekt, s.r.o.</t>
  </si>
  <si>
    <t>True</t>
  </si>
  <si>
    <t>0,01</t>
  </si>
  <si>
    <t>Spracovateľ:</t>
  </si>
  <si>
    <t xml:space="preserve"> Ing. Zdeno Krafčík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</si>
  <si>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</si>
  <si>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</si>
  <si>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</si>
  <si>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</si>
  <si>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</si>
  <si>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</si>
  <si>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</si>
  <si>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</si>
  <si>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</si>
  <si>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</si>
  <si>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</si>
  <si>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</si>
  <si>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</si>
  <si>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</si>
  <si>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</si>
  <si>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</si>
  <si>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</si>
  <si>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</si>
  <si>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</si>
  <si>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</si>
  <si>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</si>
  <si>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</si>
  <si>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</si>
  <si>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</si>
  <si>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</si>
  <si>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</si>
  <si>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</si>
  <si>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</si>
  <si>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</si>
  <si>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</si>
  <si>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</si>
  <si>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</si>
  <si>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</si>
  <si>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</si>
  <si>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</si>
  <si>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</si>
  <si>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</si>
  <si>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</si>
  <si>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</si>
  <si>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</si>
  <si>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</si>
  <si>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</si>
  <si>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</si>
  <si>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</si>
  <si>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</si>
  <si>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</si>
  <si>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</si>
  <si>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Modernizácia chodníka</t>
  </si>
  <si>
    <t>STA</t>
  </si>
  <si>
    <t>{9b354f71-2e3e-42a5-bc5a-f95987983195}</t>
  </si>
  <si>
    <t>2</t>
  </si>
  <si>
    <t>Osvetlenie priechodu pre chodcov</t>
  </si>
  <si>
    <t>{7af9462a-1b29-4525-a67e-7645484ce32e}</t>
  </si>
  <si>
    <t>KRYCÍ LIST ROZPOČTU</t>
  </si>
  <si>
    <t>Objekt:</t>
  </si>
  <si>
    <t>1 - Modernizácia chodníka</t>
  </si>
  <si>
    <t xml:space="preserve">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</si>
  <si>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</si>
  <si>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</si>
  <si>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</si>
  <si>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</si>
  <si>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</si>
  <si>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</si>
  <si>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</si>
  <si>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</si>
  <si>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</si>
  <si>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</si>
  <si>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</si>
  <si>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</si>
  <si>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</si>
  <si>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</si>
  <si>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</si>
  <si>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</si>
  <si>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</si>
  <si>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</si>
  <si>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</si>
  <si>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</si>
  <si>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</si>
  <si>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</si>
  <si>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</si>
  <si>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</si>
  <si>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</si>
  <si>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</si>
  <si>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</si>
  <si>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</si>
  <si>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</si>
  <si>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</si>
  <si>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</si>
  <si>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</si>
  <si>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</si>
  <si>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113206111.S</t>
  </si>
  <si>
    <t>Vytrhanie obrúb betónových, s vybúraním lôžka, z krajníkov alebo obrubníkov stojatých,  -0,14500t</t>
  </si>
  <si>
    <t>m</t>
  </si>
  <si>
    <t>3</t>
  </si>
  <si>
    <t>113208111.S</t>
  </si>
  <si>
    <t>Vytrhanie obrúb betonových, s vybúraním lôžka, záhonových,  -0,04000t</t>
  </si>
  <si>
    <t>6</t>
  </si>
  <si>
    <t>113307231.S</t>
  </si>
  <si>
    <t>Odstránenie podkladu v ploche nad 200 m2 z betónu prostého, hr. vrstvy do 150 mm,  -0,22500t</t>
  </si>
  <si>
    <t>8</t>
  </si>
  <si>
    <t>5</t>
  </si>
  <si>
    <t>122201102.S</t>
  </si>
  <si>
    <t>Odkopávka a prekopávka nezapažená v hornine 3, nad 100 do 1000 m3</t>
  </si>
  <si>
    <t>m3</t>
  </si>
  <si>
    <t>10</t>
  </si>
  <si>
    <t>122201109.S</t>
  </si>
  <si>
    <t>Odkopávky a prekopávky nezapažené. Príplatok k cenám za lepivosť horniny 3</t>
  </si>
  <si>
    <t>12</t>
  </si>
  <si>
    <t>7</t>
  </si>
  <si>
    <t>162501122.S</t>
  </si>
  <si>
    <t>Vodorovné premiestnenie výkopku po spevnenej ceste z horniny tr.1-4, nad 100 do 1000 m3 na vzdialenosť do 3000 m</t>
  </si>
  <si>
    <t>14</t>
  </si>
  <si>
    <t>162501123.S</t>
  </si>
  <si>
    <t>Vodorovné premiestnenie výkopku po spevnenej ceste z horniny tr.1-4, nad 100 do 1000 m3, príplatok k cene za každých ďalšich a začatých 1000 m</t>
  </si>
  <si>
    <t>16</t>
  </si>
  <si>
    <t>9</t>
  </si>
  <si>
    <t>171101131.S</t>
  </si>
  <si>
    <t>Uloženie sypaniny do násypu  nesúdržných a súdržných hornín striedavo ukladaných</t>
  </si>
  <si>
    <t>18</t>
  </si>
  <si>
    <t>171201202.S</t>
  </si>
  <si>
    <t>Uloženie sypaniny na skládky nad 100 do 1000 m3</t>
  </si>
  <si>
    <t>11</t>
  </si>
  <si>
    <t>171209002.S</t>
  </si>
  <si>
    <t>Poplatok za skladovanie - zemina a kamenivo (17 05) ostatné</t>
  </si>
  <si>
    <t>t</t>
  </si>
  <si>
    <t>22</t>
  </si>
  <si>
    <t>181101102.S</t>
  </si>
  <si>
    <t>Úprava pláne v zárezoch v hornine 1-4 so zhutnením</t>
  </si>
  <si>
    <t>24</t>
  </si>
  <si>
    <t>Zakladanie</t>
  </si>
  <si>
    <t>13</t>
  </si>
  <si>
    <t>273362021.S</t>
  </si>
  <si>
    <t>Výstuž základových dosiek zo zvár. sietí KARI</t>
  </si>
  <si>
    <t>26</t>
  </si>
  <si>
    <t>Komunikácie</t>
  </si>
  <si>
    <t>564851111.S</t>
  </si>
  <si>
    <t>Podklad zo štrkodrviny s rozprestretím a zhutnením, po zhutnení hr. 150 mm</t>
  </si>
  <si>
    <t>28</t>
  </si>
  <si>
    <t>15</t>
  </si>
  <si>
    <t>567124215.S</t>
  </si>
  <si>
    <t>Podklad z podkladového betónu PB II tr. C 16/20 hr. 150 mm</t>
  </si>
  <si>
    <t>30</t>
  </si>
  <si>
    <t>573231107.S</t>
  </si>
  <si>
    <t>Postrek asfaltový spojovací bez posypu kamenivom z cestnej emulzie v množstve 0,50 kg/m2</t>
  </si>
  <si>
    <t>32</t>
  </si>
  <si>
    <t>17</t>
  </si>
  <si>
    <t>577144231.S</t>
  </si>
  <si>
    <t>Asfaltový betón vrstva obrusná AC 11 O v pruhu š. do 3 m z nemodifik. asfaltu tr. II, po zhutnení hr. 50 mm</t>
  </si>
  <si>
    <t>34</t>
  </si>
  <si>
    <t>596911144.S</t>
  </si>
  <si>
    <t>Kladenie betónovej zámkovej dlažby komunikácií pre peších hr. 60 mm pre peších nad 300 m2 so zriadením lôžka z kameniva hr. 30 mm</t>
  </si>
  <si>
    <t>36</t>
  </si>
  <si>
    <t>19</t>
  </si>
  <si>
    <t>M</t>
  </si>
  <si>
    <t>592460010600</t>
  </si>
  <si>
    <t>Dlažba betónová zámkova, hr.60 mm, sivá</t>
  </si>
  <si>
    <t>38</t>
  </si>
  <si>
    <t>Rúrové vedenie</t>
  </si>
  <si>
    <t>899231111.S</t>
  </si>
  <si>
    <t>Výšková úprava uličného vstupu alebo vpuste do 200 mm zvýšením mreže</t>
  </si>
  <si>
    <t>ks</t>
  </si>
  <si>
    <t>40</t>
  </si>
  <si>
    <t>21</t>
  </si>
  <si>
    <t>899331111.S</t>
  </si>
  <si>
    <t>Výšková úprava uličného vstupu alebo vpuste do 200 mm zvýšením poklopu</t>
  </si>
  <si>
    <t>42</t>
  </si>
  <si>
    <t>899431111.S</t>
  </si>
  <si>
    <t>Výšková úprava uličného vstupu alebo vpuste do 200 mm zvýšením krycieho hrnca</t>
  </si>
  <si>
    <t>44</t>
  </si>
  <si>
    <t>23</t>
  </si>
  <si>
    <t>552410000300.S</t>
  </si>
  <si>
    <t>Poklop ventilový pre vodu, plyn</t>
  </si>
  <si>
    <t>46</t>
  </si>
  <si>
    <t>Ostatné konštrukcie a práce-búranie</t>
  </si>
  <si>
    <t>914001101.S</t>
  </si>
  <si>
    <t>Dočasné dopravné značenie-montáž, prenájom, demontáž</t>
  </si>
  <si>
    <t>kpl</t>
  </si>
  <si>
    <t>48</t>
  </si>
  <si>
    <t>25</t>
  </si>
  <si>
    <t>916561112.S</t>
  </si>
  <si>
    <t>Osadenie záhonového alebo parkového obrubníka betón., do lôžka z bet. pros. tr. C 16/20 s bočnou oporou</t>
  </si>
  <si>
    <t>50</t>
  </si>
  <si>
    <t>592170001800</t>
  </si>
  <si>
    <t>Obrubník parkový, lxšxv 1000x50x200 mm</t>
  </si>
  <si>
    <t>52</t>
  </si>
  <si>
    <t>27</t>
  </si>
  <si>
    <t>917862112.S</t>
  </si>
  <si>
    <t>Osadenie chodník. obrubníka betónového stojatého do lôžka z betónu prosteho tr. C 16/20 s bočnou oporou</t>
  </si>
  <si>
    <t>54</t>
  </si>
  <si>
    <t>592170001000</t>
  </si>
  <si>
    <t>Obrubník  cestný, lxšxv 1000x150x260 mm</t>
  </si>
  <si>
    <t>56</t>
  </si>
  <si>
    <t>29</t>
  </si>
  <si>
    <t>919723210</t>
  </si>
  <si>
    <t>Pružná asfaltová zalievka</t>
  </si>
  <si>
    <t>58</t>
  </si>
  <si>
    <t>919735112.S</t>
  </si>
  <si>
    <t>Rezanie existujúceho asfaltového krytu alebo podkladu hĺbky nad 50 do 100 mm</t>
  </si>
  <si>
    <t>60</t>
  </si>
  <si>
    <t>31</t>
  </si>
  <si>
    <t>938908411.S</t>
  </si>
  <si>
    <t>Očistenie povrchu krytu alebo podkladu asfaltového, betónového alebo dláždeného tlakom vody</t>
  </si>
  <si>
    <t>62</t>
  </si>
  <si>
    <t>979082213.S</t>
  </si>
  <si>
    <t>Vodorovná doprava sutiny so zložením a hrubým urovnaním na vzdialenosť do 1 km</t>
  </si>
  <si>
    <t>64</t>
  </si>
  <si>
    <t>33</t>
  </si>
  <si>
    <t>979082219.S</t>
  </si>
  <si>
    <t>Príplatok k cene za každý ďalší aj začatý 1 km nad 1 km pre vodorovnú dopravu sutiny</t>
  </si>
  <si>
    <t>66</t>
  </si>
  <si>
    <t>979089012.S</t>
  </si>
  <si>
    <t>Poplatok za skladovanie - betón, tehly, dlaždice (17 01) ostatné</t>
  </si>
  <si>
    <t>68</t>
  </si>
  <si>
    <t>35</t>
  </si>
  <si>
    <t>979089212.S</t>
  </si>
  <si>
    <t>Poplatok za skladovanie - bitúmenové zmesi, uholný decht, dechtové výrobky (17 03 ), ostatné</t>
  </si>
  <si>
    <t>70</t>
  </si>
  <si>
    <t>99</t>
  </si>
  <si>
    <t>Presun hmôt HSV</t>
  </si>
  <si>
    <t>998223011.S</t>
  </si>
  <si>
    <t>Presun hmôt pre pozemné komunikácie s krytom dláždeným (822 2.3, 822 5.3) akejkoľvek dĺžky objektu</t>
  </si>
  <si>
    <t>72</t>
  </si>
  <si>
    <t>2 - Osvetlenie priechodu pre chodcov</t>
  </si>
  <si>
    <t xml:space="preserve">D1 - PRÁCE A DODÁVKY M   </t>
  </si>
  <si>
    <t xml:space="preserve">    M21 - 155 Elektromontáže   </t>
  </si>
  <si>
    <t xml:space="preserve">    M46 - 202 Zemné práce vykonávané pri externých mon   </t>
  </si>
  <si>
    <t xml:space="preserve">    MCE - ostatné   </t>
  </si>
  <si>
    <t>D1</t>
  </si>
  <si>
    <t xml:space="preserve">PRÁCE A DODÁVKY M   </t>
  </si>
  <si>
    <t>M21</t>
  </si>
  <si>
    <t xml:space="preserve">155 Elektromontáže   </t>
  </si>
  <si>
    <t>21010-0003</t>
  </si>
  <si>
    <t>Ukončenie vodiča v rozvádzači a zapojenie 10-16</t>
  </si>
  <si>
    <t>kus</t>
  </si>
  <si>
    <t>100 77895</t>
  </si>
  <si>
    <t>Svorka C odbocna lisovacia 610201,Na odbočenie AlFe a Al vodičov nn, z 25/4 na 1</t>
  </si>
  <si>
    <t>100 77899</t>
  </si>
  <si>
    <t>Svorka C odbocna lisovacia 610702,Na odbočenie AlFe a Al vodičov nn, z 70/11 na</t>
  </si>
  <si>
    <t>21019-1501</t>
  </si>
  <si>
    <t>Osadenie tenkocementovej skrine (SP)</t>
  </si>
  <si>
    <t>357 500H006</t>
  </si>
  <si>
    <t>Skriňa prípojková 0303420 : SPP 0 C IV P20 (3x63A) IP44/2X (S)</t>
  </si>
  <si>
    <t>21020-2010</t>
  </si>
  <si>
    <t>Svietidlo výbojkové na výložník 1x70W</t>
  </si>
  <si>
    <t>348 3LED010</t>
  </si>
  <si>
    <t>LED Cross II 59 svietidlo na prechody pre chodcov, 59W IP65(LED-SOLAR)</t>
  </si>
  <si>
    <t>21020-4002</t>
  </si>
  <si>
    <t>Stožiar osvetlovací sadový oceľový</t>
  </si>
  <si>
    <t>316 7OSVO005</t>
  </si>
  <si>
    <t>Osvetľovací stožiar pre prechody OSUD-OP-06 žiarovo zinkovaný</t>
  </si>
  <si>
    <t>21020-4104</t>
  </si>
  <si>
    <t>Výložník oceľový 1-ramenný nad 35kg</t>
  </si>
  <si>
    <t>316 7OSVO007</t>
  </si>
  <si>
    <t>Výložník pre stožiar na prechody VUD 30-1-OP  žiarovo zinkovaný</t>
  </si>
  <si>
    <t>21020-4201</t>
  </si>
  <si>
    <t>Elektrovýstroj stožiarov pre 1 okruh</t>
  </si>
  <si>
    <t>921 AN33192</t>
  </si>
  <si>
    <t>Výzbroj 721 AL stožiarová</t>
  </si>
  <si>
    <t>21022-0022</t>
  </si>
  <si>
    <t>Vedenie uzemňovacie v zemi FeZn D 8,10 mm, vrátane svoriek</t>
  </si>
  <si>
    <t>354 9000A01</t>
  </si>
  <si>
    <t>Drôt uzemňovací, zvodový FeZn D10</t>
  </si>
  <si>
    <t>kg</t>
  </si>
  <si>
    <t>21022-0301</t>
  </si>
  <si>
    <t>Svorka bleskozvodná do 2 skrutiek (SS,SP1,SR 03)</t>
  </si>
  <si>
    <t>354 9040A01</t>
  </si>
  <si>
    <t>Svorka SJ 01, pre zvodové a uzemňovacie tyče D20mm</t>
  </si>
  <si>
    <t>354 9040A30</t>
  </si>
  <si>
    <t>Svorka SP 1, pripájacia pre spojenie kovových súčiastok</t>
  </si>
  <si>
    <t>21022-0361</t>
  </si>
  <si>
    <t>Tyč zemniaca ZT do 2m, zarazenie do zeme, pripojenie vedenia</t>
  </si>
  <si>
    <t>354 9050A03</t>
  </si>
  <si>
    <t>Tyč zemniaca ZT 2 kruhová D25 (2m)</t>
  </si>
  <si>
    <t>21081-0005</t>
  </si>
  <si>
    <t>Kábel 750V vo_ne uložený CYKY 3x1,5</t>
  </si>
  <si>
    <t>341 203M100</t>
  </si>
  <si>
    <t>Kábel Cu 750V : CYKY-J 3x1,5</t>
  </si>
  <si>
    <t>21090-1015</t>
  </si>
  <si>
    <t>Kábel 750V voľne uložený AYKY 4x16</t>
  </si>
  <si>
    <t>341 400M140</t>
  </si>
  <si>
    <t>Kábel Al 750V : AYKY-J 4x16</t>
  </si>
  <si>
    <t>21095-0001</t>
  </si>
  <si>
    <t>Odjutovanie a očistenie kábla do 300mm2</t>
  </si>
  <si>
    <t>M46</t>
  </si>
  <si>
    <t xml:space="preserve">202 Zemné práce vykonávané pri externých mon   </t>
  </si>
  <si>
    <t>46001-0002</t>
  </si>
  <si>
    <t>Vytýčenie trasy M22 nadzemného vedenia pri ceste</t>
  </si>
  <si>
    <t>km</t>
  </si>
  <si>
    <t>46005-0602</t>
  </si>
  <si>
    <t>Jama - stožiar, základ, + pretláčanie, ručne, zemina tr 3-4</t>
  </si>
  <si>
    <t>46008-0001</t>
  </si>
  <si>
    <t>Betónový základ z prostého betónu do zeminy</t>
  </si>
  <si>
    <t>46020-0154</t>
  </si>
  <si>
    <t>Káblové ryhy šírky 35, hĺbky 70, zemina tr 4</t>
  </si>
  <si>
    <t>46020-0164</t>
  </si>
  <si>
    <t>Káblové ryhy šírky 35, hĺbky 80, zemina tr 4</t>
  </si>
  <si>
    <t>46049-0011</t>
  </si>
  <si>
    <t>Zakrytie káblov výstražnou fóliou PVC šírky 22cm</t>
  </si>
  <si>
    <t>46051-0021</t>
  </si>
  <si>
    <t>Priestup káblový z PVC rúr D 10,5 cm</t>
  </si>
  <si>
    <t>345 658I000</t>
  </si>
  <si>
    <t>Chránička HD-PE kábelová ohybná 041925 : FXKVR 50, čierna</t>
  </si>
  <si>
    <t>46056-0154</t>
  </si>
  <si>
    <t>Zásyp ryhy šírky 35, hĺbky 70, zemina tr 4</t>
  </si>
  <si>
    <t>46056-0164</t>
  </si>
  <si>
    <t>Zásyp ryhy šírky 35, hĺbky 80, zemina tr 4</t>
  </si>
  <si>
    <t>46062-0014</t>
  </si>
  <si>
    <t>Provizórna úprava terénu, zemina tr 4</t>
  </si>
  <si>
    <t>MCE</t>
  </si>
  <si>
    <t xml:space="preserve">ostatné   </t>
  </si>
  <si>
    <t>37</t>
  </si>
  <si>
    <t>900 000140</t>
  </si>
  <si>
    <t>Podružný materiál 3%</t>
  </si>
  <si>
    <t>%</t>
  </si>
  <si>
    <t>74</t>
  </si>
  <si>
    <t>90000-0138</t>
  </si>
  <si>
    <t>PPV 1% (Pomocné práce)</t>
  </si>
  <si>
    <t>76</t>
  </si>
  <si>
    <t>39</t>
  </si>
  <si>
    <t>99000-0100</t>
  </si>
  <si>
    <t>Východzia revízia</t>
  </si>
  <si>
    <t>hod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</si>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</sst>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8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80" t="s">
        <v>12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R5" s="17"/>
      <c r="BE5" s="177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82" t="s">
        <v>15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R6" s="17"/>
      <c r="BE6" s="178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78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78"/>
      <c r="BS8" s="14" t="s">
        <v>6</v>
      </c>
    </row>
    <row r="9" spans="1:74" s="1" customFormat="1" ht="14.45" customHeight="1">
      <c r="B9" s="17"/>
      <c r="AR9" s="17"/>
      <c r="BE9" s="178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78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78"/>
      <c r="BS11" s="14" t="s">
        <v>6</v>
      </c>
    </row>
    <row r="12" spans="1:74" s="1" customFormat="1" ht="6.95" customHeight="1">
      <c r="B12" s="17"/>
      <c r="AR12" s="17"/>
      <c r="BE12" s="178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78"/>
      <c r="BS13" s="14" t="s">
        <v>6</v>
      </c>
    </row>
    <row r="14" spans="1:74" ht="12.75">
      <c r="B14" s="17"/>
      <c r="E14" s="183" t="s">
        <v>27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4" t="s">
        <v>25</v>
      </c>
      <c r="AN14" s="26" t="s">
        <v>27</v>
      </c>
      <c r="AR14" s="17"/>
      <c r="BE14" s="178"/>
      <c r="BS14" s="14" t="s">
        <v>6</v>
      </c>
    </row>
    <row r="15" spans="1:74" s="1" customFormat="1" ht="6.95" customHeight="1">
      <c r="B15" s="17"/>
      <c r="AR15" s="17"/>
      <c r="BE15" s="178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178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178"/>
      <c r="BS17" s="14" t="s">
        <v>30</v>
      </c>
    </row>
    <row r="18" spans="1:71" s="1" customFormat="1" ht="6.95" customHeight="1">
      <c r="B18" s="17"/>
      <c r="AR18" s="17"/>
      <c r="BE18" s="178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178"/>
      <c r="BS19" s="14" t="s">
        <v>31</v>
      </c>
    </row>
    <row r="20" spans="1:71" s="1" customFormat="1" ht="18.399999999999999" customHeight="1">
      <c r="B20" s="17"/>
      <c r="E20" s="22" t="s">
        <v>33</v>
      </c>
      <c r="AK20" s="24" t="s">
        <v>25</v>
      </c>
      <c r="AN20" s="22" t="s">
        <v>1</v>
      </c>
      <c r="AR20" s="17"/>
      <c r="BE20" s="178"/>
      <c r="BS20" s="14" t="s">
        <v>30</v>
      </c>
    </row>
    <row r="21" spans="1:71" s="1" customFormat="1" ht="6.95" customHeight="1">
      <c r="B21" s="17"/>
      <c r="AR21" s="17"/>
      <c r="BE21" s="178"/>
    </row>
    <row r="22" spans="1:71" s="1" customFormat="1" ht="12" customHeight="1">
      <c r="B22" s="17"/>
      <c r="D22" s="24" t="s">
        <v>34</v>
      </c>
      <c r="AR22" s="17"/>
      <c r="BE22" s="178"/>
    </row>
    <row r="23" spans="1:71" s="1" customFormat="1" ht="16.5" customHeight="1">
      <c r="B23" s="17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  <c r="BE23" s="178"/>
    </row>
    <row r="24" spans="1:71" s="1" customFormat="1" ht="6.95" customHeight="1">
      <c r="B24" s="17"/>
      <c r="AR24" s="17"/>
      <c r="BE24" s="17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8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6">
        <f>ROUND(AG94,2)</f>
        <v>0</v>
      </c>
      <c r="AL26" s="187"/>
      <c r="AM26" s="187"/>
      <c r="AN26" s="187"/>
      <c r="AO26" s="187"/>
      <c r="AP26" s="29"/>
      <c r="AQ26" s="29"/>
      <c r="AR26" s="30"/>
      <c r="BE26" s="17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8" t="s">
        <v>36</v>
      </c>
      <c r="M28" s="188"/>
      <c r="N28" s="188"/>
      <c r="O28" s="188"/>
      <c r="P28" s="188"/>
      <c r="Q28" s="29"/>
      <c r="R28" s="29"/>
      <c r="S28" s="29"/>
      <c r="T28" s="29"/>
      <c r="U28" s="29"/>
      <c r="V28" s="29"/>
      <c r="W28" s="188" t="s">
        <v>37</v>
      </c>
      <c r="X28" s="188"/>
      <c r="Y28" s="188"/>
      <c r="Z28" s="188"/>
      <c r="AA28" s="188"/>
      <c r="AB28" s="188"/>
      <c r="AC28" s="188"/>
      <c r="AD28" s="188"/>
      <c r="AE28" s="188"/>
      <c r="AF28" s="29"/>
      <c r="AG28" s="29"/>
      <c r="AH28" s="29"/>
      <c r="AI28" s="29"/>
      <c r="AJ28" s="29"/>
      <c r="AK28" s="188" t="s">
        <v>38</v>
      </c>
      <c r="AL28" s="188"/>
      <c r="AM28" s="188"/>
      <c r="AN28" s="188"/>
      <c r="AO28" s="188"/>
      <c r="AP28" s="29"/>
      <c r="AQ28" s="29"/>
      <c r="AR28" s="30"/>
      <c r="BE28" s="178"/>
    </row>
    <row r="29" spans="1:71" s="3" customFormat="1" ht="14.45" customHeight="1">
      <c r="B29" s="34"/>
      <c r="D29" s="24" t="s">
        <v>39</v>
      </c>
      <c r="F29" s="35" t="s">
        <v>40</v>
      </c>
      <c r="L29" s="191">
        <v>0.2</v>
      </c>
      <c r="M29" s="190"/>
      <c r="N29" s="190"/>
      <c r="O29" s="190"/>
      <c r="P29" s="190"/>
      <c r="Q29" s="36"/>
      <c r="R29" s="36"/>
      <c r="S29" s="36"/>
      <c r="T29" s="36"/>
      <c r="U29" s="36"/>
      <c r="V29" s="36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6"/>
      <c r="AG29" s="36"/>
      <c r="AH29" s="36"/>
      <c r="AI29" s="36"/>
      <c r="AJ29" s="36"/>
      <c r="AK29" s="189">
        <f>ROUND(AV94, 2)</f>
        <v>0</v>
      </c>
      <c r="AL29" s="190"/>
      <c r="AM29" s="190"/>
      <c r="AN29" s="190"/>
      <c r="AO29" s="19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9"/>
    </row>
    <row r="30" spans="1:71" s="3" customFormat="1" ht="14.45" customHeight="1">
      <c r="B30" s="34"/>
      <c r="F30" s="35" t="s">
        <v>41</v>
      </c>
      <c r="L30" s="191">
        <v>0.2</v>
      </c>
      <c r="M30" s="190"/>
      <c r="N30" s="190"/>
      <c r="O30" s="190"/>
      <c r="P30" s="190"/>
      <c r="Q30" s="36"/>
      <c r="R30" s="36"/>
      <c r="S30" s="36"/>
      <c r="T30" s="36"/>
      <c r="U30" s="36"/>
      <c r="V30" s="36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F30" s="36"/>
      <c r="AG30" s="36"/>
      <c r="AH30" s="36"/>
      <c r="AI30" s="36"/>
      <c r="AJ30" s="36"/>
      <c r="AK30" s="189">
        <f>ROUND(AW94, 2)</f>
        <v>0</v>
      </c>
      <c r="AL30" s="190"/>
      <c r="AM30" s="190"/>
      <c r="AN30" s="190"/>
      <c r="AO30" s="19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9"/>
    </row>
    <row r="31" spans="1:71" s="3" customFormat="1" ht="14.45" hidden="1" customHeight="1">
      <c r="B31" s="34"/>
      <c r="F31" s="24" t="s">
        <v>42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4"/>
      <c r="BE31" s="179"/>
    </row>
    <row r="32" spans="1:71" s="3" customFormat="1" ht="14.45" hidden="1" customHeight="1">
      <c r="B32" s="34"/>
      <c r="F32" s="24" t="s">
        <v>43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4"/>
      <c r="BE32" s="179"/>
    </row>
    <row r="33" spans="1:57" s="3" customFormat="1" ht="14.45" hidden="1" customHeight="1">
      <c r="B33" s="34"/>
      <c r="F33" s="35" t="s">
        <v>44</v>
      </c>
      <c r="L33" s="191">
        <v>0</v>
      </c>
      <c r="M33" s="190"/>
      <c r="N33" s="190"/>
      <c r="O33" s="190"/>
      <c r="P33" s="190"/>
      <c r="Q33" s="36"/>
      <c r="R33" s="36"/>
      <c r="S33" s="36"/>
      <c r="T33" s="36"/>
      <c r="U33" s="36"/>
      <c r="V33" s="36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6"/>
      <c r="AG33" s="36"/>
      <c r="AH33" s="36"/>
      <c r="AI33" s="36"/>
      <c r="AJ33" s="36"/>
      <c r="AK33" s="189">
        <v>0</v>
      </c>
      <c r="AL33" s="190"/>
      <c r="AM33" s="190"/>
      <c r="AN33" s="190"/>
      <c r="AO33" s="19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8"/>
    </row>
    <row r="35" spans="1:57" s="2" customFormat="1" ht="25.9" customHeight="1">
      <c r="A35" s="29"/>
      <c r="B35" s="30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195" t="s">
        <v>47</v>
      </c>
      <c r="Y35" s="196"/>
      <c r="Z35" s="196"/>
      <c r="AA35" s="196"/>
      <c r="AB35" s="196"/>
      <c r="AC35" s="40"/>
      <c r="AD35" s="40"/>
      <c r="AE35" s="40"/>
      <c r="AF35" s="40"/>
      <c r="AG35" s="40"/>
      <c r="AH35" s="40"/>
      <c r="AI35" s="40"/>
      <c r="AJ35" s="40"/>
      <c r="AK35" s="197">
        <f>SUM(AK26:AK33)</f>
        <v>0</v>
      </c>
      <c r="AL35" s="196"/>
      <c r="AM35" s="196"/>
      <c r="AN35" s="196"/>
      <c r="AO35" s="198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50</v>
      </c>
      <c r="AI60" s="32"/>
      <c r="AJ60" s="32"/>
      <c r="AK60" s="32"/>
      <c r="AL60" s="32"/>
      <c r="AM60" s="45" t="s">
        <v>51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53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50</v>
      </c>
      <c r="AI75" s="32"/>
      <c r="AJ75" s="32"/>
      <c r="AK75" s="32"/>
      <c r="AL75" s="32"/>
      <c r="AM75" s="45" t="s">
        <v>51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KS-220801-A</v>
      </c>
      <c r="AR84" s="51"/>
    </row>
    <row r="85" spans="1:91" s="5" customFormat="1" ht="36.950000000000003" customHeight="1">
      <c r="B85" s="52"/>
      <c r="C85" s="53" t="s">
        <v>14</v>
      </c>
      <c r="L85" s="199" t="str">
        <f>K6</f>
        <v>Modernizácia chodníka na ul. Stará cesta, Krompachy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Krompachy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1" t="str">
        <f>IF(AN8= "","",AN8)</f>
        <v>25. 8. 2022</v>
      </c>
      <c r="AN87" s="20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Krompachy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02" t="str">
        <f>IF(E17="","",E17)</f>
        <v>KDS projekt, s.r.o.</v>
      </c>
      <c r="AN89" s="203"/>
      <c r="AO89" s="203"/>
      <c r="AP89" s="203"/>
      <c r="AQ89" s="29"/>
      <c r="AR89" s="30"/>
      <c r="AS89" s="204" t="s">
        <v>55</v>
      </c>
      <c r="AT89" s="20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02" t="str">
        <f>IF(E20="","",E20)</f>
        <v xml:space="preserve"> Ing. Zdeno Krafčík</v>
      </c>
      <c r="AN90" s="203"/>
      <c r="AO90" s="203"/>
      <c r="AP90" s="203"/>
      <c r="AQ90" s="29"/>
      <c r="AR90" s="30"/>
      <c r="AS90" s="206"/>
      <c r="AT90" s="20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6"/>
      <c r="AT91" s="20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8" t="s">
        <v>56</v>
      </c>
      <c r="D92" s="209"/>
      <c r="E92" s="209"/>
      <c r="F92" s="209"/>
      <c r="G92" s="209"/>
      <c r="H92" s="60"/>
      <c r="I92" s="210" t="s">
        <v>57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58</v>
      </c>
      <c r="AH92" s="209"/>
      <c r="AI92" s="209"/>
      <c r="AJ92" s="209"/>
      <c r="AK92" s="209"/>
      <c r="AL92" s="209"/>
      <c r="AM92" s="209"/>
      <c r="AN92" s="210" t="s">
        <v>59</v>
      </c>
      <c r="AO92" s="209"/>
      <c r="AP92" s="212"/>
      <c r="AQ92" s="61" t="s">
        <v>60</v>
      </c>
      <c r="AR92" s="30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73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6">
        <f>ROUND(SUM(AG95:AG96),2)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74</v>
      </c>
      <c r="BT94" s="77" t="s">
        <v>75</v>
      </c>
      <c r="BU94" s="78" t="s">
        <v>76</v>
      </c>
      <c r="BV94" s="77" t="s">
        <v>77</v>
      </c>
      <c r="BW94" s="77" t="s">
        <v>4</v>
      </c>
      <c r="BX94" s="77" t="s">
        <v>78</v>
      </c>
      <c r="CL94" s="77" t="s">
        <v>1</v>
      </c>
    </row>
    <row r="95" spans="1:91" s="7" customFormat="1" ht="16.5" customHeight="1">
      <c r="A95" s="79" t="s">
        <v>79</v>
      </c>
      <c r="B95" s="80"/>
      <c r="C95" s="81"/>
      <c r="D95" s="215" t="s">
        <v>80</v>
      </c>
      <c r="E95" s="215"/>
      <c r="F95" s="215"/>
      <c r="G95" s="215"/>
      <c r="H95" s="215"/>
      <c r="I95" s="82"/>
      <c r="J95" s="215" t="s">
        <v>81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'1 - Modernizácia chodníka'!J30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83" t="s">
        <v>82</v>
      </c>
      <c r="AR95" s="80"/>
      <c r="AS95" s="84">
        <v>0</v>
      </c>
      <c r="AT95" s="85">
        <f>ROUND(SUM(AV95:AW95),2)</f>
        <v>0</v>
      </c>
      <c r="AU95" s="86">
        <f>'1 - Modernizácia chodníka'!P123</f>
        <v>0</v>
      </c>
      <c r="AV95" s="85">
        <f>'1 - Modernizácia chodníka'!J33</f>
        <v>0</v>
      </c>
      <c r="AW95" s="85">
        <f>'1 - Modernizácia chodníka'!J34</f>
        <v>0</v>
      </c>
      <c r="AX95" s="85">
        <f>'1 - Modernizácia chodníka'!J35</f>
        <v>0</v>
      </c>
      <c r="AY95" s="85">
        <f>'1 - Modernizácia chodníka'!J36</f>
        <v>0</v>
      </c>
      <c r="AZ95" s="85">
        <f>'1 - Modernizácia chodníka'!F33</f>
        <v>0</v>
      </c>
      <c r="BA95" s="85">
        <f>'1 - Modernizácia chodníka'!F34</f>
        <v>0</v>
      </c>
      <c r="BB95" s="85">
        <f>'1 - Modernizácia chodníka'!F35</f>
        <v>0</v>
      </c>
      <c r="BC95" s="85">
        <f>'1 - Modernizácia chodníka'!F36</f>
        <v>0</v>
      </c>
      <c r="BD95" s="87">
        <f>'1 - Modernizácia chodníka'!F37</f>
        <v>0</v>
      </c>
      <c r="BT95" s="88" t="s">
        <v>80</v>
      </c>
      <c r="BV95" s="88" t="s">
        <v>77</v>
      </c>
      <c r="BW95" s="88" t="s">
        <v>83</v>
      </c>
      <c r="BX95" s="88" t="s">
        <v>4</v>
      </c>
      <c r="CL95" s="88" t="s">
        <v>1</v>
      </c>
      <c r="CM95" s="88" t="s">
        <v>75</v>
      </c>
    </row>
    <row r="96" spans="1:91" s="7" customFormat="1" ht="16.5" customHeight="1">
      <c r="A96" s="79" t="s">
        <v>79</v>
      </c>
      <c r="B96" s="80"/>
      <c r="C96" s="81"/>
      <c r="D96" s="215" t="s">
        <v>84</v>
      </c>
      <c r="E96" s="215"/>
      <c r="F96" s="215"/>
      <c r="G96" s="215"/>
      <c r="H96" s="215"/>
      <c r="I96" s="82"/>
      <c r="J96" s="215" t="s">
        <v>85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3">
        <f>'2 - Osvetlenie priechodu ...'!J30</f>
        <v>0</v>
      </c>
      <c r="AH96" s="214"/>
      <c r="AI96" s="214"/>
      <c r="AJ96" s="214"/>
      <c r="AK96" s="214"/>
      <c r="AL96" s="214"/>
      <c r="AM96" s="214"/>
      <c r="AN96" s="213">
        <f>SUM(AG96,AT96)</f>
        <v>0</v>
      </c>
      <c r="AO96" s="214"/>
      <c r="AP96" s="214"/>
      <c r="AQ96" s="83" t="s">
        <v>82</v>
      </c>
      <c r="AR96" s="80"/>
      <c r="AS96" s="89">
        <v>0</v>
      </c>
      <c r="AT96" s="90">
        <f>ROUND(SUM(AV96:AW96),2)</f>
        <v>0</v>
      </c>
      <c r="AU96" s="91">
        <f>'2 - Osvetlenie priechodu ...'!P120</f>
        <v>0</v>
      </c>
      <c r="AV96" s="90">
        <f>'2 - Osvetlenie priechodu ...'!J33</f>
        <v>0</v>
      </c>
      <c r="AW96" s="90">
        <f>'2 - Osvetlenie priechodu ...'!J34</f>
        <v>0</v>
      </c>
      <c r="AX96" s="90">
        <f>'2 - Osvetlenie priechodu ...'!J35</f>
        <v>0</v>
      </c>
      <c r="AY96" s="90">
        <f>'2 - Osvetlenie priechodu ...'!J36</f>
        <v>0</v>
      </c>
      <c r="AZ96" s="90">
        <f>'2 - Osvetlenie priechodu ...'!F33</f>
        <v>0</v>
      </c>
      <c r="BA96" s="90">
        <f>'2 - Osvetlenie priechodu ...'!F34</f>
        <v>0</v>
      </c>
      <c r="BB96" s="90">
        <f>'2 - Osvetlenie priechodu ...'!F35</f>
        <v>0</v>
      </c>
      <c r="BC96" s="90">
        <f>'2 - Osvetlenie priechodu ...'!F36</f>
        <v>0</v>
      </c>
      <c r="BD96" s="92">
        <f>'2 - Osvetlenie priechodu ...'!F37</f>
        <v>0</v>
      </c>
      <c r="BT96" s="88" t="s">
        <v>80</v>
      </c>
      <c r="BV96" s="88" t="s">
        <v>77</v>
      </c>
      <c r="BW96" s="88" t="s">
        <v>86</v>
      </c>
      <c r="BX96" s="88" t="s">
        <v>4</v>
      </c>
      <c r="CL96" s="88" t="s">
        <v>1</v>
      </c>
      <c r="CM96" s="88" t="s">
        <v>75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Modernizácia chodníka'!C2" display="/"/>
    <hyperlink ref="A96" location="'2 - Osvetlenie priechodu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8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hidden="1" customHeight="1">
      <c r="B4" s="17"/>
      <c r="D4" s="18" t="s">
        <v>87</v>
      </c>
      <c r="L4" s="17"/>
      <c r="M4" s="93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14</v>
      </c>
      <c r="L6" s="17"/>
    </row>
    <row r="7" spans="1:46" s="1" customFormat="1" ht="16.5" hidden="1" customHeight="1">
      <c r="B7" s="17"/>
      <c r="E7" s="219" t="str">
        <f>'Rekapitulácia stavby'!K6</f>
        <v>Modernizácia chodníka na ul. Stará cesta, Krompachy</v>
      </c>
      <c r="F7" s="220"/>
      <c r="G7" s="220"/>
      <c r="H7" s="220"/>
      <c r="L7" s="17"/>
    </row>
    <row r="8" spans="1:46" s="2" customFormat="1" ht="12" hidden="1" customHeight="1">
      <c r="A8" s="29"/>
      <c r="B8" s="30"/>
      <c r="C8" s="29"/>
      <c r="D8" s="24" t="s">
        <v>88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9" t="s">
        <v>89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18</v>
      </c>
      <c r="E12" s="29"/>
      <c r="F12" s="22" t="s">
        <v>90</v>
      </c>
      <c r="G12" s="29"/>
      <c r="H12" s="29"/>
      <c r="I12" s="24" t="s">
        <v>20</v>
      </c>
      <c r="J12" s="55" t="str">
        <f>'Rekapitulácia stavby'!AN8</f>
        <v>25. 8. 2022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tr">
        <f>IF('Rekapitulácia stavby'!E11="","",'Rekapitulácia stavby'!E11)</f>
        <v>Mesto Krompachy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22" t="str">
        <f>'Rekapitulácia stavby'!E14</f>
        <v>Vyplň údaj</v>
      </c>
      <c r="F18" s="180"/>
      <c r="G18" s="180"/>
      <c r="H18" s="18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tr">
        <f>IF('Rekapitulácia stavby'!E17="","",'Rekapitulácia stavby'!E17)</f>
        <v>KDS projekt, s.r.o.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IF('Rekapitulácia stavby'!E20="","",'Rekapitulácia stavby'!E20)</f>
        <v xml:space="preserve"> Ing. Zdeno Krafčík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4"/>
      <c r="B27" s="95"/>
      <c r="C27" s="94"/>
      <c r="D27" s="94"/>
      <c r="E27" s="185" t="s">
        <v>1</v>
      </c>
      <c r="F27" s="185"/>
      <c r="G27" s="185"/>
      <c r="H27" s="18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8" t="s">
        <v>39</v>
      </c>
      <c r="E33" s="35" t="s">
        <v>40</v>
      </c>
      <c r="F33" s="99">
        <f>ROUND((SUM(BE123:BE166)),  2)</f>
        <v>0</v>
      </c>
      <c r="G33" s="100"/>
      <c r="H33" s="100"/>
      <c r="I33" s="101">
        <v>0.2</v>
      </c>
      <c r="J33" s="99">
        <f>ROUND(((SUM(BE123:BE166))*I33),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41</v>
      </c>
      <c r="F34" s="99">
        <f>ROUND((SUM(BF123:BF166)),  2)</f>
        <v>0</v>
      </c>
      <c r="G34" s="100"/>
      <c r="H34" s="100"/>
      <c r="I34" s="101">
        <v>0.2</v>
      </c>
      <c r="J34" s="99">
        <f>ROUND(((SUM(BF123:BF166))*I34),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ROUND((SUM(BG123:BG166)),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ROUND((SUM(BH123:BH166)),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ROUND((SUM(BI123:BI166)),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9" t="str">
        <f>E7</f>
        <v>Modernizácia chodníka na ul. Stará cesta, Krompachy</v>
      </c>
      <c r="F85" s="220"/>
      <c r="G85" s="220"/>
      <c r="H85" s="22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9" t="str">
        <f>E9</f>
        <v>1 - Modernizácia chodníka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25. 8. 2022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>KDS projekt, s.r.o.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Ing. Zdeno Krafčík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94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95</v>
      </c>
    </row>
    <row r="97" spans="1:31" s="9" customFormat="1" ht="24.95" hidden="1" customHeight="1">
      <c r="B97" s="115"/>
      <c r="D97" s="116" t="s">
        <v>96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hidden="1" customHeight="1">
      <c r="B98" s="119"/>
      <c r="D98" s="120" t="s">
        <v>97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hidden="1" customHeight="1">
      <c r="B99" s="119"/>
      <c r="D99" s="120" t="s">
        <v>98</v>
      </c>
      <c r="E99" s="121"/>
      <c r="F99" s="121"/>
      <c r="G99" s="121"/>
      <c r="H99" s="121"/>
      <c r="I99" s="121"/>
      <c r="J99" s="122">
        <f>J138</f>
        <v>0</v>
      </c>
      <c r="L99" s="119"/>
    </row>
    <row r="100" spans="1:31" s="10" customFormat="1" ht="19.899999999999999" hidden="1" customHeight="1">
      <c r="B100" s="119"/>
      <c r="D100" s="120" t="s">
        <v>99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hidden="1" customHeight="1">
      <c r="B101" s="119"/>
      <c r="D101" s="120" t="s">
        <v>100</v>
      </c>
      <c r="E101" s="121"/>
      <c r="F101" s="121"/>
      <c r="G101" s="121"/>
      <c r="H101" s="121"/>
      <c r="I101" s="121"/>
      <c r="J101" s="122">
        <f>J147</f>
        <v>0</v>
      </c>
      <c r="L101" s="119"/>
    </row>
    <row r="102" spans="1:31" s="10" customFormat="1" ht="19.899999999999999" hidden="1" customHeight="1">
      <c r="B102" s="119"/>
      <c r="D102" s="120" t="s">
        <v>101</v>
      </c>
      <c r="E102" s="121"/>
      <c r="F102" s="121"/>
      <c r="G102" s="121"/>
      <c r="H102" s="121"/>
      <c r="I102" s="121"/>
      <c r="J102" s="122">
        <f>J152</f>
        <v>0</v>
      </c>
      <c r="L102" s="119"/>
    </row>
    <row r="103" spans="1:31" s="10" customFormat="1" ht="19.899999999999999" hidden="1" customHeight="1">
      <c r="B103" s="119"/>
      <c r="D103" s="120" t="s">
        <v>102</v>
      </c>
      <c r="E103" s="121"/>
      <c r="F103" s="121"/>
      <c r="G103" s="121"/>
      <c r="H103" s="121"/>
      <c r="I103" s="121"/>
      <c r="J103" s="122">
        <f>J165</f>
        <v>0</v>
      </c>
      <c r="L103" s="119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t="11.25" hidden="1"/>
    <row r="107" spans="1:31" ht="11.25" hidden="1"/>
    <row r="108" spans="1:31" ht="11.25" hidden="1"/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103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19" t="str">
        <f>E7</f>
        <v>Modernizácia chodníka na ul. Stará cesta, Krompachy</v>
      </c>
      <c r="F113" s="220"/>
      <c r="G113" s="220"/>
      <c r="H113" s="220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88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99" t="str">
        <f>E9</f>
        <v>1 - Modernizácia chodníka</v>
      </c>
      <c r="F115" s="221"/>
      <c r="G115" s="221"/>
      <c r="H115" s="22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 xml:space="preserve"> </v>
      </c>
      <c r="G117" s="29"/>
      <c r="H117" s="29"/>
      <c r="I117" s="24" t="s">
        <v>20</v>
      </c>
      <c r="J117" s="55" t="str">
        <f>IF(J12="","",J12)</f>
        <v>25. 8. 2022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22</v>
      </c>
      <c r="D119" s="29"/>
      <c r="E119" s="29"/>
      <c r="F119" s="22" t="str">
        <f>E15</f>
        <v>Mesto Krompachy</v>
      </c>
      <c r="G119" s="29"/>
      <c r="H119" s="29"/>
      <c r="I119" s="24" t="s">
        <v>28</v>
      </c>
      <c r="J119" s="27" t="str">
        <f>E21</f>
        <v>KDS projekt, s.r.o.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26</v>
      </c>
      <c r="D120" s="29"/>
      <c r="E120" s="29"/>
      <c r="F120" s="22" t="str">
        <f>IF(E18="","",E18)</f>
        <v>Vyplň údaj</v>
      </c>
      <c r="G120" s="29"/>
      <c r="H120" s="29"/>
      <c r="I120" s="24" t="s">
        <v>32</v>
      </c>
      <c r="J120" s="27" t="str">
        <f>E24</f>
        <v xml:space="preserve"> Ing. Zdeno Krafčík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104</v>
      </c>
      <c r="D122" s="126" t="s">
        <v>60</v>
      </c>
      <c r="E122" s="126" t="s">
        <v>56</v>
      </c>
      <c r="F122" s="126" t="s">
        <v>57</v>
      </c>
      <c r="G122" s="126" t="s">
        <v>105</v>
      </c>
      <c r="H122" s="126" t="s">
        <v>106</v>
      </c>
      <c r="I122" s="126" t="s">
        <v>107</v>
      </c>
      <c r="J122" s="127" t="s">
        <v>93</v>
      </c>
      <c r="K122" s="128" t="s">
        <v>108</v>
      </c>
      <c r="L122" s="129"/>
      <c r="M122" s="62" t="s">
        <v>1</v>
      </c>
      <c r="N122" s="63" t="s">
        <v>39</v>
      </c>
      <c r="O122" s="63" t="s">
        <v>109</v>
      </c>
      <c r="P122" s="63" t="s">
        <v>110</v>
      </c>
      <c r="Q122" s="63" t="s">
        <v>111</v>
      </c>
      <c r="R122" s="63" t="s">
        <v>112</v>
      </c>
      <c r="S122" s="63" t="s">
        <v>113</v>
      </c>
      <c r="T122" s="64" t="s">
        <v>114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94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</f>
        <v>0</v>
      </c>
      <c r="Q123" s="66"/>
      <c r="R123" s="131">
        <f>R124</f>
        <v>1655.69805945248</v>
      </c>
      <c r="S123" s="66"/>
      <c r="T123" s="132">
        <f>T124</f>
        <v>1115.835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95</v>
      </c>
      <c r="BK123" s="133">
        <f>BK124</f>
        <v>0</v>
      </c>
    </row>
    <row r="124" spans="1:65" s="12" customFormat="1" ht="25.9" customHeight="1">
      <c r="B124" s="134"/>
      <c r="D124" s="135" t="s">
        <v>74</v>
      </c>
      <c r="E124" s="136" t="s">
        <v>115</v>
      </c>
      <c r="F124" s="136" t="s">
        <v>116</v>
      </c>
      <c r="I124" s="137"/>
      <c r="J124" s="138">
        <f>BK124</f>
        <v>0</v>
      </c>
      <c r="L124" s="134"/>
      <c r="M124" s="139"/>
      <c r="N124" s="140"/>
      <c r="O124" s="140"/>
      <c r="P124" s="141">
        <f>P125+P138+P140+P147+P152+P165</f>
        <v>0</v>
      </c>
      <c r="Q124" s="140"/>
      <c r="R124" s="141">
        <f>R125+R138+R140+R147+R152+R165</f>
        <v>1655.69805945248</v>
      </c>
      <c r="S124" s="140"/>
      <c r="T124" s="142">
        <f>T125+T138+T140+T147+T152+T165</f>
        <v>1115.835</v>
      </c>
      <c r="AR124" s="135" t="s">
        <v>80</v>
      </c>
      <c r="AT124" s="143" t="s">
        <v>74</v>
      </c>
      <c r="AU124" s="143" t="s">
        <v>75</v>
      </c>
      <c r="AY124" s="135" t="s">
        <v>117</v>
      </c>
      <c r="BK124" s="144">
        <f>BK125+BK138+BK140+BK147+BK152+BK165</f>
        <v>0</v>
      </c>
    </row>
    <row r="125" spans="1:65" s="12" customFormat="1" ht="22.9" customHeight="1">
      <c r="B125" s="134"/>
      <c r="D125" s="135" t="s">
        <v>74</v>
      </c>
      <c r="E125" s="145" t="s">
        <v>80</v>
      </c>
      <c r="F125" s="145" t="s">
        <v>118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SUM(P126:P137)</f>
        <v>0</v>
      </c>
      <c r="Q125" s="140"/>
      <c r="R125" s="141">
        <f>SUM(R126:R137)</f>
        <v>0</v>
      </c>
      <c r="S125" s="140"/>
      <c r="T125" s="142">
        <f>SUM(T126:T137)</f>
        <v>1115.835</v>
      </c>
      <c r="AR125" s="135" t="s">
        <v>80</v>
      </c>
      <c r="AT125" s="143" t="s">
        <v>74</v>
      </c>
      <c r="AU125" s="143" t="s">
        <v>80</v>
      </c>
      <c r="AY125" s="135" t="s">
        <v>117</v>
      </c>
      <c r="BK125" s="144">
        <f>SUM(BK126:BK137)</f>
        <v>0</v>
      </c>
    </row>
    <row r="126" spans="1:65" s="2" customFormat="1" ht="24.2" customHeight="1">
      <c r="A126" s="29"/>
      <c r="B126" s="147"/>
      <c r="C126" s="148" t="s">
        <v>80</v>
      </c>
      <c r="D126" s="148" t="s">
        <v>119</v>
      </c>
      <c r="E126" s="149" t="s">
        <v>120</v>
      </c>
      <c r="F126" s="150" t="s">
        <v>121</v>
      </c>
      <c r="G126" s="151" t="s">
        <v>122</v>
      </c>
      <c r="H126" s="152">
        <v>2474</v>
      </c>
      <c r="I126" s="153"/>
      <c r="J126" s="152">
        <f t="shared" ref="J126:J137" si="0">ROUND(I126*H126,3)</f>
        <v>0</v>
      </c>
      <c r="K126" s="154"/>
      <c r="L126" s="30"/>
      <c r="M126" s="155" t="s">
        <v>1</v>
      </c>
      <c r="N126" s="156" t="s">
        <v>41</v>
      </c>
      <c r="O126" s="58"/>
      <c r="P126" s="157">
        <f t="shared" ref="P126:P137" si="1">O126*H126</f>
        <v>0</v>
      </c>
      <c r="Q126" s="157">
        <v>0</v>
      </c>
      <c r="R126" s="157">
        <f t="shared" ref="R126:R137" si="2">Q126*H126</f>
        <v>0</v>
      </c>
      <c r="S126" s="157">
        <v>0.125</v>
      </c>
      <c r="T126" s="158">
        <f t="shared" ref="T126:T137" si="3">S126*H126</f>
        <v>309.25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123</v>
      </c>
      <c r="AT126" s="159" t="s">
        <v>119</v>
      </c>
      <c r="AU126" s="159" t="s">
        <v>84</v>
      </c>
      <c r="AY126" s="14" t="s">
        <v>117</v>
      </c>
      <c r="BE126" s="160">
        <f t="shared" ref="BE126:BE137" si="4">IF(N126="základná",J126,0)</f>
        <v>0</v>
      </c>
      <c r="BF126" s="160">
        <f t="shared" ref="BF126:BF137" si="5">IF(N126="znížená",J126,0)</f>
        <v>0</v>
      </c>
      <c r="BG126" s="160">
        <f t="shared" ref="BG126:BG137" si="6">IF(N126="zákl. prenesená",J126,0)</f>
        <v>0</v>
      </c>
      <c r="BH126" s="160">
        <f t="shared" ref="BH126:BH137" si="7">IF(N126="zníž. prenesená",J126,0)</f>
        <v>0</v>
      </c>
      <c r="BI126" s="160">
        <f t="shared" ref="BI126:BI137" si="8">IF(N126="nulová",J126,0)</f>
        <v>0</v>
      </c>
      <c r="BJ126" s="14" t="s">
        <v>84</v>
      </c>
      <c r="BK126" s="161">
        <f t="shared" ref="BK126:BK137" si="9">ROUND(I126*H126,3)</f>
        <v>0</v>
      </c>
      <c r="BL126" s="14" t="s">
        <v>123</v>
      </c>
      <c r="BM126" s="159" t="s">
        <v>84</v>
      </c>
    </row>
    <row r="127" spans="1:65" s="2" customFormat="1" ht="24.2" customHeight="1">
      <c r="A127" s="29"/>
      <c r="B127" s="147"/>
      <c r="C127" s="148" t="s">
        <v>84</v>
      </c>
      <c r="D127" s="148" t="s">
        <v>119</v>
      </c>
      <c r="E127" s="149" t="s">
        <v>124</v>
      </c>
      <c r="F127" s="150" t="s">
        <v>125</v>
      </c>
      <c r="G127" s="151" t="s">
        <v>126</v>
      </c>
      <c r="H127" s="152">
        <v>1351</v>
      </c>
      <c r="I127" s="153"/>
      <c r="J127" s="152">
        <f t="shared" si="0"/>
        <v>0</v>
      </c>
      <c r="K127" s="154"/>
      <c r="L127" s="30"/>
      <c r="M127" s="155" t="s">
        <v>1</v>
      </c>
      <c r="N127" s="156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0.14499999999999999</v>
      </c>
      <c r="T127" s="158">
        <f t="shared" si="3"/>
        <v>195.89499999999998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123</v>
      </c>
      <c r="AT127" s="159" t="s">
        <v>119</v>
      </c>
      <c r="AU127" s="159" t="s">
        <v>84</v>
      </c>
      <c r="AY127" s="14" t="s">
        <v>117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84</v>
      </c>
      <c r="BK127" s="161">
        <f t="shared" si="9"/>
        <v>0</v>
      </c>
      <c r="BL127" s="14" t="s">
        <v>123</v>
      </c>
      <c r="BM127" s="159" t="s">
        <v>123</v>
      </c>
    </row>
    <row r="128" spans="1:65" s="2" customFormat="1" ht="24.2" customHeight="1">
      <c r="A128" s="29"/>
      <c r="B128" s="147"/>
      <c r="C128" s="148" t="s">
        <v>127</v>
      </c>
      <c r="D128" s="148" t="s">
        <v>119</v>
      </c>
      <c r="E128" s="149" t="s">
        <v>128</v>
      </c>
      <c r="F128" s="150" t="s">
        <v>129</v>
      </c>
      <c r="G128" s="151" t="s">
        <v>126</v>
      </c>
      <c r="H128" s="152">
        <v>1351</v>
      </c>
      <c r="I128" s="153"/>
      <c r="J128" s="152">
        <f t="shared" si="0"/>
        <v>0</v>
      </c>
      <c r="K128" s="154"/>
      <c r="L128" s="30"/>
      <c r="M128" s="155" t="s">
        <v>1</v>
      </c>
      <c r="N128" s="156" t="s">
        <v>41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0.04</v>
      </c>
      <c r="T128" s="158">
        <f t="shared" si="3"/>
        <v>54.04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123</v>
      </c>
      <c r="AT128" s="159" t="s">
        <v>119</v>
      </c>
      <c r="AU128" s="159" t="s">
        <v>84</v>
      </c>
      <c r="AY128" s="14" t="s">
        <v>117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84</v>
      </c>
      <c r="BK128" s="161">
        <f t="shared" si="9"/>
        <v>0</v>
      </c>
      <c r="BL128" s="14" t="s">
        <v>123</v>
      </c>
      <c r="BM128" s="159" t="s">
        <v>130</v>
      </c>
    </row>
    <row r="129" spans="1:65" s="2" customFormat="1" ht="33" customHeight="1">
      <c r="A129" s="29"/>
      <c r="B129" s="147"/>
      <c r="C129" s="148" t="s">
        <v>123</v>
      </c>
      <c r="D129" s="148" t="s">
        <v>119</v>
      </c>
      <c r="E129" s="149" t="s">
        <v>131</v>
      </c>
      <c r="F129" s="150" t="s">
        <v>132</v>
      </c>
      <c r="G129" s="151" t="s">
        <v>122</v>
      </c>
      <c r="H129" s="152">
        <v>2474</v>
      </c>
      <c r="I129" s="153"/>
      <c r="J129" s="152">
        <f t="shared" si="0"/>
        <v>0</v>
      </c>
      <c r="K129" s="154"/>
      <c r="L129" s="30"/>
      <c r="M129" s="155" t="s">
        <v>1</v>
      </c>
      <c r="N129" s="156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0.22500000000000001</v>
      </c>
      <c r="T129" s="158">
        <f t="shared" si="3"/>
        <v>556.65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123</v>
      </c>
      <c r="AT129" s="159" t="s">
        <v>119</v>
      </c>
      <c r="AU129" s="159" t="s">
        <v>84</v>
      </c>
      <c r="AY129" s="14" t="s">
        <v>117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84</v>
      </c>
      <c r="BK129" s="161">
        <f t="shared" si="9"/>
        <v>0</v>
      </c>
      <c r="BL129" s="14" t="s">
        <v>123</v>
      </c>
      <c r="BM129" s="159" t="s">
        <v>133</v>
      </c>
    </row>
    <row r="130" spans="1:65" s="2" customFormat="1" ht="24.2" customHeight="1">
      <c r="A130" s="29"/>
      <c r="B130" s="147"/>
      <c r="C130" s="148" t="s">
        <v>134</v>
      </c>
      <c r="D130" s="148" t="s">
        <v>119</v>
      </c>
      <c r="E130" s="149" t="s">
        <v>135</v>
      </c>
      <c r="F130" s="150" t="s">
        <v>136</v>
      </c>
      <c r="G130" s="151" t="s">
        <v>137</v>
      </c>
      <c r="H130" s="152">
        <v>405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123</v>
      </c>
      <c r="AT130" s="159" t="s">
        <v>119</v>
      </c>
      <c r="AU130" s="159" t="s">
        <v>84</v>
      </c>
      <c r="AY130" s="14" t="s">
        <v>117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84</v>
      </c>
      <c r="BK130" s="161">
        <f t="shared" si="9"/>
        <v>0</v>
      </c>
      <c r="BL130" s="14" t="s">
        <v>123</v>
      </c>
      <c r="BM130" s="159" t="s">
        <v>138</v>
      </c>
    </row>
    <row r="131" spans="1:65" s="2" customFormat="1" ht="24.2" customHeight="1">
      <c r="A131" s="29"/>
      <c r="B131" s="147"/>
      <c r="C131" s="148" t="s">
        <v>130</v>
      </c>
      <c r="D131" s="148" t="s">
        <v>119</v>
      </c>
      <c r="E131" s="149" t="s">
        <v>139</v>
      </c>
      <c r="F131" s="150" t="s">
        <v>140</v>
      </c>
      <c r="G131" s="151" t="s">
        <v>137</v>
      </c>
      <c r="H131" s="152">
        <v>121.5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123</v>
      </c>
      <c r="AT131" s="159" t="s">
        <v>119</v>
      </c>
      <c r="AU131" s="159" t="s">
        <v>84</v>
      </c>
      <c r="AY131" s="14" t="s">
        <v>117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84</v>
      </c>
      <c r="BK131" s="161">
        <f t="shared" si="9"/>
        <v>0</v>
      </c>
      <c r="BL131" s="14" t="s">
        <v>123</v>
      </c>
      <c r="BM131" s="159" t="s">
        <v>141</v>
      </c>
    </row>
    <row r="132" spans="1:65" s="2" customFormat="1" ht="37.9" customHeight="1">
      <c r="A132" s="29"/>
      <c r="B132" s="147"/>
      <c r="C132" s="148" t="s">
        <v>142</v>
      </c>
      <c r="D132" s="148" t="s">
        <v>119</v>
      </c>
      <c r="E132" s="149" t="s">
        <v>143</v>
      </c>
      <c r="F132" s="150" t="s">
        <v>144</v>
      </c>
      <c r="G132" s="151" t="s">
        <v>137</v>
      </c>
      <c r="H132" s="152">
        <v>270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123</v>
      </c>
      <c r="AT132" s="159" t="s">
        <v>119</v>
      </c>
      <c r="AU132" s="159" t="s">
        <v>84</v>
      </c>
      <c r="AY132" s="14" t="s">
        <v>117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84</v>
      </c>
      <c r="BK132" s="161">
        <f t="shared" si="9"/>
        <v>0</v>
      </c>
      <c r="BL132" s="14" t="s">
        <v>123</v>
      </c>
      <c r="BM132" s="159" t="s">
        <v>145</v>
      </c>
    </row>
    <row r="133" spans="1:65" s="2" customFormat="1" ht="44.25" customHeight="1">
      <c r="A133" s="29"/>
      <c r="B133" s="147"/>
      <c r="C133" s="148" t="s">
        <v>133</v>
      </c>
      <c r="D133" s="148" t="s">
        <v>119</v>
      </c>
      <c r="E133" s="149" t="s">
        <v>146</v>
      </c>
      <c r="F133" s="150" t="s">
        <v>147</v>
      </c>
      <c r="G133" s="151" t="s">
        <v>137</v>
      </c>
      <c r="H133" s="152">
        <v>540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123</v>
      </c>
      <c r="AT133" s="159" t="s">
        <v>119</v>
      </c>
      <c r="AU133" s="159" t="s">
        <v>84</v>
      </c>
      <c r="AY133" s="14" t="s">
        <v>117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84</v>
      </c>
      <c r="BK133" s="161">
        <f t="shared" si="9"/>
        <v>0</v>
      </c>
      <c r="BL133" s="14" t="s">
        <v>123</v>
      </c>
      <c r="BM133" s="159" t="s">
        <v>148</v>
      </c>
    </row>
    <row r="134" spans="1:65" s="2" customFormat="1" ht="24.2" customHeight="1">
      <c r="A134" s="29"/>
      <c r="B134" s="147"/>
      <c r="C134" s="148" t="s">
        <v>149</v>
      </c>
      <c r="D134" s="148" t="s">
        <v>119</v>
      </c>
      <c r="E134" s="149" t="s">
        <v>150</v>
      </c>
      <c r="F134" s="150" t="s">
        <v>151</v>
      </c>
      <c r="G134" s="151" t="s">
        <v>137</v>
      </c>
      <c r="H134" s="152">
        <v>135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123</v>
      </c>
      <c r="AT134" s="159" t="s">
        <v>119</v>
      </c>
      <c r="AU134" s="159" t="s">
        <v>84</v>
      </c>
      <c r="AY134" s="14" t="s">
        <v>117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84</v>
      </c>
      <c r="BK134" s="161">
        <f t="shared" si="9"/>
        <v>0</v>
      </c>
      <c r="BL134" s="14" t="s">
        <v>123</v>
      </c>
      <c r="BM134" s="159" t="s">
        <v>152</v>
      </c>
    </row>
    <row r="135" spans="1:65" s="2" customFormat="1" ht="21.75" customHeight="1">
      <c r="A135" s="29"/>
      <c r="B135" s="147"/>
      <c r="C135" s="148" t="s">
        <v>138</v>
      </c>
      <c r="D135" s="148" t="s">
        <v>119</v>
      </c>
      <c r="E135" s="149" t="s">
        <v>153</v>
      </c>
      <c r="F135" s="150" t="s">
        <v>154</v>
      </c>
      <c r="G135" s="151" t="s">
        <v>137</v>
      </c>
      <c r="H135" s="152">
        <v>270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123</v>
      </c>
      <c r="AT135" s="159" t="s">
        <v>119</v>
      </c>
      <c r="AU135" s="159" t="s">
        <v>84</v>
      </c>
      <c r="AY135" s="14" t="s">
        <v>117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84</v>
      </c>
      <c r="BK135" s="161">
        <f t="shared" si="9"/>
        <v>0</v>
      </c>
      <c r="BL135" s="14" t="s">
        <v>123</v>
      </c>
      <c r="BM135" s="159" t="s">
        <v>7</v>
      </c>
    </row>
    <row r="136" spans="1:65" s="2" customFormat="1" ht="24.2" customHeight="1">
      <c r="A136" s="29"/>
      <c r="B136" s="147"/>
      <c r="C136" s="148" t="s">
        <v>155</v>
      </c>
      <c r="D136" s="148" t="s">
        <v>119</v>
      </c>
      <c r="E136" s="149" t="s">
        <v>156</v>
      </c>
      <c r="F136" s="150" t="s">
        <v>157</v>
      </c>
      <c r="G136" s="151" t="s">
        <v>158</v>
      </c>
      <c r="H136" s="152">
        <v>405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123</v>
      </c>
      <c r="AT136" s="159" t="s">
        <v>119</v>
      </c>
      <c r="AU136" s="159" t="s">
        <v>84</v>
      </c>
      <c r="AY136" s="14" t="s">
        <v>117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84</v>
      </c>
      <c r="BK136" s="161">
        <f t="shared" si="9"/>
        <v>0</v>
      </c>
      <c r="BL136" s="14" t="s">
        <v>123</v>
      </c>
      <c r="BM136" s="159" t="s">
        <v>159</v>
      </c>
    </row>
    <row r="137" spans="1:65" s="2" customFormat="1" ht="21.75" customHeight="1">
      <c r="A137" s="29"/>
      <c r="B137" s="147"/>
      <c r="C137" s="148" t="s">
        <v>141</v>
      </c>
      <c r="D137" s="148" t="s">
        <v>119</v>
      </c>
      <c r="E137" s="149" t="s">
        <v>160</v>
      </c>
      <c r="F137" s="150" t="s">
        <v>161</v>
      </c>
      <c r="G137" s="151" t="s">
        <v>122</v>
      </c>
      <c r="H137" s="152">
        <v>2239.6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123</v>
      </c>
      <c r="AT137" s="159" t="s">
        <v>119</v>
      </c>
      <c r="AU137" s="159" t="s">
        <v>84</v>
      </c>
      <c r="AY137" s="14" t="s">
        <v>117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84</v>
      </c>
      <c r="BK137" s="161">
        <f t="shared" si="9"/>
        <v>0</v>
      </c>
      <c r="BL137" s="14" t="s">
        <v>123</v>
      </c>
      <c r="BM137" s="159" t="s">
        <v>162</v>
      </c>
    </row>
    <row r="138" spans="1:65" s="12" customFormat="1" ht="22.9" customHeight="1">
      <c r="B138" s="134"/>
      <c r="D138" s="135" t="s">
        <v>74</v>
      </c>
      <c r="E138" s="145" t="s">
        <v>84</v>
      </c>
      <c r="F138" s="145" t="s">
        <v>163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2.7788408524800001</v>
      </c>
      <c r="S138" s="140"/>
      <c r="T138" s="142">
        <f>T139</f>
        <v>0</v>
      </c>
      <c r="AR138" s="135" t="s">
        <v>80</v>
      </c>
      <c r="AT138" s="143" t="s">
        <v>74</v>
      </c>
      <c r="AU138" s="143" t="s">
        <v>80</v>
      </c>
      <c r="AY138" s="135" t="s">
        <v>117</v>
      </c>
      <c r="BK138" s="144">
        <f>BK139</f>
        <v>0</v>
      </c>
    </row>
    <row r="139" spans="1:65" s="2" customFormat="1" ht="16.5" customHeight="1">
      <c r="A139" s="29"/>
      <c r="B139" s="147"/>
      <c r="C139" s="148" t="s">
        <v>164</v>
      </c>
      <c r="D139" s="148" t="s">
        <v>119</v>
      </c>
      <c r="E139" s="149" t="s">
        <v>165</v>
      </c>
      <c r="F139" s="150" t="s">
        <v>166</v>
      </c>
      <c r="G139" s="151" t="s">
        <v>158</v>
      </c>
      <c r="H139" s="152">
        <v>2.31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41</v>
      </c>
      <c r="O139" s="58"/>
      <c r="P139" s="157">
        <f>O139*H139</f>
        <v>0</v>
      </c>
      <c r="Q139" s="157">
        <v>1.202961408</v>
      </c>
      <c r="R139" s="157">
        <f>Q139*H139</f>
        <v>2.7788408524800001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123</v>
      </c>
      <c r="AT139" s="159" t="s">
        <v>119</v>
      </c>
      <c r="AU139" s="159" t="s">
        <v>84</v>
      </c>
      <c r="AY139" s="14" t="s">
        <v>117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84</v>
      </c>
      <c r="BK139" s="161">
        <f>ROUND(I139*H139,3)</f>
        <v>0</v>
      </c>
      <c r="BL139" s="14" t="s">
        <v>123</v>
      </c>
      <c r="BM139" s="159" t="s">
        <v>167</v>
      </c>
    </row>
    <row r="140" spans="1:65" s="12" customFormat="1" ht="22.9" customHeight="1">
      <c r="B140" s="134"/>
      <c r="D140" s="135" t="s">
        <v>74</v>
      </c>
      <c r="E140" s="145" t="s">
        <v>134</v>
      </c>
      <c r="F140" s="145" t="s">
        <v>168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SUM(P141:P146)</f>
        <v>0</v>
      </c>
      <c r="Q140" s="140"/>
      <c r="R140" s="141">
        <f>SUM(R141:R146)</f>
        <v>1186.04450825</v>
      </c>
      <c r="S140" s="140"/>
      <c r="T140" s="142">
        <f>SUM(T141:T146)</f>
        <v>0</v>
      </c>
      <c r="AR140" s="135" t="s">
        <v>80</v>
      </c>
      <c r="AT140" s="143" t="s">
        <v>74</v>
      </c>
      <c r="AU140" s="143" t="s">
        <v>80</v>
      </c>
      <c r="AY140" s="135" t="s">
        <v>117</v>
      </c>
      <c r="BK140" s="144">
        <f>SUM(BK141:BK146)</f>
        <v>0</v>
      </c>
    </row>
    <row r="141" spans="1:65" s="2" customFormat="1" ht="24.2" customHeight="1">
      <c r="A141" s="29"/>
      <c r="B141" s="147"/>
      <c r="C141" s="148" t="s">
        <v>145</v>
      </c>
      <c r="D141" s="148" t="s">
        <v>119</v>
      </c>
      <c r="E141" s="149" t="s">
        <v>169</v>
      </c>
      <c r="F141" s="150" t="s">
        <v>170</v>
      </c>
      <c r="G141" s="151" t="s">
        <v>122</v>
      </c>
      <c r="H141" s="152">
        <v>2036</v>
      </c>
      <c r="I141" s="153"/>
      <c r="J141" s="152">
        <f t="shared" ref="J141:J146" si="10">ROUND(I141*H141,3)</f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ref="P141:P146" si="11">O141*H141</f>
        <v>0</v>
      </c>
      <c r="Q141" s="157">
        <v>0.27994000000000002</v>
      </c>
      <c r="R141" s="157">
        <f t="shared" ref="R141:R146" si="12">Q141*H141</f>
        <v>569.95784000000003</v>
      </c>
      <c r="S141" s="157">
        <v>0</v>
      </c>
      <c r="T141" s="158">
        <f t="shared" ref="T141:T146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123</v>
      </c>
      <c r="AT141" s="159" t="s">
        <v>119</v>
      </c>
      <c r="AU141" s="159" t="s">
        <v>84</v>
      </c>
      <c r="AY141" s="14" t="s">
        <v>117</v>
      </c>
      <c r="BE141" s="160">
        <f t="shared" ref="BE141:BE146" si="14">IF(N141="základná",J141,0)</f>
        <v>0</v>
      </c>
      <c r="BF141" s="160">
        <f t="shared" ref="BF141:BF146" si="15">IF(N141="znížená",J141,0)</f>
        <v>0</v>
      </c>
      <c r="BG141" s="160">
        <f t="shared" ref="BG141:BG146" si="16">IF(N141="zákl. prenesená",J141,0)</f>
        <v>0</v>
      </c>
      <c r="BH141" s="160">
        <f t="shared" ref="BH141:BH146" si="17">IF(N141="zníž. prenesená",J141,0)</f>
        <v>0</v>
      </c>
      <c r="BI141" s="160">
        <f t="shared" ref="BI141:BI146" si="18">IF(N141="nulová",J141,0)</f>
        <v>0</v>
      </c>
      <c r="BJ141" s="14" t="s">
        <v>84</v>
      </c>
      <c r="BK141" s="161">
        <f t="shared" ref="BK141:BK146" si="19">ROUND(I141*H141,3)</f>
        <v>0</v>
      </c>
      <c r="BL141" s="14" t="s">
        <v>123</v>
      </c>
      <c r="BM141" s="159" t="s">
        <v>171</v>
      </c>
    </row>
    <row r="142" spans="1:65" s="2" customFormat="1" ht="24.2" customHeight="1">
      <c r="A142" s="29"/>
      <c r="B142" s="147"/>
      <c r="C142" s="148" t="s">
        <v>172</v>
      </c>
      <c r="D142" s="148" t="s">
        <v>119</v>
      </c>
      <c r="E142" s="149" t="s">
        <v>173</v>
      </c>
      <c r="F142" s="150" t="s">
        <v>174</v>
      </c>
      <c r="G142" s="151" t="s">
        <v>122</v>
      </c>
      <c r="H142" s="152">
        <v>308</v>
      </c>
      <c r="I142" s="153"/>
      <c r="J142" s="152">
        <f t="shared" si="10"/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si="11"/>
        <v>0</v>
      </c>
      <c r="Q142" s="157">
        <v>0.3357643125</v>
      </c>
      <c r="R142" s="157">
        <f t="shared" si="12"/>
        <v>103.41540825</v>
      </c>
      <c r="S142" s="157">
        <v>0</v>
      </c>
      <c r="T142" s="158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123</v>
      </c>
      <c r="AT142" s="159" t="s">
        <v>119</v>
      </c>
      <c r="AU142" s="159" t="s">
        <v>84</v>
      </c>
      <c r="AY142" s="14" t="s">
        <v>117</v>
      </c>
      <c r="BE142" s="160">
        <f t="shared" si="14"/>
        <v>0</v>
      </c>
      <c r="BF142" s="160">
        <f t="shared" si="15"/>
        <v>0</v>
      </c>
      <c r="BG142" s="160">
        <f t="shared" si="16"/>
        <v>0</v>
      </c>
      <c r="BH142" s="160">
        <f t="shared" si="17"/>
        <v>0</v>
      </c>
      <c r="BI142" s="160">
        <f t="shared" si="18"/>
        <v>0</v>
      </c>
      <c r="BJ142" s="14" t="s">
        <v>84</v>
      </c>
      <c r="BK142" s="161">
        <f t="shared" si="19"/>
        <v>0</v>
      </c>
      <c r="BL142" s="14" t="s">
        <v>123</v>
      </c>
      <c r="BM142" s="159" t="s">
        <v>175</v>
      </c>
    </row>
    <row r="143" spans="1:65" s="2" customFormat="1" ht="33" customHeight="1">
      <c r="A143" s="29"/>
      <c r="B143" s="147"/>
      <c r="C143" s="148" t="s">
        <v>148</v>
      </c>
      <c r="D143" s="148" t="s">
        <v>119</v>
      </c>
      <c r="E143" s="149" t="s">
        <v>176</v>
      </c>
      <c r="F143" s="150" t="s">
        <v>177</v>
      </c>
      <c r="G143" s="151" t="s">
        <v>122</v>
      </c>
      <c r="H143" s="152">
        <v>438</v>
      </c>
      <c r="I143" s="153"/>
      <c r="J143" s="152">
        <f t="shared" si="10"/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si="11"/>
        <v>0</v>
      </c>
      <c r="Q143" s="157">
        <v>5.1000000000000004E-4</v>
      </c>
      <c r="R143" s="157">
        <f t="shared" si="12"/>
        <v>0.22338000000000002</v>
      </c>
      <c r="S143" s="157">
        <v>0</v>
      </c>
      <c r="T143" s="158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123</v>
      </c>
      <c r="AT143" s="159" t="s">
        <v>119</v>
      </c>
      <c r="AU143" s="159" t="s">
        <v>84</v>
      </c>
      <c r="AY143" s="14" t="s">
        <v>117</v>
      </c>
      <c r="BE143" s="160">
        <f t="shared" si="14"/>
        <v>0</v>
      </c>
      <c r="BF143" s="160">
        <f t="shared" si="15"/>
        <v>0</v>
      </c>
      <c r="BG143" s="160">
        <f t="shared" si="16"/>
        <v>0</v>
      </c>
      <c r="BH143" s="160">
        <f t="shared" si="17"/>
        <v>0</v>
      </c>
      <c r="BI143" s="160">
        <f t="shared" si="18"/>
        <v>0</v>
      </c>
      <c r="BJ143" s="14" t="s">
        <v>84</v>
      </c>
      <c r="BK143" s="161">
        <f t="shared" si="19"/>
        <v>0</v>
      </c>
      <c r="BL143" s="14" t="s">
        <v>123</v>
      </c>
      <c r="BM143" s="159" t="s">
        <v>178</v>
      </c>
    </row>
    <row r="144" spans="1:65" s="2" customFormat="1" ht="33" customHeight="1">
      <c r="A144" s="29"/>
      <c r="B144" s="147"/>
      <c r="C144" s="148" t="s">
        <v>179</v>
      </c>
      <c r="D144" s="148" t="s">
        <v>119</v>
      </c>
      <c r="E144" s="149" t="s">
        <v>180</v>
      </c>
      <c r="F144" s="150" t="s">
        <v>181</v>
      </c>
      <c r="G144" s="151" t="s">
        <v>122</v>
      </c>
      <c r="H144" s="152">
        <v>438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1"/>
        <v>0</v>
      </c>
      <c r="Q144" s="157">
        <v>0.12966</v>
      </c>
      <c r="R144" s="157">
        <f t="shared" si="12"/>
        <v>56.791080000000001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123</v>
      </c>
      <c r="AT144" s="159" t="s">
        <v>119</v>
      </c>
      <c r="AU144" s="159" t="s">
        <v>84</v>
      </c>
      <c r="AY144" s="14" t="s">
        <v>117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84</v>
      </c>
      <c r="BK144" s="161">
        <f t="shared" si="19"/>
        <v>0</v>
      </c>
      <c r="BL144" s="14" t="s">
        <v>123</v>
      </c>
      <c r="BM144" s="159" t="s">
        <v>182</v>
      </c>
    </row>
    <row r="145" spans="1:65" s="2" customFormat="1" ht="37.9" customHeight="1">
      <c r="A145" s="29"/>
      <c r="B145" s="147"/>
      <c r="C145" s="148" t="s">
        <v>152</v>
      </c>
      <c r="D145" s="148" t="s">
        <v>119</v>
      </c>
      <c r="E145" s="149" t="s">
        <v>183</v>
      </c>
      <c r="F145" s="150" t="s">
        <v>184</v>
      </c>
      <c r="G145" s="151" t="s">
        <v>122</v>
      </c>
      <c r="H145" s="152">
        <v>2036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1"/>
        <v>0</v>
      </c>
      <c r="Q145" s="157">
        <v>9.2499999999999999E-2</v>
      </c>
      <c r="R145" s="157">
        <f t="shared" si="12"/>
        <v>188.32999999999998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123</v>
      </c>
      <c r="AT145" s="159" t="s">
        <v>119</v>
      </c>
      <c r="AU145" s="159" t="s">
        <v>84</v>
      </c>
      <c r="AY145" s="14" t="s">
        <v>117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84</v>
      </c>
      <c r="BK145" s="161">
        <f t="shared" si="19"/>
        <v>0</v>
      </c>
      <c r="BL145" s="14" t="s">
        <v>123</v>
      </c>
      <c r="BM145" s="159" t="s">
        <v>185</v>
      </c>
    </row>
    <row r="146" spans="1:65" s="2" customFormat="1" ht="16.5" customHeight="1">
      <c r="A146" s="29"/>
      <c r="B146" s="147"/>
      <c r="C146" s="162" t="s">
        <v>186</v>
      </c>
      <c r="D146" s="162" t="s">
        <v>187</v>
      </c>
      <c r="E146" s="163" t="s">
        <v>188</v>
      </c>
      <c r="F146" s="164" t="s">
        <v>189</v>
      </c>
      <c r="G146" s="165" t="s">
        <v>122</v>
      </c>
      <c r="H146" s="166">
        <v>2056.36</v>
      </c>
      <c r="I146" s="167"/>
      <c r="J146" s="166">
        <f t="shared" si="1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11"/>
        <v>0</v>
      </c>
      <c r="Q146" s="157">
        <v>0.13</v>
      </c>
      <c r="R146" s="157">
        <f t="shared" si="12"/>
        <v>267.32680000000005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133</v>
      </c>
      <c r="AT146" s="159" t="s">
        <v>187</v>
      </c>
      <c r="AU146" s="159" t="s">
        <v>84</v>
      </c>
      <c r="AY146" s="14" t="s">
        <v>117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84</v>
      </c>
      <c r="BK146" s="161">
        <f t="shared" si="19"/>
        <v>0</v>
      </c>
      <c r="BL146" s="14" t="s">
        <v>123</v>
      </c>
      <c r="BM146" s="159" t="s">
        <v>190</v>
      </c>
    </row>
    <row r="147" spans="1:65" s="12" customFormat="1" ht="22.9" customHeight="1">
      <c r="B147" s="134"/>
      <c r="D147" s="135" t="s">
        <v>74</v>
      </c>
      <c r="E147" s="145" t="s">
        <v>133</v>
      </c>
      <c r="F147" s="145" t="s">
        <v>191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SUM(P148:P151)</f>
        <v>0</v>
      </c>
      <c r="Q147" s="140"/>
      <c r="R147" s="141">
        <f>SUM(R148:R151)</f>
        <v>14.649279</v>
      </c>
      <c r="S147" s="140"/>
      <c r="T147" s="142">
        <f>SUM(T148:T151)</f>
        <v>0</v>
      </c>
      <c r="AR147" s="135" t="s">
        <v>80</v>
      </c>
      <c r="AT147" s="143" t="s">
        <v>74</v>
      </c>
      <c r="AU147" s="143" t="s">
        <v>80</v>
      </c>
      <c r="AY147" s="135" t="s">
        <v>117</v>
      </c>
      <c r="BK147" s="144">
        <f>SUM(BK148:BK151)</f>
        <v>0</v>
      </c>
    </row>
    <row r="148" spans="1:65" s="2" customFormat="1" ht="24.2" customHeight="1">
      <c r="A148" s="29"/>
      <c r="B148" s="147"/>
      <c r="C148" s="148" t="s">
        <v>7</v>
      </c>
      <c r="D148" s="148" t="s">
        <v>119</v>
      </c>
      <c r="E148" s="149" t="s">
        <v>192</v>
      </c>
      <c r="F148" s="150" t="s">
        <v>193</v>
      </c>
      <c r="G148" s="151" t="s">
        <v>194</v>
      </c>
      <c r="H148" s="152">
        <v>12</v>
      </c>
      <c r="I148" s="153"/>
      <c r="J148" s="152">
        <f>ROUND(I148*H148,3)</f>
        <v>0</v>
      </c>
      <c r="K148" s="154"/>
      <c r="L148" s="30"/>
      <c r="M148" s="155" t="s">
        <v>1</v>
      </c>
      <c r="N148" s="156" t="s">
        <v>41</v>
      </c>
      <c r="O148" s="58"/>
      <c r="P148" s="157">
        <f>O148*H148</f>
        <v>0</v>
      </c>
      <c r="Q148" s="157">
        <v>0.41324650000000002</v>
      </c>
      <c r="R148" s="157">
        <f>Q148*H148</f>
        <v>4.958958</v>
      </c>
      <c r="S148" s="157">
        <v>0</v>
      </c>
      <c r="T148" s="158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123</v>
      </c>
      <c r="AT148" s="159" t="s">
        <v>119</v>
      </c>
      <c r="AU148" s="159" t="s">
        <v>84</v>
      </c>
      <c r="AY148" s="14" t="s">
        <v>117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84</v>
      </c>
      <c r="BK148" s="161">
        <f>ROUND(I148*H148,3)</f>
        <v>0</v>
      </c>
      <c r="BL148" s="14" t="s">
        <v>123</v>
      </c>
      <c r="BM148" s="159" t="s">
        <v>195</v>
      </c>
    </row>
    <row r="149" spans="1:65" s="2" customFormat="1" ht="24.2" customHeight="1">
      <c r="A149" s="29"/>
      <c r="B149" s="147"/>
      <c r="C149" s="148" t="s">
        <v>196</v>
      </c>
      <c r="D149" s="148" t="s">
        <v>119</v>
      </c>
      <c r="E149" s="149" t="s">
        <v>197</v>
      </c>
      <c r="F149" s="150" t="s">
        <v>198</v>
      </c>
      <c r="G149" s="151" t="s">
        <v>194</v>
      </c>
      <c r="H149" s="152">
        <v>3</v>
      </c>
      <c r="I149" s="153"/>
      <c r="J149" s="152">
        <f>ROUND(I149*H149,3)</f>
        <v>0</v>
      </c>
      <c r="K149" s="154"/>
      <c r="L149" s="30"/>
      <c r="M149" s="155" t="s">
        <v>1</v>
      </c>
      <c r="N149" s="156" t="s">
        <v>41</v>
      </c>
      <c r="O149" s="58"/>
      <c r="P149" s="157">
        <f>O149*H149</f>
        <v>0</v>
      </c>
      <c r="Q149" s="157">
        <v>0.41054649999999998</v>
      </c>
      <c r="R149" s="157">
        <f>Q149*H149</f>
        <v>1.2316395</v>
      </c>
      <c r="S149" s="157">
        <v>0</v>
      </c>
      <c r="T149" s="15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123</v>
      </c>
      <c r="AT149" s="159" t="s">
        <v>119</v>
      </c>
      <c r="AU149" s="159" t="s">
        <v>84</v>
      </c>
      <c r="AY149" s="14" t="s">
        <v>117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84</v>
      </c>
      <c r="BK149" s="161">
        <f>ROUND(I149*H149,3)</f>
        <v>0</v>
      </c>
      <c r="BL149" s="14" t="s">
        <v>123</v>
      </c>
      <c r="BM149" s="159" t="s">
        <v>199</v>
      </c>
    </row>
    <row r="150" spans="1:65" s="2" customFormat="1" ht="24.2" customHeight="1">
      <c r="A150" s="29"/>
      <c r="B150" s="147"/>
      <c r="C150" s="148" t="s">
        <v>159</v>
      </c>
      <c r="D150" s="148" t="s">
        <v>119</v>
      </c>
      <c r="E150" s="149" t="s">
        <v>200</v>
      </c>
      <c r="F150" s="150" t="s">
        <v>201</v>
      </c>
      <c r="G150" s="151" t="s">
        <v>194</v>
      </c>
      <c r="H150" s="152">
        <v>27</v>
      </c>
      <c r="I150" s="153"/>
      <c r="J150" s="152">
        <f>ROUND(I150*H150,3)</f>
        <v>0</v>
      </c>
      <c r="K150" s="154"/>
      <c r="L150" s="30"/>
      <c r="M150" s="155" t="s">
        <v>1</v>
      </c>
      <c r="N150" s="156" t="s">
        <v>41</v>
      </c>
      <c r="O150" s="58"/>
      <c r="P150" s="157">
        <f>O150*H150</f>
        <v>0</v>
      </c>
      <c r="Q150" s="157">
        <v>0.30578450000000001</v>
      </c>
      <c r="R150" s="157">
        <f>Q150*H150</f>
        <v>8.2561815000000003</v>
      </c>
      <c r="S150" s="157">
        <v>0</v>
      </c>
      <c r="T150" s="158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123</v>
      </c>
      <c r="AT150" s="159" t="s">
        <v>119</v>
      </c>
      <c r="AU150" s="159" t="s">
        <v>84</v>
      </c>
      <c r="AY150" s="14" t="s">
        <v>117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84</v>
      </c>
      <c r="BK150" s="161">
        <f>ROUND(I150*H150,3)</f>
        <v>0</v>
      </c>
      <c r="BL150" s="14" t="s">
        <v>123</v>
      </c>
      <c r="BM150" s="159" t="s">
        <v>202</v>
      </c>
    </row>
    <row r="151" spans="1:65" s="2" customFormat="1" ht="16.5" customHeight="1">
      <c r="A151" s="29"/>
      <c r="B151" s="147"/>
      <c r="C151" s="162" t="s">
        <v>203</v>
      </c>
      <c r="D151" s="162" t="s">
        <v>187</v>
      </c>
      <c r="E151" s="163" t="s">
        <v>204</v>
      </c>
      <c r="F151" s="164" t="s">
        <v>205</v>
      </c>
      <c r="G151" s="165" t="s">
        <v>194</v>
      </c>
      <c r="H151" s="166">
        <v>27</v>
      </c>
      <c r="I151" s="167"/>
      <c r="J151" s="166">
        <f>ROUND(I151*H151,3)</f>
        <v>0</v>
      </c>
      <c r="K151" s="168"/>
      <c r="L151" s="169"/>
      <c r="M151" s="170" t="s">
        <v>1</v>
      </c>
      <c r="N151" s="171" t="s">
        <v>41</v>
      </c>
      <c r="O151" s="58"/>
      <c r="P151" s="157">
        <f>O151*H151</f>
        <v>0</v>
      </c>
      <c r="Q151" s="157">
        <v>7.4999999999999997E-3</v>
      </c>
      <c r="R151" s="157">
        <f>Q151*H151</f>
        <v>0.20249999999999999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133</v>
      </c>
      <c r="AT151" s="159" t="s">
        <v>187</v>
      </c>
      <c r="AU151" s="159" t="s">
        <v>84</v>
      </c>
      <c r="AY151" s="14" t="s">
        <v>117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84</v>
      </c>
      <c r="BK151" s="161">
        <f>ROUND(I151*H151,3)</f>
        <v>0</v>
      </c>
      <c r="BL151" s="14" t="s">
        <v>123</v>
      </c>
      <c r="BM151" s="159" t="s">
        <v>206</v>
      </c>
    </row>
    <row r="152" spans="1:65" s="12" customFormat="1" ht="22.9" customHeight="1">
      <c r="B152" s="134"/>
      <c r="D152" s="135" t="s">
        <v>74</v>
      </c>
      <c r="E152" s="145" t="s">
        <v>149</v>
      </c>
      <c r="F152" s="145" t="s">
        <v>207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SUM(P153:P164)</f>
        <v>0</v>
      </c>
      <c r="Q152" s="140"/>
      <c r="R152" s="141">
        <f>SUM(R153:R164)</f>
        <v>452.22543135000006</v>
      </c>
      <c r="S152" s="140"/>
      <c r="T152" s="142">
        <f>SUM(T153:T164)</f>
        <v>0</v>
      </c>
      <c r="AR152" s="135" t="s">
        <v>80</v>
      </c>
      <c r="AT152" s="143" t="s">
        <v>74</v>
      </c>
      <c r="AU152" s="143" t="s">
        <v>80</v>
      </c>
      <c r="AY152" s="135" t="s">
        <v>117</v>
      </c>
      <c r="BK152" s="144">
        <f>SUM(BK153:BK164)</f>
        <v>0</v>
      </c>
    </row>
    <row r="153" spans="1:65" s="2" customFormat="1" ht="24.2" customHeight="1">
      <c r="A153" s="29"/>
      <c r="B153" s="147"/>
      <c r="C153" s="148" t="s">
        <v>162</v>
      </c>
      <c r="D153" s="148" t="s">
        <v>119</v>
      </c>
      <c r="E153" s="149" t="s">
        <v>208</v>
      </c>
      <c r="F153" s="150" t="s">
        <v>209</v>
      </c>
      <c r="G153" s="151" t="s">
        <v>210</v>
      </c>
      <c r="H153" s="152">
        <v>1</v>
      </c>
      <c r="I153" s="153"/>
      <c r="J153" s="152">
        <f t="shared" ref="J153:J164" si="20">ROUND(I153*H153,3)</f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ref="P153:P164" si="21">O153*H153</f>
        <v>0</v>
      </c>
      <c r="Q153" s="157">
        <v>0</v>
      </c>
      <c r="R153" s="157">
        <f t="shared" ref="R153:R164" si="22">Q153*H153</f>
        <v>0</v>
      </c>
      <c r="S153" s="157">
        <v>0</v>
      </c>
      <c r="T153" s="158">
        <f t="shared" ref="T153:T164" si="2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123</v>
      </c>
      <c r="AT153" s="159" t="s">
        <v>119</v>
      </c>
      <c r="AU153" s="159" t="s">
        <v>84</v>
      </c>
      <c r="AY153" s="14" t="s">
        <v>117</v>
      </c>
      <c r="BE153" s="160">
        <f t="shared" ref="BE153:BE164" si="24">IF(N153="základná",J153,0)</f>
        <v>0</v>
      </c>
      <c r="BF153" s="160">
        <f t="shared" ref="BF153:BF164" si="25">IF(N153="znížená",J153,0)</f>
        <v>0</v>
      </c>
      <c r="BG153" s="160">
        <f t="shared" ref="BG153:BG164" si="26">IF(N153="zákl. prenesená",J153,0)</f>
        <v>0</v>
      </c>
      <c r="BH153" s="160">
        <f t="shared" ref="BH153:BH164" si="27">IF(N153="zníž. prenesená",J153,0)</f>
        <v>0</v>
      </c>
      <c r="BI153" s="160">
        <f t="shared" ref="BI153:BI164" si="28">IF(N153="nulová",J153,0)</f>
        <v>0</v>
      </c>
      <c r="BJ153" s="14" t="s">
        <v>84</v>
      </c>
      <c r="BK153" s="161">
        <f t="shared" ref="BK153:BK164" si="29">ROUND(I153*H153,3)</f>
        <v>0</v>
      </c>
      <c r="BL153" s="14" t="s">
        <v>123</v>
      </c>
      <c r="BM153" s="159" t="s">
        <v>211</v>
      </c>
    </row>
    <row r="154" spans="1:65" s="2" customFormat="1" ht="37.9" customHeight="1">
      <c r="A154" s="29"/>
      <c r="B154" s="147"/>
      <c r="C154" s="148" t="s">
        <v>212</v>
      </c>
      <c r="D154" s="148" t="s">
        <v>119</v>
      </c>
      <c r="E154" s="149" t="s">
        <v>213</v>
      </c>
      <c r="F154" s="150" t="s">
        <v>214</v>
      </c>
      <c r="G154" s="151" t="s">
        <v>126</v>
      </c>
      <c r="H154" s="152">
        <v>1351</v>
      </c>
      <c r="I154" s="153"/>
      <c r="J154" s="152">
        <f t="shared" si="2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21"/>
        <v>0</v>
      </c>
      <c r="Q154" s="157">
        <v>9.8529599999999995E-2</v>
      </c>
      <c r="R154" s="157">
        <f t="shared" si="22"/>
        <v>133.11348959999998</v>
      </c>
      <c r="S154" s="157">
        <v>0</v>
      </c>
      <c r="T154" s="158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123</v>
      </c>
      <c r="AT154" s="159" t="s">
        <v>119</v>
      </c>
      <c r="AU154" s="159" t="s">
        <v>84</v>
      </c>
      <c r="AY154" s="14" t="s">
        <v>117</v>
      </c>
      <c r="BE154" s="160">
        <f t="shared" si="24"/>
        <v>0</v>
      </c>
      <c r="BF154" s="160">
        <f t="shared" si="25"/>
        <v>0</v>
      </c>
      <c r="BG154" s="160">
        <f t="shared" si="26"/>
        <v>0</v>
      </c>
      <c r="BH154" s="160">
        <f t="shared" si="27"/>
        <v>0</v>
      </c>
      <c r="BI154" s="160">
        <f t="shared" si="28"/>
        <v>0</v>
      </c>
      <c r="BJ154" s="14" t="s">
        <v>84</v>
      </c>
      <c r="BK154" s="161">
        <f t="shared" si="29"/>
        <v>0</v>
      </c>
      <c r="BL154" s="14" t="s">
        <v>123</v>
      </c>
      <c r="BM154" s="159" t="s">
        <v>215</v>
      </c>
    </row>
    <row r="155" spans="1:65" s="2" customFormat="1" ht="16.5" customHeight="1">
      <c r="A155" s="29"/>
      <c r="B155" s="147"/>
      <c r="C155" s="162" t="s">
        <v>167</v>
      </c>
      <c r="D155" s="162" t="s">
        <v>187</v>
      </c>
      <c r="E155" s="163" t="s">
        <v>216</v>
      </c>
      <c r="F155" s="164" t="s">
        <v>217</v>
      </c>
      <c r="G155" s="165" t="s">
        <v>194</v>
      </c>
      <c r="H155" s="166">
        <v>1364.51</v>
      </c>
      <c r="I155" s="167"/>
      <c r="J155" s="166">
        <f t="shared" si="20"/>
        <v>0</v>
      </c>
      <c r="K155" s="168"/>
      <c r="L155" s="169"/>
      <c r="M155" s="170" t="s">
        <v>1</v>
      </c>
      <c r="N155" s="171" t="s">
        <v>41</v>
      </c>
      <c r="O155" s="58"/>
      <c r="P155" s="157">
        <f t="shared" si="21"/>
        <v>0</v>
      </c>
      <c r="Q155" s="157">
        <v>2.35E-2</v>
      </c>
      <c r="R155" s="157">
        <f t="shared" si="22"/>
        <v>32.065984999999998</v>
      </c>
      <c r="S155" s="157">
        <v>0</v>
      </c>
      <c r="T155" s="158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133</v>
      </c>
      <c r="AT155" s="159" t="s">
        <v>187</v>
      </c>
      <c r="AU155" s="159" t="s">
        <v>84</v>
      </c>
      <c r="AY155" s="14" t="s">
        <v>117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84</v>
      </c>
      <c r="BK155" s="161">
        <f t="shared" si="29"/>
        <v>0</v>
      </c>
      <c r="BL155" s="14" t="s">
        <v>123</v>
      </c>
      <c r="BM155" s="159" t="s">
        <v>218</v>
      </c>
    </row>
    <row r="156" spans="1:65" s="2" customFormat="1" ht="33" customHeight="1">
      <c r="A156" s="29"/>
      <c r="B156" s="147"/>
      <c r="C156" s="148" t="s">
        <v>219</v>
      </c>
      <c r="D156" s="148" t="s">
        <v>119</v>
      </c>
      <c r="E156" s="149" t="s">
        <v>220</v>
      </c>
      <c r="F156" s="150" t="s">
        <v>221</v>
      </c>
      <c r="G156" s="151" t="s">
        <v>126</v>
      </c>
      <c r="H156" s="152">
        <v>1351</v>
      </c>
      <c r="I156" s="153"/>
      <c r="J156" s="152">
        <f t="shared" si="2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21"/>
        <v>0</v>
      </c>
      <c r="Q156" s="157">
        <v>0.12661900000000001</v>
      </c>
      <c r="R156" s="157">
        <f t="shared" si="22"/>
        <v>171.06226900000001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123</v>
      </c>
      <c r="AT156" s="159" t="s">
        <v>119</v>
      </c>
      <c r="AU156" s="159" t="s">
        <v>84</v>
      </c>
      <c r="AY156" s="14" t="s">
        <v>117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84</v>
      </c>
      <c r="BK156" s="161">
        <f t="shared" si="29"/>
        <v>0</v>
      </c>
      <c r="BL156" s="14" t="s">
        <v>123</v>
      </c>
      <c r="BM156" s="159" t="s">
        <v>222</v>
      </c>
    </row>
    <row r="157" spans="1:65" s="2" customFormat="1" ht="16.5" customHeight="1">
      <c r="A157" s="29"/>
      <c r="B157" s="147"/>
      <c r="C157" s="162" t="s">
        <v>171</v>
      </c>
      <c r="D157" s="162" t="s">
        <v>187</v>
      </c>
      <c r="E157" s="163" t="s">
        <v>223</v>
      </c>
      <c r="F157" s="164" t="s">
        <v>224</v>
      </c>
      <c r="G157" s="165" t="s">
        <v>194</v>
      </c>
      <c r="H157" s="166">
        <v>1364.51</v>
      </c>
      <c r="I157" s="167"/>
      <c r="J157" s="166">
        <f t="shared" si="20"/>
        <v>0</v>
      </c>
      <c r="K157" s="168"/>
      <c r="L157" s="169"/>
      <c r="M157" s="170" t="s">
        <v>1</v>
      </c>
      <c r="N157" s="171" t="s">
        <v>41</v>
      </c>
      <c r="O157" s="58"/>
      <c r="P157" s="157">
        <f t="shared" si="21"/>
        <v>0</v>
      </c>
      <c r="Q157" s="157">
        <v>8.5000000000000006E-2</v>
      </c>
      <c r="R157" s="157">
        <f t="shared" si="22"/>
        <v>115.98335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133</v>
      </c>
      <c r="AT157" s="159" t="s">
        <v>187</v>
      </c>
      <c r="AU157" s="159" t="s">
        <v>84</v>
      </c>
      <c r="AY157" s="14" t="s">
        <v>117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84</v>
      </c>
      <c r="BK157" s="161">
        <f t="shared" si="29"/>
        <v>0</v>
      </c>
      <c r="BL157" s="14" t="s">
        <v>123</v>
      </c>
      <c r="BM157" s="159" t="s">
        <v>225</v>
      </c>
    </row>
    <row r="158" spans="1:65" s="2" customFormat="1" ht="16.5" customHeight="1">
      <c r="A158" s="29"/>
      <c r="B158" s="147"/>
      <c r="C158" s="148" t="s">
        <v>226</v>
      </c>
      <c r="D158" s="148" t="s">
        <v>119</v>
      </c>
      <c r="E158" s="149" t="s">
        <v>227</v>
      </c>
      <c r="F158" s="150" t="s">
        <v>228</v>
      </c>
      <c r="G158" s="151" t="s">
        <v>126</v>
      </c>
      <c r="H158" s="152">
        <v>1351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123</v>
      </c>
      <c r="AT158" s="159" t="s">
        <v>119</v>
      </c>
      <c r="AU158" s="159" t="s">
        <v>84</v>
      </c>
      <c r="AY158" s="14" t="s">
        <v>117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84</v>
      </c>
      <c r="BK158" s="161">
        <f t="shared" si="29"/>
        <v>0</v>
      </c>
      <c r="BL158" s="14" t="s">
        <v>123</v>
      </c>
      <c r="BM158" s="159" t="s">
        <v>229</v>
      </c>
    </row>
    <row r="159" spans="1:65" s="2" customFormat="1" ht="24.2" customHeight="1">
      <c r="A159" s="29"/>
      <c r="B159" s="147"/>
      <c r="C159" s="148" t="s">
        <v>175</v>
      </c>
      <c r="D159" s="148" t="s">
        <v>119</v>
      </c>
      <c r="E159" s="149" t="s">
        <v>230</v>
      </c>
      <c r="F159" s="150" t="s">
        <v>231</v>
      </c>
      <c r="G159" s="151" t="s">
        <v>126</v>
      </c>
      <c r="H159" s="152">
        <v>1351</v>
      </c>
      <c r="I159" s="153"/>
      <c r="J159" s="152">
        <f t="shared" si="2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21"/>
        <v>0</v>
      </c>
      <c r="Q159" s="157">
        <v>2.4999999999999999E-7</v>
      </c>
      <c r="R159" s="157">
        <f t="shared" si="22"/>
        <v>3.3775E-4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123</v>
      </c>
      <c r="AT159" s="159" t="s">
        <v>119</v>
      </c>
      <c r="AU159" s="159" t="s">
        <v>84</v>
      </c>
      <c r="AY159" s="14" t="s">
        <v>117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84</v>
      </c>
      <c r="BK159" s="161">
        <f t="shared" si="29"/>
        <v>0</v>
      </c>
      <c r="BL159" s="14" t="s">
        <v>123</v>
      </c>
      <c r="BM159" s="159" t="s">
        <v>232</v>
      </c>
    </row>
    <row r="160" spans="1:65" s="2" customFormat="1" ht="33" customHeight="1">
      <c r="A160" s="29"/>
      <c r="B160" s="147"/>
      <c r="C160" s="148" t="s">
        <v>233</v>
      </c>
      <c r="D160" s="148" t="s">
        <v>119</v>
      </c>
      <c r="E160" s="149" t="s">
        <v>234</v>
      </c>
      <c r="F160" s="150" t="s">
        <v>235</v>
      </c>
      <c r="G160" s="151" t="s">
        <v>122</v>
      </c>
      <c r="H160" s="152">
        <v>438</v>
      </c>
      <c r="I160" s="153"/>
      <c r="J160" s="152">
        <f t="shared" si="2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123</v>
      </c>
      <c r="AT160" s="159" t="s">
        <v>119</v>
      </c>
      <c r="AU160" s="159" t="s">
        <v>84</v>
      </c>
      <c r="AY160" s="14" t="s">
        <v>117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84</v>
      </c>
      <c r="BK160" s="161">
        <f t="shared" si="29"/>
        <v>0</v>
      </c>
      <c r="BL160" s="14" t="s">
        <v>123</v>
      </c>
      <c r="BM160" s="159" t="s">
        <v>236</v>
      </c>
    </row>
    <row r="161" spans="1:65" s="2" customFormat="1" ht="24.2" customHeight="1">
      <c r="A161" s="29"/>
      <c r="B161" s="147"/>
      <c r="C161" s="148" t="s">
        <v>178</v>
      </c>
      <c r="D161" s="148" t="s">
        <v>119</v>
      </c>
      <c r="E161" s="149" t="s">
        <v>237</v>
      </c>
      <c r="F161" s="150" t="s">
        <v>238</v>
      </c>
      <c r="G161" s="151" t="s">
        <v>158</v>
      </c>
      <c r="H161" s="152">
        <v>1049.037</v>
      </c>
      <c r="I161" s="153"/>
      <c r="J161" s="152">
        <f t="shared" si="20"/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123</v>
      </c>
      <c r="AT161" s="159" t="s">
        <v>119</v>
      </c>
      <c r="AU161" s="159" t="s">
        <v>84</v>
      </c>
      <c r="AY161" s="14" t="s">
        <v>117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84</v>
      </c>
      <c r="BK161" s="161">
        <f t="shared" si="29"/>
        <v>0</v>
      </c>
      <c r="BL161" s="14" t="s">
        <v>123</v>
      </c>
      <c r="BM161" s="159" t="s">
        <v>239</v>
      </c>
    </row>
    <row r="162" spans="1:65" s="2" customFormat="1" ht="24.2" customHeight="1">
      <c r="A162" s="29"/>
      <c r="B162" s="147"/>
      <c r="C162" s="148" t="s">
        <v>240</v>
      </c>
      <c r="D162" s="148" t="s">
        <v>119</v>
      </c>
      <c r="E162" s="149" t="s">
        <v>241</v>
      </c>
      <c r="F162" s="150" t="s">
        <v>242</v>
      </c>
      <c r="G162" s="151" t="s">
        <v>158</v>
      </c>
      <c r="H162" s="152">
        <v>19931.703000000001</v>
      </c>
      <c r="I162" s="153"/>
      <c r="J162" s="152">
        <f t="shared" si="2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123</v>
      </c>
      <c r="AT162" s="159" t="s">
        <v>119</v>
      </c>
      <c r="AU162" s="159" t="s">
        <v>84</v>
      </c>
      <c r="AY162" s="14" t="s">
        <v>117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84</v>
      </c>
      <c r="BK162" s="161">
        <f t="shared" si="29"/>
        <v>0</v>
      </c>
      <c r="BL162" s="14" t="s">
        <v>123</v>
      </c>
      <c r="BM162" s="159" t="s">
        <v>243</v>
      </c>
    </row>
    <row r="163" spans="1:65" s="2" customFormat="1" ht="24.2" customHeight="1">
      <c r="A163" s="29"/>
      <c r="B163" s="147"/>
      <c r="C163" s="148" t="s">
        <v>182</v>
      </c>
      <c r="D163" s="148" t="s">
        <v>119</v>
      </c>
      <c r="E163" s="149" t="s">
        <v>244</v>
      </c>
      <c r="F163" s="150" t="s">
        <v>245</v>
      </c>
      <c r="G163" s="151" t="s">
        <v>158</v>
      </c>
      <c r="H163" s="152">
        <v>806.58500000000004</v>
      </c>
      <c r="I163" s="153"/>
      <c r="J163" s="152">
        <f t="shared" si="2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123</v>
      </c>
      <c r="AT163" s="159" t="s">
        <v>119</v>
      </c>
      <c r="AU163" s="159" t="s">
        <v>84</v>
      </c>
      <c r="AY163" s="14" t="s">
        <v>117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84</v>
      </c>
      <c r="BK163" s="161">
        <f t="shared" si="29"/>
        <v>0</v>
      </c>
      <c r="BL163" s="14" t="s">
        <v>123</v>
      </c>
      <c r="BM163" s="159" t="s">
        <v>246</v>
      </c>
    </row>
    <row r="164" spans="1:65" s="2" customFormat="1" ht="24.2" customHeight="1">
      <c r="A164" s="29"/>
      <c r="B164" s="147"/>
      <c r="C164" s="148" t="s">
        <v>247</v>
      </c>
      <c r="D164" s="148" t="s">
        <v>119</v>
      </c>
      <c r="E164" s="149" t="s">
        <v>248</v>
      </c>
      <c r="F164" s="150" t="s">
        <v>249</v>
      </c>
      <c r="G164" s="151" t="s">
        <v>158</v>
      </c>
      <c r="H164" s="152">
        <v>242.452</v>
      </c>
      <c r="I164" s="153"/>
      <c r="J164" s="152">
        <f t="shared" si="20"/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si="21"/>
        <v>0</v>
      </c>
      <c r="Q164" s="157">
        <v>0</v>
      </c>
      <c r="R164" s="157">
        <f t="shared" si="22"/>
        <v>0</v>
      </c>
      <c r="S164" s="157">
        <v>0</v>
      </c>
      <c r="T164" s="158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123</v>
      </c>
      <c r="AT164" s="159" t="s">
        <v>119</v>
      </c>
      <c r="AU164" s="159" t="s">
        <v>84</v>
      </c>
      <c r="AY164" s="14" t="s">
        <v>117</v>
      </c>
      <c r="BE164" s="160">
        <f t="shared" si="24"/>
        <v>0</v>
      </c>
      <c r="BF164" s="160">
        <f t="shared" si="25"/>
        <v>0</v>
      </c>
      <c r="BG164" s="160">
        <f t="shared" si="26"/>
        <v>0</v>
      </c>
      <c r="BH164" s="160">
        <f t="shared" si="27"/>
        <v>0</v>
      </c>
      <c r="BI164" s="160">
        <f t="shared" si="28"/>
        <v>0</v>
      </c>
      <c r="BJ164" s="14" t="s">
        <v>84</v>
      </c>
      <c r="BK164" s="161">
        <f t="shared" si="29"/>
        <v>0</v>
      </c>
      <c r="BL164" s="14" t="s">
        <v>123</v>
      </c>
      <c r="BM164" s="159" t="s">
        <v>250</v>
      </c>
    </row>
    <row r="165" spans="1:65" s="12" customFormat="1" ht="22.9" customHeight="1">
      <c r="B165" s="134"/>
      <c r="D165" s="135" t="s">
        <v>74</v>
      </c>
      <c r="E165" s="145" t="s">
        <v>251</v>
      </c>
      <c r="F165" s="145" t="s">
        <v>252</v>
      </c>
      <c r="I165" s="137"/>
      <c r="J165" s="146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</v>
      </c>
      <c r="S165" s="140"/>
      <c r="T165" s="142">
        <f>T166</f>
        <v>0</v>
      </c>
      <c r="AR165" s="135" t="s">
        <v>80</v>
      </c>
      <c r="AT165" s="143" t="s">
        <v>74</v>
      </c>
      <c r="AU165" s="143" t="s">
        <v>80</v>
      </c>
      <c r="AY165" s="135" t="s">
        <v>117</v>
      </c>
      <c r="BK165" s="144">
        <f>BK166</f>
        <v>0</v>
      </c>
    </row>
    <row r="166" spans="1:65" s="2" customFormat="1" ht="33" customHeight="1">
      <c r="A166" s="29"/>
      <c r="B166" s="147"/>
      <c r="C166" s="148" t="s">
        <v>185</v>
      </c>
      <c r="D166" s="148" t="s">
        <v>119</v>
      </c>
      <c r="E166" s="149" t="s">
        <v>253</v>
      </c>
      <c r="F166" s="150" t="s">
        <v>254</v>
      </c>
      <c r="G166" s="151" t="s">
        <v>158</v>
      </c>
      <c r="H166" s="152">
        <v>1655.325</v>
      </c>
      <c r="I166" s="153"/>
      <c r="J166" s="152">
        <f>ROUND(I166*H166,3)</f>
        <v>0</v>
      </c>
      <c r="K166" s="154"/>
      <c r="L166" s="30"/>
      <c r="M166" s="172" t="s">
        <v>1</v>
      </c>
      <c r="N166" s="173" t="s">
        <v>41</v>
      </c>
      <c r="O166" s="174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123</v>
      </c>
      <c r="AT166" s="159" t="s">
        <v>119</v>
      </c>
      <c r="AU166" s="159" t="s">
        <v>84</v>
      </c>
      <c r="AY166" s="14" t="s">
        <v>117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4" t="s">
        <v>84</v>
      </c>
      <c r="BK166" s="161">
        <f>ROUND(I166*H166,3)</f>
        <v>0</v>
      </c>
      <c r="BL166" s="14" t="s">
        <v>123</v>
      </c>
      <c r="BM166" s="159" t="s">
        <v>255</v>
      </c>
    </row>
    <row r="167" spans="1:65" s="2" customFormat="1" ht="6.95" customHeight="1">
      <c r="A167" s="29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0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autoFilter ref="C122:K16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8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hidden="1" customHeight="1">
      <c r="B4" s="17"/>
      <c r="D4" s="18" t="s">
        <v>87</v>
      </c>
      <c r="L4" s="17"/>
      <c r="M4" s="93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14</v>
      </c>
      <c r="L6" s="17"/>
    </row>
    <row r="7" spans="1:46" s="1" customFormat="1" ht="16.5" hidden="1" customHeight="1">
      <c r="B7" s="17"/>
      <c r="E7" s="219" t="str">
        <f>'Rekapitulácia stavby'!K6</f>
        <v>Modernizácia chodníka na ul. Stará cesta, Krompachy</v>
      </c>
      <c r="F7" s="220"/>
      <c r="G7" s="220"/>
      <c r="H7" s="220"/>
      <c r="L7" s="17"/>
    </row>
    <row r="8" spans="1:46" s="2" customFormat="1" ht="12" hidden="1" customHeight="1">
      <c r="A8" s="29"/>
      <c r="B8" s="30"/>
      <c r="C8" s="29"/>
      <c r="D8" s="24" t="s">
        <v>88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9" t="s">
        <v>256</v>
      </c>
      <c r="F9" s="221"/>
      <c r="G9" s="221"/>
      <c r="H9" s="221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18</v>
      </c>
      <c r="E12" s="29"/>
      <c r="F12" s="22" t="s">
        <v>90</v>
      </c>
      <c r="G12" s="29"/>
      <c r="H12" s="29"/>
      <c r="I12" s="24" t="s">
        <v>20</v>
      </c>
      <c r="J12" s="55" t="str">
        <f>'Rekapitulácia stavby'!AN8</f>
        <v>25. 8. 2022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tr">
        <f>IF('Rekapitulácia stavby'!E11="","",'Rekapitulácia stavby'!E11)</f>
        <v>Mesto Krompachy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22" t="str">
        <f>'Rekapitulácia stavby'!E14</f>
        <v>Vyplň údaj</v>
      </c>
      <c r="F18" s="180"/>
      <c r="G18" s="180"/>
      <c r="H18" s="18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tr">
        <f>IF('Rekapitulácia stavby'!E17="","",'Rekapitulácia stavby'!E17)</f>
        <v>KDS projekt, s.r.o.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tr">
        <f>IF('Rekapitulácia stavby'!E20="","",'Rekapitulácia stavby'!E20)</f>
        <v xml:space="preserve"> Ing. Zdeno Krafčík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4"/>
      <c r="B27" s="95"/>
      <c r="C27" s="94"/>
      <c r="D27" s="94"/>
      <c r="E27" s="185" t="s">
        <v>1</v>
      </c>
      <c r="F27" s="185"/>
      <c r="G27" s="185"/>
      <c r="H27" s="18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8" t="s">
        <v>39</v>
      </c>
      <c r="E33" s="35" t="s">
        <v>40</v>
      </c>
      <c r="F33" s="99">
        <f>ROUND((SUM(BE120:BE163)),  2)</f>
        <v>0</v>
      </c>
      <c r="G33" s="100"/>
      <c r="H33" s="100"/>
      <c r="I33" s="101">
        <v>0.2</v>
      </c>
      <c r="J33" s="99">
        <f>ROUND(((SUM(BE120:BE163))*I33),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41</v>
      </c>
      <c r="F34" s="99">
        <f>ROUND((SUM(BF120:BF163)),  2)</f>
        <v>0</v>
      </c>
      <c r="G34" s="100"/>
      <c r="H34" s="100"/>
      <c r="I34" s="101">
        <v>0.2</v>
      </c>
      <c r="J34" s="99">
        <f>ROUND(((SUM(BF120:BF163))*I34),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ROUND((SUM(BG120:BG163)),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ROUND((SUM(BH120:BH163)),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ROUND((SUM(BI120:BI163)),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19" t="str">
        <f>E7</f>
        <v>Modernizácia chodníka na ul. Stará cesta, Krompachy</v>
      </c>
      <c r="F85" s="220"/>
      <c r="G85" s="220"/>
      <c r="H85" s="22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9" t="str">
        <f>E9</f>
        <v>2 - Osvetlenie priechodu pre chodcov</v>
      </c>
      <c r="F87" s="221"/>
      <c r="G87" s="221"/>
      <c r="H87" s="221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25. 8. 2022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>KDS projekt, s.r.o.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Ing. Zdeno Krafčík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92</v>
      </c>
      <c r="D94" s="104"/>
      <c r="E94" s="104"/>
      <c r="F94" s="104"/>
      <c r="G94" s="104"/>
      <c r="H94" s="104"/>
      <c r="I94" s="104"/>
      <c r="J94" s="113" t="s">
        <v>93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94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95</v>
      </c>
    </row>
    <row r="97" spans="1:31" s="9" customFormat="1" ht="24.95" hidden="1" customHeight="1">
      <c r="B97" s="115"/>
      <c r="D97" s="116" t="s">
        <v>257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258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259</v>
      </c>
      <c r="E99" s="121"/>
      <c r="F99" s="121"/>
      <c r="G99" s="121"/>
      <c r="H99" s="121"/>
      <c r="I99" s="121"/>
      <c r="J99" s="122">
        <f>J148</f>
        <v>0</v>
      </c>
      <c r="L99" s="119"/>
    </row>
    <row r="100" spans="1:31" s="10" customFormat="1" ht="19.899999999999999" hidden="1" customHeight="1">
      <c r="B100" s="119"/>
      <c r="D100" s="120" t="s">
        <v>260</v>
      </c>
      <c r="E100" s="121"/>
      <c r="F100" s="121"/>
      <c r="G100" s="121"/>
      <c r="H100" s="121"/>
      <c r="I100" s="121"/>
      <c r="J100" s="122">
        <f>J160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t="11.25" hidden="1"/>
    <row r="104" spans="1:31" ht="11.25" hidden="1"/>
    <row r="105" spans="1:31" ht="11.25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103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9" t="str">
        <f>E7</f>
        <v>Modernizácia chodníka na ul. Stará cesta, Krompachy</v>
      </c>
      <c r="F110" s="220"/>
      <c r="G110" s="220"/>
      <c r="H110" s="220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88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9" t="str">
        <f>E9</f>
        <v>2 - Osvetlenie priechodu pre chodcov</v>
      </c>
      <c r="F112" s="221"/>
      <c r="G112" s="221"/>
      <c r="H112" s="22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</v>
      </c>
      <c r="G114" s="29"/>
      <c r="H114" s="29"/>
      <c r="I114" s="24" t="s">
        <v>20</v>
      </c>
      <c r="J114" s="55" t="str">
        <f>IF(J12="","",J12)</f>
        <v>25. 8. 2022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E15</f>
        <v>Mesto Krompachy</v>
      </c>
      <c r="G116" s="29"/>
      <c r="H116" s="29"/>
      <c r="I116" s="24" t="s">
        <v>28</v>
      </c>
      <c r="J116" s="27" t="str">
        <f>E21</f>
        <v>KDS projekt, s.r.o.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 Ing. Zdeno Krafčík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104</v>
      </c>
      <c r="D119" s="126" t="s">
        <v>60</v>
      </c>
      <c r="E119" s="126" t="s">
        <v>56</v>
      </c>
      <c r="F119" s="126" t="s">
        <v>57</v>
      </c>
      <c r="G119" s="126" t="s">
        <v>105</v>
      </c>
      <c r="H119" s="126" t="s">
        <v>106</v>
      </c>
      <c r="I119" s="126" t="s">
        <v>107</v>
      </c>
      <c r="J119" s="127" t="s">
        <v>93</v>
      </c>
      <c r="K119" s="128" t="s">
        <v>108</v>
      </c>
      <c r="L119" s="129"/>
      <c r="M119" s="62" t="s">
        <v>1</v>
      </c>
      <c r="N119" s="63" t="s">
        <v>39</v>
      </c>
      <c r="O119" s="63" t="s">
        <v>109</v>
      </c>
      <c r="P119" s="63" t="s">
        <v>110</v>
      </c>
      <c r="Q119" s="63" t="s">
        <v>111</v>
      </c>
      <c r="R119" s="63" t="s">
        <v>112</v>
      </c>
      <c r="S119" s="63" t="s">
        <v>113</v>
      </c>
      <c r="T119" s="64" t="s">
        <v>114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94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95</v>
      </c>
      <c r="BK120" s="133">
        <f>BK121</f>
        <v>0</v>
      </c>
    </row>
    <row r="121" spans="1:65" s="12" customFormat="1" ht="25.9" customHeight="1">
      <c r="B121" s="134"/>
      <c r="D121" s="135" t="s">
        <v>74</v>
      </c>
      <c r="E121" s="136" t="s">
        <v>261</v>
      </c>
      <c r="F121" s="136" t="s">
        <v>262</v>
      </c>
      <c r="I121" s="137"/>
      <c r="J121" s="138">
        <f>BK121</f>
        <v>0</v>
      </c>
      <c r="L121" s="134"/>
      <c r="M121" s="139"/>
      <c r="N121" s="140"/>
      <c r="O121" s="140"/>
      <c r="P121" s="141">
        <f>P122+P148+P160</f>
        <v>0</v>
      </c>
      <c r="Q121" s="140"/>
      <c r="R121" s="141">
        <f>R122+R148+R160</f>
        <v>0</v>
      </c>
      <c r="S121" s="140"/>
      <c r="T121" s="142">
        <f>T122+T148+T160</f>
        <v>0</v>
      </c>
      <c r="AR121" s="135" t="s">
        <v>80</v>
      </c>
      <c r="AT121" s="143" t="s">
        <v>74</v>
      </c>
      <c r="AU121" s="143" t="s">
        <v>75</v>
      </c>
      <c r="AY121" s="135" t="s">
        <v>117</v>
      </c>
      <c r="BK121" s="144">
        <f>BK122+BK148+BK160</f>
        <v>0</v>
      </c>
    </row>
    <row r="122" spans="1:65" s="12" customFormat="1" ht="22.9" customHeight="1">
      <c r="B122" s="134"/>
      <c r="D122" s="135" t="s">
        <v>74</v>
      </c>
      <c r="E122" s="145" t="s">
        <v>263</v>
      </c>
      <c r="F122" s="145" t="s">
        <v>264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SUM(P123:P147)</f>
        <v>0</v>
      </c>
      <c r="Q122" s="140"/>
      <c r="R122" s="141">
        <f>SUM(R123:R147)</f>
        <v>0</v>
      </c>
      <c r="S122" s="140"/>
      <c r="T122" s="142">
        <f>SUM(T123:T147)</f>
        <v>0</v>
      </c>
      <c r="AR122" s="135" t="s">
        <v>80</v>
      </c>
      <c r="AT122" s="143" t="s">
        <v>74</v>
      </c>
      <c r="AU122" s="143" t="s">
        <v>80</v>
      </c>
      <c r="AY122" s="135" t="s">
        <v>117</v>
      </c>
      <c r="BK122" s="144">
        <f>SUM(BK123:BK147)</f>
        <v>0</v>
      </c>
    </row>
    <row r="123" spans="1:65" s="2" customFormat="1" ht="21.75" customHeight="1">
      <c r="A123" s="29"/>
      <c r="B123" s="147"/>
      <c r="C123" s="148" t="s">
        <v>80</v>
      </c>
      <c r="D123" s="148" t="s">
        <v>119</v>
      </c>
      <c r="E123" s="149" t="s">
        <v>265</v>
      </c>
      <c r="F123" s="150" t="s">
        <v>266</v>
      </c>
      <c r="G123" s="151" t="s">
        <v>267</v>
      </c>
      <c r="H123" s="152">
        <v>12</v>
      </c>
      <c r="I123" s="153"/>
      <c r="J123" s="152">
        <f t="shared" ref="J123:J147" si="0">ROUND(I123*H123,3)</f>
        <v>0</v>
      </c>
      <c r="K123" s="154"/>
      <c r="L123" s="30"/>
      <c r="M123" s="155" t="s">
        <v>1</v>
      </c>
      <c r="N123" s="156" t="s">
        <v>41</v>
      </c>
      <c r="O123" s="58"/>
      <c r="P123" s="157">
        <f t="shared" ref="P123:P147" si="1">O123*H123</f>
        <v>0</v>
      </c>
      <c r="Q123" s="157">
        <v>0</v>
      </c>
      <c r="R123" s="157">
        <f t="shared" ref="R123:R147" si="2">Q123*H123</f>
        <v>0</v>
      </c>
      <c r="S123" s="157">
        <v>0</v>
      </c>
      <c r="T123" s="158">
        <f t="shared" ref="T123:T147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123</v>
      </c>
      <c r="AT123" s="159" t="s">
        <v>119</v>
      </c>
      <c r="AU123" s="159" t="s">
        <v>84</v>
      </c>
      <c r="AY123" s="14" t="s">
        <v>117</v>
      </c>
      <c r="BE123" s="160">
        <f t="shared" ref="BE123:BE147" si="4">IF(N123="základná",J123,0)</f>
        <v>0</v>
      </c>
      <c r="BF123" s="160">
        <f t="shared" ref="BF123:BF147" si="5">IF(N123="znížená",J123,0)</f>
        <v>0</v>
      </c>
      <c r="BG123" s="160">
        <f t="shared" ref="BG123:BG147" si="6">IF(N123="zákl. prenesená",J123,0)</f>
        <v>0</v>
      </c>
      <c r="BH123" s="160">
        <f t="shared" ref="BH123:BH147" si="7">IF(N123="zníž. prenesená",J123,0)</f>
        <v>0</v>
      </c>
      <c r="BI123" s="160">
        <f t="shared" ref="BI123:BI147" si="8">IF(N123="nulová",J123,0)</f>
        <v>0</v>
      </c>
      <c r="BJ123" s="14" t="s">
        <v>84</v>
      </c>
      <c r="BK123" s="161">
        <f t="shared" ref="BK123:BK147" si="9">ROUND(I123*H123,3)</f>
        <v>0</v>
      </c>
      <c r="BL123" s="14" t="s">
        <v>123</v>
      </c>
      <c r="BM123" s="159" t="s">
        <v>84</v>
      </c>
    </row>
    <row r="124" spans="1:65" s="2" customFormat="1" ht="24.2" customHeight="1">
      <c r="A124" s="29"/>
      <c r="B124" s="147"/>
      <c r="C124" s="162" t="s">
        <v>84</v>
      </c>
      <c r="D124" s="162" t="s">
        <v>187</v>
      </c>
      <c r="E124" s="163" t="s">
        <v>268</v>
      </c>
      <c r="F124" s="164" t="s">
        <v>269</v>
      </c>
      <c r="G124" s="165" t="s">
        <v>194</v>
      </c>
      <c r="H124" s="166">
        <v>1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41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133</v>
      </c>
      <c r="AT124" s="159" t="s">
        <v>187</v>
      </c>
      <c r="AU124" s="159" t="s">
        <v>84</v>
      </c>
      <c r="AY124" s="14" t="s">
        <v>117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84</v>
      </c>
      <c r="BK124" s="161">
        <f t="shared" si="9"/>
        <v>0</v>
      </c>
      <c r="BL124" s="14" t="s">
        <v>123</v>
      </c>
      <c r="BM124" s="159" t="s">
        <v>123</v>
      </c>
    </row>
    <row r="125" spans="1:65" s="2" customFormat="1" ht="24.2" customHeight="1">
      <c r="A125" s="29"/>
      <c r="B125" s="147"/>
      <c r="C125" s="162" t="s">
        <v>127</v>
      </c>
      <c r="D125" s="162" t="s">
        <v>187</v>
      </c>
      <c r="E125" s="163" t="s">
        <v>270</v>
      </c>
      <c r="F125" s="164" t="s">
        <v>271</v>
      </c>
      <c r="G125" s="165" t="s">
        <v>194</v>
      </c>
      <c r="H125" s="166">
        <v>1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41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133</v>
      </c>
      <c r="AT125" s="159" t="s">
        <v>187</v>
      </c>
      <c r="AU125" s="159" t="s">
        <v>84</v>
      </c>
      <c r="AY125" s="14" t="s">
        <v>117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84</v>
      </c>
      <c r="BK125" s="161">
        <f t="shared" si="9"/>
        <v>0</v>
      </c>
      <c r="BL125" s="14" t="s">
        <v>123</v>
      </c>
      <c r="BM125" s="159" t="s">
        <v>130</v>
      </c>
    </row>
    <row r="126" spans="1:65" s="2" customFormat="1" ht="16.5" customHeight="1">
      <c r="A126" s="29"/>
      <c r="B126" s="147"/>
      <c r="C126" s="148" t="s">
        <v>123</v>
      </c>
      <c r="D126" s="148" t="s">
        <v>119</v>
      </c>
      <c r="E126" s="149" t="s">
        <v>272</v>
      </c>
      <c r="F126" s="150" t="s">
        <v>273</v>
      </c>
      <c r="G126" s="151" t="s">
        <v>267</v>
      </c>
      <c r="H126" s="152">
        <v>1</v>
      </c>
      <c r="I126" s="153"/>
      <c r="J126" s="152">
        <f t="shared" si="0"/>
        <v>0</v>
      </c>
      <c r="K126" s="154"/>
      <c r="L126" s="30"/>
      <c r="M126" s="155" t="s">
        <v>1</v>
      </c>
      <c r="N126" s="156" t="s">
        <v>41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123</v>
      </c>
      <c r="AT126" s="159" t="s">
        <v>119</v>
      </c>
      <c r="AU126" s="159" t="s">
        <v>84</v>
      </c>
      <c r="AY126" s="14" t="s">
        <v>117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84</v>
      </c>
      <c r="BK126" s="161">
        <f t="shared" si="9"/>
        <v>0</v>
      </c>
      <c r="BL126" s="14" t="s">
        <v>123</v>
      </c>
      <c r="BM126" s="159" t="s">
        <v>133</v>
      </c>
    </row>
    <row r="127" spans="1:65" s="2" customFormat="1" ht="24.2" customHeight="1">
      <c r="A127" s="29"/>
      <c r="B127" s="147"/>
      <c r="C127" s="162" t="s">
        <v>134</v>
      </c>
      <c r="D127" s="162" t="s">
        <v>187</v>
      </c>
      <c r="E127" s="163" t="s">
        <v>274</v>
      </c>
      <c r="F127" s="164" t="s">
        <v>275</v>
      </c>
      <c r="G127" s="165" t="s">
        <v>267</v>
      </c>
      <c r="H127" s="166">
        <v>1</v>
      </c>
      <c r="I127" s="167"/>
      <c r="J127" s="166">
        <f t="shared" si="0"/>
        <v>0</v>
      </c>
      <c r="K127" s="168"/>
      <c r="L127" s="169"/>
      <c r="M127" s="170" t="s">
        <v>1</v>
      </c>
      <c r="N127" s="171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133</v>
      </c>
      <c r="AT127" s="159" t="s">
        <v>187</v>
      </c>
      <c r="AU127" s="159" t="s">
        <v>84</v>
      </c>
      <c r="AY127" s="14" t="s">
        <v>117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84</v>
      </c>
      <c r="BK127" s="161">
        <f t="shared" si="9"/>
        <v>0</v>
      </c>
      <c r="BL127" s="14" t="s">
        <v>123</v>
      </c>
      <c r="BM127" s="159" t="s">
        <v>138</v>
      </c>
    </row>
    <row r="128" spans="1:65" s="2" customFormat="1" ht="16.5" customHeight="1">
      <c r="A128" s="29"/>
      <c r="B128" s="147"/>
      <c r="C128" s="148" t="s">
        <v>130</v>
      </c>
      <c r="D128" s="148" t="s">
        <v>119</v>
      </c>
      <c r="E128" s="149" t="s">
        <v>276</v>
      </c>
      <c r="F128" s="150" t="s">
        <v>277</v>
      </c>
      <c r="G128" s="151" t="s">
        <v>267</v>
      </c>
      <c r="H128" s="152">
        <v>2</v>
      </c>
      <c r="I128" s="153"/>
      <c r="J128" s="152">
        <f t="shared" si="0"/>
        <v>0</v>
      </c>
      <c r="K128" s="154"/>
      <c r="L128" s="30"/>
      <c r="M128" s="155" t="s">
        <v>1</v>
      </c>
      <c r="N128" s="156" t="s">
        <v>41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123</v>
      </c>
      <c r="AT128" s="159" t="s">
        <v>119</v>
      </c>
      <c r="AU128" s="159" t="s">
        <v>84</v>
      </c>
      <c r="AY128" s="14" t="s">
        <v>117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84</v>
      </c>
      <c r="BK128" s="161">
        <f t="shared" si="9"/>
        <v>0</v>
      </c>
      <c r="BL128" s="14" t="s">
        <v>123</v>
      </c>
      <c r="BM128" s="159" t="s">
        <v>141</v>
      </c>
    </row>
    <row r="129" spans="1:65" s="2" customFormat="1" ht="24.2" customHeight="1">
      <c r="A129" s="29"/>
      <c r="B129" s="147"/>
      <c r="C129" s="162" t="s">
        <v>142</v>
      </c>
      <c r="D129" s="162" t="s">
        <v>187</v>
      </c>
      <c r="E129" s="163" t="s">
        <v>278</v>
      </c>
      <c r="F129" s="164" t="s">
        <v>279</v>
      </c>
      <c r="G129" s="165" t="s">
        <v>194</v>
      </c>
      <c r="H129" s="166">
        <v>2</v>
      </c>
      <c r="I129" s="167"/>
      <c r="J129" s="166">
        <f t="shared" si="0"/>
        <v>0</v>
      </c>
      <c r="K129" s="168"/>
      <c r="L129" s="169"/>
      <c r="M129" s="170" t="s">
        <v>1</v>
      </c>
      <c r="N129" s="171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133</v>
      </c>
      <c r="AT129" s="159" t="s">
        <v>187</v>
      </c>
      <c r="AU129" s="159" t="s">
        <v>84</v>
      </c>
      <c r="AY129" s="14" t="s">
        <v>117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84</v>
      </c>
      <c r="BK129" s="161">
        <f t="shared" si="9"/>
        <v>0</v>
      </c>
      <c r="BL129" s="14" t="s">
        <v>123</v>
      </c>
      <c r="BM129" s="159" t="s">
        <v>145</v>
      </c>
    </row>
    <row r="130" spans="1:65" s="2" customFormat="1" ht="16.5" customHeight="1">
      <c r="A130" s="29"/>
      <c r="B130" s="147"/>
      <c r="C130" s="148" t="s">
        <v>133</v>
      </c>
      <c r="D130" s="148" t="s">
        <v>119</v>
      </c>
      <c r="E130" s="149" t="s">
        <v>280</v>
      </c>
      <c r="F130" s="150" t="s">
        <v>281</v>
      </c>
      <c r="G130" s="151" t="s">
        <v>267</v>
      </c>
      <c r="H130" s="152">
        <v>2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123</v>
      </c>
      <c r="AT130" s="159" t="s">
        <v>119</v>
      </c>
      <c r="AU130" s="159" t="s">
        <v>84</v>
      </c>
      <c r="AY130" s="14" t="s">
        <v>117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84</v>
      </c>
      <c r="BK130" s="161">
        <f t="shared" si="9"/>
        <v>0</v>
      </c>
      <c r="BL130" s="14" t="s">
        <v>123</v>
      </c>
      <c r="BM130" s="159" t="s">
        <v>148</v>
      </c>
    </row>
    <row r="131" spans="1:65" s="2" customFormat="1" ht="24.2" customHeight="1">
      <c r="A131" s="29"/>
      <c r="B131" s="147"/>
      <c r="C131" s="162" t="s">
        <v>149</v>
      </c>
      <c r="D131" s="162" t="s">
        <v>187</v>
      </c>
      <c r="E131" s="163" t="s">
        <v>282</v>
      </c>
      <c r="F131" s="164" t="s">
        <v>283</v>
      </c>
      <c r="G131" s="165" t="s">
        <v>194</v>
      </c>
      <c r="H131" s="166">
        <v>2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133</v>
      </c>
      <c r="AT131" s="159" t="s">
        <v>187</v>
      </c>
      <c r="AU131" s="159" t="s">
        <v>84</v>
      </c>
      <c r="AY131" s="14" t="s">
        <v>117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84</v>
      </c>
      <c r="BK131" s="161">
        <f t="shared" si="9"/>
        <v>0</v>
      </c>
      <c r="BL131" s="14" t="s">
        <v>123</v>
      </c>
      <c r="BM131" s="159" t="s">
        <v>152</v>
      </c>
    </row>
    <row r="132" spans="1:65" s="2" customFormat="1" ht="16.5" customHeight="1">
      <c r="A132" s="29"/>
      <c r="B132" s="147"/>
      <c r="C132" s="148" t="s">
        <v>138</v>
      </c>
      <c r="D132" s="148" t="s">
        <v>119</v>
      </c>
      <c r="E132" s="149" t="s">
        <v>284</v>
      </c>
      <c r="F132" s="150" t="s">
        <v>285</v>
      </c>
      <c r="G132" s="151" t="s">
        <v>267</v>
      </c>
      <c r="H132" s="152">
        <v>2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123</v>
      </c>
      <c r="AT132" s="159" t="s">
        <v>119</v>
      </c>
      <c r="AU132" s="159" t="s">
        <v>84</v>
      </c>
      <c r="AY132" s="14" t="s">
        <v>117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84</v>
      </c>
      <c r="BK132" s="161">
        <f t="shared" si="9"/>
        <v>0</v>
      </c>
      <c r="BL132" s="14" t="s">
        <v>123</v>
      </c>
      <c r="BM132" s="159" t="s">
        <v>7</v>
      </c>
    </row>
    <row r="133" spans="1:65" s="2" customFormat="1" ht="24.2" customHeight="1">
      <c r="A133" s="29"/>
      <c r="B133" s="147"/>
      <c r="C133" s="162" t="s">
        <v>155</v>
      </c>
      <c r="D133" s="162" t="s">
        <v>187</v>
      </c>
      <c r="E133" s="163" t="s">
        <v>286</v>
      </c>
      <c r="F133" s="164" t="s">
        <v>287</v>
      </c>
      <c r="G133" s="165" t="s">
        <v>194</v>
      </c>
      <c r="H133" s="166">
        <v>2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133</v>
      </c>
      <c r="AT133" s="159" t="s">
        <v>187</v>
      </c>
      <c r="AU133" s="159" t="s">
        <v>84</v>
      </c>
      <c r="AY133" s="14" t="s">
        <v>117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84</v>
      </c>
      <c r="BK133" s="161">
        <f t="shared" si="9"/>
        <v>0</v>
      </c>
      <c r="BL133" s="14" t="s">
        <v>123</v>
      </c>
      <c r="BM133" s="159" t="s">
        <v>159</v>
      </c>
    </row>
    <row r="134" spans="1:65" s="2" customFormat="1" ht="16.5" customHeight="1">
      <c r="A134" s="29"/>
      <c r="B134" s="147"/>
      <c r="C134" s="148" t="s">
        <v>141</v>
      </c>
      <c r="D134" s="148" t="s">
        <v>119</v>
      </c>
      <c r="E134" s="149" t="s">
        <v>288</v>
      </c>
      <c r="F134" s="150" t="s">
        <v>289</v>
      </c>
      <c r="G134" s="151" t="s">
        <v>267</v>
      </c>
      <c r="H134" s="152">
        <v>2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123</v>
      </c>
      <c r="AT134" s="159" t="s">
        <v>119</v>
      </c>
      <c r="AU134" s="159" t="s">
        <v>84</v>
      </c>
      <c r="AY134" s="14" t="s">
        <v>117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84</v>
      </c>
      <c r="BK134" s="161">
        <f t="shared" si="9"/>
        <v>0</v>
      </c>
      <c r="BL134" s="14" t="s">
        <v>123</v>
      </c>
      <c r="BM134" s="159" t="s">
        <v>162</v>
      </c>
    </row>
    <row r="135" spans="1:65" s="2" customFormat="1" ht="16.5" customHeight="1">
      <c r="A135" s="29"/>
      <c r="B135" s="147"/>
      <c r="C135" s="162" t="s">
        <v>164</v>
      </c>
      <c r="D135" s="162" t="s">
        <v>187</v>
      </c>
      <c r="E135" s="163" t="s">
        <v>290</v>
      </c>
      <c r="F135" s="164" t="s">
        <v>291</v>
      </c>
      <c r="G135" s="165" t="s">
        <v>267</v>
      </c>
      <c r="H135" s="166">
        <v>2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133</v>
      </c>
      <c r="AT135" s="159" t="s">
        <v>187</v>
      </c>
      <c r="AU135" s="159" t="s">
        <v>84</v>
      </c>
      <c r="AY135" s="14" t="s">
        <v>117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84</v>
      </c>
      <c r="BK135" s="161">
        <f t="shared" si="9"/>
        <v>0</v>
      </c>
      <c r="BL135" s="14" t="s">
        <v>123</v>
      </c>
      <c r="BM135" s="159" t="s">
        <v>167</v>
      </c>
    </row>
    <row r="136" spans="1:65" s="2" customFormat="1" ht="24.2" customHeight="1">
      <c r="A136" s="29"/>
      <c r="B136" s="147"/>
      <c r="C136" s="148" t="s">
        <v>145</v>
      </c>
      <c r="D136" s="148" t="s">
        <v>119</v>
      </c>
      <c r="E136" s="149" t="s">
        <v>292</v>
      </c>
      <c r="F136" s="150" t="s">
        <v>293</v>
      </c>
      <c r="G136" s="151" t="s">
        <v>126</v>
      </c>
      <c r="H136" s="152">
        <v>20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123</v>
      </c>
      <c r="AT136" s="159" t="s">
        <v>119</v>
      </c>
      <c r="AU136" s="159" t="s">
        <v>84</v>
      </c>
      <c r="AY136" s="14" t="s">
        <v>117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84</v>
      </c>
      <c r="BK136" s="161">
        <f t="shared" si="9"/>
        <v>0</v>
      </c>
      <c r="BL136" s="14" t="s">
        <v>123</v>
      </c>
      <c r="BM136" s="159" t="s">
        <v>171</v>
      </c>
    </row>
    <row r="137" spans="1:65" s="2" customFormat="1" ht="16.5" customHeight="1">
      <c r="A137" s="29"/>
      <c r="B137" s="147"/>
      <c r="C137" s="162" t="s">
        <v>172</v>
      </c>
      <c r="D137" s="162" t="s">
        <v>187</v>
      </c>
      <c r="E137" s="163" t="s">
        <v>294</v>
      </c>
      <c r="F137" s="164" t="s">
        <v>295</v>
      </c>
      <c r="G137" s="165" t="s">
        <v>296</v>
      </c>
      <c r="H137" s="166">
        <v>13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133</v>
      </c>
      <c r="AT137" s="159" t="s">
        <v>187</v>
      </c>
      <c r="AU137" s="159" t="s">
        <v>84</v>
      </c>
      <c r="AY137" s="14" t="s">
        <v>117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84</v>
      </c>
      <c r="BK137" s="161">
        <f t="shared" si="9"/>
        <v>0</v>
      </c>
      <c r="BL137" s="14" t="s">
        <v>123</v>
      </c>
      <c r="BM137" s="159" t="s">
        <v>175</v>
      </c>
    </row>
    <row r="138" spans="1:65" s="2" customFormat="1" ht="21.75" customHeight="1">
      <c r="A138" s="29"/>
      <c r="B138" s="147"/>
      <c r="C138" s="148" t="s">
        <v>148</v>
      </c>
      <c r="D138" s="148" t="s">
        <v>119</v>
      </c>
      <c r="E138" s="149" t="s">
        <v>297</v>
      </c>
      <c r="F138" s="150" t="s">
        <v>298</v>
      </c>
      <c r="G138" s="151" t="s">
        <v>267</v>
      </c>
      <c r="H138" s="152">
        <v>8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123</v>
      </c>
      <c r="AT138" s="159" t="s">
        <v>119</v>
      </c>
      <c r="AU138" s="159" t="s">
        <v>84</v>
      </c>
      <c r="AY138" s="14" t="s">
        <v>117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84</v>
      </c>
      <c r="BK138" s="161">
        <f t="shared" si="9"/>
        <v>0</v>
      </c>
      <c r="BL138" s="14" t="s">
        <v>123</v>
      </c>
      <c r="BM138" s="159" t="s">
        <v>178</v>
      </c>
    </row>
    <row r="139" spans="1:65" s="2" customFormat="1" ht="21.75" customHeight="1">
      <c r="A139" s="29"/>
      <c r="B139" s="147"/>
      <c r="C139" s="162" t="s">
        <v>179</v>
      </c>
      <c r="D139" s="162" t="s">
        <v>187</v>
      </c>
      <c r="E139" s="163" t="s">
        <v>299</v>
      </c>
      <c r="F139" s="164" t="s">
        <v>300</v>
      </c>
      <c r="G139" s="165" t="s">
        <v>267</v>
      </c>
      <c r="H139" s="166">
        <v>6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133</v>
      </c>
      <c r="AT139" s="159" t="s">
        <v>187</v>
      </c>
      <c r="AU139" s="159" t="s">
        <v>84</v>
      </c>
      <c r="AY139" s="14" t="s">
        <v>117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84</v>
      </c>
      <c r="BK139" s="161">
        <f t="shared" si="9"/>
        <v>0</v>
      </c>
      <c r="BL139" s="14" t="s">
        <v>123</v>
      </c>
      <c r="BM139" s="159" t="s">
        <v>182</v>
      </c>
    </row>
    <row r="140" spans="1:65" s="2" customFormat="1" ht="24.2" customHeight="1">
      <c r="A140" s="29"/>
      <c r="B140" s="147"/>
      <c r="C140" s="162" t="s">
        <v>152</v>
      </c>
      <c r="D140" s="162" t="s">
        <v>187</v>
      </c>
      <c r="E140" s="163" t="s">
        <v>301</v>
      </c>
      <c r="F140" s="164" t="s">
        <v>302</v>
      </c>
      <c r="G140" s="165" t="s">
        <v>267</v>
      </c>
      <c r="H140" s="166">
        <v>2</v>
      </c>
      <c r="I140" s="167"/>
      <c r="J140" s="166">
        <f t="shared" si="0"/>
        <v>0</v>
      </c>
      <c r="K140" s="168"/>
      <c r="L140" s="169"/>
      <c r="M140" s="170" t="s">
        <v>1</v>
      </c>
      <c r="N140" s="171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133</v>
      </c>
      <c r="AT140" s="159" t="s">
        <v>187</v>
      </c>
      <c r="AU140" s="159" t="s">
        <v>84</v>
      </c>
      <c r="AY140" s="14" t="s">
        <v>117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84</v>
      </c>
      <c r="BK140" s="161">
        <f t="shared" si="9"/>
        <v>0</v>
      </c>
      <c r="BL140" s="14" t="s">
        <v>123</v>
      </c>
      <c r="BM140" s="159" t="s">
        <v>185</v>
      </c>
    </row>
    <row r="141" spans="1:65" s="2" customFormat="1" ht="24.2" customHeight="1">
      <c r="A141" s="29"/>
      <c r="B141" s="147"/>
      <c r="C141" s="148" t="s">
        <v>186</v>
      </c>
      <c r="D141" s="148" t="s">
        <v>119</v>
      </c>
      <c r="E141" s="149" t="s">
        <v>303</v>
      </c>
      <c r="F141" s="150" t="s">
        <v>304</v>
      </c>
      <c r="G141" s="151" t="s">
        <v>267</v>
      </c>
      <c r="H141" s="152">
        <v>6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123</v>
      </c>
      <c r="AT141" s="159" t="s">
        <v>119</v>
      </c>
      <c r="AU141" s="159" t="s">
        <v>84</v>
      </c>
      <c r="AY141" s="14" t="s">
        <v>117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84</v>
      </c>
      <c r="BK141" s="161">
        <f t="shared" si="9"/>
        <v>0</v>
      </c>
      <c r="BL141" s="14" t="s">
        <v>123</v>
      </c>
      <c r="BM141" s="159" t="s">
        <v>190</v>
      </c>
    </row>
    <row r="142" spans="1:65" s="2" customFormat="1" ht="16.5" customHeight="1">
      <c r="A142" s="29"/>
      <c r="B142" s="147"/>
      <c r="C142" s="162" t="s">
        <v>7</v>
      </c>
      <c r="D142" s="162" t="s">
        <v>187</v>
      </c>
      <c r="E142" s="163" t="s">
        <v>305</v>
      </c>
      <c r="F142" s="164" t="s">
        <v>306</v>
      </c>
      <c r="G142" s="165" t="s">
        <v>267</v>
      </c>
      <c r="H142" s="166">
        <v>6</v>
      </c>
      <c r="I142" s="167"/>
      <c r="J142" s="166">
        <f t="shared" si="0"/>
        <v>0</v>
      </c>
      <c r="K142" s="168"/>
      <c r="L142" s="169"/>
      <c r="M142" s="170" t="s">
        <v>1</v>
      </c>
      <c r="N142" s="171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133</v>
      </c>
      <c r="AT142" s="159" t="s">
        <v>187</v>
      </c>
      <c r="AU142" s="159" t="s">
        <v>84</v>
      </c>
      <c r="AY142" s="14" t="s">
        <v>117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84</v>
      </c>
      <c r="BK142" s="161">
        <f t="shared" si="9"/>
        <v>0</v>
      </c>
      <c r="BL142" s="14" t="s">
        <v>123</v>
      </c>
      <c r="BM142" s="159" t="s">
        <v>195</v>
      </c>
    </row>
    <row r="143" spans="1:65" s="2" customFormat="1" ht="16.5" customHeight="1">
      <c r="A143" s="29"/>
      <c r="B143" s="147"/>
      <c r="C143" s="148" t="s">
        <v>196</v>
      </c>
      <c r="D143" s="148" t="s">
        <v>119</v>
      </c>
      <c r="E143" s="149" t="s">
        <v>307</v>
      </c>
      <c r="F143" s="150" t="s">
        <v>308</v>
      </c>
      <c r="G143" s="151" t="s">
        <v>126</v>
      </c>
      <c r="H143" s="152">
        <v>25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123</v>
      </c>
      <c r="AT143" s="159" t="s">
        <v>119</v>
      </c>
      <c r="AU143" s="159" t="s">
        <v>84</v>
      </c>
      <c r="AY143" s="14" t="s">
        <v>117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84</v>
      </c>
      <c r="BK143" s="161">
        <f t="shared" si="9"/>
        <v>0</v>
      </c>
      <c r="BL143" s="14" t="s">
        <v>123</v>
      </c>
      <c r="BM143" s="159" t="s">
        <v>199</v>
      </c>
    </row>
    <row r="144" spans="1:65" s="2" customFormat="1" ht="16.5" customHeight="1">
      <c r="A144" s="29"/>
      <c r="B144" s="147"/>
      <c r="C144" s="162" t="s">
        <v>159</v>
      </c>
      <c r="D144" s="162" t="s">
        <v>187</v>
      </c>
      <c r="E144" s="163" t="s">
        <v>309</v>
      </c>
      <c r="F144" s="164" t="s">
        <v>310</v>
      </c>
      <c r="G144" s="165" t="s">
        <v>126</v>
      </c>
      <c r="H144" s="166">
        <v>25</v>
      </c>
      <c r="I144" s="167"/>
      <c r="J144" s="166">
        <f t="shared" si="0"/>
        <v>0</v>
      </c>
      <c r="K144" s="168"/>
      <c r="L144" s="169"/>
      <c r="M144" s="170" t="s">
        <v>1</v>
      </c>
      <c r="N144" s="171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133</v>
      </c>
      <c r="AT144" s="159" t="s">
        <v>187</v>
      </c>
      <c r="AU144" s="159" t="s">
        <v>84</v>
      </c>
      <c r="AY144" s="14" t="s">
        <v>117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84</v>
      </c>
      <c r="BK144" s="161">
        <f t="shared" si="9"/>
        <v>0</v>
      </c>
      <c r="BL144" s="14" t="s">
        <v>123</v>
      </c>
      <c r="BM144" s="159" t="s">
        <v>202</v>
      </c>
    </row>
    <row r="145" spans="1:65" s="2" customFormat="1" ht="16.5" customHeight="1">
      <c r="A145" s="29"/>
      <c r="B145" s="147"/>
      <c r="C145" s="148" t="s">
        <v>203</v>
      </c>
      <c r="D145" s="148" t="s">
        <v>119</v>
      </c>
      <c r="E145" s="149" t="s">
        <v>311</v>
      </c>
      <c r="F145" s="150" t="s">
        <v>312</v>
      </c>
      <c r="G145" s="151" t="s">
        <v>126</v>
      </c>
      <c r="H145" s="152">
        <v>30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123</v>
      </c>
      <c r="AT145" s="159" t="s">
        <v>119</v>
      </c>
      <c r="AU145" s="159" t="s">
        <v>84</v>
      </c>
      <c r="AY145" s="14" t="s">
        <v>117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84</v>
      </c>
      <c r="BK145" s="161">
        <f t="shared" si="9"/>
        <v>0</v>
      </c>
      <c r="BL145" s="14" t="s">
        <v>123</v>
      </c>
      <c r="BM145" s="159" t="s">
        <v>206</v>
      </c>
    </row>
    <row r="146" spans="1:65" s="2" customFormat="1" ht="16.5" customHeight="1">
      <c r="A146" s="29"/>
      <c r="B146" s="147"/>
      <c r="C146" s="162" t="s">
        <v>162</v>
      </c>
      <c r="D146" s="162" t="s">
        <v>187</v>
      </c>
      <c r="E146" s="163" t="s">
        <v>313</v>
      </c>
      <c r="F146" s="164" t="s">
        <v>314</v>
      </c>
      <c r="G146" s="165" t="s">
        <v>126</v>
      </c>
      <c r="H146" s="166">
        <v>30</v>
      </c>
      <c r="I146" s="167"/>
      <c r="J146" s="166">
        <f t="shared" si="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133</v>
      </c>
      <c r="AT146" s="159" t="s">
        <v>187</v>
      </c>
      <c r="AU146" s="159" t="s">
        <v>84</v>
      </c>
      <c r="AY146" s="14" t="s">
        <v>117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84</v>
      </c>
      <c r="BK146" s="161">
        <f t="shared" si="9"/>
        <v>0</v>
      </c>
      <c r="BL146" s="14" t="s">
        <v>123</v>
      </c>
      <c r="BM146" s="159" t="s">
        <v>211</v>
      </c>
    </row>
    <row r="147" spans="1:65" s="2" customFormat="1" ht="16.5" customHeight="1">
      <c r="A147" s="29"/>
      <c r="B147" s="147"/>
      <c r="C147" s="148" t="s">
        <v>212</v>
      </c>
      <c r="D147" s="148" t="s">
        <v>119</v>
      </c>
      <c r="E147" s="149" t="s">
        <v>315</v>
      </c>
      <c r="F147" s="150" t="s">
        <v>316</v>
      </c>
      <c r="G147" s="151" t="s">
        <v>126</v>
      </c>
      <c r="H147" s="152">
        <v>6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123</v>
      </c>
      <c r="AT147" s="159" t="s">
        <v>119</v>
      </c>
      <c r="AU147" s="159" t="s">
        <v>84</v>
      </c>
      <c r="AY147" s="14" t="s">
        <v>117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84</v>
      </c>
      <c r="BK147" s="161">
        <f t="shared" si="9"/>
        <v>0</v>
      </c>
      <c r="BL147" s="14" t="s">
        <v>123</v>
      </c>
      <c r="BM147" s="159" t="s">
        <v>215</v>
      </c>
    </row>
    <row r="148" spans="1:65" s="12" customFormat="1" ht="22.9" customHeight="1">
      <c r="B148" s="134"/>
      <c r="D148" s="135" t="s">
        <v>74</v>
      </c>
      <c r="E148" s="145" t="s">
        <v>317</v>
      </c>
      <c r="F148" s="145" t="s">
        <v>318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SUM(P149:P159)</f>
        <v>0</v>
      </c>
      <c r="Q148" s="140"/>
      <c r="R148" s="141">
        <f>SUM(R149:R159)</f>
        <v>0</v>
      </c>
      <c r="S148" s="140"/>
      <c r="T148" s="142">
        <f>SUM(T149:T159)</f>
        <v>0</v>
      </c>
      <c r="AR148" s="135" t="s">
        <v>80</v>
      </c>
      <c r="AT148" s="143" t="s">
        <v>74</v>
      </c>
      <c r="AU148" s="143" t="s">
        <v>80</v>
      </c>
      <c r="AY148" s="135" t="s">
        <v>117</v>
      </c>
      <c r="BK148" s="144">
        <f>SUM(BK149:BK159)</f>
        <v>0</v>
      </c>
    </row>
    <row r="149" spans="1:65" s="2" customFormat="1" ht="21.75" customHeight="1">
      <c r="A149" s="29"/>
      <c r="B149" s="147"/>
      <c r="C149" s="148" t="s">
        <v>167</v>
      </c>
      <c r="D149" s="148" t="s">
        <v>119</v>
      </c>
      <c r="E149" s="149" t="s">
        <v>319</v>
      </c>
      <c r="F149" s="150" t="s">
        <v>320</v>
      </c>
      <c r="G149" s="151" t="s">
        <v>321</v>
      </c>
      <c r="H149" s="152">
        <v>0.02</v>
      </c>
      <c r="I149" s="153"/>
      <c r="J149" s="152">
        <f t="shared" ref="J149:J159" si="10">ROUND(I149*H149,3)</f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ref="P149:P159" si="11">O149*H149</f>
        <v>0</v>
      </c>
      <c r="Q149" s="157">
        <v>0</v>
      </c>
      <c r="R149" s="157">
        <f t="shared" ref="R149:R159" si="12">Q149*H149</f>
        <v>0</v>
      </c>
      <c r="S149" s="157">
        <v>0</v>
      </c>
      <c r="T149" s="158">
        <f t="shared" ref="T149:T159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123</v>
      </c>
      <c r="AT149" s="159" t="s">
        <v>119</v>
      </c>
      <c r="AU149" s="159" t="s">
        <v>84</v>
      </c>
      <c r="AY149" s="14" t="s">
        <v>117</v>
      </c>
      <c r="BE149" s="160">
        <f t="shared" ref="BE149:BE159" si="14">IF(N149="základná",J149,0)</f>
        <v>0</v>
      </c>
      <c r="BF149" s="160">
        <f t="shared" ref="BF149:BF159" si="15">IF(N149="znížená",J149,0)</f>
        <v>0</v>
      </c>
      <c r="BG149" s="160">
        <f t="shared" ref="BG149:BG159" si="16">IF(N149="zákl. prenesená",J149,0)</f>
        <v>0</v>
      </c>
      <c r="BH149" s="160">
        <f t="shared" ref="BH149:BH159" si="17">IF(N149="zníž. prenesená",J149,0)</f>
        <v>0</v>
      </c>
      <c r="BI149" s="160">
        <f t="shared" ref="BI149:BI159" si="18">IF(N149="nulová",J149,0)</f>
        <v>0</v>
      </c>
      <c r="BJ149" s="14" t="s">
        <v>84</v>
      </c>
      <c r="BK149" s="161">
        <f t="shared" ref="BK149:BK159" si="19">ROUND(I149*H149,3)</f>
        <v>0</v>
      </c>
      <c r="BL149" s="14" t="s">
        <v>123</v>
      </c>
      <c r="BM149" s="159" t="s">
        <v>218</v>
      </c>
    </row>
    <row r="150" spans="1:65" s="2" customFormat="1" ht="24.2" customHeight="1">
      <c r="A150" s="29"/>
      <c r="B150" s="147"/>
      <c r="C150" s="148" t="s">
        <v>219</v>
      </c>
      <c r="D150" s="148" t="s">
        <v>119</v>
      </c>
      <c r="E150" s="149" t="s">
        <v>322</v>
      </c>
      <c r="F150" s="150" t="s">
        <v>323</v>
      </c>
      <c r="G150" s="151" t="s">
        <v>137</v>
      </c>
      <c r="H150" s="152">
        <v>0.54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123</v>
      </c>
      <c r="AT150" s="159" t="s">
        <v>119</v>
      </c>
      <c r="AU150" s="159" t="s">
        <v>84</v>
      </c>
      <c r="AY150" s="14" t="s">
        <v>117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84</v>
      </c>
      <c r="BK150" s="161">
        <f t="shared" si="19"/>
        <v>0</v>
      </c>
      <c r="BL150" s="14" t="s">
        <v>123</v>
      </c>
      <c r="BM150" s="159" t="s">
        <v>222</v>
      </c>
    </row>
    <row r="151" spans="1:65" s="2" customFormat="1" ht="16.5" customHeight="1">
      <c r="A151" s="29"/>
      <c r="B151" s="147"/>
      <c r="C151" s="148" t="s">
        <v>171</v>
      </c>
      <c r="D151" s="148" t="s">
        <v>119</v>
      </c>
      <c r="E151" s="149" t="s">
        <v>324</v>
      </c>
      <c r="F151" s="150" t="s">
        <v>325</v>
      </c>
      <c r="G151" s="151" t="s">
        <v>137</v>
      </c>
      <c r="H151" s="152">
        <v>0.52</v>
      </c>
      <c r="I151" s="153"/>
      <c r="J151" s="152">
        <f t="shared" si="1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123</v>
      </c>
      <c r="AT151" s="159" t="s">
        <v>119</v>
      </c>
      <c r="AU151" s="159" t="s">
        <v>84</v>
      </c>
      <c r="AY151" s="14" t="s">
        <v>117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84</v>
      </c>
      <c r="BK151" s="161">
        <f t="shared" si="19"/>
        <v>0</v>
      </c>
      <c r="BL151" s="14" t="s">
        <v>123</v>
      </c>
      <c r="BM151" s="159" t="s">
        <v>225</v>
      </c>
    </row>
    <row r="152" spans="1:65" s="2" customFormat="1" ht="16.5" customHeight="1">
      <c r="A152" s="29"/>
      <c r="B152" s="147"/>
      <c r="C152" s="148" t="s">
        <v>226</v>
      </c>
      <c r="D152" s="148" t="s">
        <v>119</v>
      </c>
      <c r="E152" s="149" t="s">
        <v>326</v>
      </c>
      <c r="F152" s="150" t="s">
        <v>327</v>
      </c>
      <c r="G152" s="151" t="s">
        <v>126</v>
      </c>
      <c r="H152" s="152">
        <v>10</v>
      </c>
      <c r="I152" s="153"/>
      <c r="J152" s="152">
        <f t="shared" si="10"/>
        <v>0</v>
      </c>
      <c r="K152" s="154"/>
      <c r="L152" s="30"/>
      <c r="M152" s="155" t="s">
        <v>1</v>
      </c>
      <c r="N152" s="156" t="s">
        <v>41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123</v>
      </c>
      <c r="AT152" s="159" t="s">
        <v>119</v>
      </c>
      <c r="AU152" s="159" t="s">
        <v>84</v>
      </c>
      <c r="AY152" s="14" t="s">
        <v>117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84</v>
      </c>
      <c r="BK152" s="161">
        <f t="shared" si="19"/>
        <v>0</v>
      </c>
      <c r="BL152" s="14" t="s">
        <v>123</v>
      </c>
      <c r="BM152" s="159" t="s">
        <v>229</v>
      </c>
    </row>
    <row r="153" spans="1:65" s="2" customFormat="1" ht="16.5" customHeight="1">
      <c r="A153" s="29"/>
      <c r="B153" s="147"/>
      <c r="C153" s="148" t="s">
        <v>175</v>
      </c>
      <c r="D153" s="148" t="s">
        <v>119</v>
      </c>
      <c r="E153" s="149" t="s">
        <v>328</v>
      </c>
      <c r="F153" s="150" t="s">
        <v>329</v>
      </c>
      <c r="G153" s="151" t="s">
        <v>126</v>
      </c>
      <c r="H153" s="152">
        <v>20</v>
      </c>
      <c r="I153" s="153"/>
      <c r="J153" s="152">
        <f t="shared" si="1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123</v>
      </c>
      <c r="AT153" s="159" t="s">
        <v>119</v>
      </c>
      <c r="AU153" s="159" t="s">
        <v>84</v>
      </c>
      <c r="AY153" s="14" t="s">
        <v>117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84</v>
      </c>
      <c r="BK153" s="161">
        <f t="shared" si="19"/>
        <v>0</v>
      </c>
      <c r="BL153" s="14" t="s">
        <v>123</v>
      </c>
      <c r="BM153" s="159" t="s">
        <v>232</v>
      </c>
    </row>
    <row r="154" spans="1:65" s="2" customFormat="1" ht="16.5" customHeight="1">
      <c r="A154" s="29"/>
      <c r="B154" s="147"/>
      <c r="C154" s="148" t="s">
        <v>233</v>
      </c>
      <c r="D154" s="148" t="s">
        <v>119</v>
      </c>
      <c r="E154" s="149" t="s">
        <v>330</v>
      </c>
      <c r="F154" s="150" t="s">
        <v>331</v>
      </c>
      <c r="G154" s="151" t="s">
        <v>126</v>
      </c>
      <c r="H154" s="152">
        <v>20</v>
      </c>
      <c r="I154" s="153"/>
      <c r="J154" s="152">
        <f t="shared" si="1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123</v>
      </c>
      <c r="AT154" s="159" t="s">
        <v>119</v>
      </c>
      <c r="AU154" s="159" t="s">
        <v>84</v>
      </c>
      <c r="AY154" s="14" t="s">
        <v>117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84</v>
      </c>
      <c r="BK154" s="161">
        <f t="shared" si="19"/>
        <v>0</v>
      </c>
      <c r="BL154" s="14" t="s">
        <v>123</v>
      </c>
      <c r="BM154" s="159" t="s">
        <v>236</v>
      </c>
    </row>
    <row r="155" spans="1:65" s="2" customFormat="1" ht="16.5" customHeight="1">
      <c r="A155" s="29"/>
      <c r="B155" s="147"/>
      <c r="C155" s="148" t="s">
        <v>178</v>
      </c>
      <c r="D155" s="148" t="s">
        <v>119</v>
      </c>
      <c r="E155" s="149" t="s">
        <v>332</v>
      </c>
      <c r="F155" s="150" t="s">
        <v>333</v>
      </c>
      <c r="G155" s="151" t="s">
        <v>126</v>
      </c>
      <c r="H155" s="152">
        <v>20</v>
      </c>
      <c r="I155" s="153"/>
      <c r="J155" s="152">
        <f t="shared" si="10"/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123</v>
      </c>
      <c r="AT155" s="159" t="s">
        <v>119</v>
      </c>
      <c r="AU155" s="159" t="s">
        <v>84</v>
      </c>
      <c r="AY155" s="14" t="s">
        <v>117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84</v>
      </c>
      <c r="BK155" s="161">
        <f t="shared" si="19"/>
        <v>0</v>
      </c>
      <c r="BL155" s="14" t="s">
        <v>123</v>
      </c>
      <c r="BM155" s="159" t="s">
        <v>239</v>
      </c>
    </row>
    <row r="156" spans="1:65" s="2" customFormat="1" ht="24.2" customHeight="1">
      <c r="A156" s="29"/>
      <c r="B156" s="147"/>
      <c r="C156" s="162" t="s">
        <v>240</v>
      </c>
      <c r="D156" s="162" t="s">
        <v>187</v>
      </c>
      <c r="E156" s="163" t="s">
        <v>334</v>
      </c>
      <c r="F156" s="164" t="s">
        <v>335</v>
      </c>
      <c r="G156" s="165" t="s">
        <v>126</v>
      </c>
      <c r="H156" s="166">
        <v>20</v>
      </c>
      <c r="I156" s="167"/>
      <c r="J156" s="166">
        <f t="shared" si="10"/>
        <v>0</v>
      </c>
      <c r="K156" s="168"/>
      <c r="L156" s="169"/>
      <c r="M156" s="170" t="s">
        <v>1</v>
      </c>
      <c r="N156" s="171" t="s">
        <v>41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133</v>
      </c>
      <c r="AT156" s="159" t="s">
        <v>187</v>
      </c>
      <c r="AU156" s="159" t="s">
        <v>84</v>
      </c>
      <c r="AY156" s="14" t="s">
        <v>117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84</v>
      </c>
      <c r="BK156" s="161">
        <f t="shared" si="19"/>
        <v>0</v>
      </c>
      <c r="BL156" s="14" t="s">
        <v>123</v>
      </c>
      <c r="BM156" s="159" t="s">
        <v>243</v>
      </c>
    </row>
    <row r="157" spans="1:65" s="2" customFormat="1" ht="16.5" customHeight="1">
      <c r="A157" s="29"/>
      <c r="B157" s="147"/>
      <c r="C157" s="148" t="s">
        <v>182</v>
      </c>
      <c r="D157" s="148" t="s">
        <v>119</v>
      </c>
      <c r="E157" s="149" t="s">
        <v>336</v>
      </c>
      <c r="F157" s="150" t="s">
        <v>337</v>
      </c>
      <c r="G157" s="151" t="s">
        <v>126</v>
      </c>
      <c r="H157" s="152">
        <v>10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123</v>
      </c>
      <c r="AT157" s="159" t="s">
        <v>119</v>
      </c>
      <c r="AU157" s="159" t="s">
        <v>84</v>
      </c>
      <c r="AY157" s="14" t="s">
        <v>117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84</v>
      </c>
      <c r="BK157" s="161">
        <f t="shared" si="19"/>
        <v>0</v>
      </c>
      <c r="BL157" s="14" t="s">
        <v>123</v>
      </c>
      <c r="BM157" s="159" t="s">
        <v>246</v>
      </c>
    </row>
    <row r="158" spans="1:65" s="2" customFormat="1" ht="16.5" customHeight="1">
      <c r="A158" s="29"/>
      <c r="B158" s="147"/>
      <c r="C158" s="148" t="s">
        <v>247</v>
      </c>
      <c r="D158" s="148" t="s">
        <v>119</v>
      </c>
      <c r="E158" s="149" t="s">
        <v>338</v>
      </c>
      <c r="F158" s="150" t="s">
        <v>339</v>
      </c>
      <c r="G158" s="151" t="s">
        <v>126</v>
      </c>
      <c r="H158" s="152">
        <v>20</v>
      </c>
      <c r="I158" s="153"/>
      <c r="J158" s="152">
        <f t="shared" si="1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123</v>
      </c>
      <c r="AT158" s="159" t="s">
        <v>119</v>
      </c>
      <c r="AU158" s="159" t="s">
        <v>84</v>
      </c>
      <c r="AY158" s="14" t="s">
        <v>117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84</v>
      </c>
      <c r="BK158" s="161">
        <f t="shared" si="19"/>
        <v>0</v>
      </c>
      <c r="BL158" s="14" t="s">
        <v>123</v>
      </c>
      <c r="BM158" s="159" t="s">
        <v>250</v>
      </c>
    </row>
    <row r="159" spans="1:65" s="2" customFormat="1" ht="16.5" customHeight="1">
      <c r="A159" s="29"/>
      <c r="B159" s="147"/>
      <c r="C159" s="148" t="s">
        <v>185</v>
      </c>
      <c r="D159" s="148" t="s">
        <v>119</v>
      </c>
      <c r="E159" s="149" t="s">
        <v>340</v>
      </c>
      <c r="F159" s="150" t="s">
        <v>341</v>
      </c>
      <c r="G159" s="151" t="s">
        <v>122</v>
      </c>
      <c r="H159" s="152">
        <v>30</v>
      </c>
      <c r="I159" s="153"/>
      <c r="J159" s="152">
        <f t="shared" si="1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123</v>
      </c>
      <c r="AT159" s="159" t="s">
        <v>119</v>
      </c>
      <c r="AU159" s="159" t="s">
        <v>84</v>
      </c>
      <c r="AY159" s="14" t="s">
        <v>117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84</v>
      </c>
      <c r="BK159" s="161">
        <f t="shared" si="19"/>
        <v>0</v>
      </c>
      <c r="BL159" s="14" t="s">
        <v>123</v>
      </c>
      <c r="BM159" s="159" t="s">
        <v>255</v>
      </c>
    </row>
    <row r="160" spans="1:65" s="12" customFormat="1" ht="22.9" customHeight="1">
      <c r="B160" s="134"/>
      <c r="D160" s="135" t="s">
        <v>74</v>
      </c>
      <c r="E160" s="145" t="s">
        <v>342</v>
      </c>
      <c r="F160" s="145" t="s">
        <v>343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SUM(P161:P163)</f>
        <v>0</v>
      </c>
      <c r="Q160" s="140"/>
      <c r="R160" s="141">
        <f>SUM(R161:R163)</f>
        <v>0</v>
      </c>
      <c r="S160" s="140"/>
      <c r="T160" s="142">
        <f>SUM(T161:T163)</f>
        <v>0</v>
      </c>
      <c r="AR160" s="135" t="s">
        <v>80</v>
      </c>
      <c r="AT160" s="143" t="s">
        <v>74</v>
      </c>
      <c r="AU160" s="143" t="s">
        <v>80</v>
      </c>
      <c r="AY160" s="135" t="s">
        <v>117</v>
      </c>
      <c r="BK160" s="144">
        <f>SUM(BK161:BK163)</f>
        <v>0</v>
      </c>
    </row>
    <row r="161" spans="1:65" s="2" customFormat="1" ht="16.5" customHeight="1">
      <c r="A161" s="29"/>
      <c r="B161" s="147"/>
      <c r="C161" s="162" t="s">
        <v>344</v>
      </c>
      <c r="D161" s="162" t="s">
        <v>187</v>
      </c>
      <c r="E161" s="163" t="s">
        <v>345</v>
      </c>
      <c r="F161" s="164" t="s">
        <v>346</v>
      </c>
      <c r="G161" s="165" t="s">
        <v>347</v>
      </c>
      <c r="H161" s="167"/>
      <c r="I161" s="167"/>
      <c r="J161" s="166">
        <f>ROUND(I161*H161,3)</f>
        <v>0</v>
      </c>
      <c r="K161" s="168"/>
      <c r="L161" s="169"/>
      <c r="M161" s="170" t="s">
        <v>1</v>
      </c>
      <c r="N161" s="171" t="s">
        <v>41</v>
      </c>
      <c r="O161" s="58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133</v>
      </c>
      <c r="AT161" s="159" t="s">
        <v>187</v>
      </c>
      <c r="AU161" s="159" t="s">
        <v>84</v>
      </c>
      <c r="AY161" s="14" t="s">
        <v>117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4" t="s">
        <v>84</v>
      </c>
      <c r="BK161" s="161">
        <f>ROUND(I161*H161,3)</f>
        <v>0</v>
      </c>
      <c r="BL161" s="14" t="s">
        <v>123</v>
      </c>
      <c r="BM161" s="159" t="s">
        <v>348</v>
      </c>
    </row>
    <row r="162" spans="1:65" s="2" customFormat="1" ht="16.5" customHeight="1">
      <c r="A162" s="29"/>
      <c r="B162" s="147"/>
      <c r="C162" s="148" t="s">
        <v>190</v>
      </c>
      <c r="D162" s="148" t="s">
        <v>119</v>
      </c>
      <c r="E162" s="149" t="s">
        <v>349</v>
      </c>
      <c r="F162" s="150" t="s">
        <v>350</v>
      </c>
      <c r="G162" s="151" t="s">
        <v>347</v>
      </c>
      <c r="H162" s="153"/>
      <c r="I162" s="153"/>
      <c r="J162" s="152">
        <f>ROUND(I162*H162,3)</f>
        <v>0</v>
      </c>
      <c r="K162" s="154"/>
      <c r="L162" s="30"/>
      <c r="M162" s="155" t="s">
        <v>1</v>
      </c>
      <c r="N162" s="156" t="s">
        <v>41</v>
      </c>
      <c r="O162" s="58"/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123</v>
      </c>
      <c r="AT162" s="159" t="s">
        <v>119</v>
      </c>
      <c r="AU162" s="159" t="s">
        <v>84</v>
      </c>
      <c r="AY162" s="14" t="s">
        <v>117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4" t="s">
        <v>84</v>
      </c>
      <c r="BK162" s="161">
        <f>ROUND(I162*H162,3)</f>
        <v>0</v>
      </c>
      <c r="BL162" s="14" t="s">
        <v>123</v>
      </c>
      <c r="BM162" s="159" t="s">
        <v>351</v>
      </c>
    </row>
    <row r="163" spans="1:65" s="2" customFormat="1" ht="16.5" customHeight="1">
      <c r="A163" s="29"/>
      <c r="B163" s="147"/>
      <c r="C163" s="148" t="s">
        <v>352</v>
      </c>
      <c r="D163" s="148" t="s">
        <v>119</v>
      </c>
      <c r="E163" s="149" t="s">
        <v>353</v>
      </c>
      <c r="F163" s="150" t="s">
        <v>354</v>
      </c>
      <c r="G163" s="151" t="s">
        <v>355</v>
      </c>
      <c r="H163" s="152">
        <v>5</v>
      </c>
      <c r="I163" s="153"/>
      <c r="J163" s="152">
        <f>ROUND(I163*H163,3)</f>
        <v>0</v>
      </c>
      <c r="K163" s="154"/>
      <c r="L163" s="30"/>
      <c r="M163" s="172" t="s">
        <v>1</v>
      </c>
      <c r="N163" s="173" t="s">
        <v>41</v>
      </c>
      <c r="O163" s="174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123</v>
      </c>
      <c r="AT163" s="159" t="s">
        <v>119</v>
      </c>
      <c r="AU163" s="159" t="s">
        <v>84</v>
      </c>
      <c r="AY163" s="14" t="s">
        <v>117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4" t="s">
        <v>84</v>
      </c>
      <c r="BK163" s="161">
        <f>ROUND(I163*H163,3)</f>
        <v>0</v>
      </c>
      <c r="BL163" s="14" t="s">
        <v>123</v>
      </c>
      <c r="BM163" s="159" t="s">
        <v>356</v>
      </c>
    </row>
    <row r="164" spans="1:65" s="2" customFormat="1" ht="6.95" customHeight="1">
      <c r="A164" s="29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19:K16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Modernizácia chodníka</vt:lpstr>
      <vt:lpstr>2 - Osvetlenie priechodu ...</vt:lpstr>
      <vt:lpstr>'1 - Modernizácia chodníka'!Názvy_tlače</vt:lpstr>
      <vt:lpstr>'2 - Osvetlenie priechodu ...'!Názvy_tlače</vt:lpstr>
      <vt:lpstr>'Rekapitulácia stavby'!Názvy_tlače</vt:lpstr>
      <vt:lpstr>'1 - Modernizácia chodníka'!Oblasť_tlače</vt:lpstr>
      <vt:lpstr>'2 - Osvetlenie priechodu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STEHLÍKOVÁ Eva</dc:creator>
  <cp:lastModifiedBy>STEHLÍKOVÁ Eva</cp:lastModifiedBy>
  <dcterms:created xsi:type="dcterms:W3CDTF">2022-08-25T19:57:29Z</dcterms:created>
  <dcterms:modified xsi:type="dcterms:W3CDTF">2022-08-26T11:12:13Z</dcterms:modified>
</cp:coreProperties>
</file>