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NKO\Desktop\ACER2\Bystré\Infraštruktúra 2\Nové VO\E mail\"/>
    </mc:Choice>
  </mc:AlternateContent>
  <xr:revisionPtr revIDLastSave="0" documentId="13_ncr:1_{3BDBF0C7-9BF5-4DC0-8643-5861119D314F}" xr6:coauthVersionLast="47" xr6:coauthVersionMax="47" xr10:uidLastSave="{00000000-0000-0000-0000-000000000000}"/>
  <bookViews>
    <workbookView xWindow="28680" yWindow="-120" windowWidth="20640" windowHeight="11160" xr2:uid="{F31DFBBB-2993-4ACF-B46A-BB2C2FBD69B3}"/>
  </bookViews>
  <sheets>
    <sheet name="Rekapitulácia" sheetId="1" r:id="rId1"/>
    <sheet name="Krycí list stavby" sheetId="2" r:id="rId2"/>
    <sheet name="SO 15643" sheetId="3" r:id="rId3"/>
    <sheet name="SO 15644" sheetId="4" r:id="rId4"/>
    <sheet name="SO 15645" sheetId="5" r:id="rId5"/>
    <sheet name="SO 15646" sheetId="6" r:id="rId6"/>
    <sheet name="SO 15647" sheetId="7" r:id="rId7"/>
  </sheets>
  <definedNames>
    <definedName name="_xlnm.Print_Area" localSheetId="2">'SO 15643'!$B$2:$V$106</definedName>
    <definedName name="_xlnm.Print_Area" localSheetId="3">'SO 15644'!$B$2:$V$118</definedName>
    <definedName name="_xlnm.Print_Area" localSheetId="4">'SO 15645'!$B$2:$V$106</definedName>
    <definedName name="_xlnm.Print_Area" localSheetId="5">'SO 15646'!$B$2:$V$124</definedName>
    <definedName name="_xlnm.Print_Area" localSheetId="6">'SO 15647'!$B$2:$V$117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4" i="2" l="1"/>
  <c r="E18" i="2"/>
  <c r="E19" i="2"/>
  <c r="D19" i="2"/>
  <c r="C19" i="2"/>
  <c r="D18" i="2"/>
  <c r="C18" i="2"/>
  <c r="E17" i="2"/>
  <c r="D17" i="2"/>
  <c r="C17" i="2"/>
  <c r="E16" i="2"/>
  <c r="D16" i="2"/>
  <c r="C16" i="2"/>
  <c r="F12" i="1"/>
  <c r="E11" i="1"/>
  <c r="D11" i="1"/>
  <c r="E10" i="1"/>
  <c r="D10" i="1"/>
  <c r="E9" i="1"/>
  <c r="D9" i="1"/>
  <c r="E8" i="1"/>
  <c r="D8" i="1"/>
  <c r="E7" i="1"/>
  <c r="D7" i="1"/>
  <c r="D12" i="1" s="1"/>
  <c r="I17" i="2" s="1"/>
  <c r="K11" i="1"/>
  <c r="H29" i="7"/>
  <c r="P29" i="7" s="1"/>
  <c r="P17" i="7"/>
  <c r="P16" i="7"/>
  <c r="Y117" i="7"/>
  <c r="Z117" i="7"/>
  <c r="H60" i="7"/>
  <c r="F60" i="7"/>
  <c r="S114" i="7"/>
  <c r="V114" i="7"/>
  <c r="I60" i="7" s="1"/>
  <c r="M114" i="7"/>
  <c r="I114" i="7"/>
  <c r="G60" i="7" s="1"/>
  <c r="K113" i="7"/>
  <c r="J113" i="7"/>
  <c r="S113" i="7"/>
  <c r="L113" i="7"/>
  <c r="L114" i="7" s="1"/>
  <c r="E60" i="7" s="1"/>
  <c r="I113" i="7"/>
  <c r="I59" i="7"/>
  <c r="V110" i="7"/>
  <c r="K109" i="7"/>
  <c r="J109" i="7"/>
  <c r="S109" i="7"/>
  <c r="M109" i="7"/>
  <c r="I109" i="7"/>
  <c r="K108" i="7"/>
  <c r="J108" i="7"/>
  <c r="S108" i="7"/>
  <c r="M108" i="7"/>
  <c r="M110" i="7" s="1"/>
  <c r="F59" i="7" s="1"/>
  <c r="I108" i="7"/>
  <c r="K107" i="7"/>
  <c r="J107" i="7"/>
  <c r="S107" i="7"/>
  <c r="L107" i="7"/>
  <c r="I107" i="7"/>
  <c r="K106" i="7"/>
  <c r="J106" i="7"/>
  <c r="S106" i="7"/>
  <c r="L106" i="7"/>
  <c r="I106" i="7"/>
  <c r="K105" i="7"/>
  <c r="J105" i="7"/>
  <c r="S105" i="7"/>
  <c r="L105" i="7"/>
  <c r="I105" i="7"/>
  <c r="K104" i="7"/>
  <c r="J104" i="7"/>
  <c r="S104" i="7"/>
  <c r="L104" i="7"/>
  <c r="I104" i="7"/>
  <c r="K103" i="7"/>
  <c r="J103" i="7"/>
  <c r="S103" i="7"/>
  <c r="L103" i="7"/>
  <c r="I103" i="7"/>
  <c r="K102" i="7"/>
  <c r="J102" i="7"/>
  <c r="S102" i="7"/>
  <c r="L102" i="7"/>
  <c r="I102" i="7"/>
  <c r="K101" i="7"/>
  <c r="J101" i="7"/>
  <c r="S101" i="7"/>
  <c r="L101" i="7"/>
  <c r="I101" i="7"/>
  <c r="K100" i="7"/>
  <c r="J100" i="7"/>
  <c r="S100" i="7"/>
  <c r="L100" i="7"/>
  <c r="L110" i="7" s="1"/>
  <c r="E59" i="7" s="1"/>
  <c r="I100" i="7"/>
  <c r="K99" i="7"/>
  <c r="J99" i="7"/>
  <c r="S99" i="7"/>
  <c r="S110" i="7" s="1"/>
  <c r="H59" i="7" s="1"/>
  <c r="L99" i="7"/>
  <c r="I99" i="7"/>
  <c r="V96" i="7"/>
  <c r="I58" i="7" s="1"/>
  <c r="K95" i="7"/>
  <c r="J95" i="7"/>
  <c r="S95" i="7"/>
  <c r="M95" i="7"/>
  <c r="M96" i="7" s="1"/>
  <c r="F58" i="7" s="1"/>
  <c r="I95" i="7"/>
  <c r="K94" i="7"/>
  <c r="J94" i="7"/>
  <c r="S94" i="7"/>
  <c r="S96" i="7" s="1"/>
  <c r="H58" i="7" s="1"/>
  <c r="L94" i="7"/>
  <c r="L96" i="7" s="1"/>
  <c r="E58" i="7" s="1"/>
  <c r="I94" i="7"/>
  <c r="V91" i="7"/>
  <c r="I57" i="7" s="1"/>
  <c r="M91" i="7"/>
  <c r="K90" i="7"/>
  <c r="J90" i="7"/>
  <c r="S90" i="7"/>
  <c r="L90" i="7"/>
  <c r="I90" i="7"/>
  <c r="K89" i="7"/>
  <c r="J89" i="7"/>
  <c r="S89" i="7"/>
  <c r="L89" i="7"/>
  <c r="I89" i="7"/>
  <c r="K88" i="7"/>
  <c r="J88" i="7"/>
  <c r="S88" i="7"/>
  <c r="S91" i="7" s="1"/>
  <c r="H57" i="7" s="1"/>
  <c r="L88" i="7"/>
  <c r="L91" i="7" s="1"/>
  <c r="E57" i="7" s="1"/>
  <c r="I88" i="7"/>
  <c r="S85" i="7"/>
  <c r="H56" i="7" s="1"/>
  <c r="V85" i="7"/>
  <c r="M85" i="7"/>
  <c r="F56" i="7" s="1"/>
  <c r="K84" i="7"/>
  <c r="J84" i="7"/>
  <c r="S84" i="7"/>
  <c r="L84" i="7"/>
  <c r="I84" i="7"/>
  <c r="K83" i="7"/>
  <c r="J83" i="7"/>
  <c r="S83" i="7"/>
  <c r="L83" i="7"/>
  <c r="I83" i="7"/>
  <c r="K82" i="7"/>
  <c r="J82" i="7"/>
  <c r="S82" i="7"/>
  <c r="L82" i="7"/>
  <c r="I82" i="7"/>
  <c r="K81" i="7"/>
  <c r="J81" i="7"/>
  <c r="S81" i="7"/>
  <c r="L81" i="7"/>
  <c r="I81" i="7"/>
  <c r="K80" i="7"/>
  <c r="K117" i="7" s="1"/>
  <c r="J80" i="7"/>
  <c r="S80" i="7"/>
  <c r="L80" i="7"/>
  <c r="I80" i="7"/>
  <c r="P20" i="7"/>
  <c r="K10" i="1"/>
  <c r="H29" i="6"/>
  <c r="P29" i="6" s="1"/>
  <c r="P17" i="6"/>
  <c r="P16" i="6"/>
  <c r="Y124" i="6"/>
  <c r="Z124" i="6"/>
  <c r="V121" i="6"/>
  <c r="I59" i="6" s="1"/>
  <c r="M121" i="6"/>
  <c r="F59" i="6" s="1"/>
  <c r="K120" i="6"/>
  <c r="J120" i="6"/>
  <c r="S120" i="6"/>
  <c r="S121" i="6" s="1"/>
  <c r="H59" i="6" s="1"/>
  <c r="L120" i="6"/>
  <c r="L121" i="6" s="1"/>
  <c r="E59" i="6" s="1"/>
  <c r="I120" i="6"/>
  <c r="I121" i="6" s="1"/>
  <c r="G59" i="6" s="1"/>
  <c r="V117" i="6"/>
  <c r="I58" i="6" s="1"/>
  <c r="K116" i="6"/>
  <c r="J116" i="6"/>
  <c r="S116" i="6"/>
  <c r="M116" i="6"/>
  <c r="I116" i="6"/>
  <c r="K115" i="6"/>
  <c r="J115" i="6"/>
  <c r="S115" i="6"/>
  <c r="M115" i="6"/>
  <c r="I115" i="6"/>
  <c r="K114" i="6"/>
  <c r="J114" i="6"/>
  <c r="S114" i="6"/>
  <c r="M114" i="6"/>
  <c r="I114" i="6"/>
  <c r="K113" i="6"/>
  <c r="J113" i="6"/>
  <c r="S113" i="6"/>
  <c r="M113" i="6"/>
  <c r="I113" i="6"/>
  <c r="K112" i="6"/>
  <c r="J112" i="6"/>
  <c r="S112" i="6"/>
  <c r="M112" i="6"/>
  <c r="I112" i="6"/>
  <c r="K111" i="6"/>
  <c r="J111" i="6"/>
  <c r="S111" i="6"/>
  <c r="L111" i="6"/>
  <c r="I111" i="6"/>
  <c r="K110" i="6"/>
  <c r="J110" i="6"/>
  <c r="S110" i="6"/>
  <c r="L110" i="6"/>
  <c r="I110" i="6"/>
  <c r="K109" i="6"/>
  <c r="J109" i="6"/>
  <c r="S109" i="6"/>
  <c r="L109" i="6"/>
  <c r="I109" i="6"/>
  <c r="K108" i="6"/>
  <c r="J108" i="6"/>
  <c r="S108" i="6"/>
  <c r="L108" i="6"/>
  <c r="I108" i="6"/>
  <c r="K107" i="6"/>
  <c r="J107" i="6"/>
  <c r="S107" i="6"/>
  <c r="L107" i="6"/>
  <c r="I107" i="6"/>
  <c r="K106" i="6"/>
  <c r="J106" i="6"/>
  <c r="S106" i="6"/>
  <c r="L106" i="6"/>
  <c r="I106" i="6"/>
  <c r="K105" i="6"/>
  <c r="J105" i="6"/>
  <c r="S105" i="6"/>
  <c r="L105" i="6"/>
  <c r="I105" i="6"/>
  <c r="K104" i="6"/>
  <c r="J104" i="6"/>
  <c r="S104" i="6"/>
  <c r="S117" i="6" s="1"/>
  <c r="H58" i="6" s="1"/>
  <c r="L104" i="6"/>
  <c r="I104" i="6"/>
  <c r="I57" i="6"/>
  <c r="F57" i="6"/>
  <c r="V101" i="6"/>
  <c r="M101" i="6"/>
  <c r="K100" i="6"/>
  <c r="J100" i="6"/>
  <c r="S100" i="6"/>
  <c r="L100" i="6"/>
  <c r="I100" i="6"/>
  <c r="K99" i="6"/>
  <c r="J99" i="6"/>
  <c r="S99" i="6"/>
  <c r="L99" i="6"/>
  <c r="I99" i="6"/>
  <c r="K98" i="6"/>
  <c r="J98" i="6"/>
  <c r="S98" i="6"/>
  <c r="L98" i="6"/>
  <c r="I98" i="6"/>
  <c r="K97" i="6"/>
  <c r="J97" i="6"/>
  <c r="S97" i="6"/>
  <c r="L97" i="6"/>
  <c r="I97" i="6"/>
  <c r="K96" i="6"/>
  <c r="J96" i="6"/>
  <c r="S96" i="6"/>
  <c r="L96" i="6"/>
  <c r="I96" i="6"/>
  <c r="K95" i="6"/>
  <c r="J95" i="6"/>
  <c r="S95" i="6"/>
  <c r="L95" i="6"/>
  <c r="I95" i="6"/>
  <c r="K94" i="6"/>
  <c r="J94" i="6"/>
  <c r="S94" i="6"/>
  <c r="L94" i="6"/>
  <c r="I94" i="6"/>
  <c r="K93" i="6"/>
  <c r="J93" i="6"/>
  <c r="S93" i="6"/>
  <c r="L93" i="6"/>
  <c r="I93" i="6"/>
  <c r="K92" i="6"/>
  <c r="J92" i="6"/>
  <c r="S92" i="6"/>
  <c r="L92" i="6"/>
  <c r="I92" i="6"/>
  <c r="K91" i="6"/>
  <c r="J91" i="6"/>
  <c r="S91" i="6"/>
  <c r="L91" i="6"/>
  <c r="I91" i="6"/>
  <c r="K90" i="6"/>
  <c r="J90" i="6"/>
  <c r="S90" i="6"/>
  <c r="S101" i="6" s="1"/>
  <c r="H57" i="6" s="1"/>
  <c r="L90" i="6"/>
  <c r="I90" i="6"/>
  <c r="V87" i="6"/>
  <c r="M87" i="6"/>
  <c r="K86" i="6"/>
  <c r="J86" i="6"/>
  <c r="S86" i="6"/>
  <c r="L86" i="6"/>
  <c r="I86" i="6"/>
  <c r="K85" i="6"/>
  <c r="J85" i="6"/>
  <c r="S85" i="6"/>
  <c r="L85" i="6"/>
  <c r="I85" i="6"/>
  <c r="K84" i="6"/>
  <c r="J84" i="6"/>
  <c r="S84" i="6"/>
  <c r="L84" i="6"/>
  <c r="I84" i="6"/>
  <c r="K83" i="6"/>
  <c r="J83" i="6"/>
  <c r="S83" i="6"/>
  <c r="L83" i="6"/>
  <c r="I83" i="6"/>
  <c r="K82" i="6"/>
  <c r="J82" i="6"/>
  <c r="S82" i="6"/>
  <c r="L82" i="6"/>
  <c r="I82" i="6"/>
  <c r="K81" i="6"/>
  <c r="J81" i="6"/>
  <c r="S81" i="6"/>
  <c r="L81" i="6"/>
  <c r="I81" i="6"/>
  <c r="K80" i="6"/>
  <c r="J80" i="6"/>
  <c r="S80" i="6"/>
  <c r="L80" i="6"/>
  <c r="I80" i="6"/>
  <c r="K79" i="6"/>
  <c r="K124" i="6" s="1"/>
  <c r="J79" i="6"/>
  <c r="S79" i="6"/>
  <c r="S87" i="6" s="1"/>
  <c r="H56" i="6" s="1"/>
  <c r="L79" i="6"/>
  <c r="L87" i="6" s="1"/>
  <c r="E56" i="6" s="1"/>
  <c r="I79" i="6"/>
  <c r="P20" i="6"/>
  <c r="K9" i="1"/>
  <c r="H29" i="5"/>
  <c r="P29" i="5" s="1"/>
  <c r="P17" i="5"/>
  <c r="P16" i="5"/>
  <c r="Y106" i="5"/>
  <c r="Z106" i="5"/>
  <c r="F59" i="5"/>
  <c r="S103" i="5"/>
  <c r="H59" i="5" s="1"/>
  <c r="V103" i="5"/>
  <c r="V105" i="5" s="1"/>
  <c r="I60" i="5" s="1"/>
  <c r="M103" i="5"/>
  <c r="K102" i="5"/>
  <c r="J102" i="5"/>
  <c r="S102" i="5"/>
  <c r="L102" i="5"/>
  <c r="L103" i="5" s="1"/>
  <c r="E59" i="5" s="1"/>
  <c r="I102" i="5"/>
  <c r="I103" i="5" s="1"/>
  <c r="G59" i="5" s="1"/>
  <c r="V99" i="5"/>
  <c r="I58" i="5" s="1"/>
  <c r="K98" i="5"/>
  <c r="J98" i="5"/>
  <c r="S98" i="5"/>
  <c r="M98" i="5"/>
  <c r="M99" i="5" s="1"/>
  <c r="F58" i="5" s="1"/>
  <c r="I98" i="5"/>
  <c r="K97" i="5"/>
  <c r="J97" i="5"/>
  <c r="S97" i="5"/>
  <c r="S99" i="5" s="1"/>
  <c r="H58" i="5" s="1"/>
  <c r="L97" i="5"/>
  <c r="L99" i="5" s="1"/>
  <c r="E58" i="5" s="1"/>
  <c r="I97" i="5"/>
  <c r="I99" i="5" s="1"/>
  <c r="G58" i="5" s="1"/>
  <c r="I57" i="5"/>
  <c r="F57" i="5"/>
  <c r="V94" i="5"/>
  <c r="M94" i="5"/>
  <c r="K93" i="5"/>
  <c r="J93" i="5"/>
  <c r="S93" i="5"/>
  <c r="L93" i="5"/>
  <c r="I93" i="5"/>
  <c r="K92" i="5"/>
  <c r="J92" i="5"/>
  <c r="S92" i="5"/>
  <c r="L92" i="5"/>
  <c r="I92" i="5"/>
  <c r="K91" i="5"/>
  <c r="J91" i="5"/>
  <c r="S91" i="5"/>
  <c r="L91" i="5"/>
  <c r="I91" i="5"/>
  <c r="K90" i="5"/>
  <c r="J90" i="5"/>
  <c r="S90" i="5"/>
  <c r="L90" i="5"/>
  <c r="I90" i="5"/>
  <c r="K89" i="5"/>
  <c r="J89" i="5"/>
  <c r="S89" i="5"/>
  <c r="S94" i="5" s="1"/>
  <c r="H57" i="5" s="1"/>
  <c r="L89" i="5"/>
  <c r="L94" i="5" s="1"/>
  <c r="E57" i="5" s="1"/>
  <c r="I89" i="5"/>
  <c r="I56" i="5"/>
  <c r="V86" i="5"/>
  <c r="M86" i="5"/>
  <c r="F56" i="5" s="1"/>
  <c r="K85" i="5"/>
  <c r="J85" i="5"/>
  <c r="S85" i="5"/>
  <c r="L85" i="5"/>
  <c r="I85" i="5"/>
  <c r="K84" i="5"/>
  <c r="J84" i="5"/>
  <c r="S84" i="5"/>
  <c r="L84" i="5"/>
  <c r="I84" i="5"/>
  <c r="K83" i="5"/>
  <c r="J83" i="5"/>
  <c r="S83" i="5"/>
  <c r="L83" i="5"/>
  <c r="I83" i="5"/>
  <c r="K82" i="5"/>
  <c r="J82" i="5"/>
  <c r="S82" i="5"/>
  <c r="L82" i="5"/>
  <c r="I82" i="5"/>
  <c r="K81" i="5"/>
  <c r="J81" i="5"/>
  <c r="S81" i="5"/>
  <c r="L81" i="5"/>
  <c r="I81" i="5"/>
  <c r="K80" i="5"/>
  <c r="J80" i="5"/>
  <c r="S80" i="5"/>
  <c r="S86" i="5" s="1"/>
  <c r="H56" i="5" s="1"/>
  <c r="L80" i="5"/>
  <c r="I80" i="5"/>
  <c r="K79" i="5"/>
  <c r="K106" i="5" s="1"/>
  <c r="J79" i="5"/>
  <c r="S79" i="5"/>
  <c r="L79" i="5"/>
  <c r="L86" i="5" s="1"/>
  <c r="E56" i="5" s="1"/>
  <c r="I79" i="5"/>
  <c r="P20" i="5"/>
  <c r="K8" i="1"/>
  <c r="H29" i="4"/>
  <c r="P29" i="4" s="1"/>
  <c r="P17" i="4"/>
  <c r="P16" i="4"/>
  <c r="P20" i="4" s="1"/>
  <c r="Y118" i="4"/>
  <c r="Z118" i="4"/>
  <c r="V117" i="4"/>
  <c r="I61" i="4" s="1"/>
  <c r="I60" i="4"/>
  <c r="F60" i="4"/>
  <c r="V115" i="4"/>
  <c r="M115" i="4"/>
  <c r="K114" i="4"/>
  <c r="J114" i="4"/>
  <c r="S114" i="4"/>
  <c r="S115" i="4" s="1"/>
  <c r="H60" i="4" s="1"/>
  <c r="L114" i="4"/>
  <c r="L115" i="4" s="1"/>
  <c r="E60" i="4" s="1"/>
  <c r="I114" i="4"/>
  <c r="I115" i="4" s="1"/>
  <c r="G60" i="4" s="1"/>
  <c r="V111" i="4"/>
  <c r="I59" i="4" s="1"/>
  <c r="K110" i="4"/>
  <c r="J110" i="4"/>
  <c r="S110" i="4"/>
  <c r="M110" i="4"/>
  <c r="M111" i="4" s="1"/>
  <c r="F59" i="4" s="1"/>
  <c r="I110" i="4"/>
  <c r="K109" i="4"/>
  <c r="J109" i="4"/>
  <c r="S109" i="4"/>
  <c r="L109" i="4"/>
  <c r="I109" i="4"/>
  <c r="K108" i="4"/>
  <c r="J108" i="4"/>
  <c r="S108" i="4"/>
  <c r="L108" i="4"/>
  <c r="I108" i="4"/>
  <c r="K107" i="4"/>
  <c r="J107" i="4"/>
  <c r="S107" i="4"/>
  <c r="L107" i="4"/>
  <c r="I107" i="4"/>
  <c r="K106" i="4"/>
  <c r="J106" i="4"/>
  <c r="S106" i="4"/>
  <c r="L106" i="4"/>
  <c r="I106" i="4"/>
  <c r="K105" i="4"/>
  <c r="J105" i="4"/>
  <c r="S105" i="4"/>
  <c r="L105" i="4"/>
  <c r="I105" i="4"/>
  <c r="K104" i="4"/>
  <c r="J104" i="4"/>
  <c r="S104" i="4"/>
  <c r="L104" i="4"/>
  <c r="I104" i="4"/>
  <c r="K103" i="4"/>
  <c r="J103" i="4"/>
  <c r="S103" i="4"/>
  <c r="L103" i="4"/>
  <c r="I103" i="4"/>
  <c r="K102" i="4"/>
  <c r="J102" i="4"/>
  <c r="S102" i="4"/>
  <c r="L102" i="4"/>
  <c r="I102" i="4"/>
  <c r="K101" i="4"/>
  <c r="J101" i="4"/>
  <c r="S101" i="4"/>
  <c r="S111" i="4" s="1"/>
  <c r="H59" i="4" s="1"/>
  <c r="L101" i="4"/>
  <c r="I101" i="4"/>
  <c r="I58" i="4"/>
  <c r="V98" i="4"/>
  <c r="V118" i="4" s="1"/>
  <c r="I63" i="4" s="1"/>
  <c r="K97" i="4"/>
  <c r="J97" i="4"/>
  <c r="S97" i="4"/>
  <c r="M97" i="4"/>
  <c r="I97" i="4"/>
  <c r="K96" i="4"/>
  <c r="J96" i="4"/>
  <c r="S96" i="4"/>
  <c r="M96" i="4"/>
  <c r="I96" i="4"/>
  <c r="K95" i="4"/>
  <c r="J95" i="4"/>
  <c r="S95" i="4"/>
  <c r="M95" i="4"/>
  <c r="M98" i="4" s="1"/>
  <c r="F58" i="4" s="1"/>
  <c r="I95" i="4"/>
  <c r="K94" i="4"/>
  <c r="J94" i="4"/>
  <c r="S94" i="4"/>
  <c r="M94" i="4"/>
  <c r="I94" i="4"/>
  <c r="K93" i="4"/>
  <c r="J93" i="4"/>
  <c r="S93" i="4"/>
  <c r="L93" i="4"/>
  <c r="I93" i="4"/>
  <c r="K92" i="4"/>
  <c r="J92" i="4"/>
  <c r="S92" i="4"/>
  <c r="S98" i="4" s="1"/>
  <c r="H58" i="4" s="1"/>
  <c r="L92" i="4"/>
  <c r="I92" i="4"/>
  <c r="K91" i="4"/>
  <c r="J91" i="4"/>
  <c r="S91" i="4"/>
  <c r="L91" i="4"/>
  <c r="L98" i="4" s="1"/>
  <c r="E58" i="4" s="1"/>
  <c r="I91" i="4"/>
  <c r="I57" i="4"/>
  <c r="F57" i="4"/>
  <c r="V88" i="4"/>
  <c r="M88" i="4"/>
  <c r="K87" i="4"/>
  <c r="J87" i="4"/>
  <c r="S87" i="4"/>
  <c r="L87" i="4"/>
  <c r="I87" i="4"/>
  <c r="K86" i="4"/>
  <c r="J86" i="4"/>
  <c r="S86" i="4"/>
  <c r="L86" i="4"/>
  <c r="L88" i="4" s="1"/>
  <c r="E57" i="4" s="1"/>
  <c r="I86" i="4"/>
  <c r="K85" i="4"/>
  <c r="J85" i="4"/>
  <c r="S85" i="4"/>
  <c r="S88" i="4" s="1"/>
  <c r="H57" i="4" s="1"/>
  <c r="L85" i="4"/>
  <c r="I85" i="4"/>
  <c r="I56" i="4"/>
  <c r="V82" i="4"/>
  <c r="M82" i="4"/>
  <c r="F56" i="4" s="1"/>
  <c r="K81" i="4"/>
  <c r="J81" i="4"/>
  <c r="S81" i="4"/>
  <c r="L81" i="4"/>
  <c r="I81" i="4"/>
  <c r="I82" i="4" s="1"/>
  <c r="G56" i="4" s="1"/>
  <c r="K80" i="4"/>
  <c r="K118" i="4" s="1"/>
  <c r="J80" i="4"/>
  <c r="S80" i="4"/>
  <c r="L80" i="4"/>
  <c r="L82" i="4" s="1"/>
  <c r="E56" i="4" s="1"/>
  <c r="I80" i="4"/>
  <c r="K7" i="1"/>
  <c r="H29" i="3"/>
  <c r="P29" i="3" s="1"/>
  <c r="P17" i="3"/>
  <c r="P16" i="3"/>
  <c r="Y106" i="3"/>
  <c r="Z106" i="3"/>
  <c r="I59" i="3"/>
  <c r="F59" i="3"/>
  <c r="S103" i="3"/>
  <c r="H59" i="3" s="1"/>
  <c r="V103" i="3"/>
  <c r="M103" i="3"/>
  <c r="K102" i="3"/>
  <c r="J102" i="3"/>
  <c r="S102" i="3"/>
  <c r="L102" i="3"/>
  <c r="L103" i="3" s="1"/>
  <c r="E59" i="3" s="1"/>
  <c r="I102" i="3"/>
  <c r="I103" i="3" s="1"/>
  <c r="G59" i="3" s="1"/>
  <c r="V99" i="3"/>
  <c r="I58" i="3" s="1"/>
  <c r="K98" i="3"/>
  <c r="J98" i="3"/>
  <c r="S98" i="3"/>
  <c r="M98" i="3"/>
  <c r="M99" i="3" s="1"/>
  <c r="I98" i="3"/>
  <c r="K97" i="3"/>
  <c r="J97" i="3"/>
  <c r="S97" i="3"/>
  <c r="L97" i="3"/>
  <c r="I97" i="3"/>
  <c r="K96" i="3"/>
  <c r="J96" i="3"/>
  <c r="S96" i="3"/>
  <c r="L96" i="3"/>
  <c r="I96" i="3"/>
  <c r="K95" i="3"/>
  <c r="J95" i="3"/>
  <c r="S95" i="3"/>
  <c r="L95" i="3"/>
  <c r="I95" i="3"/>
  <c r="K94" i="3"/>
  <c r="J94" i="3"/>
  <c r="S94" i="3"/>
  <c r="L94" i="3"/>
  <c r="I94" i="3"/>
  <c r="K93" i="3"/>
  <c r="J93" i="3"/>
  <c r="S93" i="3"/>
  <c r="S99" i="3" s="1"/>
  <c r="H58" i="3" s="1"/>
  <c r="L93" i="3"/>
  <c r="I93" i="3"/>
  <c r="F57" i="3"/>
  <c r="V90" i="3"/>
  <c r="I57" i="3" s="1"/>
  <c r="M90" i="3"/>
  <c r="K89" i="3"/>
  <c r="J89" i="3"/>
  <c r="S89" i="3"/>
  <c r="L89" i="3"/>
  <c r="I89" i="3"/>
  <c r="K88" i="3"/>
  <c r="J88" i="3"/>
  <c r="S88" i="3"/>
  <c r="L88" i="3"/>
  <c r="I88" i="3"/>
  <c r="K87" i="3"/>
  <c r="J87" i="3"/>
  <c r="S87" i="3"/>
  <c r="S90" i="3" s="1"/>
  <c r="H57" i="3" s="1"/>
  <c r="L87" i="3"/>
  <c r="L90" i="3" s="1"/>
  <c r="E57" i="3" s="1"/>
  <c r="I87" i="3"/>
  <c r="I56" i="3"/>
  <c r="F56" i="3"/>
  <c r="S84" i="3"/>
  <c r="H56" i="3" s="1"/>
  <c r="V84" i="3"/>
  <c r="M84" i="3"/>
  <c r="K83" i="3"/>
  <c r="J83" i="3"/>
  <c r="S83" i="3"/>
  <c r="L83" i="3"/>
  <c r="I83" i="3"/>
  <c r="K82" i="3"/>
  <c r="J82" i="3"/>
  <c r="S82" i="3"/>
  <c r="L82" i="3"/>
  <c r="I82" i="3"/>
  <c r="K81" i="3"/>
  <c r="J81" i="3"/>
  <c r="S81" i="3"/>
  <c r="L81" i="3"/>
  <c r="I81" i="3"/>
  <c r="K80" i="3"/>
  <c r="K106" i="3" s="1"/>
  <c r="J80" i="3"/>
  <c r="S80" i="3"/>
  <c r="L80" i="3"/>
  <c r="I80" i="3"/>
  <c r="K79" i="3"/>
  <c r="J79" i="3"/>
  <c r="S79" i="3"/>
  <c r="L79" i="3"/>
  <c r="I79" i="3"/>
  <c r="P20" i="3"/>
  <c r="I91" i="7" l="1"/>
  <c r="G57" i="7" s="1"/>
  <c r="I110" i="7"/>
  <c r="G59" i="7" s="1"/>
  <c r="I96" i="7"/>
  <c r="G58" i="7" s="1"/>
  <c r="L85" i="7"/>
  <c r="E56" i="7" s="1"/>
  <c r="I101" i="6"/>
  <c r="G57" i="6" s="1"/>
  <c r="L101" i="6"/>
  <c r="E57" i="6" s="1"/>
  <c r="M117" i="6"/>
  <c r="F58" i="6" s="1"/>
  <c r="I117" i="6"/>
  <c r="G58" i="6" s="1"/>
  <c r="L117" i="6"/>
  <c r="E58" i="6" s="1"/>
  <c r="I94" i="5"/>
  <c r="G57" i="5" s="1"/>
  <c r="I111" i="4"/>
  <c r="G59" i="4" s="1"/>
  <c r="L111" i="4"/>
  <c r="E59" i="4" s="1"/>
  <c r="I98" i="4"/>
  <c r="G58" i="4" s="1"/>
  <c r="I88" i="4"/>
  <c r="G57" i="4" s="1"/>
  <c r="L84" i="3"/>
  <c r="E56" i="3" s="1"/>
  <c r="L99" i="3"/>
  <c r="E58" i="3" s="1"/>
  <c r="I90" i="3"/>
  <c r="G57" i="3" s="1"/>
  <c r="I99" i="3"/>
  <c r="G58" i="3" s="1"/>
  <c r="E12" i="1"/>
  <c r="I16" i="2" s="1"/>
  <c r="I20" i="2" s="1"/>
  <c r="S116" i="7"/>
  <c r="H61" i="7" s="1"/>
  <c r="V117" i="7"/>
  <c r="I63" i="7" s="1"/>
  <c r="I85" i="7"/>
  <c r="G56" i="7" s="1"/>
  <c r="L116" i="7"/>
  <c r="E61" i="7" s="1"/>
  <c r="C15" i="7" s="1"/>
  <c r="F57" i="7"/>
  <c r="M116" i="7"/>
  <c r="F61" i="7" s="1"/>
  <c r="D15" i="7" s="1"/>
  <c r="I56" i="7"/>
  <c r="V116" i="7"/>
  <c r="I61" i="7" s="1"/>
  <c r="F56" i="6"/>
  <c r="L123" i="6"/>
  <c r="E60" i="6" s="1"/>
  <c r="C15" i="6" s="1"/>
  <c r="M123" i="6"/>
  <c r="F60" i="6" s="1"/>
  <c r="D15" i="6" s="1"/>
  <c r="I87" i="6"/>
  <c r="G56" i="6" s="1"/>
  <c r="S123" i="6"/>
  <c r="H60" i="6" s="1"/>
  <c r="I56" i="6"/>
  <c r="V123" i="6"/>
  <c r="I60" i="6" s="1"/>
  <c r="S124" i="6"/>
  <c r="H62" i="6" s="1"/>
  <c r="S105" i="5"/>
  <c r="H60" i="5" s="1"/>
  <c r="V106" i="5"/>
  <c r="I62" i="5" s="1"/>
  <c r="M105" i="5"/>
  <c r="F60" i="5" s="1"/>
  <c r="D15" i="5" s="1"/>
  <c r="L105" i="5"/>
  <c r="E60" i="5" s="1"/>
  <c r="C15" i="5" s="1"/>
  <c r="I59" i="5"/>
  <c r="I86" i="5"/>
  <c r="G56" i="5" s="1"/>
  <c r="S82" i="4"/>
  <c r="H56" i="4" s="1"/>
  <c r="L117" i="4"/>
  <c r="E61" i="4" s="1"/>
  <c r="C15" i="4" s="1"/>
  <c r="M117" i="4"/>
  <c r="F61" i="4" s="1"/>
  <c r="D15" i="4" s="1"/>
  <c r="M105" i="3"/>
  <c r="F60" i="3" s="1"/>
  <c r="D15" i="3" s="1"/>
  <c r="F58" i="3"/>
  <c r="S106" i="3"/>
  <c r="H62" i="3" s="1"/>
  <c r="L106" i="3"/>
  <c r="E62" i="3" s="1"/>
  <c r="S105" i="3"/>
  <c r="H60" i="3" s="1"/>
  <c r="L105" i="3"/>
  <c r="E60" i="3" s="1"/>
  <c r="C15" i="3" s="1"/>
  <c r="V105" i="3"/>
  <c r="I60" i="3" s="1"/>
  <c r="I84" i="3"/>
  <c r="G56" i="3" s="1"/>
  <c r="L117" i="7" l="1"/>
  <c r="E63" i="7" s="1"/>
  <c r="D15" i="2"/>
  <c r="C15" i="2"/>
  <c r="I117" i="4"/>
  <c r="M106" i="3"/>
  <c r="F62" i="3" s="1"/>
  <c r="I116" i="7"/>
  <c r="G61" i="7" s="1"/>
  <c r="E15" i="7" s="1"/>
  <c r="S117" i="7"/>
  <c r="H63" i="7" s="1"/>
  <c r="M117" i="7"/>
  <c r="F63" i="7" s="1"/>
  <c r="V124" i="6"/>
  <c r="I62" i="6" s="1"/>
  <c r="L124" i="6"/>
  <c r="E62" i="6" s="1"/>
  <c r="M124" i="6"/>
  <c r="F62" i="6" s="1"/>
  <c r="I123" i="6"/>
  <c r="G60" i="6" s="1"/>
  <c r="E15" i="6" s="1"/>
  <c r="I105" i="5"/>
  <c r="M106" i="5"/>
  <c r="F62" i="5" s="1"/>
  <c r="S106" i="5"/>
  <c r="H62" i="5" s="1"/>
  <c r="L106" i="5"/>
  <c r="E62" i="5" s="1"/>
  <c r="M118" i="4"/>
  <c r="F63" i="4" s="1"/>
  <c r="L118" i="4"/>
  <c r="E63" i="4" s="1"/>
  <c r="S117" i="4"/>
  <c r="H61" i="4" s="1"/>
  <c r="S118" i="4"/>
  <c r="H63" i="4" s="1"/>
  <c r="I105" i="3"/>
  <c r="G60" i="3" s="1"/>
  <c r="E15" i="3" s="1"/>
  <c r="V106" i="3"/>
  <c r="I62" i="3" s="1"/>
  <c r="G61" i="4" l="1"/>
  <c r="E15" i="4" s="1"/>
  <c r="I118" i="4"/>
  <c r="I106" i="3"/>
  <c r="E22" i="7"/>
  <c r="E20" i="7"/>
  <c r="P21" i="7"/>
  <c r="P23" i="7"/>
  <c r="E23" i="7"/>
  <c r="P22" i="7"/>
  <c r="E21" i="7"/>
  <c r="I117" i="7"/>
  <c r="E20" i="6"/>
  <c r="P22" i="6"/>
  <c r="E22" i="6"/>
  <c r="E23" i="6"/>
  <c r="P21" i="6"/>
  <c r="P23" i="6"/>
  <c r="E21" i="6"/>
  <c r="I124" i="6"/>
  <c r="G60" i="5"/>
  <c r="E15" i="5" s="1"/>
  <c r="I106" i="5"/>
  <c r="P23" i="3"/>
  <c r="E23" i="3"/>
  <c r="E22" i="3"/>
  <c r="P21" i="3"/>
  <c r="P22" i="3"/>
  <c r="E20" i="3"/>
  <c r="E21" i="3"/>
  <c r="G63" i="7" l="1"/>
  <c r="B11" i="1"/>
  <c r="P25" i="7"/>
  <c r="G62" i="6"/>
  <c r="B10" i="1"/>
  <c r="G62" i="5"/>
  <c r="B9" i="1"/>
  <c r="G63" i="4"/>
  <c r="B8" i="1"/>
  <c r="E21" i="4"/>
  <c r="P21" i="4"/>
  <c r="E22" i="4"/>
  <c r="E20" i="4"/>
  <c r="P22" i="4"/>
  <c r="P23" i="4"/>
  <c r="E23" i="4"/>
  <c r="E15" i="2"/>
  <c r="E20" i="2" s="1"/>
  <c r="P25" i="3"/>
  <c r="G62" i="3"/>
  <c r="B7" i="1"/>
  <c r="P25" i="6"/>
  <c r="P22" i="5"/>
  <c r="I23" i="2" s="1"/>
  <c r="P21" i="5"/>
  <c r="E20" i="5"/>
  <c r="E22" i="5"/>
  <c r="E21" i="5"/>
  <c r="P23" i="5"/>
  <c r="E23" i="5"/>
  <c r="P27" i="7" l="1"/>
  <c r="C11" i="1"/>
  <c r="G11" i="1"/>
  <c r="P27" i="6"/>
  <c r="C10" i="1"/>
  <c r="G10" i="1" s="1"/>
  <c r="E23" i="2"/>
  <c r="I22" i="2"/>
  <c r="E22" i="2"/>
  <c r="I24" i="2"/>
  <c r="P25" i="4"/>
  <c r="E24" i="2"/>
  <c r="B12" i="1"/>
  <c r="P27" i="3"/>
  <c r="C7" i="1"/>
  <c r="P25" i="5"/>
  <c r="H28" i="7" l="1"/>
  <c r="P28" i="7" s="1"/>
  <c r="P30" i="7" s="1"/>
  <c r="H28" i="6"/>
  <c r="P28" i="6" s="1"/>
  <c r="P30" i="6" s="1"/>
  <c r="I25" i="2"/>
  <c r="I27" i="2" s="1"/>
  <c r="P27" i="5"/>
  <c r="C9" i="1"/>
  <c r="G9" i="1" s="1"/>
  <c r="P27" i="4"/>
  <c r="C8" i="1"/>
  <c r="G8" i="1" s="1"/>
  <c r="H28" i="3"/>
  <c r="P28" i="3" s="1"/>
  <c r="P30" i="3" s="1"/>
  <c r="G7" i="1"/>
  <c r="H28" i="5" l="1"/>
  <c r="P28" i="5" s="1"/>
  <c r="P30" i="5" s="1"/>
  <c r="G12" i="1"/>
  <c r="B13" i="1" s="1"/>
  <c r="B14" i="1" s="1"/>
  <c r="H28" i="4"/>
  <c r="P28" i="4" s="1"/>
  <c r="P30" i="4" s="1"/>
  <c r="C12" i="1"/>
  <c r="G14" i="1" l="1"/>
  <c r="H29" i="2"/>
  <c r="I29" i="2" s="1"/>
  <c r="G13" i="1"/>
  <c r="H28" i="2"/>
  <c r="I28" i="2" s="1"/>
  <c r="I30" i="2" s="1"/>
  <c r="G15" i="1" l="1"/>
</calcChain>
</file>

<file path=xl/sharedStrings.xml><?xml version="1.0" encoding="utf-8"?>
<sst xmlns="http://schemas.openxmlformats.org/spreadsheetml/2006/main" count="929" uniqueCount="236">
  <si>
    <t>Rekapitulácia rozpočtu</t>
  </si>
  <si>
    <t>Stavba Rekonštrukcia základnej technickej infraštruktúry v obci Bystré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</si>
  <si>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</si>
  <si>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</si>
  <si>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</si>
  <si>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</si>
  <si>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</si>
  <si>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</si>
  <si>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</si>
  <si>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</si>
  <si>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</si>
  <si>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</si>
  <si>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SO-01 Rekonštrukcia ul. Hamzovej - SO-01.1 Chodník</t>
  </si>
  <si>
    <t>SO-01 Rekonštrukcia ul. Hamzovej - SO-01.2 Rekonštrukcia komunikácie</t>
  </si>
  <si>
    <t>SO-01 Rekonštrukcia ul. Hamzovej - SO-01.3 Spevnená plocha</t>
  </si>
  <si>
    <t>SO-02 Cyklochodník a chodník</t>
  </si>
  <si>
    <t>SO-03 Chodník</t>
  </si>
  <si>
    <t>Krycí list rozpočtu</t>
  </si>
  <si>
    <t>Objekt SO-01 Rekonštrukcia ul. Hamzovej - SO-01.1 Chodník</t>
  </si>
  <si>
    <t xml:space="preserve">Miesto:  </t>
  </si>
  <si>
    <t xml:space="preserve">Ks: </t>
  </si>
  <si>
    <t xml:space="preserve">Zákazka: </t>
  </si>
  <si>
    <t>Spracoval: Ing. Ján Halgaš</t>
  </si>
  <si>
    <t xml:space="preserve">Dňa </t>
  </si>
  <si>
    <t>7. 3. 2022</t>
  </si>
  <si>
    <t>Odberateľ: Obec Bystré</t>
  </si>
  <si>
    <t>Projektant: L+H  KOM  s.r.o.</t>
  </si>
  <si>
    <t xml:space="preserve">Dodávateľ: </t>
  </si>
  <si>
    <t xml:space="preserve">IČO: </t>
  </si>
  <si>
    <t xml:space="preserve">DIČ: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</si>
  <si>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</si>
  <si>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</si>
  <si>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</si>
  <si>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</si>
  <si>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</si>
  <si>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</si>
  <si>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>Ostatné náklady</t>
  </si>
  <si>
    <t>Komplet. činnosť</t>
  </si>
  <si>
    <t xml:space="preserve">HZS </t>
  </si>
  <si>
    <t>Celkové náklady</t>
  </si>
  <si>
    <t>Celkové náklady bez DPH</t>
  </si>
  <si>
    <t xml:space="preserve">DPH 20% z </t>
  </si>
  <si>
    <t xml:space="preserve">DPH 0% z </t>
  </si>
  <si>
    <t>Spolu v EUR</t>
  </si>
  <si>
    <t>Zariadenie staveniska 0%</t>
  </si>
  <si>
    <t>Sťažené výrobné podmienky 0%</t>
  </si>
  <si>
    <t>Prevádzkové vplyvy 0%</t>
  </si>
  <si>
    <t>Sťažené podmienky dopravy 0%</t>
  </si>
  <si>
    <t>Horské oblasti 0%</t>
  </si>
  <si>
    <t>Mimostavenisková doprava 0%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</si>
  <si>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</si>
  <si>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</si>
  <si>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</si>
  <si>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</si>
  <si>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</si>
  <si>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</si>
  <si>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</si>
  <si>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</si>
  <si>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</si>
  <si>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7. 3. 2022</t>
  </si>
  <si>
    <t>Prehľad rozpočtových nákladov</t>
  </si>
  <si>
    <t>Práce HSV</t>
  </si>
  <si>
    <t xml:space="preserve">   ZEMNÉ PRÁCE</t>
  </si>
  <si>
    <t xml:space="preserve">   SPEVNENÉ PLOCHY</t>
  </si>
  <si>
    <t xml:space="preserve">   OSTATNÉ PRÁCE</t>
  </si>
  <si>
    <t xml:space="preserve">   PRESUNY HMÔT</t>
  </si>
  <si>
    <t>Celkom v EUR</t>
  </si>
  <si>
    <t>Rozpočet</t>
  </si>
  <si>
    <t>Por.č.</t>
  </si>
  <si>
    <t>Kód položky</t>
  </si>
  <si>
    <t xml:space="preserve">                                             Názov</t>
  </si>
  <si>
    <t>Mj</t>
  </si>
  <si>
    <t>Množstvo</t>
  </si>
  <si>
    <t>Cena/Mj</t>
  </si>
  <si>
    <t>Cena celkom</t>
  </si>
  <si>
    <t>Hmotnosť/Mj</t>
  </si>
  <si>
    <t>Hmotnosť</t>
  </si>
  <si>
    <t>Suť</t>
  </si>
  <si>
    <t xml:space="preserve">Spracoval: </t>
  </si>
  <si>
    <t>Ing. Ján Halgaš</t>
  </si>
  <si>
    <t xml:space="preserve">Dátum: </t>
  </si>
  <si>
    <t>Zákazka Rekonštrukcia základnej technickej infraštruktúry v obci Bystré</t>
  </si>
  <si>
    <t>ZEMNÉ PRÁCE</t>
  </si>
  <si>
    <t>171209002.S</t>
  </si>
  <si>
    <t>Poplatok za skladovanie - zemina a kamenivo (17 05) ostatné</t>
  </si>
  <si>
    <t>t</t>
  </si>
  <si>
    <t>181101102.S</t>
  </si>
  <si>
    <t>Úprava pláne v zárezoch v hornine 1-4 so zhutnením</t>
  </si>
  <si>
    <t>m2</t>
  </si>
  <si>
    <t>113107223.S</t>
  </si>
  <si>
    <t>Odstránenie krytu v ploche nad 200 m2 z kameniva hrubého drveného, hr. 200 do 300 mm,  -0,40000t</t>
  </si>
  <si>
    <t>113107241.S</t>
  </si>
  <si>
    <t>Odstránenie krytu v ploche nad 200 m2 asfaltového, hr. vrstvy do 50 mm,  -0,09800t</t>
  </si>
  <si>
    <t>113202111.S</t>
  </si>
  <si>
    <t>Vytrhanie obrúb kamenných, s vybúraním lôžka, z krajníkov alebo obrubníkov stojatých,  -0,14500t</t>
  </si>
  <si>
    <t>m</t>
  </si>
  <si>
    <t>SPEVNENÉ PLOCHY</t>
  </si>
  <si>
    <t>564261111.S</t>
  </si>
  <si>
    <t>Podklad alebo podsyp zo štrkopiesku s rozprestretím, vlhčením a zhutnením, po zhutnení hr. 200 mm</t>
  </si>
  <si>
    <t>567114210</t>
  </si>
  <si>
    <t>Podklad z podkladového betónu PB II tr. C 16/20 hr. 50 mm</t>
  </si>
  <si>
    <t>577134111.S</t>
  </si>
  <si>
    <t>Asfaltový betón vrstva obrusná AC 8 O v pruhu š. do 3 m z nemodifik. asfaltu tr. II, po zhutnení hr. 40 mm</t>
  </si>
  <si>
    <t>OSTATNÉ PRÁCE</t>
  </si>
  <si>
    <t>979089012.S</t>
  </si>
  <si>
    <t>Poplatok za skladovanie - betón, tehly, dlaždice (17 01) ostatné</t>
  </si>
  <si>
    <t>979089212.S</t>
  </si>
  <si>
    <t>Poplatok za skladovanie - bitúmenové zmesi, uholný decht, dechtové výrobky (17 03 ), ostatné</t>
  </si>
  <si>
    <t>979082213.S</t>
  </si>
  <si>
    <t>Vodorovná doprava sutiny so zložením a hrubým urovnaním na vzdialenosť do 1 km</t>
  </si>
  <si>
    <t>979082219.S</t>
  </si>
  <si>
    <t>Príplatok k cene za každý ďalší aj začatý 1 km nad 1 km pre vodorovnú dopravu sutiny</t>
  </si>
  <si>
    <t>916362112.S</t>
  </si>
  <si>
    <t>Osadenie cestného obrubníka betónového stojatého do lôžka z betónu prostého tr. C 16/20 s bočnou oporou</t>
  </si>
  <si>
    <t>592170003800</t>
  </si>
  <si>
    <t>ks</t>
  </si>
  <si>
    <t>PRESUNY HMÔT</t>
  </si>
  <si>
    <t>998225111.S</t>
  </si>
  <si>
    <t>Presun hmôt pre pozemnú komunikáciu a letisko s krytom asfaltovým akejkoľvek dĺžky objektu</t>
  </si>
  <si>
    <t>Objekt SO-01 Rekonštrukcia ul. Hamzovej - SO-01.2 Rekonštrukcia komunikácie</t>
  </si>
  <si>
    <t xml:space="preserve">   POTRUBNÉ ROZVODY</t>
  </si>
  <si>
    <t>113153411.S</t>
  </si>
  <si>
    <t>Frézovanie asf. podkladu alebo krytu s prek., plochy cez 1000 do 10000 m2, pruh š. cez 1 m do 2 m, hr. 60 mm  0,152 t</t>
  </si>
  <si>
    <t>565141220</t>
  </si>
  <si>
    <t>Podklad z asfaltového betónu AC 32 P s rozprestretím a zhutnením v pruhu š. nad 3 m, po zhutnení hr. 60 mm</t>
  </si>
  <si>
    <t>573231107.S</t>
  </si>
  <si>
    <t>Postrek asfaltový spojovací bez posypu kamenivom z cestnej emulzie v množstve 0,50 kg/m2</t>
  </si>
  <si>
    <t>577134241.S</t>
  </si>
  <si>
    <t>Asfaltový betón vrstva obrusná AC 11 O v pruhu š. nad 3 m z nemodifik. asfaltu tr. II, po zhutnení hr. 40 mm</t>
  </si>
  <si>
    <t>POTRUBNÉ ROZVODY</t>
  </si>
  <si>
    <t>899331111.S</t>
  </si>
  <si>
    <t>Výšková úprava uličného vstupu alebo šachty do 200 mm zvýšením poklopu</t>
  </si>
  <si>
    <t>899431111.S</t>
  </si>
  <si>
    <t>Výšková úprava uličného vstupu alebo vpuste do 200 mm zvýšením krycieho hrnca</t>
  </si>
  <si>
    <t>899203111.S</t>
  </si>
  <si>
    <t>Osadenie liatinovej mreže vrátane rámu a koša na bahno hmotnosti jednotlivo nad 100 do 150 kg</t>
  </si>
  <si>
    <t>552410000300.S</t>
  </si>
  <si>
    <t>Poklop ventilový pre vodu, plyn</t>
  </si>
  <si>
    <t>552410002300.S</t>
  </si>
  <si>
    <t>Poklop liatinový D 400 priemer 600 mm</t>
  </si>
  <si>
    <t>552410002900</t>
  </si>
  <si>
    <t>552420026700</t>
  </si>
  <si>
    <t>938908411.S</t>
  </si>
  <si>
    <t>Očistenie povrchu krytu alebo podkladu asfaltového, betónového alebo dláždeného tlakom vody</t>
  </si>
  <si>
    <t>969021170</t>
  </si>
  <si>
    <t>Odstranenie poklopov šachty</t>
  </si>
  <si>
    <t>969021175</t>
  </si>
  <si>
    <t>Odstranenie oceľovej mreže</t>
  </si>
  <si>
    <t>969021176</t>
  </si>
  <si>
    <t>Odstranenie poklopov šupatiek</t>
  </si>
  <si>
    <t>Objekt SO-01 Rekonštrukcia ul. Hamzovej - SO-01.3 Spevnená plocha</t>
  </si>
  <si>
    <t>122201101.S</t>
  </si>
  <si>
    <t>Odkopávka a prekopávka nezapažená v hornine 3, do 100 m3</t>
  </si>
  <si>
    <t>m3</t>
  </si>
  <si>
    <t>122201109.S</t>
  </si>
  <si>
    <t>Odkopávky a prekopávky nezapažené. Príplatok k cenám za lepivosť horniny 3</t>
  </si>
  <si>
    <t>162501112.S</t>
  </si>
  <si>
    <t>Vodorovné premiestnenie výkopku po nespevnenej ceste z horniny tr.1-4, do 100 m3 na vzdialenosť do 3000 m</t>
  </si>
  <si>
    <t>162501113.S</t>
  </si>
  <si>
    <t>Vodorovné premiestnenie výkopku po nespevnenej ceste z horniny tr.1-4, do 100 m3, príplatok k cene za každých ďalšich a začatých 1000 m</t>
  </si>
  <si>
    <t>171201201.S</t>
  </si>
  <si>
    <t>Uloženie sypaniny na skládky do 100 m3</t>
  </si>
  <si>
    <t>564271111.S</t>
  </si>
  <si>
    <t>Podklad alebo podsyp zo štrkopiesku s rozprestretím, vlhčením a zhutnením, po zhutnení hr. 250 mm</t>
  </si>
  <si>
    <t>564750211.S</t>
  </si>
  <si>
    <t>Podklad alebo kryt z kameniva hrubého drveného veľ. 4-32 mm s rozprestretím a zhutnením hr. 150 mm</t>
  </si>
  <si>
    <t>Objekt SO-02 Cyklochodník a chodník</t>
  </si>
  <si>
    <t>122201102.S</t>
  </si>
  <si>
    <t>Odkopávka a prekopávka nezapažená v hornine 3, nad 100 do 1000 m3</t>
  </si>
  <si>
    <t>162501132.S</t>
  </si>
  <si>
    <t>Vodorovné premiestnenie výkopku po nespevnenej ceste z horniny tr.1-4, nad 100 do 1000 m3 na vzdialenosť do 3000 m</t>
  </si>
  <si>
    <t>162501133.S</t>
  </si>
  <si>
    <t>Vodorovné premiestnenie výkopku po nespevnenej ceste z horniny tr.1-4, nad 100 do 1000 m3, príplatok k cene za každých ďalšich a začatých 1000 m</t>
  </si>
  <si>
    <t>171201202.S</t>
  </si>
  <si>
    <t>Uloženie sypaniny na skládky nad 100 do 1000 m3</t>
  </si>
  <si>
    <t>564831111.S</t>
  </si>
  <si>
    <t>Podklad zo štrkodrviny s rozprestretím a zhutnením, po zhutnení hr. 100 mm</t>
  </si>
  <si>
    <t>564851111.S</t>
  </si>
  <si>
    <t>Podklad zo štrkodrviny s rozprestretím a zhutnením, po zhutnení hr. 150 mm</t>
  </si>
  <si>
    <t>564861111.S</t>
  </si>
  <si>
    <t>Podklad zo štrkodrviny s rozprestretím a zhutnením, po zhutnení hr. 200 mm</t>
  </si>
  <si>
    <t>564871111.S</t>
  </si>
  <si>
    <t>Podklad zo štrkodrviny s rozprestretím a zhutnením, po zhutnení hr. 250 mm</t>
  </si>
  <si>
    <t>573111110.S</t>
  </si>
  <si>
    <t>Postrek asfaltový infiltračný s posypom kamenivom z asfaltu cestného v množstve 0,70 kg/m2</t>
  </si>
  <si>
    <t>573231109.S</t>
  </si>
  <si>
    <t>Postrek asfaltový spojovací bez posypu kamenivom z cestnej emulzie v množstve 0,70 kg/m2</t>
  </si>
  <si>
    <t>577134231.S</t>
  </si>
  <si>
    <t>Asfaltový betón vrstva obrusná AC 11 O v pruhu š. do 3 m z nemodifik. asfaltu tr. II, po zhutnení hr. 40 mm</t>
  </si>
  <si>
    <t>577154331.S</t>
  </si>
  <si>
    <t>Asfaltový betón vrstva obrusná alebo ložná AC 16 v pruhu š. do 3 m z nemodifik. asfaltu tr. II, po zhutnení hr. 60 mm</t>
  </si>
  <si>
    <t>914001111.S</t>
  </si>
  <si>
    <t>Osadenie a montáž cestnej zvislej dopravnej značky na stĺpik, stĺp, konzolu alebo objekt</t>
  </si>
  <si>
    <t>915791111.S</t>
  </si>
  <si>
    <t>Predznačenie pre značenie striekané farbou z náterových hmôt deliace čiary, vodiace prúžky</t>
  </si>
  <si>
    <t>916561112.S</t>
  </si>
  <si>
    <t>Osadenie záhonového alebo parkového obrubníka betón., do lôžka z bet. pros. tr. C 16/20 s bočnou oporou</t>
  </si>
  <si>
    <t>915711212.S</t>
  </si>
  <si>
    <t>Vodorovné dopravné značenie striekané farbou deliacich čiar súvislých šírky 125 mm biela retroreflexná</t>
  </si>
  <si>
    <t>915711312.S</t>
  </si>
  <si>
    <t>Vodorovné dopravné značenie striekané farbou deliacich čiar prerušovaných šírky 125 mm biela retroreflexná</t>
  </si>
  <si>
    <t>404410033900</t>
  </si>
  <si>
    <t>Dopravná značka ZDZ, Zn lisovaná, V2, RA2, P3, E2, SP1</t>
  </si>
  <si>
    <t>404440000100.S</t>
  </si>
  <si>
    <t>Úchyt na stĺpik, d 60 mm, križový, Zn</t>
  </si>
  <si>
    <t>404490008401</t>
  </si>
  <si>
    <t>Stĺpik Zn, d 60 mm, pre dopravné značky, dĺ.3,5m</t>
  </si>
  <si>
    <t>404490008600.S</t>
  </si>
  <si>
    <t>Krytka stĺpika, d 60 mm, plastová</t>
  </si>
  <si>
    <t>592170001220</t>
  </si>
  <si>
    <t>Objekt SO-03 Chodník</t>
  </si>
  <si>
    <t>113107123.S</t>
  </si>
  <si>
    <t>Odstránenie krytu v ploche  do 200 m2 z kameniva hrubého drveného, hr.200 do 300 mm,  -0,40000t</t>
  </si>
  <si>
    <t>113107141.S</t>
  </si>
  <si>
    <t>Odstránenie krytu v ploche do 200 m2 asfaltového, hr. vrstvy do 50 mm,  -0,09800t</t>
  </si>
  <si>
    <t>919735112.S</t>
  </si>
  <si>
    <t>Rezanie existujúceho asfaltového krytu alebo podkladu hĺbky nad 50 do 100 mm</t>
  </si>
  <si>
    <t>919723210</t>
  </si>
  <si>
    <t>Pružná asfaltová zalievka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</si>
  <si>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</si>
  <si>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</si>
  <si>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</si>
  <si>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</si>
  <si>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</si>
  <si>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>VRN</t>
  </si>
  <si>
    <t>Zariadenie staveniska</t>
  </si>
  <si>
    <t>Sťažené výrobné podmienky</t>
  </si>
  <si>
    <t>Prevádzkové vplyvy</t>
  </si>
  <si>
    <t>Sťažené podmienky dopravy</t>
  </si>
  <si>
    <t>Horské oblasti</t>
  </si>
  <si>
    <t>Mimostavenisková doprava</t>
  </si>
  <si>
    <r>
      <t>Obrubník cestný, lxšxv 1000x150x250 mm</t>
    </r>
    <r>
      <rPr>
        <sz val="8"/>
        <color rgb="FFFF0000"/>
        <rFont val="Arial CE"/>
        <charset val="238"/>
      </rPr>
      <t xml:space="preserve"> obchodný názov a typ uvedie uchádzač</t>
    </r>
  </si>
  <si>
    <r>
      <t xml:space="preserve">Obrubník cestný, lxšxv 1000x150x250 mm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</si>
  <si>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Mreža liatinová 620x420 mm so závesmi, uzamykateľná D 400/600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</si>
  <si>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Bahenný kôš galvanizovaný pre mrežu D 400  </t>
    </r>
    <r>
      <rPr>
        <sz val="8"/>
        <color rgb="FFFF0000"/>
        <rFont val="Arial CE"/>
        <charset val="238"/>
      </rPr>
      <t>obchodný názov a typ uvedie uchádzač</t>
    </r>
  </si>
  <si>
    <r>
      <t xml:space="preserve">Obrubník parkový, lxšxv 1000x80x200 mm  </t>
    </r>
    <r>
      <rPr>
        <sz val="8"/>
        <color rgb="FFFF0000"/>
        <rFont val="Arial CE"/>
        <charset val="238"/>
      </rPr>
      <t>obchodný názov a typ uvedie uchádzač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</si>
</sst>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\ ###\ ##0.00"/>
    <numFmt numFmtId="165" formatCode="###\ ###\ ##0.0000"/>
    <numFmt numFmtId="166" formatCode="###\ ###\ ##0.000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20"/>
      <color rgb="FF000000"/>
      <name val="Arial CE"/>
      <charset val="238"/>
    </font>
    <font>
      <b/>
      <sz val="9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b/>
      <sz val="12"/>
      <color theme="1"/>
      <name val="Arial CE"/>
      <charset val="238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Arial CE"/>
      <charset val="238"/>
    </font>
    <font>
      <sz val="9"/>
      <color theme="1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  <font>
      <sz val="8"/>
      <color rgb="FFFF0000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FF"/>
      <name val="Arial CE"/>
      <charset val="238"/>
    </font>
    <font>
      <sz val="8"/>
      <color rgb="FFFFFFF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AA"/>
        <bgColor indexed="64"/>
      </patternFill>
    </fill>
  </fills>
  <borders count="114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/>
      <diagonal/>
    </border>
    <border>
      <left style="thin">
        <color rgb="FFFFFFFF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 style="thin">
        <color rgb="FF808080"/>
      </top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/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/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000000"/>
      </bottom>
      <diagonal/>
    </border>
    <border>
      <left/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808080"/>
      </bottom>
      <diagonal/>
    </border>
    <border>
      <left/>
      <right/>
      <top style="thin">
        <color rgb="FF000000"/>
      </top>
      <bottom style="thin">
        <color rgb="FF808080"/>
      </bottom>
      <diagonal/>
    </border>
    <border>
      <left/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/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FFFFFF"/>
      </right>
      <top style="thin">
        <color rgb="FF808080"/>
      </top>
      <bottom style="thin">
        <color rgb="FF000000"/>
      </bottom>
      <diagonal/>
    </border>
    <border>
      <left style="thin">
        <color rgb="FFFFFFFF"/>
      </left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  <border>
      <left/>
      <right/>
      <top style="thin">
        <color rgb="FF808080"/>
      </top>
      <bottom/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80808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FFFFFF"/>
      </bottom>
      <diagonal/>
    </border>
    <border>
      <left style="thin">
        <color rgb="FF000000"/>
      </left>
      <right style="thin">
        <color rgb="FFFFFFFF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808080"/>
      </bottom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/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/>
      <top style="thin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thin">
        <color rgb="FFFFFFFF"/>
      </bottom>
      <diagonal/>
    </border>
    <border>
      <left style="thin">
        <color rgb="FF808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000000"/>
      </bottom>
      <diagonal/>
    </border>
    <border>
      <left/>
      <right style="thin">
        <color rgb="FF808080"/>
      </right>
      <top style="thin">
        <color rgb="FF808080"/>
      </top>
      <bottom/>
      <diagonal/>
    </border>
    <border>
      <left/>
      <right style="thin">
        <color rgb="FF808080"/>
      </right>
      <top/>
      <bottom style="thin">
        <color rgb="FF000000"/>
      </bottom>
      <diagonal/>
    </border>
    <border>
      <left/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/>
      <bottom/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 style="thin">
        <color rgb="FF80808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000000"/>
      </bottom>
      <diagonal/>
    </border>
    <border>
      <left/>
      <right style="thin">
        <color rgb="FF808080"/>
      </right>
      <top/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/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/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000000"/>
      </right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/>
      <bottom/>
      <diagonal/>
    </border>
    <border>
      <left style="thin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FFFFFF"/>
      </left>
      <right style="thin">
        <color rgb="FF000000"/>
      </right>
      <top/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/>
      <diagonal/>
    </border>
    <border>
      <left style="thin">
        <color rgb="FF000000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000000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000000"/>
      </right>
      <top style="thin">
        <color rgb="FF000000"/>
      </top>
      <bottom style="thin">
        <color rgb="FFFFFFFF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FFFFFF"/>
      </top>
      <bottom style="thin">
        <color rgb="FFFFFFFF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808080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350">
    <xf numFmtId="0" fontId="0" fillId="0" borderId="0" xfId="0"/>
    <xf numFmtId="0" fontId="1" fillId="0" borderId="0" xfId="0" applyFont="1"/>
    <xf numFmtId="0" fontId="5" fillId="0" borderId="0" xfId="0" applyFont="1"/>
    <xf numFmtId="0" fontId="1" fillId="0" borderId="1" xfId="0" applyFont="1" applyBorder="1"/>
    <xf numFmtId="0" fontId="5" fillId="0" borderId="1" xfId="0" applyFont="1" applyBorder="1"/>
    <xf numFmtId="0" fontId="5" fillId="0" borderId="2" xfId="0" applyFont="1" applyBorder="1"/>
    <xf numFmtId="0" fontId="1" fillId="0" borderId="2" xfId="0" applyFont="1" applyBorder="1" applyAlignment="1">
      <alignment horizontal="center"/>
    </xf>
    <xf numFmtId="9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0" fontId="6" fillId="0" borderId="0" xfId="0" applyFont="1"/>
    <xf numFmtId="0" fontId="0" fillId="0" borderId="1" xfId="0" applyBorder="1"/>
    <xf numFmtId="0" fontId="1" fillId="3" borderId="1" xfId="0" applyFont="1" applyFill="1" applyBorder="1"/>
    <xf numFmtId="0" fontId="7" fillId="3" borderId="1" xfId="0" applyFont="1" applyFill="1" applyBorder="1"/>
    <xf numFmtId="164" fontId="1" fillId="0" borderId="1" xfId="0" applyNumberFormat="1" applyFont="1" applyBorder="1"/>
    <xf numFmtId="0" fontId="1" fillId="0" borderId="5" xfId="0" applyFont="1" applyBorder="1"/>
    <xf numFmtId="0" fontId="0" fillId="0" borderId="3" xfId="0" applyBorder="1"/>
    <xf numFmtId="0" fontId="1" fillId="0" borderId="7" xfId="0" applyFont="1" applyBorder="1"/>
    <xf numFmtId="0" fontId="0" fillId="0" borderId="7" xfId="0" applyBorder="1"/>
    <xf numFmtId="0" fontId="1" fillId="0" borderId="8" xfId="0" applyFont="1" applyBorder="1"/>
    <xf numFmtId="0" fontId="0" fillId="0" borderId="8" xfId="0" applyBorder="1"/>
    <xf numFmtId="0" fontId="1" fillId="0" borderId="9" xfId="0" applyFont="1" applyBorder="1"/>
    <xf numFmtId="0" fontId="0" fillId="0" borderId="9" xfId="0" applyBorder="1"/>
    <xf numFmtId="0" fontId="1" fillId="0" borderId="10" xfId="0" applyFont="1" applyBorder="1"/>
    <xf numFmtId="0" fontId="0" fillId="0" borderId="10" xfId="0" applyBorder="1"/>
    <xf numFmtId="0" fontId="1" fillId="0" borderId="11" xfId="0" applyFont="1" applyBorder="1"/>
    <xf numFmtId="0" fontId="0" fillId="0" borderId="11" xfId="0" applyBorder="1"/>
    <xf numFmtId="164" fontId="1" fillId="0" borderId="3" xfId="0" applyNumberFormat="1" applyFont="1" applyBorder="1"/>
    <xf numFmtId="0" fontId="1" fillId="0" borderId="12" xfId="0" applyFont="1" applyBorder="1"/>
    <xf numFmtId="0" fontId="0" fillId="0" borderId="12" xfId="0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164" fontId="6" fillId="0" borderId="15" xfId="0" applyNumberFormat="1" applyFont="1" applyBorder="1"/>
    <xf numFmtId="164" fontId="1" fillId="0" borderId="15" xfId="0" applyNumberFormat="1" applyFont="1" applyBorder="1"/>
    <xf numFmtId="164" fontId="1" fillId="0" borderId="16" xfId="0" applyNumberFormat="1" applyFont="1" applyBorder="1"/>
    <xf numFmtId="0" fontId="1" fillId="0" borderId="17" xfId="0" applyFont="1" applyBorder="1"/>
    <xf numFmtId="0" fontId="1" fillId="0" borderId="6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3" xfId="0" applyFont="1" applyBorder="1"/>
    <xf numFmtId="0" fontId="1" fillId="0" borderId="24" xfId="0" applyFont="1" applyBorder="1"/>
    <xf numFmtId="0" fontId="10" fillId="0" borderId="21" xfId="0" applyFont="1" applyBorder="1"/>
    <xf numFmtId="0" fontId="6" fillId="0" borderId="11" xfId="0" applyFont="1" applyBorder="1"/>
    <xf numFmtId="0" fontId="6" fillId="0" borderId="21" xfId="0" applyFont="1" applyBorder="1"/>
    <xf numFmtId="0" fontId="1" fillId="0" borderId="32" xfId="0" applyFont="1" applyBorder="1"/>
    <xf numFmtId="0" fontId="1" fillId="0" borderId="15" xfId="0" applyFont="1" applyBorder="1" applyAlignment="1">
      <alignment wrapText="1"/>
    </xf>
    <xf numFmtId="0" fontId="1" fillId="0" borderId="11" xfId="0" applyFont="1" applyBorder="1" applyAlignment="1">
      <alignment wrapText="1"/>
    </xf>
    <xf numFmtId="0" fontId="6" fillId="0" borderId="31" xfId="0" applyFont="1" applyBorder="1"/>
    <xf numFmtId="0" fontId="6" fillId="0" borderId="12" xfId="0" applyFont="1" applyBorder="1"/>
    <xf numFmtId="164" fontId="1" fillId="0" borderId="32" xfId="0" applyNumberFormat="1" applyFont="1" applyBorder="1"/>
    <xf numFmtId="0" fontId="6" fillId="0" borderId="33" xfId="0" applyFont="1" applyBorder="1"/>
    <xf numFmtId="0" fontId="13" fillId="0" borderId="0" xfId="0" applyFont="1"/>
    <xf numFmtId="0" fontId="6" fillId="0" borderId="28" xfId="0" applyFont="1" applyBorder="1"/>
    <xf numFmtId="0" fontId="6" fillId="0" borderId="44" xfId="0" applyFont="1" applyBorder="1"/>
    <xf numFmtId="0" fontId="6" fillId="0" borderId="45" xfId="0" applyFont="1" applyBorder="1"/>
    <xf numFmtId="164" fontId="1" fillId="0" borderId="46" xfId="0" applyNumberFormat="1" applyFont="1" applyBorder="1"/>
    <xf numFmtId="164" fontId="6" fillId="0" borderId="48" xfId="0" applyNumberFormat="1" applyFont="1" applyBorder="1"/>
    <xf numFmtId="164" fontId="6" fillId="0" borderId="49" xfId="0" applyNumberFormat="1" applyFont="1" applyBorder="1"/>
    <xf numFmtId="164" fontId="6" fillId="0" borderId="50" xfId="0" applyNumberFormat="1" applyFont="1" applyBorder="1"/>
    <xf numFmtId="0" fontId="6" fillId="0" borderId="47" xfId="0" applyFont="1" applyBorder="1"/>
    <xf numFmtId="0" fontId="6" fillId="0" borderId="51" xfId="0" applyFont="1" applyBorder="1"/>
    <xf numFmtId="164" fontId="6" fillId="0" borderId="52" xfId="0" applyNumberFormat="1" applyFont="1" applyBorder="1"/>
    <xf numFmtId="164" fontId="6" fillId="0" borderId="53" xfId="0" applyNumberFormat="1" applyFont="1" applyBorder="1"/>
    <xf numFmtId="164" fontId="6" fillId="0" borderId="54" xfId="0" applyNumberFormat="1" applyFont="1" applyBorder="1"/>
    <xf numFmtId="0" fontId="6" fillId="0" borderId="29" xfId="0" applyFont="1" applyBorder="1"/>
    <xf numFmtId="164" fontId="6" fillId="0" borderId="0" xfId="0" applyNumberFormat="1" applyFont="1"/>
    <xf numFmtId="164" fontId="6" fillId="0" borderId="55" xfId="0" applyNumberFormat="1" applyFont="1" applyBorder="1"/>
    <xf numFmtId="164" fontId="6" fillId="0" borderId="43" xfId="0" applyNumberFormat="1" applyFont="1" applyBorder="1"/>
    <xf numFmtId="164" fontId="6" fillId="0" borderId="56" xfId="0" applyNumberFormat="1" applyFont="1" applyBorder="1"/>
    <xf numFmtId="164" fontId="1" fillId="0" borderId="56" xfId="0" applyNumberFormat="1" applyFont="1" applyBorder="1"/>
    <xf numFmtId="0" fontId="1" fillId="0" borderId="57" xfId="0" applyFont="1" applyBorder="1"/>
    <xf numFmtId="0" fontId="0" fillId="0" borderId="56" xfId="0" applyBorder="1"/>
    <xf numFmtId="0" fontId="0" fillId="0" borderId="41" xfId="0" applyBorder="1"/>
    <xf numFmtId="0" fontId="0" fillId="0" borderId="43" xfId="0" applyBorder="1"/>
    <xf numFmtId="0" fontId="0" fillId="0" borderId="42" xfId="0" applyBorder="1"/>
    <xf numFmtId="0" fontId="0" fillId="0" borderId="15" xfId="0" applyBorder="1"/>
    <xf numFmtId="0" fontId="0" fillId="0" borderId="16" xfId="0" applyBorder="1"/>
    <xf numFmtId="0" fontId="0" fillId="0" borderId="32" xfId="0" applyBorder="1"/>
    <xf numFmtId="0" fontId="0" fillId="0" borderId="14" xfId="0" applyBorder="1"/>
    <xf numFmtId="0" fontId="11" fillId="0" borderId="21" xfId="0" applyFont="1" applyBorder="1"/>
    <xf numFmtId="164" fontId="0" fillId="0" borderId="21" xfId="0" applyNumberFormat="1" applyBorder="1"/>
    <xf numFmtId="164" fontId="11" fillId="0" borderId="21" xfId="0" applyNumberFormat="1" applyFont="1" applyBorder="1"/>
    <xf numFmtId="164" fontId="12" fillId="0" borderId="21" xfId="0" applyNumberFormat="1" applyFont="1" applyBorder="1"/>
    <xf numFmtId="0" fontId="0" fillId="0" borderId="21" xfId="0" applyBorder="1"/>
    <xf numFmtId="0" fontId="0" fillId="0" borderId="22" xfId="0" applyBorder="1"/>
    <xf numFmtId="164" fontId="11" fillId="0" borderId="31" xfId="0" applyNumberFormat="1" applyFont="1" applyBorder="1"/>
    <xf numFmtId="0" fontId="11" fillId="0" borderId="20" xfId="0" applyFont="1" applyBorder="1"/>
    <xf numFmtId="0" fontId="0" fillId="0" borderId="62" xfId="0" applyBorder="1"/>
    <xf numFmtId="164" fontId="1" fillId="0" borderId="43" xfId="0" applyNumberFormat="1" applyFont="1" applyBorder="1"/>
    <xf numFmtId="164" fontId="6" fillId="0" borderId="51" xfId="0" applyNumberFormat="1" applyFont="1" applyBorder="1"/>
    <xf numFmtId="164" fontId="6" fillId="0" borderId="47" xfId="0" applyNumberFormat="1" applyFont="1" applyBorder="1"/>
    <xf numFmtId="164" fontId="6" fillId="0" borderId="29" xfId="0" applyNumberFormat="1" applyFont="1" applyBorder="1"/>
    <xf numFmtId="164" fontId="1" fillId="0" borderId="64" xfId="0" applyNumberFormat="1" applyFont="1" applyBorder="1"/>
    <xf numFmtId="164" fontId="5" fillId="0" borderId="65" xfId="0" applyNumberFormat="1" applyFont="1" applyBorder="1"/>
    <xf numFmtId="0" fontId="1" fillId="0" borderId="68" xfId="0" applyFont="1" applyBorder="1"/>
    <xf numFmtId="164" fontId="1" fillId="0" borderId="69" xfId="0" applyNumberFormat="1" applyFont="1" applyBorder="1"/>
    <xf numFmtId="164" fontId="1" fillId="0" borderId="8" xfId="0" applyNumberFormat="1" applyFont="1" applyBorder="1"/>
    <xf numFmtId="164" fontId="1" fillId="0" borderId="70" xfId="0" applyNumberFormat="1" applyFont="1" applyBorder="1"/>
    <xf numFmtId="0" fontId="1" fillId="0" borderId="18" xfId="0" applyFont="1" applyBorder="1"/>
    <xf numFmtId="0" fontId="1" fillId="0" borderId="69" xfId="0" applyFont="1" applyBorder="1"/>
    <xf numFmtId="164" fontId="2" fillId="0" borderId="14" xfId="0" applyNumberFormat="1" applyFont="1" applyBorder="1"/>
    <xf numFmtId="0" fontId="6" fillId="0" borderId="9" xfId="0" applyFont="1" applyBorder="1"/>
    <xf numFmtId="164" fontId="12" fillId="0" borderId="20" xfId="0" applyNumberFormat="1" applyFont="1" applyBorder="1"/>
    <xf numFmtId="164" fontId="1" fillId="0" borderId="88" xfId="0" applyNumberFormat="1" applyFont="1" applyBorder="1"/>
    <xf numFmtId="0" fontId="1" fillId="0" borderId="89" xfId="0" applyFont="1" applyBorder="1"/>
    <xf numFmtId="0" fontId="1" fillId="0" borderId="90" xfId="0" applyFont="1" applyBorder="1"/>
    <xf numFmtId="0" fontId="1" fillId="0" borderId="91" xfId="0" applyFont="1" applyBorder="1"/>
    <xf numFmtId="0" fontId="6" fillId="0" borderId="68" xfId="0" applyFont="1" applyBorder="1"/>
    <xf numFmtId="0" fontId="6" fillId="0" borderId="7" xfId="0" applyFont="1" applyBorder="1"/>
    <xf numFmtId="0" fontId="0" fillId="3" borderId="3" xfId="0" applyFill="1" applyBorder="1"/>
    <xf numFmtId="0" fontId="0" fillId="0" borderId="94" xfId="0" applyBorder="1"/>
    <xf numFmtId="0" fontId="13" fillId="0" borderId="94" xfId="0" applyFont="1" applyBorder="1"/>
    <xf numFmtId="0" fontId="0" fillId="0" borderId="95" xfId="0" applyBorder="1"/>
    <xf numFmtId="0" fontId="0" fillId="0" borderId="96" xfId="0" applyBorder="1"/>
    <xf numFmtId="0" fontId="0" fillId="0" borderId="97" xfId="0" applyBorder="1"/>
    <xf numFmtId="0" fontId="0" fillId="0" borderId="98" xfId="0" applyBorder="1"/>
    <xf numFmtId="0" fontId="0" fillId="0" borderId="99" xfId="0" applyBorder="1"/>
    <xf numFmtId="0" fontId="0" fillId="0" borderId="100" xfId="0" applyBorder="1"/>
    <xf numFmtId="0" fontId="1" fillId="0" borderId="101" xfId="0" applyFont="1" applyBorder="1"/>
    <xf numFmtId="0" fontId="1" fillId="0" borderId="27" xfId="0" applyFont="1" applyBorder="1"/>
    <xf numFmtId="0" fontId="1" fillId="0" borderId="4" xfId="0" applyFont="1" applyBorder="1"/>
    <xf numFmtId="0" fontId="0" fillId="0" borderId="4" xfId="0" applyBorder="1"/>
    <xf numFmtId="0" fontId="0" fillId="0" borderId="102" xfId="0" applyBorder="1"/>
    <xf numFmtId="0" fontId="0" fillId="2" borderId="0" xfId="0" applyFill="1"/>
    <xf numFmtId="0" fontId="1" fillId="0" borderId="87" xfId="0" applyFont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5" xfId="0" applyBorder="1"/>
    <xf numFmtId="164" fontId="1" fillId="0" borderId="87" xfId="0" applyNumberFormat="1" applyFont="1" applyBorder="1"/>
    <xf numFmtId="164" fontId="1" fillId="0" borderId="0" xfId="0" applyNumberFormat="1" applyFont="1"/>
    <xf numFmtId="165" fontId="1" fillId="0" borderId="0" xfId="0" applyNumberFormat="1" applyFont="1"/>
    <xf numFmtId="0" fontId="6" fillId="0" borderId="87" xfId="0" applyFont="1" applyBorder="1"/>
    <xf numFmtId="164" fontId="6" fillId="0" borderId="87" xfId="0" applyNumberFormat="1" applyFont="1" applyBorder="1"/>
    <xf numFmtId="165" fontId="6" fillId="0" borderId="87" xfId="0" applyNumberFormat="1" applyFont="1" applyBorder="1"/>
    <xf numFmtId="0" fontId="11" fillId="0" borderId="87" xfId="0" applyFont="1" applyBorder="1"/>
    <xf numFmtId="0" fontId="11" fillId="0" borderId="0" xfId="0" applyFont="1"/>
    <xf numFmtId="165" fontId="6" fillId="0" borderId="0" xfId="0" applyNumberFormat="1" applyFont="1"/>
    <xf numFmtId="164" fontId="5" fillId="0" borderId="0" xfId="0" applyNumberFormat="1" applyFont="1"/>
    <xf numFmtId="165" fontId="5" fillId="0" borderId="0" xfId="0" applyNumberFormat="1" applyFont="1"/>
    <xf numFmtId="0" fontId="14" fillId="0" borderId="0" xfId="0" applyFont="1"/>
    <xf numFmtId="0" fontId="16" fillId="0" borderId="0" xfId="0" applyFont="1"/>
    <xf numFmtId="164" fontId="14" fillId="0" borderId="67" xfId="0" applyNumberFormat="1" applyFont="1" applyBorder="1"/>
    <xf numFmtId="165" fontId="14" fillId="0" borderId="67" xfId="0" applyNumberFormat="1" applyFont="1" applyBorder="1"/>
    <xf numFmtId="165" fontId="15" fillId="0" borderId="67" xfId="0" applyNumberFormat="1" applyFont="1" applyBorder="1"/>
    <xf numFmtId="0" fontId="16" fillId="0" borderId="67" xfId="0" applyFont="1" applyBorder="1"/>
    <xf numFmtId="0" fontId="0" fillId="2" borderId="105" xfId="0" applyFill="1" applyBorder="1"/>
    <xf numFmtId="0" fontId="11" fillId="0" borderId="106" xfId="0" applyFont="1" applyBorder="1"/>
    <xf numFmtId="0" fontId="11" fillId="0" borderId="105" xfId="0" applyFont="1" applyBorder="1"/>
    <xf numFmtId="0" fontId="0" fillId="0" borderId="105" xfId="0" applyBorder="1"/>
    <xf numFmtId="0" fontId="16" fillId="0" borderId="107" xfId="0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4" fontId="5" fillId="2" borderId="0" xfId="0" applyNumberFormat="1" applyFont="1" applyFill="1" applyAlignment="1">
      <alignment horizontal="center"/>
    </xf>
    <xf numFmtId="165" fontId="5" fillId="2" borderId="0" xfId="0" applyNumberFormat="1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164" fontId="1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vertical="center"/>
    </xf>
    <xf numFmtId="166" fontId="1" fillId="0" borderId="0" xfId="0" applyNumberFormat="1" applyFont="1"/>
    <xf numFmtId="164" fontId="1" fillId="0" borderId="7" xfId="0" applyNumberFormat="1" applyFont="1" applyBorder="1" applyAlignment="1">
      <alignment wrapText="1"/>
    </xf>
    <xf numFmtId="165" fontId="5" fillId="0" borderId="7" xfId="0" applyNumberFormat="1" applyFont="1" applyBorder="1" applyAlignment="1">
      <alignment wrapText="1"/>
    </xf>
    <xf numFmtId="165" fontId="1" fillId="0" borderId="8" xfId="0" applyNumberFormat="1" applyFont="1" applyBorder="1"/>
    <xf numFmtId="49" fontId="6" fillId="0" borderId="87" xfId="0" applyNumberFormat="1" applyFont="1" applyBorder="1"/>
    <xf numFmtId="166" fontId="6" fillId="0" borderId="87" xfId="0" applyNumberFormat="1" applyFont="1" applyBorder="1"/>
    <xf numFmtId="166" fontId="6" fillId="0" borderId="0" xfId="0" applyNumberFormat="1" applyFont="1"/>
    <xf numFmtId="0" fontId="5" fillId="0" borderId="0" xfId="0" applyFont="1" applyAlignment="1">
      <alignment horizontal="left"/>
    </xf>
    <xf numFmtId="0" fontId="17" fillId="0" borderId="0" xfId="0" applyFont="1" applyAlignment="1">
      <alignment wrapText="1"/>
    </xf>
    <xf numFmtId="164" fontId="17" fillId="0" borderId="0" xfId="0" applyNumberFormat="1" applyFont="1" applyAlignment="1">
      <alignment wrapText="1"/>
    </xf>
    <xf numFmtId="166" fontId="17" fillId="0" borderId="0" xfId="0" applyNumberFormat="1" applyFont="1" applyAlignment="1">
      <alignment wrapText="1"/>
    </xf>
    <xf numFmtId="165" fontId="17" fillId="0" borderId="0" xfId="0" applyNumberFormat="1" applyFont="1" applyAlignment="1">
      <alignment wrapText="1"/>
    </xf>
    <xf numFmtId="165" fontId="17" fillId="0" borderId="0" xfId="0" applyNumberFormat="1" applyFont="1"/>
    <xf numFmtId="0" fontId="17" fillId="0" borderId="0" xfId="0" applyFont="1"/>
    <xf numFmtId="0" fontId="6" fillId="0" borderId="0" xfId="0" applyFont="1" applyAlignment="1">
      <alignment horizontal="center" wrapText="1"/>
    </xf>
    <xf numFmtId="49" fontId="17" fillId="0" borderId="0" xfId="0" applyNumberFormat="1" applyFont="1" applyAlignment="1">
      <alignment horizontal="left" wrapText="1"/>
    </xf>
    <xf numFmtId="166" fontId="17" fillId="0" borderId="0" xfId="0" applyNumberFormat="1" applyFont="1"/>
    <xf numFmtId="0" fontId="18" fillId="0" borderId="0" xfId="0" applyFont="1" applyAlignment="1">
      <alignment wrapText="1"/>
    </xf>
    <xf numFmtId="164" fontId="18" fillId="0" borderId="0" xfId="0" applyNumberFormat="1" applyFont="1" applyAlignment="1">
      <alignment wrapText="1"/>
    </xf>
    <xf numFmtId="166" fontId="18" fillId="0" borderId="0" xfId="0" applyNumberFormat="1" applyFont="1" applyAlignment="1">
      <alignment wrapText="1"/>
    </xf>
    <xf numFmtId="165" fontId="18" fillId="0" borderId="0" xfId="0" applyNumberFormat="1" applyFont="1" applyAlignment="1">
      <alignment wrapText="1"/>
    </xf>
    <xf numFmtId="165" fontId="18" fillId="0" borderId="0" xfId="0" applyNumberFormat="1" applyFont="1"/>
    <xf numFmtId="0" fontId="18" fillId="0" borderId="0" xfId="0" applyFont="1"/>
    <xf numFmtId="49" fontId="18" fillId="0" borderId="0" xfId="0" applyNumberFormat="1" applyFont="1" applyAlignment="1">
      <alignment horizontal="left" wrapText="1"/>
    </xf>
    <xf numFmtId="166" fontId="18" fillId="0" borderId="0" xfId="0" applyNumberFormat="1" applyFont="1"/>
    <xf numFmtId="166" fontId="5" fillId="0" borderId="0" xfId="0" applyNumberFormat="1" applyFont="1"/>
    <xf numFmtId="0" fontId="14" fillId="0" borderId="109" xfId="0" applyFont="1" applyBorder="1"/>
    <xf numFmtId="164" fontId="14" fillId="0" borderId="109" xfId="0" applyNumberFormat="1" applyFont="1" applyBorder="1"/>
    <xf numFmtId="166" fontId="14" fillId="0" borderId="109" xfId="0" applyNumberFormat="1" applyFont="1" applyBorder="1"/>
    <xf numFmtId="165" fontId="14" fillId="0" borderId="109" xfId="0" applyNumberFormat="1" applyFont="1" applyBorder="1"/>
    <xf numFmtId="0" fontId="6" fillId="0" borderId="106" xfId="0" applyFont="1" applyBorder="1"/>
    <xf numFmtId="0" fontId="6" fillId="0" borderId="105" xfId="0" applyFont="1" applyBorder="1"/>
    <xf numFmtId="166" fontId="17" fillId="0" borderId="105" xfId="0" applyNumberFormat="1" applyFont="1" applyBorder="1"/>
    <xf numFmtId="0" fontId="5" fillId="0" borderId="105" xfId="0" applyFont="1" applyBorder="1"/>
    <xf numFmtId="0" fontId="1" fillId="0" borderId="105" xfId="0" applyFont="1" applyBorder="1"/>
    <xf numFmtId="166" fontId="18" fillId="0" borderId="105" xfId="0" applyNumberFormat="1" applyFont="1" applyBorder="1"/>
    <xf numFmtId="0" fontId="14" fillId="0" borderId="110" xfId="0" applyFont="1" applyBorder="1"/>
    <xf numFmtId="0" fontId="1" fillId="0" borderId="5" xfId="0" applyFont="1" applyBorder="1" applyAlignment="1">
      <alignment wrapText="1"/>
    </xf>
    <xf numFmtId="0" fontId="0" fillId="0" borderId="24" xfId="0" applyBorder="1"/>
    <xf numFmtId="0" fontId="0" fillId="0" borderId="19" xfId="0" applyBorder="1"/>
    <xf numFmtId="0" fontId="0" fillId="0" borderId="23" xfId="0" applyBorder="1"/>
    <xf numFmtId="0" fontId="4" fillId="0" borderId="24" xfId="0" applyFont="1" applyBorder="1"/>
    <xf numFmtId="0" fontId="1" fillId="0" borderId="44" xfId="0" applyFont="1" applyBorder="1"/>
    <xf numFmtId="0" fontId="4" fillId="0" borderId="24" xfId="0" applyFont="1" applyBorder="1" applyAlignment="1">
      <alignment vertical="center"/>
    </xf>
    <xf numFmtId="0" fontId="5" fillId="2" borderId="44" xfId="0" applyFont="1" applyFill="1" applyBorder="1" applyAlignment="1">
      <alignment horizontal="center"/>
    </xf>
    <xf numFmtId="0" fontId="6" fillId="0" borderId="59" xfId="0" applyFont="1" applyBorder="1"/>
    <xf numFmtId="0" fontId="17" fillId="0" borderId="44" xfId="0" applyFont="1" applyBorder="1" applyAlignment="1">
      <alignment wrapText="1"/>
    </xf>
    <xf numFmtId="0" fontId="18" fillId="0" borderId="44" xfId="0" applyFont="1" applyBorder="1" applyAlignment="1">
      <alignment wrapText="1"/>
    </xf>
    <xf numFmtId="0" fontId="14" fillId="0" borderId="112" xfId="0" applyFont="1" applyBorder="1"/>
    <xf numFmtId="0" fontId="13" fillId="0" borderId="1" xfId="0" applyFont="1" applyBorder="1"/>
    <xf numFmtId="0" fontId="19" fillId="0" borderId="0" xfId="0" applyFont="1"/>
    <xf numFmtId="164" fontId="6" fillId="0" borderId="14" xfId="0" applyNumberFormat="1" applyFont="1" applyBorder="1"/>
    <xf numFmtId="164" fontId="5" fillId="0" borderId="2" xfId="0" applyNumberFormat="1" applyFont="1" applyBorder="1"/>
    <xf numFmtId="164" fontId="5" fillId="0" borderId="1" xfId="0" applyNumberFormat="1" applyFont="1" applyBorder="1"/>
    <xf numFmtId="164" fontId="5" fillId="0" borderId="49" xfId="0" applyNumberFormat="1" applyFont="1" applyBorder="1"/>
    <xf numFmtId="0" fontId="5" fillId="0" borderId="7" xfId="0" applyFont="1" applyBorder="1"/>
    <xf numFmtId="164" fontId="5" fillId="0" borderId="7" xfId="0" applyNumberFormat="1" applyFont="1" applyBorder="1"/>
    <xf numFmtId="0" fontId="5" fillId="0" borderId="8" xfId="0" applyFont="1" applyBorder="1"/>
    <xf numFmtId="164" fontId="5" fillId="0" borderId="8" xfId="0" applyNumberFormat="1" applyFont="1" applyBorder="1"/>
    <xf numFmtId="0" fontId="14" fillId="0" borderId="1" xfId="0" applyFont="1" applyBorder="1"/>
    <xf numFmtId="164" fontId="14" fillId="0" borderId="1" xfId="0" applyNumberFormat="1" applyFont="1" applyBorder="1"/>
    <xf numFmtId="0" fontId="1" fillId="0" borderId="55" xfId="0" applyFont="1" applyBorder="1"/>
    <xf numFmtId="164" fontId="1" fillId="0" borderId="55" xfId="0" applyNumberFormat="1" applyFont="1" applyBorder="1"/>
    <xf numFmtId="0" fontId="1" fillId="0" borderId="29" xfId="0" applyFont="1" applyBorder="1"/>
    <xf numFmtId="164" fontId="1" fillId="0" borderId="29" xfId="0" applyNumberFormat="1" applyFont="1" applyBorder="1"/>
    <xf numFmtId="0" fontId="1" fillId="0" borderId="59" xfId="0" applyFont="1" applyBorder="1"/>
    <xf numFmtId="0" fontId="1" fillId="0" borderId="45" xfId="0" applyFont="1" applyBorder="1"/>
    <xf numFmtId="0" fontId="10" fillId="0" borderId="45" xfId="0" applyFont="1" applyBorder="1"/>
    <xf numFmtId="0" fontId="6" fillId="0" borderId="55" xfId="0" applyFont="1" applyBorder="1"/>
    <xf numFmtId="0" fontId="1" fillId="0" borderId="55" xfId="0" applyFont="1" applyBorder="1" applyAlignment="1">
      <alignment wrapText="1"/>
    </xf>
    <xf numFmtId="164" fontId="1" fillId="0" borderId="63" xfId="0" applyNumberFormat="1" applyFont="1" applyBorder="1"/>
    <xf numFmtId="164" fontId="6" fillId="0" borderId="44" xfId="0" applyNumberFormat="1" applyFont="1" applyBorder="1"/>
    <xf numFmtId="164" fontId="6" fillId="0" borderId="45" xfId="0" applyNumberFormat="1" applyFont="1" applyBorder="1"/>
    <xf numFmtId="164" fontId="5" fillId="0" borderId="28" xfId="0" applyNumberFormat="1" applyFont="1" applyBorder="1"/>
    <xf numFmtId="164" fontId="1" fillId="0" borderId="44" xfId="0" applyNumberFormat="1" applyFont="1" applyBorder="1"/>
    <xf numFmtId="164" fontId="5" fillId="0" borderId="45" xfId="0" applyNumberFormat="1" applyFont="1" applyBorder="1"/>
    <xf numFmtId="164" fontId="6" fillId="0" borderId="28" xfId="0" applyNumberFormat="1" applyFont="1" applyBorder="1"/>
    <xf numFmtId="164" fontId="5" fillId="0" borderId="93" xfId="0" applyNumberFormat="1" applyFont="1" applyBorder="1"/>
    <xf numFmtId="164" fontId="1" fillId="0" borderId="78" xfId="0" applyNumberFormat="1" applyFont="1" applyBorder="1"/>
    <xf numFmtId="0" fontId="1" fillId="0" borderId="79" xfId="0" applyFont="1" applyBorder="1"/>
    <xf numFmtId="0" fontId="1" fillId="0" borderId="77" xfId="0" applyFont="1" applyBorder="1"/>
    <xf numFmtId="0" fontId="1" fillId="0" borderId="66" xfId="0" applyFont="1" applyBorder="1"/>
    <xf numFmtId="0" fontId="1" fillId="0" borderId="67" xfId="0" applyFont="1" applyBorder="1"/>
    <xf numFmtId="0" fontId="1" fillId="0" borderId="113" xfId="0" applyFont="1" applyBorder="1"/>
    <xf numFmtId="0" fontId="1" fillId="0" borderId="113" xfId="0" applyFont="1" applyBorder="1" applyAlignment="1">
      <alignment wrapText="1"/>
    </xf>
    <xf numFmtId="0" fontId="1" fillId="0" borderId="106" xfId="0" applyFont="1" applyBorder="1"/>
    <xf numFmtId="0" fontId="1" fillId="0" borderId="93" xfId="0" applyFont="1" applyBorder="1"/>
    <xf numFmtId="0" fontId="1" fillId="0" borderId="107" xfId="0" applyFont="1" applyBorder="1"/>
    <xf numFmtId="0" fontId="5" fillId="0" borderId="0" xfId="0" applyFont="1" applyAlignment="1">
      <alignment wrapText="1"/>
    </xf>
    <xf numFmtId="0" fontId="5" fillId="2" borderId="4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wrapText="1"/>
    </xf>
    <xf numFmtId="0" fontId="6" fillId="0" borderId="59" xfId="0" applyFont="1" applyBorder="1"/>
    <xf numFmtId="0" fontId="1" fillId="0" borderId="73" xfId="0" applyFont="1" applyBorder="1"/>
    <xf numFmtId="0" fontId="3" fillId="0" borderId="112" xfId="0" applyFont="1" applyBorder="1" applyAlignment="1">
      <alignment horizontal="center" vertical="center"/>
    </xf>
    <xf numFmtId="0" fontId="9" fillId="0" borderId="109" xfId="0" applyFont="1" applyBorder="1" applyAlignment="1">
      <alignment horizontal="center" vertical="center"/>
    </xf>
    <xf numFmtId="0" fontId="1" fillId="0" borderId="110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/>
    <xf numFmtId="0" fontId="1" fillId="0" borderId="29" xfId="0" applyFont="1" applyBorder="1"/>
    <xf numFmtId="0" fontId="1" fillId="0" borderId="93" xfId="0" applyFont="1" applyBorder="1"/>
    <xf numFmtId="0" fontId="6" fillId="0" borderId="34" xfId="0" applyFont="1" applyBorder="1" applyAlignment="1">
      <alignment wrapText="1"/>
    </xf>
    <xf numFmtId="0" fontId="1" fillId="0" borderId="35" xfId="0" applyFont="1" applyBorder="1" applyAlignment="1">
      <alignment wrapText="1"/>
    </xf>
    <xf numFmtId="0" fontId="6" fillId="0" borderId="0" xfId="0" applyFont="1"/>
    <xf numFmtId="0" fontId="1" fillId="0" borderId="78" xfId="0" applyFont="1" applyBorder="1"/>
    <xf numFmtId="0" fontId="1" fillId="0" borderId="38" xfId="0" applyFont="1" applyBorder="1"/>
    <xf numFmtId="0" fontId="1" fillId="0" borderId="79" xfId="0" applyFont="1" applyBorder="1"/>
    <xf numFmtId="0" fontId="6" fillId="0" borderId="37" xfId="0" applyFont="1" applyBorder="1"/>
    <xf numFmtId="0" fontId="6" fillId="0" borderId="81" xfId="0" applyFont="1" applyBorder="1"/>
    <xf numFmtId="0" fontId="1" fillId="0" borderId="80" xfId="0" applyFont="1" applyBorder="1"/>
    <xf numFmtId="0" fontId="1" fillId="0" borderId="39" xfId="0" applyFont="1" applyBorder="1"/>
    <xf numFmtId="0" fontId="1" fillId="0" borderId="74" xfId="0" applyFont="1" applyBorder="1"/>
    <xf numFmtId="0" fontId="1" fillId="0" borderId="82" xfId="0" applyFont="1" applyBorder="1"/>
    <xf numFmtId="0" fontId="1" fillId="0" borderId="75" xfId="0" applyFont="1" applyBorder="1"/>
    <xf numFmtId="0" fontId="6" fillId="0" borderId="2" xfId="0" applyFont="1" applyBorder="1"/>
    <xf numFmtId="0" fontId="6" fillId="0" borderId="50" xfId="0" applyFont="1" applyBorder="1"/>
    <xf numFmtId="0" fontId="1" fillId="0" borderId="76" xfId="0" applyFont="1" applyBorder="1"/>
    <xf numFmtId="0" fontId="6" fillId="0" borderId="77" xfId="0" applyFont="1" applyBorder="1"/>
    <xf numFmtId="0" fontId="1" fillId="0" borderId="77" xfId="0" applyFont="1" applyBorder="1"/>
    <xf numFmtId="0" fontId="6" fillId="0" borderId="73" xfId="0" applyFont="1" applyBorder="1"/>
    <xf numFmtId="164" fontId="1" fillId="0" borderId="73" xfId="0" applyNumberFormat="1" applyFont="1" applyBorder="1"/>
    <xf numFmtId="0" fontId="6" fillId="0" borderId="76" xfId="0" applyFont="1" applyBorder="1"/>
    <xf numFmtId="164" fontId="1" fillId="0" borderId="76" xfId="0" applyNumberFormat="1" applyFont="1" applyBorder="1"/>
    <xf numFmtId="0" fontId="1" fillId="0" borderId="36" xfId="0" applyFont="1" applyBorder="1" applyAlignment="1">
      <alignment wrapText="1"/>
    </xf>
    <xf numFmtId="0" fontId="8" fillId="3" borderId="18" xfId="1" applyFill="1" applyBorder="1" applyAlignment="1">
      <alignment horizontal="center" vertical="center"/>
    </xf>
    <xf numFmtId="0" fontId="8" fillId="3" borderId="6" xfId="1" applyFill="1" applyBorder="1" applyAlignment="1">
      <alignment horizontal="center" vertical="center"/>
    </xf>
    <xf numFmtId="0" fontId="8" fillId="3" borderId="5" xfId="1" applyFill="1" applyBorder="1" applyAlignment="1">
      <alignment horizontal="left" vertical="center"/>
    </xf>
    <xf numFmtId="0" fontId="8" fillId="3" borderId="6" xfId="1" applyFill="1" applyBorder="1" applyAlignment="1">
      <alignment horizontal="left" vertical="center"/>
    </xf>
    <xf numFmtId="0" fontId="3" fillId="0" borderId="2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92" xfId="0" applyFont="1" applyBorder="1" applyAlignment="1">
      <alignment horizontal="center" vertical="center"/>
    </xf>
    <xf numFmtId="0" fontId="6" fillId="0" borderId="28" xfId="0" applyFont="1" applyBorder="1" applyAlignment="1">
      <alignment wrapText="1"/>
    </xf>
    <xf numFmtId="0" fontId="1" fillId="0" borderId="29" xfId="0" applyFont="1" applyBorder="1" applyAlignment="1">
      <alignment wrapText="1"/>
    </xf>
    <xf numFmtId="0" fontId="1" fillId="0" borderId="30" xfId="0" applyFont="1" applyBorder="1" applyAlignment="1">
      <alignment wrapText="1"/>
    </xf>
    <xf numFmtId="0" fontId="1" fillId="0" borderId="49" xfId="0" applyFont="1" applyBorder="1"/>
    <xf numFmtId="0" fontId="1" fillId="0" borderId="36" xfId="0" applyFont="1" applyBorder="1"/>
    <xf numFmtId="0" fontId="1" fillId="0" borderId="30" xfId="0" applyFont="1" applyBorder="1"/>
    <xf numFmtId="0" fontId="6" fillId="0" borderId="38" xfId="0" applyFont="1" applyBorder="1"/>
    <xf numFmtId="0" fontId="1" fillId="0" borderId="58" xfId="0" applyFont="1" applyBorder="1"/>
    <xf numFmtId="0" fontId="1" fillId="0" borderId="83" xfId="0" applyFont="1" applyBorder="1"/>
    <xf numFmtId="0" fontId="1" fillId="0" borderId="40" xfId="0" applyFont="1" applyBorder="1"/>
    <xf numFmtId="0" fontId="4" fillId="0" borderId="111" xfId="0" applyFont="1" applyBorder="1" applyAlignment="1">
      <alignment wrapText="1"/>
    </xf>
    <xf numFmtId="0" fontId="4" fillId="0" borderId="103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6" fillId="0" borderId="72" xfId="0" applyFont="1" applyBorder="1"/>
    <xf numFmtId="0" fontId="1" fillId="0" borderId="84" xfId="0" applyFont="1" applyBorder="1"/>
    <xf numFmtId="0" fontId="1" fillId="0" borderId="16" xfId="0" applyFont="1" applyBorder="1"/>
    <xf numFmtId="0" fontId="6" fillId="0" borderId="86" xfId="0" applyFont="1" applyBorder="1"/>
    <xf numFmtId="0" fontId="1" fillId="0" borderId="27" xfId="0" applyFont="1" applyBorder="1"/>
    <xf numFmtId="0" fontId="6" fillId="0" borderId="78" xfId="0" applyFont="1" applyBorder="1"/>
    <xf numFmtId="164" fontId="1" fillId="0" borderId="78" xfId="0" applyNumberFormat="1" applyFont="1" applyBorder="1"/>
    <xf numFmtId="0" fontId="6" fillId="0" borderId="79" xfId="0" applyFont="1" applyBorder="1"/>
    <xf numFmtId="164" fontId="1" fillId="0" borderId="79" xfId="0" applyNumberFormat="1" applyFont="1" applyBorder="1"/>
    <xf numFmtId="0" fontId="6" fillId="0" borderId="87" xfId="0" applyFont="1" applyBorder="1"/>
    <xf numFmtId="164" fontId="1" fillId="0" borderId="85" xfId="0" applyNumberFormat="1" applyFont="1" applyBorder="1"/>
    <xf numFmtId="0" fontId="3" fillId="0" borderId="61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104" xfId="0" applyFont="1" applyBorder="1" applyAlignment="1">
      <alignment horizontal="center" vertical="center"/>
    </xf>
    <xf numFmtId="0" fontId="5" fillId="0" borderId="111" xfId="0" applyFont="1" applyBorder="1" applyAlignment="1">
      <alignment wrapText="1"/>
    </xf>
    <xf numFmtId="0" fontId="1" fillId="0" borderId="103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5" fillId="0" borderId="5" xfId="0" applyFont="1" applyBorder="1" applyAlignment="1">
      <alignment wrapText="1"/>
    </xf>
    <xf numFmtId="0" fontId="17" fillId="0" borderId="0" xfId="0" applyFont="1" applyAlignment="1">
      <alignment wrapText="1"/>
    </xf>
    <xf numFmtId="0" fontId="14" fillId="0" borderId="66" xfId="0" applyFont="1" applyBorder="1"/>
    <xf numFmtId="0" fontId="14" fillId="0" borderId="67" xfId="0" applyFont="1" applyBorder="1"/>
    <xf numFmtId="0" fontId="3" fillId="0" borderId="59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8" fillId="3" borderId="5" xfId="1" applyFill="1" applyBorder="1" applyAlignment="1">
      <alignment horizontal="center" vertical="center"/>
    </xf>
    <xf numFmtId="0" fontId="5" fillId="0" borderId="60" xfId="0" applyFont="1" applyBorder="1" applyAlignment="1">
      <alignment wrapText="1"/>
    </xf>
    <xf numFmtId="0" fontId="1" fillId="0" borderId="108" xfId="0" applyFont="1" applyBorder="1" applyAlignment="1">
      <alignment wrapText="1"/>
    </xf>
    <xf numFmtId="0" fontId="1" fillId="0" borderId="17" xfId="0" applyFont="1" applyBorder="1" applyAlignment="1">
      <alignment wrapText="1"/>
    </xf>
    <xf numFmtId="165" fontId="5" fillId="0" borderId="57" xfId="0" applyNumberFormat="1" applyFont="1" applyBorder="1" applyAlignment="1">
      <alignment wrapText="1"/>
    </xf>
    <xf numFmtId="165" fontId="5" fillId="0" borderId="108" xfId="0" applyNumberFormat="1" applyFont="1" applyBorder="1" applyAlignment="1">
      <alignment wrapText="1"/>
    </xf>
    <xf numFmtId="165" fontId="5" fillId="0" borderId="17" xfId="0" applyNumberFormat="1" applyFont="1" applyBorder="1" applyAlignment="1">
      <alignment wrapText="1"/>
    </xf>
    <xf numFmtId="0" fontId="5" fillId="0" borderId="59" xfId="0" applyFont="1" applyBorder="1"/>
    <xf numFmtId="0" fontId="5" fillId="0" borderId="87" xfId="0" applyFont="1" applyBorder="1"/>
    <xf numFmtId="0" fontId="6" fillId="0" borderId="44" xfId="0" applyFont="1" applyBorder="1"/>
    <xf numFmtId="0" fontId="5" fillId="0" borderId="44" xfId="0" applyFont="1" applyBorder="1"/>
    <xf numFmtId="0" fontId="5" fillId="0" borderId="0" xfId="0" applyFont="1"/>
    <xf numFmtId="0" fontId="5" fillId="2" borderId="25" xfId="0" applyFont="1" applyFill="1" applyBorder="1" applyAlignment="1">
      <alignment horizontal="center"/>
    </xf>
    <xf numFmtId="0" fontId="5" fillId="2" borderId="26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14" fillId="0" borderId="109" xfId="0" applyFont="1" applyBorder="1"/>
    <xf numFmtId="0" fontId="18" fillId="0" borderId="0" xfId="0" applyFont="1" applyAlignment="1">
      <alignment wrapText="1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ABA90-34AE-43FD-8686-C19A754A80FD}">
  <dimension ref="A1:Z15"/>
  <sheetViews>
    <sheetView tabSelected="1" topLeftCell="A13" workbookViewId="0">
      <selection activeCell="F22" sqref="F22"/>
    </sheetView>
  </sheetViews>
  <sheetFormatPr defaultColWidth="0" defaultRowHeight="14.4" x14ac:dyDescent="0.3"/>
  <cols>
    <col min="1" max="1" width="32.77734375" customWidth="1"/>
    <col min="2" max="2" width="10.77734375" customWidth="1"/>
    <col min="3" max="5" width="8.77734375" customWidth="1"/>
    <col min="6" max="6" width="9.77734375" customWidth="1"/>
    <col min="7" max="7" width="10.77734375" customWidth="1"/>
    <col min="8" max="8" width="8.88671875" customWidth="1"/>
    <col min="9" max="26" width="0" hidden="1" customWidth="1"/>
    <col min="27" max="16384" width="8.88671875" hidden="1"/>
  </cols>
  <sheetData>
    <row r="1" spans="1:26" x14ac:dyDescent="0.3">
      <c r="A1" s="3"/>
      <c r="B1" s="3"/>
      <c r="C1" s="3"/>
      <c r="D1" s="3"/>
      <c r="E1" s="3"/>
      <c r="F1" s="3"/>
      <c r="G1" s="3"/>
    </row>
    <row r="2" spans="1:26" ht="34.950000000000003" customHeight="1" x14ac:dyDescent="0.3">
      <c r="A2" s="254" t="s">
        <v>0</v>
      </c>
      <c r="B2" s="255"/>
      <c r="C2" s="255"/>
      <c r="D2" s="255"/>
      <c r="E2" s="255"/>
      <c r="F2" s="5" t="s">
        <v>2</v>
      </c>
      <c r="G2" s="5"/>
    </row>
    <row r="3" spans="1:26" x14ac:dyDescent="0.3">
      <c r="A3" s="256" t="s">
        <v>1</v>
      </c>
      <c r="B3" s="256"/>
      <c r="C3" s="256"/>
      <c r="D3" s="256"/>
      <c r="E3" s="256"/>
      <c r="F3" s="6" t="s">
        <v>3</v>
      </c>
      <c r="G3" s="6" t="s">
        <v>4</v>
      </c>
    </row>
    <row r="4" spans="1:26" x14ac:dyDescent="0.3">
      <c r="A4" s="256"/>
      <c r="B4" s="256"/>
      <c r="C4" s="256"/>
      <c r="D4" s="256"/>
      <c r="E4" s="256"/>
      <c r="F4" s="7">
        <v>0.2</v>
      </c>
      <c r="G4" s="7">
        <v>0</v>
      </c>
    </row>
    <row r="5" spans="1:26" x14ac:dyDescent="0.3">
      <c r="A5" s="8"/>
      <c r="B5" s="8"/>
      <c r="C5" s="8"/>
      <c r="D5" s="8"/>
      <c r="E5" s="8"/>
      <c r="F5" s="8"/>
      <c r="G5" s="8"/>
    </row>
    <row r="6" spans="1:26" ht="40.200000000000003" customHeight="1" x14ac:dyDescent="0.3">
      <c r="A6" s="253" t="s">
        <v>5</v>
      </c>
      <c r="B6" s="253" t="s">
        <v>6</v>
      </c>
      <c r="C6" s="253" t="s">
        <v>7</v>
      </c>
      <c r="D6" s="253" t="s">
        <v>8</v>
      </c>
      <c r="E6" s="253" t="s">
        <v>9</v>
      </c>
      <c r="F6" s="253" t="s">
        <v>10</v>
      </c>
      <c r="G6" s="253" t="s">
        <v>11</v>
      </c>
    </row>
    <row r="7" spans="1:26" ht="27" customHeight="1" x14ac:dyDescent="0.3">
      <c r="A7" s="252" t="s">
        <v>12</v>
      </c>
      <c r="B7" s="216">
        <f>'SO 15643'!I106-Rekapitulácia!D7</f>
        <v>0</v>
      </c>
      <c r="C7" s="216">
        <f>'SO 15643'!P25</f>
        <v>0</v>
      </c>
      <c r="D7" s="216">
        <f>'SO 15643'!P17</f>
        <v>0</v>
      </c>
      <c r="E7" s="216">
        <f>'SO 15643'!P16</f>
        <v>0</v>
      </c>
      <c r="F7" s="216">
        <v>0</v>
      </c>
      <c r="G7" s="216">
        <f>B7+C7+D7+E7+F7</f>
        <v>0</v>
      </c>
      <c r="K7">
        <f>'SO 15643'!K106</f>
        <v>0</v>
      </c>
      <c r="Q7">
        <v>30.126000000000001</v>
      </c>
    </row>
    <row r="8" spans="1:26" ht="31.2" customHeight="1" x14ac:dyDescent="0.3">
      <c r="A8" s="252" t="s">
        <v>13</v>
      </c>
      <c r="B8" s="216">
        <f>'SO 15644'!I118-Rekapitulácia!D8</f>
        <v>0</v>
      </c>
      <c r="C8" s="216">
        <f>'SO 15644'!P25</f>
        <v>0</v>
      </c>
      <c r="D8" s="216">
        <f>'SO 15644'!P17</f>
        <v>0</v>
      </c>
      <c r="E8" s="216">
        <f>'SO 15644'!P16</f>
        <v>0</v>
      </c>
      <c r="F8" s="216">
        <v>0</v>
      </c>
      <c r="G8" s="216">
        <f>B8+C8+D8+E8+F8</f>
        <v>0</v>
      </c>
      <c r="K8">
        <f>'SO 15644'!K118</f>
        <v>0</v>
      </c>
      <c r="Q8">
        <v>30.126000000000001</v>
      </c>
    </row>
    <row r="9" spans="1:26" ht="26.4" customHeight="1" x14ac:dyDescent="0.3">
      <c r="A9" s="252" t="s">
        <v>14</v>
      </c>
      <c r="B9" s="216">
        <f>'SO 15645'!I106-Rekapitulácia!D9</f>
        <v>0</v>
      </c>
      <c r="C9" s="216">
        <f>'SO 15645'!P25</f>
        <v>0</v>
      </c>
      <c r="D9" s="216">
        <f>'SO 15645'!P17</f>
        <v>0</v>
      </c>
      <c r="E9" s="216">
        <f>'SO 15645'!P16</f>
        <v>0</v>
      </c>
      <c r="F9" s="216">
        <v>0</v>
      </c>
      <c r="G9" s="216">
        <f>B9+C9+D9+E9+F9</f>
        <v>0</v>
      </c>
      <c r="K9">
        <f>'SO 15645'!K106</f>
        <v>0</v>
      </c>
      <c r="Q9">
        <v>30.126000000000001</v>
      </c>
    </row>
    <row r="10" spans="1:26" ht="18" customHeight="1" x14ac:dyDescent="0.3">
      <c r="A10" s="252" t="s">
        <v>15</v>
      </c>
      <c r="B10" s="216">
        <f>'SO 15646'!I124-Rekapitulácia!D10</f>
        <v>0</v>
      </c>
      <c r="C10" s="216">
        <f>'SO 15646'!P25</f>
        <v>0</v>
      </c>
      <c r="D10" s="216">
        <f>'SO 15646'!P17</f>
        <v>0</v>
      </c>
      <c r="E10" s="216">
        <f>'SO 15646'!P16</f>
        <v>0</v>
      </c>
      <c r="F10" s="216">
        <v>0</v>
      </c>
      <c r="G10" s="216">
        <f>B10+C10+D10+E10+F10</f>
        <v>0</v>
      </c>
      <c r="K10">
        <f>'SO 15646'!K124</f>
        <v>0</v>
      </c>
      <c r="Q10">
        <v>30.126000000000001</v>
      </c>
    </row>
    <row r="11" spans="1:26" x14ac:dyDescent="0.3">
      <c r="A11" s="252" t="s">
        <v>16</v>
      </c>
      <c r="B11" s="218">
        <f>'SO 15647'!I117-Rekapitulácia!D11</f>
        <v>0</v>
      </c>
      <c r="C11" s="218">
        <f>'SO 15647'!P25</f>
        <v>0</v>
      </c>
      <c r="D11" s="218">
        <f>'SO 15647'!P17</f>
        <v>0</v>
      </c>
      <c r="E11" s="218">
        <f>'SO 15647'!P16</f>
        <v>0</v>
      </c>
      <c r="F11" s="218">
        <v>0</v>
      </c>
      <c r="G11" s="218">
        <f>B11+C11+D11+E11+F11</f>
        <v>0</v>
      </c>
      <c r="K11">
        <f>'SO 15647'!K117</f>
        <v>0</v>
      </c>
      <c r="Q11">
        <v>30.126000000000001</v>
      </c>
    </row>
    <row r="12" spans="1:26" x14ac:dyDescent="0.3">
      <c r="A12" s="221" t="s">
        <v>219</v>
      </c>
      <c r="B12" s="222">
        <f>SUM(B7:B11)</f>
        <v>0</v>
      </c>
      <c r="C12" s="222">
        <f>SUM(C7:C11)</f>
        <v>0</v>
      </c>
      <c r="D12" s="222">
        <f>SUM(D7:D11)</f>
        <v>0</v>
      </c>
      <c r="E12" s="222">
        <f>SUM(E7:E11)</f>
        <v>0</v>
      </c>
      <c r="F12" s="222">
        <f>SUM(F7:F11)</f>
        <v>0</v>
      </c>
      <c r="G12" s="222">
        <f>SUM(G7:G11)-SUM(Z7:Z11)</f>
        <v>0</v>
      </c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7"/>
      <c r="U12" s="137"/>
      <c r="V12" s="137"/>
      <c r="W12" s="137"/>
      <c r="X12" s="137"/>
      <c r="Y12" s="137"/>
      <c r="Z12" s="137"/>
    </row>
    <row r="13" spans="1:26" x14ac:dyDescent="0.3">
      <c r="A13" s="219" t="s">
        <v>220</v>
      </c>
      <c r="B13" s="220">
        <f>G12-SUM(Rekapitulácia!K7:'Rekapitulácia'!K11)*1</f>
        <v>0</v>
      </c>
      <c r="C13" s="220"/>
      <c r="D13" s="220"/>
      <c r="E13" s="220"/>
      <c r="F13" s="220"/>
      <c r="G13" s="220">
        <f>ROUND(((ROUND(B13,2)*20)/100),2)*1</f>
        <v>0</v>
      </c>
      <c r="H13" s="137"/>
      <c r="I13" s="137"/>
      <c r="J13" s="137"/>
      <c r="K13" s="137"/>
      <c r="L13" s="137"/>
      <c r="M13" s="137"/>
      <c r="N13" s="137"/>
      <c r="O13" s="137"/>
      <c r="P13" s="137"/>
      <c r="Q13" s="137"/>
      <c r="R13" s="137"/>
      <c r="S13" s="137"/>
      <c r="T13" s="137"/>
      <c r="U13" s="137"/>
      <c r="V13" s="137"/>
      <c r="W13" s="137"/>
      <c r="X13" s="137"/>
      <c r="Y13" s="137"/>
      <c r="Z13" s="137"/>
    </row>
    <row r="14" spans="1:26" x14ac:dyDescent="0.3">
      <c r="A14" s="4" t="s">
        <v>221</v>
      </c>
      <c r="B14" s="217">
        <f>(G12-B13)</f>
        <v>0</v>
      </c>
      <c r="C14" s="217"/>
      <c r="D14" s="217"/>
      <c r="E14" s="217"/>
      <c r="F14" s="217"/>
      <c r="G14" s="217">
        <f>ROUND(((ROUND(B14,2)*0)/100),2)</f>
        <v>0</v>
      </c>
      <c r="H14" s="137"/>
      <c r="I14" s="137"/>
      <c r="J14" s="137"/>
      <c r="K14" s="137"/>
      <c r="L14" s="137"/>
      <c r="M14" s="137"/>
      <c r="N14" s="137"/>
      <c r="O14" s="137"/>
      <c r="P14" s="137"/>
      <c r="Q14" s="137"/>
      <c r="R14" s="137"/>
      <c r="S14" s="137"/>
      <c r="T14" s="137"/>
      <c r="U14" s="137"/>
      <c r="V14" s="137"/>
      <c r="W14" s="137"/>
      <c r="X14" s="137"/>
      <c r="Y14" s="137"/>
      <c r="Z14" s="137"/>
    </row>
    <row r="15" spans="1:26" x14ac:dyDescent="0.3">
      <c r="A15" s="223" t="s">
        <v>222</v>
      </c>
      <c r="B15" s="224"/>
      <c r="C15" s="224"/>
      <c r="D15" s="224"/>
      <c r="E15" s="224"/>
      <c r="F15" s="224"/>
      <c r="G15" s="224">
        <f>SUM(G12:G14)</f>
        <v>0</v>
      </c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</row>
  </sheetData>
  <mergeCells count="2">
    <mergeCell ref="A2:E2"/>
    <mergeCell ref="A3:E4"/>
  </mergeCells>
  <pageMargins left="0.7" right="0.7" top="0.75" bottom="0.75" header="0.3" footer="0.3"/>
  <pageSetup paperSize="9" scale="95" orientation="portrait" horizont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8C34FE-431B-40C8-90DE-97B77A496519}">
  <dimension ref="A1:AA42"/>
  <sheetViews>
    <sheetView workbookViewId="0">
      <pane ySplit="1" topLeftCell="A20" activePane="bottomLeft" state="frozen"/>
      <selection pane="bottomLeft" activeCell="A2" sqref="A2:XFD2"/>
    </sheetView>
  </sheetViews>
  <sheetFormatPr defaultColWidth="0" defaultRowHeight="14.4" x14ac:dyDescent="0.3"/>
  <cols>
    <col min="1" max="1" width="1.77734375" customWidth="1"/>
    <col min="2" max="2" width="8.77734375" customWidth="1"/>
    <col min="3" max="4" width="10.77734375" customWidth="1"/>
    <col min="5" max="5" width="12.77734375" customWidth="1"/>
    <col min="6" max="7" width="10.77734375" customWidth="1"/>
    <col min="8" max="8" width="9.109375" customWidth="1"/>
    <col min="9" max="9" width="10.77734375" customWidth="1"/>
    <col min="10" max="10" width="4.77734375" customWidth="1"/>
    <col min="11" max="26" width="0" hidden="1" customWidth="1"/>
    <col min="27" max="27" width="8.88671875" customWidth="1"/>
    <col min="28" max="16384" width="8.88671875" hidden="1"/>
  </cols>
  <sheetData>
    <row r="1" spans="1:23" ht="3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W1">
        <v>30.126000000000001</v>
      </c>
    </row>
    <row r="2" spans="1:23" ht="34.950000000000003" customHeight="1" x14ac:dyDescent="0.3">
      <c r="A2" s="1"/>
      <c r="B2" s="259" t="s">
        <v>223</v>
      </c>
      <c r="C2" s="260"/>
      <c r="D2" s="260"/>
      <c r="E2" s="260"/>
      <c r="F2" s="260"/>
      <c r="G2" s="260"/>
      <c r="H2" s="260"/>
      <c r="I2" s="260"/>
      <c r="J2" s="261"/>
      <c r="P2" s="150"/>
    </row>
    <row r="3" spans="1:23" ht="18" customHeight="1" x14ac:dyDescent="0.3">
      <c r="A3" s="1"/>
      <c r="B3" s="262" t="s">
        <v>1</v>
      </c>
      <c r="C3" s="263"/>
      <c r="D3" s="263"/>
      <c r="E3" s="263"/>
      <c r="F3" s="263"/>
      <c r="G3" s="264"/>
      <c r="H3" s="264"/>
      <c r="I3" s="264"/>
      <c r="J3" s="265"/>
      <c r="P3" s="150"/>
    </row>
    <row r="4" spans="1:23" ht="18" customHeight="1" x14ac:dyDescent="0.3">
      <c r="A4" s="1"/>
      <c r="B4" s="231"/>
      <c r="C4" s="225"/>
      <c r="D4" s="225"/>
      <c r="E4" s="225"/>
      <c r="F4" s="232" t="s">
        <v>19</v>
      </c>
      <c r="G4" s="225"/>
      <c r="H4" s="225"/>
      <c r="I4" s="225"/>
      <c r="J4" s="247"/>
      <c r="P4" s="150"/>
    </row>
    <row r="5" spans="1:23" ht="18" customHeight="1" x14ac:dyDescent="0.3">
      <c r="A5" s="1"/>
      <c r="B5" s="230"/>
      <c r="C5" s="225"/>
      <c r="D5" s="225"/>
      <c r="E5" s="225"/>
      <c r="F5" s="232" t="s">
        <v>20</v>
      </c>
      <c r="G5" s="225"/>
      <c r="H5" s="225"/>
      <c r="I5" s="225"/>
      <c r="J5" s="247"/>
      <c r="P5" s="150"/>
    </row>
    <row r="6" spans="1:23" ht="18" customHeight="1" x14ac:dyDescent="0.3">
      <c r="A6" s="1"/>
      <c r="B6" s="55" t="s">
        <v>21</v>
      </c>
      <c r="C6" s="225"/>
      <c r="D6" s="232" t="s">
        <v>22</v>
      </c>
      <c r="E6" s="225"/>
      <c r="F6" s="232" t="s">
        <v>23</v>
      </c>
      <c r="G6" s="232" t="s">
        <v>24</v>
      </c>
      <c r="H6" s="225"/>
      <c r="I6" s="225"/>
      <c r="J6" s="247"/>
      <c r="P6" s="150"/>
    </row>
    <row r="7" spans="1:23" ht="19.95" customHeight="1" x14ac:dyDescent="0.3">
      <c r="A7" s="1"/>
      <c r="B7" s="266" t="s">
        <v>25</v>
      </c>
      <c r="C7" s="267"/>
      <c r="D7" s="267"/>
      <c r="E7" s="267"/>
      <c r="F7" s="267"/>
      <c r="G7" s="267"/>
      <c r="H7" s="267"/>
      <c r="I7" s="233"/>
      <c r="J7" s="248"/>
      <c r="P7" s="150"/>
    </row>
    <row r="8" spans="1:23" ht="18" customHeight="1" x14ac:dyDescent="0.3">
      <c r="A8" s="1"/>
      <c r="B8" s="55" t="s">
        <v>28</v>
      </c>
      <c r="C8" s="225"/>
      <c r="D8" s="225"/>
      <c r="E8" s="225"/>
      <c r="F8" s="232" t="s">
        <v>29</v>
      </c>
      <c r="G8" s="225"/>
      <c r="H8" s="225"/>
      <c r="I8" s="225"/>
      <c r="J8" s="247"/>
      <c r="P8" s="150"/>
    </row>
    <row r="9" spans="1:23" ht="19.95" customHeight="1" x14ac:dyDescent="0.3">
      <c r="A9" s="1"/>
      <c r="B9" s="266" t="s">
        <v>26</v>
      </c>
      <c r="C9" s="267"/>
      <c r="D9" s="267"/>
      <c r="E9" s="267"/>
      <c r="F9" s="267"/>
      <c r="G9" s="267"/>
      <c r="H9" s="267"/>
      <c r="I9" s="233"/>
      <c r="J9" s="248"/>
      <c r="P9" s="150"/>
    </row>
    <row r="10" spans="1:23" ht="18" customHeight="1" x14ac:dyDescent="0.3">
      <c r="A10" s="1"/>
      <c r="B10" s="55" t="s">
        <v>28</v>
      </c>
      <c r="C10" s="225"/>
      <c r="D10" s="225"/>
      <c r="E10" s="225"/>
      <c r="F10" s="232" t="s">
        <v>29</v>
      </c>
      <c r="G10" s="225"/>
      <c r="H10" s="225"/>
      <c r="I10" s="225"/>
      <c r="J10" s="247"/>
      <c r="P10" s="150"/>
    </row>
    <row r="11" spans="1:23" ht="19.95" customHeight="1" x14ac:dyDescent="0.3">
      <c r="A11" s="1"/>
      <c r="B11" s="266" t="s">
        <v>27</v>
      </c>
      <c r="C11" s="267"/>
      <c r="D11" s="267"/>
      <c r="E11" s="267"/>
      <c r="F11" s="267"/>
      <c r="G11" s="267"/>
      <c r="H11" s="267"/>
      <c r="I11" s="233"/>
      <c r="J11" s="248"/>
      <c r="P11" s="150"/>
    </row>
    <row r="12" spans="1:23" ht="18" customHeight="1" x14ac:dyDescent="0.3">
      <c r="A12" s="1"/>
      <c r="B12" s="55" t="s">
        <v>28</v>
      </c>
      <c r="C12" s="225"/>
      <c r="D12" s="225"/>
      <c r="E12" s="225"/>
      <c r="F12" s="232" t="s">
        <v>29</v>
      </c>
      <c r="G12" s="225"/>
      <c r="H12" s="225"/>
      <c r="I12" s="225"/>
      <c r="J12" s="247"/>
      <c r="P12" s="150"/>
    </row>
    <row r="13" spans="1:23" ht="18" customHeight="1" x14ac:dyDescent="0.3">
      <c r="A13" s="1"/>
      <c r="B13" s="229"/>
      <c r="C13" s="125"/>
      <c r="D13" s="125"/>
      <c r="E13" s="125"/>
      <c r="F13" s="125"/>
      <c r="G13" s="125"/>
      <c r="H13" s="125"/>
      <c r="I13" s="125"/>
      <c r="J13" s="249"/>
      <c r="P13" s="150"/>
    </row>
    <row r="14" spans="1:23" ht="18" customHeight="1" x14ac:dyDescent="0.3">
      <c r="A14" s="1"/>
      <c r="B14" s="53" t="s">
        <v>6</v>
      </c>
      <c r="C14" s="61" t="s">
        <v>50</v>
      </c>
      <c r="D14" s="60" t="s">
        <v>51</v>
      </c>
      <c r="E14" s="65" t="s">
        <v>52</v>
      </c>
      <c r="F14" s="257" t="s">
        <v>10</v>
      </c>
      <c r="G14" s="258"/>
      <c r="H14" s="227"/>
      <c r="I14" s="53">
        <f>'SO 15643'!P14+'SO 15644'!P14+'SO 15645'!P14+'SO 15646'!P14+'SO 15647'!P14</f>
        <v>0</v>
      </c>
      <c r="J14" s="250"/>
      <c r="P14" s="150"/>
    </row>
    <row r="15" spans="1:23" ht="18" customHeight="1" x14ac:dyDescent="0.3">
      <c r="A15" s="1"/>
      <c r="B15" s="54" t="s">
        <v>30</v>
      </c>
      <c r="C15" s="62">
        <f>'SO 15643'!C15+'SO 15644'!C15+'SO 15645'!C15+'SO 15646'!C15+'SO 15647'!C15</f>
        <v>0</v>
      </c>
      <c r="D15" s="57">
        <f>'SO 15643'!D15+'SO 15644'!D15+'SO 15645'!D15+'SO 15646'!D15+'SO 15647'!D15</f>
        <v>0</v>
      </c>
      <c r="E15" s="66">
        <f>'SO 15643'!E15+'SO 15644'!E15+'SO 15645'!E15+'SO 15646'!E15+'SO 15647'!E15</f>
        <v>0</v>
      </c>
      <c r="F15" s="270"/>
      <c r="G15" s="271"/>
      <c r="H15" s="1"/>
      <c r="I15" s="235"/>
      <c r="J15" s="198"/>
      <c r="P15" s="150"/>
    </row>
    <row r="16" spans="1:23" ht="18" customHeight="1" x14ac:dyDescent="0.3">
      <c r="A16" s="1"/>
      <c r="B16" s="53" t="s">
        <v>31</v>
      </c>
      <c r="C16" s="90">
        <f>'SO 15643'!C16+'SO 15644'!C16+'SO 15645'!C16+'SO 15646'!C16+'SO 15647'!C16</f>
        <v>0</v>
      </c>
      <c r="D16" s="91">
        <f>'SO 15643'!D16+'SO 15644'!D16+'SO 15645'!D16+'SO 15646'!D16+'SO 15647'!D16</f>
        <v>0</v>
      </c>
      <c r="E16" s="92">
        <f>'SO 15643'!E16+'SO 15644'!E16+'SO 15645'!E16+'SO 15646'!E16+'SO 15647'!E16</f>
        <v>0</v>
      </c>
      <c r="F16" s="272" t="s">
        <v>37</v>
      </c>
      <c r="G16" s="258"/>
      <c r="H16" s="228"/>
      <c r="I16" s="240">
        <f>Rekapitulácia!E12</f>
        <v>0</v>
      </c>
      <c r="J16" s="250"/>
      <c r="P16" s="150"/>
    </row>
    <row r="17" spans="1:23" ht="18" customHeight="1" x14ac:dyDescent="0.3">
      <c r="A17" s="1"/>
      <c r="B17" s="54" t="s">
        <v>32</v>
      </c>
      <c r="C17" s="62">
        <f>'SO 15643'!C17+'SO 15644'!C17+'SO 15645'!C17+'SO 15646'!C17+'SO 15647'!C17</f>
        <v>0</v>
      </c>
      <c r="D17" s="57">
        <f>'SO 15643'!D17+'SO 15644'!D17+'SO 15645'!D17+'SO 15646'!D17+'SO 15647'!D17</f>
        <v>0</v>
      </c>
      <c r="E17" s="66">
        <f>'SO 15643'!E17+'SO 15644'!E17+'SO 15645'!E17+'SO 15646'!E17+'SO 15647'!E17</f>
        <v>0</v>
      </c>
      <c r="F17" s="273" t="s">
        <v>38</v>
      </c>
      <c r="G17" s="274"/>
      <c r="H17" s="131"/>
      <c r="I17" s="235">
        <f>Rekapitulácia!D12</f>
        <v>0</v>
      </c>
      <c r="J17" s="198"/>
      <c r="P17" s="150"/>
    </row>
    <row r="18" spans="1:23" ht="18" customHeight="1" x14ac:dyDescent="0.3">
      <c r="A18" s="1"/>
      <c r="B18" s="55" t="s">
        <v>33</v>
      </c>
      <c r="C18" s="63">
        <f>'SO 15643'!C18+'SO 15644'!C18+'SO 15645'!C18+'SO 15646'!C18+'SO 15647'!C18</f>
        <v>0</v>
      </c>
      <c r="D18" s="58">
        <f>'SO 15643'!D18+'SO 15644'!D18+'SO 15645'!D18+'SO 15646'!D18+'SO 15647'!D18</f>
        <v>0</v>
      </c>
      <c r="E18" s="67">
        <f>'SO 15643'!E18+'SO 15644'!E18+'SO 15645'!E18+'SO 15646'!E18+'SO 15647'!E18</f>
        <v>0</v>
      </c>
      <c r="F18" s="275"/>
      <c r="G18" s="276"/>
      <c r="H18" s="226"/>
      <c r="I18" s="236"/>
      <c r="J18" s="247"/>
      <c r="P18" s="150"/>
    </row>
    <row r="19" spans="1:23" ht="18" customHeight="1" x14ac:dyDescent="0.3">
      <c r="A19" s="1"/>
      <c r="B19" s="55" t="s">
        <v>34</v>
      </c>
      <c r="C19" s="64">
        <f>'SO 15643'!C19+'SO 15644'!C19+'SO 15645'!C19+'SO 15646'!C19+'SO 15647'!C19</f>
        <v>0</v>
      </c>
      <c r="D19" s="59">
        <f>'SO 15643'!D19+'SO 15644'!D19+'SO 15645'!D19+'SO 15646'!D19+'SO 15647'!D19</f>
        <v>0</v>
      </c>
      <c r="E19" s="67">
        <f>'SO 15643'!E19+'SO 15644'!E19+'SO 15645'!E19+'SO 15646'!E19+'SO 15647'!E19</f>
        <v>0</v>
      </c>
      <c r="F19" s="277"/>
      <c r="G19" s="278"/>
      <c r="H19" s="226"/>
      <c r="I19" s="236"/>
      <c r="J19" s="247"/>
      <c r="P19" s="150"/>
    </row>
    <row r="20" spans="1:23" ht="18" customHeight="1" x14ac:dyDescent="0.3">
      <c r="A20" s="1"/>
      <c r="B20" s="53" t="s">
        <v>35</v>
      </c>
      <c r="C20" s="234"/>
      <c r="D20" s="234"/>
      <c r="E20" s="241">
        <f>SUM(E15:E19)</f>
        <v>0</v>
      </c>
      <c r="F20" s="268" t="s">
        <v>35</v>
      </c>
      <c r="G20" s="258"/>
      <c r="H20" s="228"/>
      <c r="I20" s="237">
        <f>SUM(I14:I18)</f>
        <v>0</v>
      </c>
      <c r="J20" s="250"/>
      <c r="P20" s="150"/>
    </row>
    <row r="21" spans="1:23" ht="18" customHeight="1" x14ac:dyDescent="0.3">
      <c r="A21" s="1"/>
      <c r="B21" s="54" t="s">
        <v>224</v>
      </c>
      <c r="C21" s="131"/>
      <c r="D21" s="131"/>
      <c r="E21" s="131"/>
      <c r="F21" s="279" t="s">
        <v>224</v>
      </c>
      <c r="G21" s="276"/>
      <c r="H21" s="131"/>
      <c r="I21" s="238"/>
      <c r="J21" s="198"/>
      <c r="P21" s="150"/>
    </row>
    <row r="22" spans="1:23" ht="18" customHeight="1" x14ac:dyDescent="0.3">
      <c r="A22" s="1"/>
      <c r="B22" s="55" t="s">
        <v>225</v>
      </c>
      <c r="C22" s="226"/>
      <c r="D22" s="226"/>
      <c r="E22" s="67">
        <f>'SO 15643'!E21+'SO 15644'!E21+'SO 15645'!E21+'SO 15646'!E21+'SO 15647'!E21</f>
        <v>0</v>
      </c>
      <c r="F22" s="279" t="s">
        <v>228</v>
      </c>
      <c r="G22" s="276"/>
      <c r="H22" s="226"/>
      <c r="I22" s="236">
        <f>'SO 15643'!P21+'SO 15644'!P21+'SO 15645'!P21+'SO 15646'!P21+'SO 15647'!P21</f>
        <v>0</v>
      </c>
      <c r="J22" s="247"/>
      <c r="P22" s="150"/>
      <c r="V22" s="52"/>
      <c r="W22" s="52"/>
    </row>
    <row r="23" spans="1:23" ht="18" customHeight="1" x14ac:dyDescent="0.3">
      <c r="A23" s="1"/>
      <c r="B23" s="55" t="s">
        <v>226</v>
      </c>
      <c r="C23" s="226"/>
      <c r="D23" s="226"/>
      <c r="E23" s="67">
        <f>'SO 15643'!E22+'SO 15644'!E22+'SO 15645'!E22+'SO 15646'!E22+'SO 15647'!E22</f>
        <v>0</v>
      </c>
      <c r="F23" s="279" t="s">
        <v>229</v>
      </c>
      <c r="G23" s="276"/>
      <c r="H23" s="226"/>
      <c r="I23" s="236">
        <f>'SO 15643'!P22+'SO 15644'!P22+'SO 15645'!P22+'SO 15646'!P22+'SO 15647'!P22</f>
        <v>0</v>
      </c>
      <c r="J23" s="247"/>
      <c r="P23" s="150"/>
      <c r="V23" s="52"/>
      <c r="W23" s="52"/>
    </row>
    <row r="24" spans="1:23" ht="18" customHeight="1" x14ac:dyDescent="0.3">
      <c r="A24" s="1"/>
      <c r="B24" s="55" t="s">
        <v>227</v>
      </c>
      <c r="C24" s="226"/>
      <c r="D24" s="226"/>
      <c r="E24" s="67">
        <f>'SO 15643'!E23+'SO 15644'!E23+'SO 15645'!E23+'SO 15646'!E23+'SO 15647'!E23</f>
        <v>0</v>
      </c>
      <c r="F24" s="279" t="s">
        <v>230</v>
      </c>
      <c r="G24" s="276"/>
      <c r="H24" s="226"/>
      <c r="I24" s="55">
        <f>'SO 15643'!P23+'SO 15644'!P23+'SO 15645'!P23+'SO 15646'!P23+'SO 15647'!P23</f>
        <v>0</v>
      </c>
      <c r="J24" s="247"/>
      <c r="P24" s="150"/>
      <c r="V24" s="52"/>
      <c r="W24" s="52"/>
    </row>
    <row r="25" spans="1:23" ht="18" customHeight="1" x14ac:dyDescent="0.3">
      <c r="A25" s="1"/>
      <c r="B25" s="55"/>
      <c r="C25" s="226"/>
      <c r="D25" s="226"/>
      <c r="E25" s="226"/>
      <c r="F25" s="280" t="s">
        <v>35</v>
      </c>
      <c r="G25" s="281"/>
      <c r="H25" s="226"/>
      <c r="I25" s="239">
        <f>SUM(E21:E24)+SUM(I21:I24)</f>
        <v>0</v>
      </c>
      <c r="J25" s="247"/>
      <c r="P25" s="150"/>
    </row>
    <row r="26" spans="1:23" ht="18" customHeight="1" x14ac:dyDescent="0.3">
      <c r="A26" s="1"/>
      <c r="B26" s="209" t="s">
        <v>55</v>
      </c>
      <c r="C26" s="130"/>
      <c r="D26" s="130"/>
      <c r="E26" s="242"/>
      <c r="F26" s="268" t="s">
        <v>39</v>
      </c>
      <c r="G26" s="269"/>
      <c r="H26" s="130"/>
      <c r="I26" s="229"/>
      <c r="J26" s="249"/>
      <c r="P26" s="150"/>
    </row>
    <row r="27" spans="1:23" ht="18" customHeight="1" x14ac:dyDescent="0.3">
      <c r="A27" s="1"/>
      <c r="B27" s="206"/>
      <c r="C27" s="1"/>
      <c r="D27" s="1"/>
      <c r="E27" s="243"/>
      <c r="F27" s="282" t="s">
        <v>40</v>
      </c>
      <c r="G27" s="283"/>
      <c r="H27" s="131"/>
      <c r="I27" s="235">
        <f>E20+I20+I25</f>
        <v>0</v>
      </c>
      <c r="J27" s="198"/>
      <c r="P27" s="150"/>
    </row>
    <row r="28" spans="1:23" ht="18" customHeight="1" x14ac:dyDescent="0.3">
      <c r="A28" s="1"/>
      <c r="B28" s="206"/>
      <c r="C28" s="1"/>
      <c r="D28" s="1"/>
      <c r="E28" s="243"/>
      <c r="F28" s="284" t="s">
        <v>41</v>
      </c>
      <c r="G28" s="285"/>
      <c r="H28" s="92">
        <f>Rekapitulácia!B13</f>
        <v>0</v>
      </c>
      <c r="I28" s="53">
        <f>ROUND(((ROUND(H28,2)*20)/100),2)*1</f>
        <v>0</v>
      </c>
      <c r="J28" s="250"/>
      <c r="P28" s="149"/>
    </row>
    <row r="29" spans="1:23" ht="18" customHeight="1" x14ac:dyDescent="0.3">
      <c r="A29" s="1"/>
      <c r="B29" s="206"/>
      <c r="C29" s="1"/>
      <c r="D29" s="1"/>
      <c r="E29" s="243"/>
      <c r="F29" s="286" t="s">
        <v>42</v>
      </c>
      <c r="G29" s="287"/>
      <c r="H29" s="66">
        <f>Rekapitulácia!B14</f>
        <v>0</v>
      </c>
      <c r="I29" s="54">
        <f>ROUND(((ROUND(H29,2)*0)/100),2)</f>
        <v>0</v>
      </c>
      <c r="J29" s="198"/>
      <c r="P29" s="149"/>
    </row>
    <row r="30" spans="1:23" ht="18" customHeight="1" x14ac:dyDescent="0.3">
      <c r="A30" s="1"/>
      <c r="B30" s="206"/>
      <c r="C30" s="1"/>
      <c r="D30" s="1"/>
      <c r="E30" s="243"/>
      <c r="F30" s="284" t="s">
        <v>43</v>
      </c>
      <c r="G30" s="285"/>
      <c r="H30" s="228"/>
      <c r="I30" s="237">
        <f>SUM(I27:I29)</f>
        <v>0</v>
      </c>
      <c r="J30" s="250"/>
      <c r="P30" s="150"/>
    </row>
    <row r="31" spans="1:23" ht="18" customHeight="1" x14ac:dyDescent="0.3">
      <c r="A31" s="1"/>
      <c r="B31" s="206"/>
      <c r="C31" s="1"/>
      <c r="D31" s="1"/>
      <c r="E31" s="244"/>
      <c r="F31" s="283"/>
      <c r="G31" s="271"/>
      <c r="H31" s="131"/>
      <c r="I31" s="206"/>
      <c r="J31" s="198"/>
      <c r="P31" s="150"/>
    </row>
    <row r="32" spans="1:23" ht="18" customHeight="1" x14ac:dyDescent="0.3">
      <c r="A32" s="1"/>
      <c r="B32" s="209" t="s">
        <v>53</v>
      </c>
      <c r="C32" s="125"/>
      <c r="D32" s="125"/>
      <c r="E32" s="9" t="s">
        <v>54</v>
      </c>
      <c r="F32" s="1"/>
      <c r="G32" s="125"/>
      <c r="H32" s="130"/>
      <c r="I32" s="125"/>
      <c r="J32" s="249"/>
      <c r="P32" s="150"/>
    </row>
    <row r="33" spans="1:23" ht="18" customHeight="1" x14ac:dyDescent="0.3">
      <c r="A33" s="1"/>
      <c r="B33" s="206"/>
      <c r="C33" s="1"/>
      <c r="D33" s="1"/>
      <c r="E33" s="1"/>
      <c r="F33" s="1"/>
      <c r="G33" s="1"/>
      <c r="H33" s="1"/>
      <c r="I33" s="1"/>
      <c r="J33" s="198"/>
      <c r="P33" s="150"/>
    </row>
    <row r="34" spans="1:23" ht="18" customHeight="1" x14ac:dyDescent="0.3">
      <c r="A34" s="1"/>
      <c r="B34" s="206"/>
      <c r="C34" s="1"/>
      <c r="D34" s="1"/>
      <c r="E34" s="1"/>
      <c r="F34" s="1"/>
      <c r="G34" s="1"/>
      <c r="H34" s="1"/>
      <c r="I34" s="1"/>
      <c r="J34" s="198"/>
      <c r="P34" s="150"/>
    </row>
    <row r="35" spans="1:23" ht="18" customHeight="1" x14ac:dyDescent="0.3">
      <c r="A35" s="1"/>
      <c r="B35" s="206"/>
      <c r="C35" s="1"/>
      <c r="D35" s="1"/>
      <c r="E35" s="1"/>
      <c r="F35" s="1"/>
      <c r="G35" s="1"/>
      <c r="H35" s="1"/>
      <c r="I35" s="1"/>
      <c r="J35" s="198"/>
      <c r="P35" s="150"/>
    </row>
    <row r="36" spans="1:23" ht="18" customHeight="1" x14ac:dyDescent="0.3">
      <c r="A36" s="1"/>
      <c r="B36" s="206"/>
      <c r="C36" s="1"/>
      <c r="D36" s="1"/>
      <c r="E36" s="1"/>
      <c r="F36" s="1"/>
      <c r="G36" s="1"/>
      <c r="H36" s="1"/>
      <c r="I36" s="1"/>
      <c r="J36" s="198"/>
      <c r="P36" s="150"/>
    </row>
    <row r="37" spans="1:23" ht="18" customHeight="1" x14ac:dyDescent="0.3">
      <c r="A37" s="1"/>
      <c r="B37" s="206"/>
      <c r="C37" s="1"/>
      <c r="D37" s="1"/>
      <c r="E37" s="1"/>
      <c r="F37" s="1"/>
      <c r="G37" s="1"/>
      <c r="H37" s="1"/>
      <c r="I37" s="1"/>
      <c r="J37" s="198"/>
      <c r="P37" s="150"/>
    </row>
    <row r="38" spans="1:23" ht="18" customHeight="1" x14ac:dyDescent="0.3">
      <c r="A38" s="1"/>
      <c r="B38" s="245"/>
      <c r="C38" s="246"/>
      <c r="D38" s="246"/>
      <c r="E38" s="246"/>
      <c r="F38" s="246"/>
      <c r="G38" s="246"/>
      <c r="H38" s="246"/>
      <c r="I38" s="246"/>
      <c r="J38" s="251"/>
      <c r="P38" s="150"/>
    </row>
    <row r="39" spans="1:23" ht="18" customHeight="1" x14ac:dyDescent="0.3">
      <c r="A39" s="3"/>
      <c r="B39" s="3"/>
      <c r="C39" s="3"/>
      <c r="D39" s="3"/>
      <c r="E39" s="3"/>
      <c r="F39" s="3"/>
      <c r="G39" s="3"/>
      <c r="H39" s="3"/>
      <c r="I39" s="3"/>
      <c r="J39" s="16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</row>
    <row r="40" spans="1:23" ht="18" customHeight="1" x14ac:dyDescent="0.3">
      <c r="A40" s="3"/>
      <c r="B40" s="3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pans="1:23" x14ac:dyDescent="0.3">
      <c r="A41" s="3"/>
      <c r="B41" s="3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</row>
    <row r="42" spans="1:23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</row>
  </sheetData>
  <mergeCells count="23">
    <mergeCell ref="F27:G27"/>
    <mergeCell ref="F28:G28"/>
    <mergeCell ref="F29:G29"/>
    <mergeCell ref="F30:G30"/>
    <mergeCell ref="F31:G31"/>
    <mergeCell ref="F26:G26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14:G14"/>
    <mergeCell ref="B2:J2"/>
    <mergeCell ref="B3:J3"/>
    <mergeCell ref="B7:H7"/>
    <mergeCell ref="B9:H9"/>
    <mergeCell ref="B11:H11"/>
  </mergeCells>
  <pageMargins left="0.7" right="0.7" top="0.75" bottom="0.75" header="0.3" footer="0.3"/>
  <pageSetup paperSize="9" scale="95" orientation="portrait" horizont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5A645-1640-45DD-BF54-54282956AC99}">
  <dimension ref="A1:AA106"/>
  <sheetViews>
    <sheetView workbookViewId="0">
      <pane ySplit="1" topLeftCell="A96" activePane="bottomLeft" state="frozen"/>
      <selection pane="bottomLeft" activeCell="F105" sqref="F10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55468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289" t="s">
        <v>17</v>
      </c>
      <c r="C1" s="290"/>
      <c r="D1" s="11"/>
      <c r="E1" s="291" t="s">
        <v>0</v>
      </c>
      <c r="F1" s="292"/>
      <c r="G1" s="12"/>
      <c r="H1" s="333" t="s">
        <v>67</v>
      </c>
      <c r="I1" s="290"/>
      <c r="J1" s="158"/>
      <c r="K1" s="159"/>
      <c r="L1" s="159"/>
      <c r="M1" s="159"/>
      <c r="N1" s="159"/>
      <c r="O1" s="159"/>
      <c r="P1" s="160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293" t="s">
        <v>17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5"/>
      <c r="R2" s="295"/>
      <c r="S2" s="295"/>
      <c r="T2" s="295"/>
      <c r="U2" s="295"/>
      <c r="V2" s="296"/>
      <c r="W2" s="52"/>
    </row>
    <row r="3" spans="1:23" ht="18" customHeight="1" x14ac:dyDescent="0.3">
      <c r="A3" s="14"/>
      <c r="B3" s="262" t="s">
        <v>1</v>
      </c>
      <c r="C3" s="263"/>
      <c r="D3" s="263"/>
      <c r="E3" s="263"/>
      <c r="F3" s="263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5"/>
      <c r="W3" s="52"/>
    </row>
    <row r="4" spans="1:23" ht="18" customHeight="1" x14ac:dyDescent="0.3">
      <c r="A4" s="14"/>
      <c r="B4" s="42" t="s">
        <v>18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297" t="s">
        <v>25</v>
      </c>
      <c r="C7" s="298"/>
      <c r="D7" s="298"/>
      <c r="E7" s="298"/>
      <c r="F7" s="298"/>
      <c r="G7" s="298"/>
      <c r="H7" s="29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266" t="s">
        <v>26</v>
      </c>
      <c r="C9" s="267"/>
      <c r="D9" s="267"/>
      <c r="E9" s="267"/>
      <c r="F9" s="267"/>
      <c r="G9" s="267"/>
      <c r="H9" s="288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266" t="s">
        <v>27</v>
      </c>
      <c r="C11" s="267"/>
      <c r="D11" s="267"/>
      <c r="E11" s="267"/>
      <c r="F11" s="267"/>
      <c r="G11" s="267"/>
      <c r="H11" s="288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257" t="s">
        <v>36</v>
      </c>
      <c r="G14" s="258"/>
      <c r="H14" s="30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15643'!E60</f>
        <v>0</v>
      </c>
      <c r="D15" s="57">
        <f>'SO 15643'!F60</f>
        <v>0</v>
      </c>
      <c r="E15" s="66">
        <f>'SO 15643'!G60</f>
        <v>0</v>
      </c>
      <c r="F15" s="303"/>
      <c r="G15" s="276"/>
      <c r="H15" s="301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272" t="s">
        <v>37</v>
      </c>
      <c r="G16" s="276"/>
      <c r="H16" s="301"/>
      <c r="I16" s="24"/>
      <c r="J16" s="24"/>
      <c r="K16" s="25"/>
      <c r="L16" s="25"/>
      <c r="M16" s="25"/>
      <c r="N16" s="25"/>
      <c r="O16" s="72"/>
      <c r="P16" s="82">
        <f>(SUM(Z77:Z105))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273" t="s">
        <v>38</v>
      </c>
      <c r="G17" s="276"/>
      <c r="H17" s="301"/>
      <c r="I17" s="24"/>
      <c r="J17" s="24"/>
      <c r="K17" s="25"/>
      <c r="L17" s="25"/>
      <c r="M17" s="25"/>
      <c r="N17" s="25"/>
      <c r="O17" s="72"/>
      <c r="P17" s="82">
        <f>(SUM(Y77:Y105))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275"/>
      <c r="G18" s="281"/>
      <c r="H18" s="301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04"/>
      <c r="G19" s="305"/>
      <c r="H19" s="306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268" t="s">
        <v>35</v>
      </c>
      <c r="G20" s="274"/>
      <c r="H20" s="30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279" t="s">
        <v>47</v>
      </c>
      <c r="G21" s="276"/>
      <c r="H21" s="301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279" t="s">
        <v>48</v>
      </c>
      <c r="G22" s="276"/>
      <c r="H22" s="301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279" t="s">
        <v>49</v>
      </c>
      <c r="G23" s="276"/>
      <c r="H23" s="301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00"/>
      <c r="G24" s="281"/>
      <c r="H24" s="301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10" t="s">
        <v>35</v>
      </c>
      <c r="G25" s="305"/>
      <c r="H25" s="301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268" t="s">
        <v>39</v>
      </c>
      <c r="G26" s="311"/>
      <c r="H26" s="312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13" t="s">
        <v>40</v>
      </c>
      <c r="G27" s="283"/>
      <c r="H27" s="31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15" t="s">
        <v>41</v>
      </c>
      <c r="G28" s="316"/>
      <c r="H28" s="215">
        <f>P27-SUM('SO 15643'!K77:'SO 15643'!K105)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17" t="s">
        <v>42</v>
      </c>
      <c r="G29" s="318"/>
      <c r="H29" s="32">
        <f>SUM('SO 15643'!K77:'SO 15643'!K105)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19" t="s">
        <v>43</v>
      </c>
      <c r="G30" s="32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283"/>
      <c r="G31" s="271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3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3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3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3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24" t="s">
        <v>25</v>
      </c>
      <c r="C46" s="325"/>
      <c r="D46" s="325"/>
      <c r="E46" s="326"/>
      <c r="F46" s="327" t="s">
        <v>22</v>
      </c>
      <c r="G46" s="325"/>
      <c r="H46" s="32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24" t="s">
        <v>26</v>
      </c>
      <c r="C47" s="325"/>
      <c r="D47" s="325"/>
      <c r="E47" s="326"/>
      <c r="F47" s="327" t="s">
        <v>20</v>
      </c>
      <c r="G47" s="325"/>
      <c r="H47" s="32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24" t="s">
        <v>27</v>
      </c>
      <c r="C48" s="325"/>
      <c r="D48" s="325"/>
      <c r="E48" s="326"/>
      <c r="F48" s="327" t="s">
        <v>59</v>
      </c>
      <c r="G48" s="325"/>
      <c r="H48" s="32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07" t="s">
        <v>1</v>
      </c>
      <c r="C49" s="308"/>
      <c r="D49" s="308"/>
      <c r="E49" s="308"/>
      <c r="F49" s="308"/>
      <c r="G49" s="308"/>
      <c r="H49" s="308"/>
      <c r="I49" s="309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18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45" t="s">
        <v>56</v>
      </c>
      <c r="C54" s="346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7"/>
      <c r="W54" s="52"/>
    </row>
    <row r="55" spans="1:26" x14ac:dyDescent="0.3">
      <c r="A55" s="9"/>
      <c r="B55" s="340" t="s">
        <v>61</v>
      </c>
      <c r="C55" s="341"/>
      <c r="D55" s="34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8"/>
      <c r="W55" s="214"/>
      <c r="X55" s="137"/>
      <c r="Y55" s="137"/>
      <c r="Z55" s="137"/>
    </row>
    <row r="56" spans="1:26" x14ac:dyDescent="0.3">
      <c r="A56" s="9"/>
      <c r="B56" s="342" t="s">
        <v>62</v>
      </c>
      <c r="C56" s="268"/>
      <c r="D56" s="268"/>
      <c r="E56" s="66">
        <f>'SO 15643'!L84</f>
        <v>0</v>
      </c>
      <c r="F56" s="66">
        <f>'SO 15643'!M84</f>
        <v>0</v>
      </c>
      <c r="G56" s="66">
        <f>'SO 15643'!I84</f>
        <v>0</v>
      </c>
      <c r="H56" s="138">
        <f>'SO 15643'!S84</f>
        <v>0</v>
      </c>
      <c r="I56" s="138">
        <f>'SO 15643'!V84</f>
        <v>0</v>
      </c>
      <c r="J56" s="138"/>
      <c r="K56" s="138"/>
      <c r="L56" s="138"/>
      <c r="M56" s="138"/>
      <c r="N56" s="138"/>
      <c r="O56" s="138"/>
      <c r="P56" s="138"/>
      <c r="Q56" s="137"/>
      <c r="R56" s="137"/>
      <c r="S56" s="137"/>
      <c r="T56" s="137"/>
      <c r="U56" s="137"/>
      <c r="V56" s="149"/>
      <c r="W56" s="214"/>
      <c r="X56" s="137"/>
      <c r="Y56" s="137"/>
      <c r="Z56" s="137"/>
    </row>
    <row r="57" spans="1:26" x14ac:dyDescent="0.3">
      <c r="A57" s="9"/>
      <c r="B57" s="342" t="s">
        <v>63</v>
      </c>
      <c r="C57" s="268"/>
      <c r="D57" s="268"/>
      <c r="E57" s="66">
        <f>'SO 15643'!L90</f>
        <v>0</v>
      </c>
      <c r="F57" s="66">
        <f>'SO 15643'!M90</f>
        <v>0</v>
      </c>
      <c r="G57" s="66">
        <f>'SO 15643'!I90</f>
        <v>0</v>
      </c>
      <c r="H57" s="138">
        <f>'SO 15643'!S90</f>
        <v>119.61</v>
      </c>
      <c r="I57" s="138">
        <f>'SO 15643'!V90</f>
        <v>0</v>
      </c>
      <c r="J57" s="138"/>
      <c r="K57" s="138"/>
      <c r="L57" s="138"/>
      <c r="M57" s="138"/>
      <c r="N57" s="138"/>
      <c r="O57" s="138"/>
      <c r="P57" s="138"/>
      <c r="Q57" s="137"/>
      <c r="R57" s="137"/>
      <c r="S57" s="137"/>
      <c r="T57" s="137"/>
      <c r="U57" s="137"/>
      <c r="V57" s="149"/>
      <c r="W57" s="214"/>
      <c r="X57" s="137"/>
      <c r="Y57" s="137"/>
      <c r="Z57" s="137"/>
    </row>
    <row r="58" spans="1:26" x14ac:dyDescent="0.3">
      <c r="A58" s="9"/>
      <c r="B58" s="342" t="s">
        <v>64</v>
      </c>
      <c r="C58" s="268"/>
      <c r="D58" s="268"/>
      <c r="E58" s="66">
        <f>'SO 15643'!L99</f>
        <v>0</v>
      </c>
      <c r="F58" s="66">
        <f>'SO 15643'!M99</f>
        <v>0</v>
      </c>
      <c r="G58" s="66">
        <f>'SO 15643'!I99</f>
        <v>0</v>
      </c>
      <c r="H58" s="138">
        <f>'SO 15643'!S99</f>
        <v>0</v>
      </c>
      <c r="I58" s="138">
        <f>'SO 15643'!V99</f>
        <v>0</v>
      </c>
      <c r="J58" s="138"/>
      <c r="K58" s="138"/>
      <c r="L58" s="138"/>
      <c r="M58" s="138"/>
      <c r="N58" s="138"/>
      <c r="O58" s="138"/>
      <c r="P58" s="138"/>
      <c r="Q58" s="137"/>
      <c r="R58" s="137"/>
      <c r="S58" s="137"/>
      <c r="T58" s="137"/>
      <c r="U58" s="137"/>
      <c r="V58" s="149"/>
      <c r="W58" s="214"/>
      <c r="X58" s="137"/>
      <c r="Y58" s="137"/>
      <c r="Z58" s="137"/>
    </row>
    <row r="59" spans="1:26" x14ac:dyDescent="0.3">
      <c r="A59" s="9"/>
      <c r="B59" s="342" t="s">
        <v>65</v>
      </c>
      <c r="C59" s="268"/>
      <c r="D59" s="268"/>
      <c r="E59" s="66">
        <f>'SO 15643'!L103</f>
        <v>0</v>
      </c>
      <c r="F59" s="66">
        <f>'SO 15643'!M103</f>
        <v>0</v>
      </c>
      <c r="G59" s="66">
        <f>'SO 15643'!I103</f>
        <v>0</v>
      </c>
      <c r="H59" s="138">
        <f>'SO 15643'!S103</f>
        <v>0</v>
      </c>
      <c r="I59" s="138">
        <f>'SO 15643'!V103</f>
        <v>0</v>
      </c>
      <c r="J59" s="138"/>
      <c r="K59" s="138"/>
      <c r="L59" s="138"/>
      <c r="M59" s="138"/>
      <c r="N59" s="138"/>
      <c r="O59" s="138"/>
      <c r="P59" s="138"/>
      <c r="Q59" s="137"/>
      <c r="R59" s="137"/>
      <c r="S59" s="137"/>
      <c r="T59" s="137"/>
      <c r="U59" s="137"/>
      <c r="V59" s="149"/>
      <c r="W59" s="214"/>
      <c r="X59" s="137"/>
      <c r="Y59" s="137"/>
      <c r="Z59" s="137"/>
    </row>
    <row r="60" spans="1:26" x14ac:dyDescent="0.3">
      <c r="A60" s="9"/>
      <c r="B60" s="343" t="s">
        <v>61</v>
      </c>
      <c r="C60" s="344"/>
      <c r="D60" s="344"/>
      <c r="E60" s="139">
        <f>'SO 15643'!L105</f>
        <v>0</v>
      </c>
      <c r="F60" s="139">
        <f>'SO 15643'!M105</f>
        <v>0</v>
      </c>
      <c r="G60" s="139">
        <f>'SO 15643'!I105</f>
        <v>0</v>
      </c>
      <c r="H60" s="140">
        <f>'SO 15643'!S105</f>
        <v>119.61</v>
      </c>
      <c r="I60" s="140">
        <f>'SO 15643'!V105</f>
        <v>0</v>
      </c>
      <c r="J60" s="140"/>
      <c r="K60" s="140"/>
      <c r="L60" s="140"/>
      <c r="M60" s="140"/>
      <c r="N60" s="140"/>
      <c r="O60" s="140"/>
      <c r="P60" s="140"/>
      <c r="Q60" s="137"/>
      <c r="R60" s="137"/>
      <c r="S60" s="137"/>
      <c r="T60" s="137"/>
      <c r="U60" s="137"/>
      <c r="V60" s="149"/>
      <c r="W60" s="214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0"/>
      <c r="W61" s="52"/>
    </row>
    <row r="62" spans="1:26" x14ac:dyDescent="0.3">
      <c r="A62" s="141"/>
      <c r="B62" s="329" t="s">
        <v>66</v>
      </c>
      <c r="C62" s="330"/>
      <c r="D62" s="330"/>
      <c r="E62" s="143">
        <f>'SO 15643'!L106</f>
        <v>0</v>
      </c>
      <c r="F62" s="143">
        <f>'SO 15643'!M106</f>
        <v>0</v>
      </c>
      <c r="G62" s="143">
        <f>'SO 15643'!I106</f>
        <v>0</v>
      </c>
      <c r="H62" s="144">
        <f>'SO 15643'!S106</f>
        <v>119.61</v>
      </c>
      <c r="I62" s="144">
        <f>'SO 15643'!V106</f>
        <v>0</v>
      </c>
      <c r="J62" s="145"/>
      <c r="K62" s="145"/>
      <c r="L62" s="145"/>
      <c r="M62" s="145"/>
      <c r="N62" s="145"/>
      <c r="O62" s="145"/>
      <c r="P62" s="145"/>
      <c r="Q62" s="146"/>
      <c r="R62" s="146"/>
      <c r="S62" s="146"/>
      <c r="T62" s="146"/>
      <c r="U62" s="146"/>
      <c r="V62" s="151"/>
      <c r="W62" s="214"/>
      <c r="X62" s="142"/>
      <c r="Y62" s="142"/>
      <c r="Z62" s="142"/>
    </row>
    <row r="63" spans="1:26" x14ac:dyDescent="0.3">
      <c r="A63" s="14"/>
      <c r="B63" s="41"/>
      <c r="C63" s="3"/>
      <c r="D63" s="3"/>
      <c r="E63" s="13"/>
      <c r="F63" s="13"/>
      <c r="G63" s="13"/>
      <c r="H63" s="152"/>
      <c r="I63" s="152"/>
      <c r="J63" s="152"/>
      <c r="K63" s="152"/>
      <c r="L63" s="152"/>
      <c r="M63" s="152"/>
      <c r="N63" s="152"/>
      <c r="O63" s="152"/>
      <c r="P63" s="152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2"/>
      <c r="I64" s="152"/>
      <c r="J64" s="152"/>
      <c r="K64" s="152"/>
      <c r="L64" s="152"/>
      <c r="M64" s="152"/>
      <c r="N64" s="152"/>
      <c r="O64" s="152"/>
      <c r="P64" s="152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3"/>
      <c r="I65" s="153"/>
      <c r="J65" s="153"/>
      <c r="K65" s="153"/>
      <c r="L65" s="153"/>
      <c r="M65" s="153"/>
      <c r="N65" s="153"/>
      <c r="O65" s="153"/>
      <c r="P65" s="153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31" t="s">
        <v>67</v>
      </c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7"/>
      <c r="I67" s="167"/>
      <c r="J67" s="167"/>
      <c r="K67" s="167"/>
      <c r="L67" s="167"/>
      <c r="M67" s="167"/>
      <c r="N67" s="167"/>
      <c r="O67" s="167"/>
      <c r="P67" s="167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1"/>
      <c r="B68" s="334" t="s">
        <v>25</v>
      </c>
      <c r="C68" s="335"/>
      <c r="D68" s="335"/>
      <c r="E68" s="336"/>
      <c r="F68" s="165"/>
      <c r="G68" s="165"/>
      <c r="H68" s="166" t="s">
        <v>78</v>
      </c>
      <c r="I68" s="337" t="s">
        <v>79</v>
      </c>
      <c r="J68" s="338"/>
      <c r="K68" s="338"/>
      <c r="L68" s="338"/>
      <c r="M68" s="338"/>
      <c r="N68" s="338"/>
      <c r="O68" s="338"/>
      <c r="P68" s="339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1"/>
      <c r="B69" s="324" t="s">
        <v>26</v>
      </c>
      <c r="C69" s="325"/>
      <c r="D69" s="325"/>
      <c r="E69" s="326"/>
      <c r="F69" s="161"/>
      <c r="G69" s="161"/>
      <c r="H69" s="162" t="s">
        <v>20</v>
      </c>
      <c r="I69" s="162"/>
      <c r="J69" s="152"/>
      <c r="K69" s="152"/>
      <c r="L69" s="152"/>
      <c r="M69" s="152"/>
      <c r="N69" s="152"/>
      <c r="O69" s="152"/>
      <c r="P69" s="152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1"/>
      <c r="B70" s="324" t="s">
        <v>27</v>
      </c>
      <c r="C70" s="325"/>
      <c r="D70" s="325"/>
      <c r="E70" s="326"/>
      <c r="F70" s="161"/>
      <c r="G70" s="161"/>
      <c r="H70" s="162" t="s">
        <v>80</v>
      </c>
      <c r="I70" s="162" t="s">
        <v>24</v>
      </c>
      <c r="J70" s="152"/>
      <c r="K70" s="152"/>
      <c r="L70" s="152"/>
      <c r="M70" s="152"/>
      <c r="N70" s="152"/>
      <c r="O70" s="152"/>
      <c r="P70" s="152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5" t="s">
        <v>81</v>
      </c>
      <c r="C71" s="3"/>
      <c r="D71" s="3"/>
      <c r="E71" s="13"/>
      <c r="F71" s="13"/>
      <c r="G71" s="13"/>
      <c r="H71" s="152"/>
      <c r="I71" s="152"/>
      <c r="J71" s="152"/>
      <c r="K71" s="152"/>
      <c r="L71" s="152"/>
      <c r="M71" s="152"/>
      <c r="N71" s="152"/>
      <c r="O71" s="152"/>
      <c r="P71" s="152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18</v>
      </c>
      <c r="C72" s="3"/>
      <c r="D72" s="3"/>
      <c r="E72" s="13"/>
      <c r="F72" s="13"/>
      <c r="G72" s="13"/>
      <c r="H72" s="152"/>
      <c r="I72" s="152"/>
      <c r="J72" s="152"/>
      <c r="K72" s="152"/>
      <c r="L72" s="152"/>
      <c r="M72" s="152"/>
      <c r="N72" s="152"/>
      <c r="O72" s="152"/>
      <c r="P72" s="152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2"/>
      <c r="I73" s="152"/>
      <c r="J73" s="152"/>
      <c r="K73" s="152"/>
      <c r="L73" s="152"/>
      <c r="M73" s="152"/>
      <c r="N73" s="152"/>
      <c r="O73" s="152"/>
      <c r="P73" s="152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2"/>
      <c r="I74" s="152"/>
      <c r="J74" s="152"/>
      <c r="K74" s="152"/>
      <c r="L74" s="152"/>
      <c r="M74" s="152"/>
      <c r="N74" s="152"/>
      <c r="O74" s="152"/>
      <c r="P74" s="152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7" t="s">
        <v>60</v>
      </c>
      <c r="C75" s="163"/>
      <c r="D75" s="163"/>
      <c r="E75" s="13"/>
      <c r="F75" s="13"/>
      <c r="G75" s="13"/>
      <c r="H75" s="152"/>
      <c r="I75" s="152"/>
      <c r="J75" s="152"/>
      <c r="K75" s="152"/>
      <c r="L75" s="152"/>
      <c r="M75" s="152"/>
      <c r="N75" s="152"/>
      <c r="O75" s="152"/>
      <c r="P75" s="152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8" t="s">
        <v>68</v>
      </c>
      <c r="C76" s="127" t="s">
        <v>69</v>
      </c>
      <c r="D76" s="127" t="s">
        <v>70</v>
      </c>
      <c r="E76" s="154"/>
      <c r="F76" s="154" t="s">
        <v>71</v>
      </c>
      <c r="G76" s="154" t="s">
        <v>72</v>
      </c>
      <c r="H76" s="155" t="s">
        <v>73</v>
      </c>
      <c r="I76" s="155" t="s">
        <v>74</v>
      </c>
      <c r="J76" s="155"/>
      <c r="K76" s="155"/>
      <c r="L76" s="155"/>
      <c r="M76" s="155"/>
      <c r="N76" s="155"/>
      <c r="O76" s="155"/>
      <c r="P76" s="155" t="s">
        <v>75</v>
      </c>
      <c r="Q76" s="156"/>
      <c r="R76" s="156"/>
      <c r="S76" s="127" t="s">
        <v>76</v>
      </c>
      <c r="T76" s="157"/>
      <c r="U76" s="157"/>
      <c r="V76" s="127" t="s">
        <v>77</v>
      </c>
      <c r="W76" s="52"/>
    </row>
    <row r="77" spans="1:26" x14ac:dyDescent="0.3">
      <c r="A77" s="9"/>
      <c r="B77" s="209"/>
      <c r="C77" s="168"/>
      <c r="D77" s="341" t="s">
        <v>61</v>
      </c>
      <c r="E77" s="341"/>
      <c r="F77" s="134"/>
      <c r="G77" s="169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4"/>
      <c r="W77" s="214"/>
      <c r="X77" s="137"/>
      <c r="Y77" s="137"/>
      <c r="Z77" s="137"/>
    </row>
    <row r="78" spans="1:26" x14ac:dyDescent="0.3">
      <c r="A78" s="9"/>
      <c r="B78" s="54"/>
      <c r="C78" s="171">
        <v>1</v>
      </c>
      <c r="D78" s="347" t="s">
        <v>82</v>
      </c>
      <c r="E78" s="347"/>
      <c r="F78" s="66"/>
      <c r="G78" s="170"/>
      <c r="H78" s="66"/>
      <c r="I78" s="66"/>
      <c r="J78" s="138"/>
      <c r="K78" s="138"/>
      <c r="L78" s="138"/>
      <c r="M78" s="138"/>
      <c r="N78" s="138"/>
      <c r="O78" s="138"/>
      <c r="P78" s="138"/>
      <c r="Q78" s="9"/>
      <c r="R78" s="9"/>
      <c r="S78" s="9"/>
      <c r="T78" s="9"/>
      <c r="U78" s="9"/>
      <c r="V78" s="195"/>
      <c r="W78" s="214"/>
      <c r="X78" s="137"/>
      <c r="Y78" s="137"/>
      <c r="Z78" s="137"/>
    </row>
    <row r="79" spans="1:26" ht="25.05" customHeight="1" x14ac:dyDescent="0.3">
      <c r="A79" s="178"/>
      <c r="B79" s="210">
        <v>1</v>
      </c>
      <c r="C79" s="179" t="s">
        <v>83</v>
      </c>
      <c r="D79" s="328" t="s">
        <v>84</v>
      </c>
      <c r="E79" s="328"/>
      <c r="F79" s="173" t="s">
        <v>85</v>
      </c>
      <c r="G79" s="174">
        <v>112.56</v>
      </c>
      <c r="H79" s="173"/>
      <c r="I79" s="173">
        <f>ROUND(G79*(H79),2)</f>
        <v>0</v>
      </c>
      <c r="J79" s="175">
        <f>ROUND(G79*(N79),2)</f>
        <v>4250.2700000000004</v>
      </c>
      <c r="K79" s="176">
        <f>ROUND(G79*(O79),2)</f>
        <v>0</v>
      </c>
      <c r="L79" s="176">
        <f>ROUND(G79*(H79),2)</f>
        <v>0</v>
      </c>
      <c r="M79" s="176"/>
      <c r="N79" s="176">
        <v>37.76</v>
      </c>
      <c r="O79" s="176"/>
      <c r="P79" s="180"/>
      <c r="Q79" s="180"/>
      <c r="R79" s="180"/>
      <c r="S79" s="177">
        <f>ROUND(G79*(P79),3)</f>
        <v>0</v>
      </c>
      <c r="T79" s="177"/>
      <c r="U79" s="177"/>
      <c r="V79" s="196"/>
      <c r="W79" s="52"/>
      <c r="Z79">
        <v>0</v>
      </c>
    </row>
    <row r="80" spans="1:26" ht="25.05" customHeight="1" x14ac:dyDescent="0.3">
      <c r="A80" s="178"/>
      <c r="B80" s="210">
        <v>2</v>
      </c>
      <c r="C80" s="179" t="s">
        <v>86</v>
      </c>
      <c r="D80" s="328" t="s">
        <v>87</v>
      </c>
      <c r="E80" s="328"/>
      <c r="F80" s="173" t="s">
        <v>88</v>
      </c>
      <c r="G80" s="174">
        <v>309.54000000000002</v>
      </c>
      <c r="H80" s="173"/>
      <c r="I80" s="173">
        <f>ROUND(G80*(H80),2)</f>
        <v>0</v>
      </c>
      <c r="J80" s="175">
        <f>ROUND(G80*(N80),2)</f>
        <v>157.87</v>
      </c>
      <c r="K80" s="176">
        <f>ROUND(G80*(O80),2)</f>
        <v>0</v>
      </c>
      <c r="L80" s="176">
        <f>ROUND(G80*(H80),2)</f>
        <v>0</v>
      </c>
      <c r="M80" s="176"/>
      <c r="N80" s="176">
        <v>0.51</v>
      </c>
      <c r="O80" s="176"/>
      <c r="P80" s="180"/>
      <c r="Q80" s="180"/>
      <c r="R80" s="180"/>
      <c r="S80" s="177">
        <f>ROUND(G80*(P80),3)</f>
        <v>0</v>
      </c>
      <c r="T80" s="177"/>
      <c r="U80" s="177"/>
      <c r="V80" s="196"/>
      <c r="W80" s="52"/>
      <c r="Z80">
        <v>0</v>
      </c>
    </row>
    <row r="81" spans="1:26" ht="25.05" customHeight="1" x14ac:dyDescent="0.3">
      <c r="A81" s="178"/>
      <c r="B81" s="210">
        <v>3</v>
      </c>
      <c r="C81" s="179" t="s">
        <v>89</v>
      </c>
      <c r="D81" s="328" t="s">
        <v>90</v>
      </c>
      <c r="E81" s="328"/>
      <c r="F81" s="173" t="s">
        <v>88</v>
      </c>
      <c r="G81" s="174">
        <v>281.39999999999998</v>
      </c>
      <c r="H81" s="173"/>
      <c r="I81" s="173">
        <f>ROUND(G81*(H81),2)</f>
        <v>0</v>
      </c>
      <c r="J81" s="175">
        <f>ROUND(G81*(N81),2)</f>
        <v>658.48</v>
      </c>
      <c r="K81" s="176">
        <f>ROUND(G81*(O81),2)</f>
        <v>0</v>
      </c>
      <c r="L81" s="176">
        <f>ROUND(G81*(H81),2)</f>
        <v>0</v>
      </c>
      <c r="M81" s="176"/>
      <c r="N81" s="176">
        <v>2.34</v>
      </c>
      <c r="O81" s="176"/>
      <c r="P81" s="180"/>
      <c r="Q81" s="180"/>
      <c r="R81" s="180"/>
      <c r="S81" s="177">
        <f>ROUND(G81*(P81),3)</f>
        <v>0</v>
      </c>
      <c r="T81" s="177"/>
      <c r="U81" s="177"/>
      <c r="V81" s="196"/>
      <c r="W81" s="52"/>
      <c r="Z81">
        <v>0</v>
      </c>
    </row>
    <row r="82" spans="1:26" ht="25.05" customHeight="1" x14ac:dyDescent="0.3">
      <c r="A82" s="178"/>
      <c r="B82" s="210">
        <v>4</v>
      </c>
      <c r="C82" s="179" t="s">
        <v>91</v>
      </c>
      <c r="D82" s="328" t="s">
        <v>92</v>
      </c>
      <c r="E82" s="328"/>
      <c r="F82" s="173" t="s">
        <v>88</v>
      </c>
      <c r="G82" s="174">
        <v>281.39999999999998</v>
      </c>
      <c r="H82" s="173"/>
      <c r="I82" s="173">
        <f>ROUND(G82*(H82),2)</f>
        <v>0</v>
      </c>
      <c r="J82" s="175">
        <f>ROUND(G82*(N82),2)</f>
        <v>346.12</v>
      </c>
      <c r="K82" s="176">
        <f>ROUND(G82*(O82),2)</f>
        <v>0</v>
      </c>
      <c r="L82" s="176">
        <f>ROUND(G82*(H82),2)</f>
        <v>0</v>
      </c>
      <c r="M82" s="176"/>
      <c r="N82" s="176">
        <v>1.23</v>
      </c>
      <c r="O82" s="176"/>
      <c r="P82" s="180"/>
      <c r="Q82" s="180"/>
      <c r="R82" s="180"/>
      <c r="S82" s="177">
        <f>ROUND(G82*(P82),3)</f>
        <v>0</v>
      </c>
      <c r="T82" s="177"/>
      <c r="U82" s="177"/>
      <c r="V82" s="196"/>
      <c r="W82" s="52"/>
      <c r="Z82">
        <v>0</v>
      </c>
    </row>
    <row r="83" spans="1:26" ht="25.05" customHeight="1" x14ac:dyDescent="0.3">
      <c r="A83" s="178"/>
      <c r="B83" s="210">
        <v>5</v>
      </c>
      <c r="C83" s="179" t="s">
        <v>93</v>
      </c>
      <c r="D83" s="328" t="s">
        <v>94</v>
      </c>
      <c r="E83" s="328"/>
      <c r="F83" s="173" t="s">
        <v>95</v>
      </c>
      <c r="G83" s="174">
        <v>153.5</v>
      </c>
      <c r="H83" s="173"/>
      <c r="I83" s="173">
        <f>ROUND(G83*(H83),2)</f>
        <v>0</v>
      </c>
      <c r="J83" s="175">
        <f>ROUND(G83*(N83),2)</f>
        <v>423.66</v>
      </c>
      <c r="K83" s="176">
        <f>ROUND(G83*(O83),2)</f>
        <v>0</v>
      </c>
      <c r="L83" s="176">
        <f>ROUND(G83*(H83),2)</f>
        <v>0</v>
      </c>
      <c r="M83" s="176"/>
      <c r="N83" s="176">
        <v>2.76</v>
      </c>
      <c r="O83" s="176"/>
      <c r="P83" s="180"/>
      <c r="Q83" s="180"/>
      <c r="R83" s="180"/>
      <c r="S83" s="177">
        <f>ROUND(G83*(P83),3)</f>
        <v>0</v>
      </c>
      <c r="T83" s="177"/>
      <c r="U83" s="177"/>
      <c r="V83" s="196"/>
      <c r="W83" s="52"/>
      <c r="Z83">
        <v>0</v>
      </c>
    </row>
    <row r="84" spans="1:26" x14ac:dyDescent="0.3">
      <c r="A84" s="9"/>
      <c r="B84" s="54"/>
      <c r="C84" s="171">
        <v>1</v>
      </c>
      <c r="D84" s="347" t="s">
        <v>82</v>
      </c>
      <c r="E84" s="347"/>
      <c r="F84" s="66"/>
      <c r="G84" s="170"/>
      <c r="H84" s="66"/>
      <c r="I84" s="139">
        <f>ROUND((SUM(I78:I83))/1,2)</f>
        <v>0</v>
      </c>
      <c r="J84" s="138"/>
      <c r="K84" s="138"/>
      <c r="L84" s="138">
        <f>ROUND((SUM(L78:L83))/1,2)</f>
        <v>0</v>
      </c>
      <c r="M84" s="138">
        <f>ROUND((SUM(M78:M83))/1,2)</f>
        <v>0</v>
      </c>
      <c r="N84" s="138"/>
      <c r="O84" s="138"/>
      <c r="P84" s="138"/>
      <c r="Q84" s="9"/>
      <c r="R84" s="9"/>
      <c r="S84" s="9">
        <f>ROUND((SUM(S78:S83))/1,2)</f>
        <v>0</v>
      </c>
      <c r="T84" s="9"/>
      <c r="U84" s="9"/>
      <c r="V84" s="197">
        <f>ROUND((SUM(V78:V83))/1,2)</f>
        <v>0</v>
      </c>
      <c r="W84" s="214"/>
      <c r="X84" s="137"/>
      <c r="Y84" s="137"/>
      <c r="Z84" s="137"/>
    </row>
    <row r="85" spans="1:26" x14ac:dyDescent="0.3">
      <c r="A85" s="1"/>
      <c r="B85" s="206"/>
      <c r="C85" s="1"/>
      <c r="D85" s="1"/>
      <c r="E85" s="131"/>
      <c r="F85" s="131"/>
      <c r="G85" s="164"/>
      <c r="H85" s="131"/>
      <c r="I85" s="131"/>
      <c r="J85" s="132"/>
      <c r="K85" s="132"/>
      <c r="L85" s="132"/>
      <c r="M85" s="132"/>
      <c r="N85" s="132"/>
      <c r="O85" s="132"/>
      <c r="P85" s="132"/>
      <c r="Q85" s="1"/>
      <c r="R85" s="1"/>
      <c r="S85" s="1"/>
      <c r="T85" s="1"/>
      <c r="U85" s="1"/>
      <c r="V85" s="198"/>
      <c r="W85" s="52"/>
    </row>
    <row r="86" spans="1:26" x14ac:dyDescent="0.3">
      <c r="A86" s="9"/>
      <c r="B86" s="54"/>
      <c r="C86" s="171">
        <v>5</v>
      </c>
      <c r="D86" s="347" t="s">
        <v>96</v>
      </c>
      <c r="E86" s="347"/>
      <c r="F86" s="66"/>
      <c r="G86" s="170"/>
      <c r="H86" s="66"/>
      <c r="I86" s="66"/>
      <c r="J86" s="138"/>
      <c r="K86" s="138"/>
      <c r="L86" s="138"/>
      <c r="M86" s="138"/>
      <c r="N86" s="138"/>
      <c r="O86" s="138"/>
      <c r="P86" s="138"/>
      <c r="Q86" s="9"/>
      <c r="R86" s="9"/>
      <c r="S86" s="9"/>
      <c r="T86" s="9"/>
      <c r="U86" s="9"/>
      <c r="V86" s="195"/>
      <c r="W86" s="214"/>
      <c r="X86" s="137"/>
      <c r="Y86" s="137"/>
      <c r="Z86" s="137"/>
    </row>
    <row r="87" spans="1:26" ht="25.05" customHeight="1" x14ac:dyDescent="0.3">
      <c r="A87" s="178"/>
      <c r="B87" s="210">
        <v>6</v>
      </c>
      <c r="C87" s="179" t="s">
        <v>97</v>
      </c>
      <c r="D87" s="328" t="s">
        <v>98</v>
      </c>
      <c r="E87" s="328"/>
      <c r="F87" s="173" t="s">
        <v>88</v>
      </c>
      <c r="G87" s="174">
        <v>295.47000000000003</v>
      </c>
      <c r="H87" s="173"/>
      <c r="I87" s="173">
        <f>ROUND(G87*(H87),2)</f>
        <v>0</v>
      </c>
      <c r="J87" s="175">
        <f>ROUND(G87*(N87),2)</f>
        <v>2015.11</v>
      </c>
      <c r="K87" s="176">
        <f>ROUND(G87*(O87),2)</f>
        <v>0</v>
      </c>
      <c r="L87" s="176">
        <f>ROUND(G87*(H87),2)</f>
        <v>0</v>
      </c>
      <c r="M87" s="176"/>
      <c r="N87" s="176">
        <v>6.82</v>
      </c>
      <c r="O87" s="176"/>
      <c r="P87" s="180">
        <v>0.40481</v>
      </c>
      <c r="Q87" s="180"/>
      <c r="R87" s="180">
        <v>0.40481</v>
      </c>
      <c r="S87" s="177">
        <f>ROUND(G87*(P87),3)</f>
        <v>119.60899999999999</v>
      </c>
      <c r="T87" s="177"/>
      <c r="U87" s="177"/>
      <c r="V87" s="196"/>
      <c r="W87" s="52"/>
      <c r="Z87">
        <v>0</v>
      </c>
    </row>
    <row r="88" spans="1:26" ht="25.05" customHeight="1" x14ac:dyDescent="0.3">
      <c r="A88" s="178"/>
      <c r="B88" s="210">
        <v>7</v>
      </c>
      <c r="C88" s="179" t="s">
        <v>99</v>
      </c>
      <c r="D88" s="328" t="s">
        <v>100</v>
      </c>
      <c r="E88" s="328"/>
      <c r="F88" s="173" t="s">
        <v>88</v>
      </c>
      <c r="G88" s="174">
        <v>281.39999999999998</v>
      </c>
      <c r="H88" s="173"/>
      <c r="I88" s="173">
        <f>ROUND(G88*(H88),2)</f>
        <v>0</v>
      </c>
      <c r="J88" s="175">
        <f>ROUND(G88*(N88),2)</f>
        <v>1966.99</v>
      </c>
      <c r="K88" s="176">
        <f>ROUND(G88*(O88),2)</f>
        <v>0</v>
      </c>
      <c r="L88" s="176">
        <f>ROUND(G88*(H88),2)</f>
        <v>0</v>
      </c>
      <c r="M88" s="176"/>
      <c r="N88" s="176">
        <v>6.99</v>
      </c>
      <c r="O88" s="176"/>
      <c r="P88" s="180"/>
      <c r="Q88" s="180"/>
      <c r="R88" s="180"/>
      <c r="S88" s="177">
        <f>ROUND(G88*(P88),3)</f>
        <v>0</v>
      </c>
      <c r="T88" s="177"/>
      <c r="U88" s="177"/>
      <c r="V88" s="196"/>
      <c r="W88" s="52"/>
      <c r="Z88">
        <v>0</v>
      </c>
    </row>
    <row r="89" spans="1:26" ht="25.05" customHeight="1" x14ac:dyDescent="0.3">
      <c r="A89" s="178"/>
      <c r="B89" s="210">
        <v>8</v>
      </c>
      <c r="C89" s="179" t="s">
        <v>101</v>
      </c>
      <c r="D89" s="328" t="s">
        <v>102</v>
      </c>
      <c r="E89" s="328"/>
      <c r="F89" s="173" t="s">
        <v>88</v>
      </c>
      <c r="G89" s="174">
        <v>281.39999999999998</v>
      </c>
      <c r="H89" s="173"/>
      <c r="I89" s="173">
        <f>ROUND(G89*(H89),2)</f>
        <v>0</v>
      </c>
      <c r="J89" s="175">
        <f>ROUND(G89*(N89),2)</f>
        <v>3115.1</v>
      </c>
      <c r="K89" s="176">
        <f>ROUND(G89*(O89),2)</f>
        <v>0</v>
      </c>
      <c r="L89" s="176">
        <f>ROUND(G89*(H89),2)</f>
        <v>0</v>
      </c>
      <c r="M89" s="176"/>
      <c r="N89" s="176">
        <v>11.07</v>
      </c>
      <c r="O89" s="176"/>
      <c r="P89" s="180"/>
      <c r="Q89" s="180"/>
      <c r="R89" s="180"/>
      <c r="S89" s="177">
        <f>ROUND(G89*(P89),3)</f>
        <v>0</v>
      </c>
      <c r="T89" s="177"/>
      <c r="U89" s="177"/>
      <c r="V89" s="196"/>
      <c r="W89" s="52"/>
      <c r="Z89">
        <v>0</v>
      </c>
    </row>
    <row r="90" spans="1:26" x14ac:dyDescent="0.3">
      <c r="A90" s="9"/>
      <c r="B90" s="54"/>
      <c r="C90" s="171">
        <v>5</v>
      </c>
      <c r="D90" s="347" t="s">
        <v>96</v>
      </c>
      <c r="E90" s="347"/>
      <c r="F90" s="66"/>
      <c r="G90" s="170"/>
      <c r="H90" s="66"/>
      <c r="I90" s="139">
        <f>ROUND((SUM(I86:I89))/1,2)</f>
        <v>0</v>
      </c>
      <c r="J90" s="138"/>
      <c r="K90" s="138"/>
      <c r="L90" s="138">
        <f>ROUND((SUM(L86:L89))/1,2)</f>
        <v>0</v>
      </c>
      <c r="M90" s="138">
        <f>ROUND((SUM(M86:M89))/1,2)</f>
        <v>0</v>
      </c>
      <c r="N90" s="138"/>
      <c r="O90" s="138"/>
      <c r="P90" s="138"/>
      <c r="Q90" s="9"/>
      <c r="R90" s="9"/>
      <c r="S90" s="9">
        <f>ROUND((SUM(S86:S89))/1,2)</f>
        <v>119.61</v>
      </c>
      <c r="T90" s="9"/>
      <c r="U90" s="9"/>
      <c r="V90" s="197">
        <f>ROUND((SUM(V86:V89))/1,2)</f>
        <v>0</v>
      </c>
      <c r="W90" s="214"/>
      <c r="X90" s="137"/>
      <c r="Y90" s="137"/>
      <c r="Z90" s="137"/>
    </row>
    <row r="91" spans="1:26" x14ac:dyDescent="0.3">
      <c r="A91" s="1"/>
      <c r="B91" s="206"/>
      <c r="C91" s="1"/>
      <c r="D91" s="1"/>
      <c r="E91" s="131"/>
      <c r="F91" s="131"/>
      <c r="G91" s="164"/>
      <c r="H91" s="131"/>
      <c r="I91" s="131"/>
      <c r="J91" s="132"/>
      <c r="K91" s="132"/>
      <c r="L91" s="132"/>
      <c r="M91" s="132"/>
      <c r="N91" s="132"/>
      <c r="O91" s="132"/>
      <c r="P91" s="132"/>
      <c r="Q91" s="1"/>
      <c r="R91" s="1"/>
      <c r="S91" s="1"/>
      <c r="T91" s="1"/>
      <c r="U91" s="1"/>
      <c r="V91" s="198"/>
      <c r="W91" s="52"/>
    </row>
    <row r="92" spans="1:26" x14ac:dyDescent="0.3">
      <c r="A92" s="9"/>
      <c r="B92" s="54"/>
      <c r="C92" s="171">
        <v>9</v>
      </c>
      <c r="D92" s="347" t="s">
        <v>103</v>
      </c>
      <c r="E92" s="347"/>
      <c r="F92" s="66"/>
      <c r="G92" s="170"/>
      <c r="H92" s="66"/>
      <c r="I92" s="66"/>
      <c r="J92" s="138"/>
      <c r="K92" s="138"/>
      <c r="L92" s="138"/>
      <c r="M92" s="138"/>
      <c r="N92" s="138"/>
      <c r="O92" s="138"/>
      <c r="P92" s="138"/>
      <c r="Q92" s="9"/>
      <c r="R92" s="9"/>
      <c r="S92" s="9"/>
      <c r="T92" s="9"/>
      <c r="U92" s="9"/>
      <c r="V92" s="195"/>
      <c r="W92" s="214"/>
      <c r="X92" s="137"/>
      <c r="Y92" s="137"/>
      <c r="Z92" s="137"/>
    </row>
    <row r="93" spans="1:26" ht="25.05" customHeight="1" x14ac:dyDescent="0.3">
      <c r="A93" s="178"/>
      <c r="B93" s="210">
        <v>9</v>
      </c>
      <c r="C93" s="179" t="s">
        <v>104</v>
      </c>
      <c r="D93" s="328" t="s">
        <v>105</v>
      </c>
      <c r="E93" s="328"/>
      <c r="F93" s="173" t="s">
        <v>85</v>
      </c>
      <c r="G93" s="174">
        <v>22.257999999999999</v>
      </c>
      <c r="H93" s="173"/>
      <c r="I93" s="173">
        <f t="shared" ref="I93:I98" si="0">ROUND(G93*(H93),2)</f>
        <v>0</v>
      </c>
      <c r="J93" s="175">
        <f t="shared" ref="J93:J98" si="1">ROUND(G93*(N93),2)</f>
        <v>1260.69</v>
      </c>
      <c r="K93" s="176">
        <f t="shared" ref="K93:K98" si="2">ROUND(G93*(O93),2)</f>
        <v>0</v>
      </c>
      <c r="L93" s="176">
        <f>ROUND(G93*(H93),2)</f>
        <v>0</v>
      </c>
      <c r="M93" s="176"/>
      <c r="N93" s="176">
        <v>56.64</v>
      </c>
      <c r="O93" s="176"/>
      <c r="P93" s="180"/>
      <c r="Q93" s="180"/>
      <c r="R93" s="180"/>
      <c r="S93" s="177">
        <f t="shared" ref="S93:S98" si="3">ROUND(G93*(P93),3)</f>
        <v>0</v>
      </c>
      <c r="T93" s="177"/>
      <c r="U93" s="177"/>
      <c r="V93" s="196"/>
      <c r="W93" s="52"/>
      <c r="Z93">
        <v>0</v>
      </c>
    </row>
    <row r="94" spans="1:26" ht="25.05" customHeight="1" x14ac:dyDescent="0.3">
      <c r="A94" s="178"/>
      <c r="B94" s="210">
        <v>10</v>
      </c>
      <c r="C94" s="179" t="s">
        <v>106</v>
      </c>
      <c r="D94" s="328" t="s">
        <v>107</v>
      </c>
      <c r="E94" s="328"/>
      <c r="F94" s="173" t="s">
        <v>85</v>
      </c>
      <c r="G94" s="174">
        <v>27.576999999999998</v>
      </c>
      <c r="H94" s="173"/>
      <c r="I94" s="173">
        <f t="shared" si="0"/>
        <v>0</v>
      </c>
      <c r="J94" s="175">
        <f t="shared" si="1"/>
        <v>3904.9</v>
      </c>
      <c r="K94" s="176">
        <f t="shared" si="2"/>
        <v>0</v>
      </c>
      <c r="L94" s="176">
        <f>ROUND(G94*(H94),2)</f>
        <v>0</v>
      </c>
      <c r="M94" s="176"/>
      <c r="N94" s="176">
        <v>141.6</v>
      </c>
      <c r="O94" s="176"/>
      <c r="P94" s="180"/>
      <c r="Q94" s="180"/>
      <c r="R94" s="180"/>
      <c r="S94" s="177">
        <f t="shared" si="3"/>
        <v>0</v>
      </c>
      <c r="T94" s="177"/>
      <c r="U94" s="177"/>
      <c r="V94" s="196"/>
      <c r="W94" s="52"/>
      <c r="Z94">
        <v>0</v>
      </c>
    </row>
    <row r="95" spans="1:26" ht="25.05" customHeight="1" x14ac:dyDescent="0.3">
      <c r="A95" s="178"/>
      <c r="B95" s="210">
        <v>11</v>
      </c>
      <c r="C95" s="179" t="s">
        <v>108</v>
      </c>
      <c r="D95" s="328" t="s">
        <v>109</v>
      </c>
      <c r="E95" s="328"/>
      <c r="F95" s="173" t="s">
        <v>85</v>
      </c>
      <c r="G95" s="174">
        <v>162.39500000000001</v>
      </c>
      <c r="H95" s="173"/>
      <c r="I95" s="173">
        <f t="shared" si="0"/>
        <v>0</v>
      </c>
      <c r="J95" s="175">
        <f t="shared" si="1"/>
        <v>311.8</v>
      </c>
      <c r="K95" s="176">
        <f t="shared" si="2"/>
        <v>0</v>
      </c>
      <c r="L95" s="176">
        <f>ROUND(G95*(H95),2)</f>
        <v>0</v>
      </c>
      <c r="M95" s="176"/>
      <c r="N95" s="176">
        <v>1.92</v>
      </c>
      <c r="O95" s="176"/>
      <c r="P95" s="180"/>
      <c r="Q95" s="180"/>
      <c r="R95" s="180"/>
      <c r="S95" s="177">
        <f t="shared" si="3"/>
        <v>0</v>
      </c>
      <c r="T95" s="177"/>
      <c r="U95" s="177"/>
      <c r="V95" s="196"/>
      <c r="W95" s="52"/>
      <c r="Z95">
        <v>0</v>
      </c>
    </row>
    <row r="96" spans="1:26" ht="25.05" customHeight="1" x14ac:dyDescent="0.3">
      <c r="A96" s="178"/>
      <c r="B96" s="210">
        <v>12</v>
      </c>
      <c r="C96" s="179" t="s">
        <v>110</v>
      </c>
      <c r="D96" s="328" t="s">
        <v>111</v>
      </c>
      <c r="E96" s="328"/>
      <c r="F96" s="173" t="s">
        <v>85</v>
      </c>
      <c r="G96" s="174">
        <v>1710.7260000000001</v>
      </c>
      <c r="H96" s="173"/>
      <c r="I96" s="173">
        <f t="shared" si="0"/>
        <v>0</v>
      </c>
      <c r="J96" s="175">
        <f t="shared" si="1"/>
        <v>701.4</v>
      </c>
      <c r="K96" s="176">
        <f t="shared" si="2"/>
        <v>0</v>
      </c>
      <c r="L96" s="176">
        <f>ROUND(G96*(H96),2)</f>
        <v>0</v>
      </c>
      <c r="M96" s="176"/>
      <c r="N96" s="176">
        <v>0.41</v>
      </c>
      <c r="O96" s="176"/>
      <c r="P96" s="180"/>
      <c r="Q96" s="180"/>
      <c r="R96" s="180"/>
      <c r="S96" s="177">
        <f t="shared" si="3"/>
        <v>0</v>
      </c>
      <c r="T96" s="177"/>
      <c r="U96" s="177"/>
      <c r="V96" s="196"/>
      <c r="W96" s="52"/>
      <c r="Z96">
        <v>0</v>
      </c>
    </row>
    <row r="97" spans="1:26" ht="25.05" customHeight="1" x14ac:dyDescent="0.3">
      <c r="A97" s="178"/>
      <c r="B97" s="210">
        <v>13</v>
      </c>
      <c r="C97" s="179" t="s">
        <v>112</v>
      </c>
      <c r="D97" s="328" t="s">
        <v>113</v>
      </c>
      <c r="E97" s="328"/>
      <c r="F97" s="173" t="s">
        <v>95</v>
      </c>
      <c r="G97" s="174">
        <v>153.5</v>
      </c>
      <c r="H97" s="173"/>
      <c r="I97" s="173">
        <f t="shared" si="0"/>
        <v>0</v>
      </c>
      <c r="J97" s="175">
        <f t="shared" si="1"/>
        <v>1815.91</v>
      </c>
      <c r="K97" s="176">
        <f t="shared" si="2"/>
        <v>0</v>
      </c>
      <c r="L97" s="176">
        <f>ROUND(G97*(H97),2)</f>
        <v>0</v>
      </c>
      <c r="M97" s="176"/>
      <c r="N97" s="176">
        <v>11.83</v>
      </c>
      <c r="O97" s="176"/>
      <c r="P97" s="180"/>
      <c r="Q97" s="180"/>
      <c r="R97" s="180"/>
      <c r="S97" s="177">
        <f t="shared" si="3"/>
        <v>0</v>
      </c>
      <c r="T97" s="177"/>
      <c r="U97" s="177"/>
      <c r="V97" s="196"/>
      <c r="W97" s="52"/>
      <c r="Z97">
        <v>0</v>
      </c>
    </row>
    <row r="98" spans="1:26" ht="25.05" customHeight="1" x14ac:dyDescent="0.3">
      <c r="A98" s="178"/>
      <c r="B98" s="211">
        <v>14</v>
      </c>
      <c r="C98" s="187" t="s">
        <v>114</v>
      </c>
      <c r="D98" s="349" t="s">
        <v>231</v>
      </c>
      <c r="E98" s="349"/>
      <c r="F98" s="182" t="s">
        <v>115</v>
      </c>
      <c r="G98" s="183">
        <v>155.035</v>
      </c>
      <c r="H98" s="182"/>
      <c r="I98" s="182">
        <f t="shared" si="0"/>
        <v>0</v>
      </c>
      <c r="J98" s="184">
        <f t="shared" si="1"/>
        <v>1432.52</v>
      </c>
      <c r="K98" s="185">
        <f t="shared" si="2"/>
        <v>0</v>
      </c>
      <c r="L98" s="185"/>
      <c r="M98" s="185">
        <f>ROUND(G98*(H98),2)</f>
        <v>0</v>
      </c>
      <c r="N98" s="185">
        <v>9.24</v>
      </c>
      <c r="O98" s="185"/>
      <c r="P98" s="188"/>
      <c r="Q98" s="188"/>
      <c r="R98" s="188"/>
      <c r="S98" s="186">
        <f t="shared" si="3"/>
        <v>0</v>
      </c>
      <c r="T98" s="186"/>
      <c r="U98" s="186"/>
      <c r="V98" s="199"/>
      <c r="W98" s="52"/>
      <c r="Z98">
        <v>0</v>
      </c>
    </row>
    <row r="99" spans="1:26" x14ac:dyDescent="0.3">
      <c r="A99" s="9"/>
      <c r="B99" s="54"/>
      <c r="C99" s="171">
        <v>9</v>
      </c>
      <c r="D99" s="347" t="s">
        <v>103</v>
      </c>
      <c r="E99" s="347"/>
      <c r="F99" s="66"/>
      <c r="G99" s="170"/>
      <c r="H99" s="66"/>
      <c r="I99" s="139">
        <f>ROUND((SUM(I92:I98))/1,2)</f>
        <v>0</v>
      </c>
      <c r="J99" s="138"/>
      <c r="K99" s="138"/>
      <c r="L99" s="138">
        <f>ROUND((SUM(L92:L98))/1,2)</f>
        <v>0</v>
      </c>
      <c r="M99" s="138">
        <f>ROUND((SUM(M92:M98))/1,2)</f>
        <v>0</v>
      </c>
      <c r="N99" s="138"/>
      <c r="O99" s="138"/>
      <c r="P99" s="138"/>
      <c r="Q99" s="9"/>
      <c r="R99" s="9"/>
      <c r="S99" s="9">
        <f>ROUND((SUM(S92:S98))/1,2)</f>
        <v>0</v>
      </c>
      <c r="T99" s="9"/>
      <c r="U99" s="9"/>
      <c r="V99" s="197">
        <f>ROUND((SUM(V92:V98))/1,2)</f>
        <v>0</v>
      </c>
      <c r="W99" s="214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4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8"/>
      <c r="W100" s="52"/>
    </row>
    <row r="101" spans="1:26" x14ac:dyDescent="0.3">
      <c r="A101" s="9"/>
      <c r="B101" s="54"/>
      <c r="C101" s="171">
        <v>99</v>
      </c>
      <c r="D101" s="347" t="s">
        <v>116</v>
      </c>
      <c r="E101" s="347"/>
      <c r="F101" s="66"/>
      <c r="G101" s="170"/>
      <c r="H101" s="66"/>
      <c r="I101" s="66"/>
      <c r="J101" s="138"/>
      <c r="K101" s="138"/>
      <c r="L101" s="138"/>
      <c r="M101" s="138"/>
      <c r="N101" s="138"/>
      <c r="O101" s="138"/>
      <c r="P101" s="138"/>
      <c r="Q101" s="9"/>
      <c r="R101" s="9"/>
      <c r="S101" s="9"/>
      <c r="T101" s="9"/>
      <c r="U101" s="9"/>
      <c r="V101" s="195"/>
      <c r="W101" s="214"/>
      <c r="X101" s="137"/>
      <c r="Y101" s="137"/>
      <c r="Z101" s="137"/>
    </row>
    <row r="102" spans="1:26" ht="25.05" customHeight="1" x14ac:dyDescent="0.3">
      <c r="A102" s="178"/>
      <c r="B102" s="210">
        <v>15</v>
      </c>
      <c r="C102" s="179" t="s">
        <v>117</v>
      </c>
      <c r="D102" s="328" t="s">
        <v>118</v>
      </c>
      <c r="E102" s="328"/>
      <c r="F102" s="173" t="s">
        <v>85</v>
      </c>
      <c r="G102" s="174">
        <v>216.31399999999999</v>
      </c>
      <c r="H102" s="173"/>
      <c r="I102" s="173">
        <f>ROUND(G102*(H102),2)</f>
        <v>0</v>
      </c>
      <c r="J102" s="175">
        <f>ROUND(G102*(N102),2)</f>
        <v>532.13</v>
      </c>
      <c r="K102" s="176">
        <f>ROUND(G102*(O102),2)</f>
        <v>0</v>
      </c>
      <c r="L102" s="176">
        <f>ROUND(G102*(H102),2)</f>
        <v>0</v>
      </c>
      <c r="M102" s="176"/>
      <c r="N102" s="176">
        <v>2.46</v>
      </c>
      <c r="O102" s="176"/>
      <c r="P102" s="180"/>
      <c r="Q102" s="180"/>
      <c r="R102" s="180"/>
      <c r="S102" s="177">
        <f>ROUND(G102*(P102),3)</f>
        <v>0</v>
      </c>
      <c r="T102" s="177"/>
      <c r="U102" s="177"/>
      <c r="V102" s="196"/>
      <c r="W102" s="52"/>
      <c r="Z102">
        <v>0</v>
      </c>
    </row>
    <row r="103" spans="1:26" x14ac:dyDescent="0.3">
      <c r="A103" s="9"/>
      <c r="B103" s="54"/>
      <c r="C103" s="171">
        <v>99</v>
      </c>
      <c r="D103" s="347" t="s">
        <v>116</v>
      </c>
      <c r="E103" s="347"/>
      <c r="F103" s="66"/>
      <c r="G103" s="170"/>
      <c r="H103" s="66"/>
      <c r="I103" s="139">
        <f>ROUND((SUM(I101:I102))/1,2)</f>
        <v>0</v>
      </c>
      <c r="J103" s="138"/>
      <c r="K103" s="138"/>
      <c r="L103" s="138">
        <f>ROUND((SUM(L101:L102))/1,2)</f>
        <v>0</v>
      </c>
      <c r="M103" s="138">
        <f>ROUND((SUM(M101:M102))/1,2)</f>
        <v>0</v>
      </c>
      <c r="N103" s="138"/>
      <c r="O103" s="138"/>
      <c r="P103" s="189"/>
      <c r="Q103" s="1"/>
      <c r="R103" s="1"/>
      <c r="S103" s="189">
        <f>ROUND((SUM(S101:S102))/1,2)</f>
        <v>0</v>
      </c>
      <c r="T103" s="2"/>
      <c r="U103" s="2"/>
      <c r="V103" s="197">
        <f>ROUND((SUM(V101:V102))/1,2)</f>
        <v>0</v>
      </c>
      <c r="W103" s="52"/>
    </row>
    <row r="104" spans="1:26" x14ac:dyDescent="0.3">
      <c r="A104" s="1"/>
      <c r="B104" s="206"/>
      <c r="C104" s="1"/>
      <c r="D104" s="1"/>
      <c r="E104" s="131"/>
      <c r="F104" s="131"/>
      <c r="G104" s="164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8"/>
      <c r="W104" s="52"/>
    </row>
    <row r="105" spans="1:26" x14ac:dyDescent="0.3">
      <c r="A105" s="9"/>
      <c r="B105" s="54"/>
      <c r="C105" s="9"/>
      <c r="D105" s="344" t="s">
        <v>61</v>
      </c>
      <c r="E105" s="344"/>
      <c r="F105" s="66"/>
      <c r="G105" s="170"/>
      <c r="H105" s="66"/>
      <c r="I105" s="139">
        <f>ROUND((SUM(I77:I104))/2,2)</f>
        <v>0</v>
      </c>
      <c r="J105" s="138"/>
      <c r="K105" s="138"/>
      <c r="L105" s="138">
        <f>ROUND((SUM(L77:L104))/2,2)</f>
        <v>0</v>
      </c>
      <c r="M105" s="138">
        <f>ROUND((SUM(M77:M104))/2,2)</f>
        <v>0</v>
      </c>
      <c r="N105" s="138"/>
      <c r="O105" s="138"/>
      <c r="P105" s="189"/>
      <c r="Q105" s="1"/>
      <c r="R105" s="1"/>
      <c r="S105" s="189">
        <f>ROUND((SUM(S77:S104))/2,2)</f>
        <v>119.61</v>
      </c>
      <c r="T105" s="1"/>
      <c r="U105" s="1"/>
      <c r="V105" s="197">
        <f>ROUND((SUM(V77:V104))/2,2)</f>
        <v>0</v>
      </c>
      <c r="W105" s="52"/>
    </row>
    <row r="106" spans="1:26" x14ac:dyDescent="0.3">
      <c r="A106" s="1"/>
      <c r="B106" s="212"/>
      <c r="C106" s="190"/>
      <c r="D106" s="348" t="s">
        <v>66</v>
      </c>
      <c r="E106" s="348"/>
      <c r="F106" s="191"/>
      <c r="G106" s="192"/>
      <c r="H106" s="191"/>
      <c r="I106" s="191">
        <f>ROUND((SUM(I77:I105))/3,2)</f>
        <v>0</v>
      </c>
      <c r="J106" s="193"/>
      <c r="K106" s="193">
        <f>ROUND((SUM(K77:K105))/3,2)</f>
        <v>0</v>
      </c>
      <c r="L106" s="193">
        <f>ROUND((SUM(L77:L105))/3,2)</f>
        <v>0</v>
      </c>
      <c r="M106" s="193">
        <f>ROUND((SUM(M77:M105))/3,2)</f>
        <v>0</v>
      </c>
      <c r="N106" s="193"/>
      <c r="O106" s="193"/>
      <c r="P106" s="192"/>
      <c r="Q106" s="190"/>
      <c r="R106" s="190"/>
      <c r="S106" s="192">
        <f>ROUND((SUM(S77:S105))/3,2)</f>
        <v>119.61</v>
      </c>
      <c r="T106" s="190"/>
      <c r="U106" s="190"/>
      <c r="V106" s="200">
        <f>ROUND((SUM(V77:V105))/3,2)</f>
        <v>0</v>
      </c>
      <c r="W106" s="52"/>
      <c r="Y106">
        <f>(SUM(Y77:Y105))</f>
        <v>0</v>
      </c>
      <c r="Z106">
        <f>(SUM(Z77:Z105))</f>
        <v>0</v>
      </c>
    </row>
  </sheetData>
  <mergeCells count="73">
    <mergeCell ref="D105:E105"/>
    <mergeCell ref="D106:E106"/>
    <mergeCell ref="D97:E97"/>
    <mergeCell ref="D98:E98"/>
    <mergeCell ref="D99:E99"/>
    <mergeCell ref="D101:E101"/>
    <mergeCell ref="D102:E102"/>
    <mergeCell ref="D103:E103"/>
    <mergeCell ref="D96:E96"/>
    <mergeCell ref="D83:E83"/>
    <mergeCell ref="D84:E84"/>
    <mergeCell ref="D86:E86"/>
    <mergeCell ref="D87:E87"/>
    <mergeCell ref="D88:E88"/>
    <mergeCell ref="D89:E89"/>
    <mergeCell ref="D90:E90"/>
    <mergeCell ref="D92:E92"/>
    <mergeCell ref="D93:E93"/>
    <mergeCell ref="D94:E94"/>
    <mergeCell ref="D95:E95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000C3183-E4D9-4D1E-85AC-219607F938E4}"/>
    <hyperlink ref="E1:F1" location="A54:A54" tooltip="Klikni na prechod ku rekapitulácii..." display="Rekapitulácia rozpočtu" xr:uid="{36A9CBDF-C451-4C9A-839E-E673E110E6BC}"/>
    <hyperlink ref="H1:I1" location="B76:B76" tooltip="Klikni na prechod ku Rozpočet..." display="Rozpočet" xr:uid="{FFFA31C5-DD4C-45F2-9D36-DEBD6B307B02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Rekonštrukcia základnej technickej infraštruktúry v obci Bystré / SO-01 Rekonštrukcia ul. Hamzovej - SO-01.1 Chodník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634A2-73A9-405A-86BB-F2E17A0EA7CC}">
  <dimension ref="A1:AA118"/>
  <sheetViews>
    <sheetView workbookViewId="0">
      <pane ySplit="1" topLeftCell="A94" activePane="bottomLeft" state="frozen"/>
      <selection pane="bottomLeft" activeCell="H80" sqref="H80:H115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7.4414062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289" t="s">
        <v>17</v>
      </c>
      <c r="C1" s="290"/>
      <c r="D1" s="11"/>
      <c r="E1" s="291" t="s">
        <v>0</v>
      </c>
      <c r="F1" s="292"/>
      <c r="G1" s="12"/>
      <c r="H1" s="333" t="s">
        <v>67</v>
      </c>
      <c r="I1" s="290"/>
      <c r="J1" s="158"/>
      <c r="K1" s="159"/>
      <c r="L1" s="159"/>
      <c r="M1" s="159"/>
      <c r="N1" s="159"/>
      <c r="O1" s="159"/>
      <c r="P1" s="160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293" t="s">
        <v>17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5"/>
      <c r="R2" s="295"/>
      <c r="S2" s="295"/>
      <c r="T2" s="295"/>
      <c r="U2" s="295"/>
      <c r="V2" s="296"/>
      <c r="W2" s="52"/>
    </row>
    <row r="3" spans="1:23" ht="18" customHeight="1" x14ac:dyDescent="0.3">
      <c r="A3" s="14"/>
      <c r="B3" s="262" t="s">
        <v>1</v>
      </c>
      <c r="C3" s="263"/>
      <c r="D3" s="263"/>
      <c r="E3" s="263"/>
      <c r="F3" s="263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5"/>
      <c r="W3" s="52"/>
    </row>
    <row r="4" spans="1:23" ht="18" customHeight="1" x14ac:dyDescent="0.3">
      <c r="A4" s="14"/>
      <c r="B4" s="42" t="s">
        <v>119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297" t="s">
        <v>25</v>
      </c>
      <c r="C7" s="298"/>
      <c r="D7" s="298"/>
      <c r="E7" s="298"/>
      <c r="F7" s="298"/>
      <c r="G7" s="298"/>
      <c r="H7" s="29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266" t="s">
        <v>26</v>
      </c>
      <c r="C9" s="267"/>
      <c r="D9" s="267"/>
      <c r="E9" s="267"/>
      <c r="F9" s="267"/>
      <c r="G9" s="267"/>
      <c r="H9" s="288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266" t="s">
        <v>27</v>
      </c>
      <c r="C11" s="267"/>
      <c r="D11" s="267"/>
      <c r="E11" s="267"/>
      <c r="F11" s="267"/>
      <c r="G11" s="267"/>
      <c r="H11" s="288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257" t="s">
        <v>36</v>
      </c>
      <c r="G14" s="258"/>
      <c r="H14" s="30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15644'!E61</f>
        <v>0</v>
      </c>
      <c r="D15" s="57">
        <f>'SO 15644'!F61</f>
        <v>0</v>
      </c>
      <c r="E15" s="66">
        <f>'SO 15644'!G61</f>
        <v>0</v>
      </c>
      <c r="F15" s="303"/>
      <c r="G15" s="276"/>
      <c r="H15" s="301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272" t="s">
        <v>37</v>
      </c>
      <c r="G16" s="276"/>
      <c r="H16" s="301"/>
      <c r="I16" s="24"/>
      <c r="J16" s="24"/>
      <c r="K16" s="25"/>
      <c r="L16" s="25"/>
      <c r="M16" s="25"/>
      <c r="N16" s="25"/>
      <c r="O16" s="72"/>
      <c r="P16" s="82">
        <f>(SUM(Z78:Z117))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273" t="s">
        <v>38</v>
      </c>
      <c r="G17" s="276"/>
      <c r="H17" s="301"/>
      <c r="I17" s="24"/>
      <c r="J17" s="24"/>
      <c r="K17" s="25"/>
      <c r="L17" s="25"/>
      <c r="M17" s="25"/>
      <c r="N17" s="25"/>
      <c r="O17" s="72"/>
      <c r="P17" s="82">
        <f>(SUM(Y78:Y117))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275"/>
      <c r="G18" s="281"/>
      <c r="H18" s="301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04"/>
      <c r="G19" s="305"/>
      <c r="H19" s="306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268" t="s">
        <v>35</v>
      </c>
      <c r="G20" s="274"/>
      <c r="H20" s="30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279" t="s">
        <v>47</v>
      </c>
      <c r="G21" s="276"/>
      <c r="H21" s="301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279" t="s">
        <v>48</v>
      </c>
      <c r="G22" s="276"/>
      <c r="H22" s="301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279" t="s">
        <v>49</v>
      </c>
      <c r="G23" s="276"/>
      <c r="H23" s="301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00"/>
      <c r="G24" s="281"/>
      <c r="H24" s="301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10" t="s">
        <v>35</v>
      </c>
      <c r="G25" s="305"/>
      <c r="H25" s="301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268" t="s">
        <v>39</v>
      </c>
      <c r="G26" s="311"/>
      <c r="H26" s="312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13" t="s">
        <v>40</v>
      </c>
      <c r="G27" s="283"/>
      <c r="H27" s="31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15" t="s">
        <v>41</v>
      </c>
      <c r="G28" s="316"/>
      <c r="H28" s="215">
        <f>P27-SUM('SO 15644'!K78:'SO 15644'!K117)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17" t="s">
        <v>42</v>
      </c>
      <c r="G29" s="318"/>
      <c r="H29" s="32">
        <f>SUM('SO 15644'!K78:'SO 15644'!K117)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19" t="s">
        <v>43</v>
      </c>
      <c r="G30" s="32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283"/>
      <c r="G31" s="271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3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3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3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3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24" t="s">
        <v>25</v>
      </c>
      <c r="C46" s="325"/>
      <c r="D46" s="325"/>
      <c r="E46" s="326"/>
      <c r="F46" s="327" t="s">
        <v>22</v>
      </c>
      <c r="G46" s="325"/>
      <c r="H46" s="32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24" t="s">
        <v>26</v>
      </c>
      <c r="C47" s="325"/>
      <c r="D47" s="325"/>
      <c r="E47" s="326"/>
      <c r="F47" s="327" t="s">
        <v>20</v>
      </c>
      <c r="G47" s="325"/>
      <c r="H47" s="32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24" t="s">
        <v>27</v>
      </c>
      <c r="C48" s="325"/>
      <c r="D48" s="325"/>
      <c r="E48" s="326"/>
      <c r="F48" s="327" t="s">
        <v>59</v>
      </c>
      <c r="G48" s="325"/>
      <c r="H48" s="32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07" t="s">
        <v>1</v>
      </c>
      <c r="C49" s="308"/>
      <c r="D49" s="308"/>
      <c r="E49" s="308"/>
      <c r="F49" s="308"/>
      <c r="G49" s="308"/>
      <c r="H49" s="308"/>
      <c r="I49" s="309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119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45" t="s">
        <v>56</v>
      </c>
      <c r="C54" s="346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7"/>
      <c r="W54" s="52"/>
    </row>
    <row r="55" spans="1:26" x14ac:dyDescent="0.3">
      <c r="A55" s="9"/>
      <c r="B55" s="340" t="s">
        <v>61</v>
      </c>
      <c r="C55" s="341"/>
      <c r="D55" s="34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8"/>
      <c r="W55" s="214"/>
      <c r="X55" s="137"/>
      <c r="Y55" s="137"/>
      <c r="Z55" s="137"/>
    </row>
    <row r="56" spans="1:26" x14ac:dyDescent="0.3">
      <c r="A56" s="9"/>
      <c r="B56" s="342" t="s">
        <v>62</v>
      </c>
      <c r="C56" s="268"/>
      <c r="D56" s="268"/>
      <c r="E56" s="66">
        <f>'SO 15644'!L82</f>
        <v>0</v>
      </c>
      <c r="F56" s="66">
        <f>'SO 15644'!M82</f>
        <v>0</v>
      </c>
      <c r="G56" s="66">
        <f>'SO 15644'!I82</f>
        <v>0</v>
      </c>
      <c r="H56" s="138">
        <f>'SO 15644'!S82</f>
        <v>0</v>
      </c>
      <c r="I56" s="138">
        <f>'SO 15644'!V82</f>
        <v>0</v>
      </c>
      <c r="J56" s="138"/>
      <c r="K56" s="138"/>
      <c r="L56" s="138"/>
      <c r="M56" s="138"/>
      <c r="N56" s="138"/>
      <c r="O56" s="138"/>
      <c r="P56" s="138"/>
      <c r="Q56" s="137"/>
      <c r="R56" s="137"/>
      <c r="S56" s="137"/>
      <c r="T56" s="137"/>
      <c r="U56" s="137"/>
      <c r="V56" s="149"/>
      <c r="W56" s="214"/>
      <c r="X56" s="137"/>
      <c r="Y56" s="137"/>
      <c r="Z56" s="137"/>
    </row>
    <row r="57" spans="1:26" x14ac:dyDescent="0.3">
      <c r="A57" s="9"/>
      <c r="B57" s="342" t="s">
        <v>63</v>
      </c>
      <c r="C57" s="268"/>
      <c r="D57" s="268"/>
      <c r="E57" s="66">
        <f>'SO 15644'!L88</f>
        <v>0</v>
      </c>
      <c r="F57" s="66">
        <f>'SO 15644'!M88</f>
        <v>0</v>
      </c>
      <c r="G57" s="66">
        <f>'SO 15644'!I88</f>
        <v>0</v>
      </c>
      <c r="H57" s="138">
        <f>'SO 15644'!S88</f>
        <v>0</v>
      </c>
      <c r="I57" s="138">
        <f>'SO 15644'!V88</f>
        <v>0</v>
      </c>
      <c r="J57" s="138"/>
      <c r="K57" s="138"/>
      <c r="L57" s="138"/>
      <c r="M57" s="138"/>
      <c r="N57" s="138"/>
      <c r="O57" s="138"/>
      <c r="P57" s="138"/>
      <c r="Q57" s="137"/>
      <c r="R57" s="137"/>
      <c r="S57" s="137"/>
      <c r="T57" s="137"/>
      <c r="U57" s="137"/>
      <c r="V57" s="149"/>
      <c r="W57" s="214"/>
      <c r="X57" s="137"/>
      <c r="Y57" s="137"/>
      <c r="Z57" s="137"/>
    </row>
    <row r="58" spans="1:26" x14ac:dyDescent="0.3">
      <c r="A58" s="9"/>
      <c r="B58" s="342" t="s">
        <v>120</v>
      </c>
      <c r="C58" s="268"/>
      <c r="D58" s="268"/>
      <c r="E58" s="66">
        <f>'SO 15644'!L98</f>
        <v>0</v>
      </c>
      <c r="F58" s="66">
        <f>'SO 15644'!M98</f>
        <v>0</v>
      </c>
      <c r="G58" s="66">
        <f>'SO 15644'!I98</f>
        <v>0</v>
      </c>
      <c r="H58" s="138">
        <f>'SO 15644'!S98</f>
        <v>3.18</v>
      </c>
      <c r="I58" s="138">
        <f>'SO 15644'!V98</f>
        <v>0</v>
      </c>
      <c r="J58" s="138"/>
      <c r="K58" s="138"/>
      <c r="L58" s="138"/>
      <c r="M58" s="138"/>
      <c r="N58" s="138"/>
      <c r="O58" s="138"/>
      <c r="P58" s="138"/>
      <c r="Q58" s="137"/>
      <c r="R58" s="137"/>
      <c r="S58" s="137"/>
      <c r="T58" s="137"/>
      <c r="U58" s="137"/>
      <c r="V58" s="149"/>
      <c r="W58" s="214"/>
      <c r="X58" s="137"/>
      <c r="Y58" s="137"/>
      <c r="Z58" s="137"/>
    </row>
    <row r="59" spans="1:26" x14ac:dyDescent="0.3">
      <c r="A59" s="9"/>
      <c r="B59" s="342" t="s">
        <v>64</v>
      </c>
      <c r="C59" s="268"/>
      <c r="D59" s="268"/>
      <c r="E59" s="66">
        <f>'SO 15644'!L111</f>
        <v>0</v>
      </c>
      <c r="F59" s="66">
        <f>'SO 15644'!M111</f>
        <v>0</v>
      </c>
      <c r="G59" s="66">
        <f>'SO 15644'!I111</f>
        <v>0</v>
      </c>
      <c r="H59" s="138">
        <f>'SO 15644'!S111</f>
        <v>0.03</v>
      </c>
      <c r="I59" s="138">
        <f>'SO 15644'!V111</f>
        <v>0</v>
      </c>
      <c r="J59" s="138"/>
      <c r="K59" s="138"/>
      <c r="L59" s="138"/>
      <c r="M59" s="138"/>
      <c r="N59" s="138"/>
      <c r="O59" s="138"/>
      <c r="P59" s="138"/>
      <c r="Q59" s="137"/>
      <c r="R59" s="137"/>
      <c r="S59" s="137"/>
      <c r="T59" s="137"/>
      <c r="U59" s="137"/>
      <c r="V59" s="149"/>
      <c r="W59" s="214"/>
      <c r="X59" s="137"/>
      <c r="Y59" s="137"/>
      <c r="Z59" s="137"/>
    </row>
    <row r="60" spans="1:26" x14ac:dyDescent="0.3">
      <c r="A60" s="9"/>
      <c r="B60" s="342" t="s">
        <v>65</v>
      </c>
      <c r="C60" s="268"/>
      <c r="D60" s="268"/>
      <c r="E60" s="66">
        <f>'SO 15644'!L115</f>
        <v>0</v>
      </c>
      <c r="F60" s="66">
        <f>'SO 15644'!M115</f>
        <v>0</v>
      </c>
      <c r="G60" s="66">
        <f>'SO 15644'!I115</f>
        <v>0</v>
      </c>
      <c r="H60" s="138">
        <f>'SO 15644'!S115</f>
        <v>0</v>
      </c>
      <c r="I60" s="138">
        <f>'SO 15644'!V115</f>
        <v>0</v>
      </c>
      <c r="J60" s="138"/>
      <c r="K60" s="138"/>
      <c r="L60" s="138"/>
      <c r="M60" s="138"/>
      <c r="N60" s="138"/>
      <c r="O60" s="138"/>
      <c r="P60" s="138"/>
      <c r="Q60" s="137"/>
      <c r="R60" s="137"/>
      <c r="S60" s="137"/>
      <c r="T60" s="137"/>
      <c r="U60" s="137"/>
      <c r="V60" s="149"/>
      <c r="W60" s="214"/>
      <c r="X60" s="137"/>
      <c r="Y60" s="137"/>
      <c r="Z60" s="137"/>
    </row>
    <row r="61" spans="1:26" x14ac:dyDescent="0.3">
      <c r="A61" s="9"/>
      <c r="B61" s="343" t="s">
        <v>61</v>
      </c>
      <c r="C61" s="344"/>
      <c r="D61" s="344"/>
      <c r="E61" s="139">
        <f>'SO 15644'!L117</f>
        <v>0</v>
      </c>
      <c r="F61" s="139">
        <f>'SO 15644'!M117</f>
        <v>0</v>
      </c>
      <c r="G61" s="139">
        <f>'SO 15644'!I117</f>
        <v>0</v>
      </c>
      <c r="H61" s="140">
        <f>'SO 15644'!S117</f>
        <v>3.21</v>
      </c>
      <c r="I61" s="140">
        <f>'SO 15644'!V117</f>
        <v>0</v>
      </c>
      <c r="J61" s="140"/>
      <c r="K61" s="140"/>
      <c r="L61" s="140"/>
      <c r="M61" s="140"/>
      <c r="N61" s="140"/>
      <c r="O61" s="140"/>
      <c r="P61" s="140"/>
      <c r="Q61" s="137"/>
      <c r="R61" s="137"/>
      <c r="S61" s="137"/>
      <c r="T61" s="137"/>
      <c r="U61" s="137"/>
      <c r="V61" s="149"/>
      <c r="W61" s="214"/>
      <c r="X61" s="137"/>
      <c r="Y61" s="137"/>
      <c r="Z61" s="137"/>
    </row>
    <row r="62" spans="1:26" x14ac:dyDescent="0.3">
      <c r="A62" s="1"/>
      <c r="B62" s="206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0"/>
      <c r="W62" s="52"/>
    </row>
    <row r="63" spans="1:26" x14ac:dyDescent="0.3">
      <c r="A63" s="141"/>
      <c r="B63" s="329" t="s">
        <v>66</v>
      </c>
      <c r="C63" s="330"/>
      <c r="D63" s="330"/>
      <c r="E63" s="143">
        <f>'SO 15644'!L118</f>
        <v>0</v>
      </c>
      <c r="F63" s="143">
        <f>'SO 15644'!M118</f>
        <v>0</v>
      </c>
      <c r="G63" s="143">
        <f>'SO 15644'!I118</f>
        <v>0</v>
      </c>
      <c r="H63" s="144">
        <f>'SO 15644'!S118</f>
        <v>3.21</v>
      </c>
      <c r="I63" s="144">
        <f>'SO 15644'!V118</f>
        <v>0</v>
      </c>
      <c r="J63" s="145"/>
      <c r="K63" s="145"/>
      <c r="L63" s="145"/>
      <c r="M63" s="145"/>
      <c r="N63" s="145"/>
      <c r="O63" s="145"/>
      <c r="P63" s="145"/>
      <c r="Q63" s="146"/>
      <c r="R63" s="146"/>
      <c r="S63" s="146"/>
      <c r="T63" s="146"/>
      <c r="U63" s="146"/>
      <c r="V63" s="151"/>
      <c r="W63" s="214"/>
      <c r="X63" s="142"/>
      <c r="Y63" s="142"/>
      <c r="Z63" s="142"/>
    </row>
    <row r="64" spans="1:26" x14ac:dyDescent="0.3">
      <c r="A64" s="14"/>
      <c r="B64" s="41"/>
      <c r="C64" s="3"/>
      <c r="D64" s="3"/>
      <c r="E64" s="13"/>
      <c r="F64" s="13"/>
      <c r="G64" s="13"/>
      <c r="H64" s="152"/>
      <c r="I64" s="152"/>
      <c r="J64" s="152"/>
      <c r="K64" s="152"/>
      <c r="L64" s="152"/>
      <c r="M64" s="152"/>
      <c r="N64" s="152"/>
      <c r="O64" s="152"/>
      <c r="P64" s="152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2"/>
      <c r="I65" s="152"/>
      <c r="J65" s="152"/>
      <c r="K65" s="152"/>
      <c r="L65" s="152"/>
      <c r="M65" s="152"/>
      <c r="N65" s="152"/>
      <c r="O65" s="152"/>
      <c r="P65" s="152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3"/>
      <c r="I66" s="153"/>
      <c r="J66" s="153"/>
      <c r="K66" s="153"/>
      <c r="L66" s="153"/>
      <c r="M66" s="153"/>
      <c r="N66" s="153"/>
      <c r="O66" s="153"/>
      <c r="P66" s="153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31" t="s">
        <v>67</v>
      </c>
      <c r="C67" s="332"/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7"/>
      <c r="I68" s="167"/>
      <c r="J68" s="167"/>
      <c r="K68" s="167"/>
      <c r="L68" s="167"/>
      <c r="M68" s="167"/>
      <c r="N68" s="167"/>
      <c r="O68" s="167"/>
      <c r="P68" s="167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201"/>
      <c r="B69" s="334" t="s">
        <v>25</v>
      </c>
      <c r="C69" s="335"/>
      <c r="D69" s="335"/>
      <c r="E69" s="336"/>
      <c r="F69" s="165"/>
      <c r="G69" s="165"/>
      <c r="H69" s="166" t="s">
        <v>78</v>
      </c>
      <c r="I69" s="337" t="s">
        <v>79</v>
      </c>
      <c r="J69" s="338"/>
      <c r="K69" s="338"/>
      <c r="L69" s="338"/>
      <c r="M69" s="338"/>
      <c r="N69" s="338"/>
      <c r="O69" s="338"/>
      <c r="P69" s="339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201"/>
      <c r="B70" s="324" t="s">
        <v>26</v>
      </c>
      <c r="C70" s="325"/>
      <c r="D70" s="325"/>
      <c r="E70" s="326"/>
      <c r="F70" s="161"/>
      <c r="G70" s="161"/>
      <c r="H70" s="162" t="s">
        <v>20</v>
      </c>
      <c r="I70" s="162"/>
      <c r="J70" s="152"/>
      <c r="K70" s="152"/>
      <c r="L70" s="152"/>
      <c r="M70" s="152"/>
      <c r="N70" s="152"/>
      <c r="O70" s="152"/>
      <c r="P70" s="152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201"/>
      <c r="B71" s="324" t="s">
        <v>27</v>
      </c>
      <c r="C71" s="325"/>
      <c r="D71" s="325"/>
      <c r="E71" s="326"/>
      <c r="F71" s="161"/>
      <c r="G71" s="161"/>
      <c r="H71" s="162" t="s">
        <v>80</v>
      </c>
      <c r="I71" s="162" t="s">
        <v>24</v>
      </c>
      <c r="J71" s="152"/>
      <c r="K71" s="152"/>
      <c r="L71" s="152"/>
      <c r="M71" s="152"/>
      <c r="N71" s="152"/>
      <c r="O71" s="152"/>
      <c r="P71" s="152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81</v>
      </c>
      <c r="C72" s="3"/>
      <c r="D72" s="3"/>
      <c r="E72" s="13"/>
      <c r="F72" s="13"/>
      <c r="G72" s="13"/>
      <c r="H72" s="152"/>
      <c r="I72" s="152"/>
      <c r="J72" s="152"/>
      <c r="K72" s="152"/>
      <c r="L72" s="152"/>
      <c r="M72" s="152"/>
      <c r="N72" s="152"/>
      <c r="O72" s="152"/>
      <c r="P72" s="152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119</v>
      </c>
      <c r="C73" s="3"/>
      <c r="D73" s="3"/>
      <c r="E73" s="13"/>
      <c r="F73" s="13"/>
      <c r="G73" s="13"/>
      <c r="H73" s="152"/>
      <c r="I73" s="152"/>
      <c r="J73" s="152"/>
      <c r="K73" s="152"/>
      <c r="L73" s="152"/>
      <c r="M73" s="152"/>
      <c r="N73" s="152"/>
      <c r="O73" s="152"/>
      <c r="P73" s="152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2"/>
      <c r="I74" s="152"/>
      <c r="J74" s="152"/>
      <c r="K74" s="152"/>
      <c r="L74" s="152"/>
      <c r="M74" s="152"/>
      <c r="N74" s="152"/>
      <c r="O74" s="152"/>
      <c r="P74" s="152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2"/>
      <c r="I75" s="152"/>
      <c r="J75" s="152"/>
      <c r="K75" s="152"/>
      <c r="L75" s="152"/>
      <c r="M75" s="152"/>
      <c r="N75" s="152"/>
      <c r="O75" s="152"/>
      <c r="P75" s="152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7" t="s">
        <v>60</v>
      </c>
      <c r="C76" s="163"/>
      <c r="D76" s="163"/>
      <c r="E76" s="13"/>
      <c r="F76" s="13"/>
      <c r="G76" s="13"/>
      <c r="H76" s="152"/>
      <c r="I76" s="152"/>
      <c r="J76" s="152"/>
      <c r="K76" s="152"/>
      <c r="L76" s="152"/>
      <c r="M76" s="152"/>
      <c r="N76" s="152"/>
      <c r="O76" s="152"/>
      <c r="P76" s="152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8" t="s">
        <v>68</v>
      </c>
      <c r="C77" s="127" t="s">
        <v>69</v>
      </c>
      <c r="D77" s="127" t="s">
        <v>70</v>
      </c>
      <c r="E77" s="154"/>
      <c r="F77" s="154" t="s">
        <v>71</v>
      </c>
      <c r="G77" s="154" t="s">
        <v>72</v>
      </c>
      <c r="H77" s="155" t="s">
        <v>73</v>
      </c>
      <c r="I77" s="155" t="s">
        <v>74</v>
      </c>
      <c r="J77" s="155"/>
      <c r="K77" s="155"/>
      <c r="L77" s="155"/>
      <c r="M77" s="155"/>
      <c r="N77" s="155"/>
      <c r="O77" s="155"/>
      <c r="P77" s="155" t="s">
        <v>75</v>
      </c>
      <c r="Q77" s="156"/>
      <c r="R77" s="156"/>
      <c r="S77" s="127" t="s">
        <v>76</v>
      </c>
      <c r="T77" s="157"/>
      <c r="U77" s="157"/>
      <c r="V77" s="127" t="s">
        <v>77</v>
      </c>
      <c r="W77" s="52"/>
    </row>
    <row r="78" spans="1:26" x14ac:dyDescent="0.3">
      <c r="A78" s="9"/>
      <c r="B78" s="209"/>
      <c r="C78" s="168"/>
      <c r="D78" s="341" t="s">
        <v>61</v>
      </c>
      <c r="E78" s="341"/>
      <c r="F78" s="134"/>
      <c r="G78" s="169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94"/>
      <c r="W78" s="214"/>
      <c r="X78" s="137"/>
      <c r="Y78" s="137"/>
      <c r="Z78" s="137"/>
    </row>
    <row r="79" spans="1:26" x14ac:dyDescent="0.3">
      <c r="A79" s="9"/>
      <c r="B79" s="54"/>
      <c r="C79" s="171">
        <v>1</v>
      </c>
      <c r="D79" s="347" t="s">
        <v>82</v>
      </c>
      <c r="E79" s="347"/>
      <c r="F79" s="66"/>
      <c r="G79" s="170"/>
      <c r="H79" s="66"/>
      <c r="I79" s="66"/>
      <c r="J79" s="138"/>
      <c r="K79" s="138"/>
      <c r="L79" s="138"/>
      <c r="M79" s="138"/>
      <c r="N79" s="138"/>
      <c r="O79" s="138"/>
      <c r="P79" s="138"/>
      <c r="Q79" s="9"/>
      <c r="R79" s="9"/>
      <c r="S79" s="9"/>
      <c r="T79" s="9"/>
      <c r="U79" s="9"/>
      <c r="V79" s="195"/>
      <c r="W79" s="214"/>
      <c r="X79" s="137"/>
      <c r="Y79" s="137"/>
      <c r="Z79" s="137"/>
    </row>
    <row r="80" spans="1:26" ht="25.05" customHeight="1" x14ac:dyDescent="0.3">
      <c r="A80" s="178"/>
      <c r="B80" s="210">
        <v>1</v>
      </c>
      <c r="C80" s="179" t="s">
        <v>93</v>
      </c>
      <c r="D80" s="328" t="s">
        <v>94</v>
      </c>
      <c r="E80" s="328"/>
      <c r="F80" s="173" t="s">
        <v>95</v>
      </c>
      <c r="G80" s="174">
        <v>187.55</v>
      </c>
      <c r="H80" s="173"/>
      <c r="I80" s="173">
        <f>ROUND(G80*(H80),2)</f>
        <v>0</v>
      </c>
      <c r="J80" s="175">
        <f>ROUND(G80*(N80),2)</f>
        <v>517.64</v>
      </c>
      <c r="K80" s="176">
        <f>ROUND(G80*(O80),2)</f>
        <v>0</v>
      </c>
      <c r="L80" s="176">
        <f>ROUND(G80*(H80),2)</f>
        <v>0</v>
      </c>
      <c r="M80" s="176"/>
      <c r="N80" s="176">
        <v>2.76</v>
      </c>
      <c r="O80" s="176"/>
      <c r="P80" s="180"/>
      <c r="Q80" s="180"/>
      <c r="R80" s="180"/>
      <c r="S80" s="177">
        <f>ROUND(G80*(P80),3)</f>
        <v>0</v>
      </c>
      <c r="T80" s="177"/>
      <c r="U80" s="177"/>
      <c r="V80" s="196"/>
      <c r="W80" s="52"/>
      <c r="Z80">
        <v>0</v>
      </c>
    </row>
    <row r="81" spans="1:26" ht="34.950000000000003" customHeight="1" x14ac:dyDescent="0.3">
      <c r="A81" s="178"/>
      <c r="B81" s="210">
        <v>2</v>
      </c>
      <c r="C81" s="179" t="s">
        <v>121</v>
      </c>
      <c r="D81" s="328" t="s">
        <v>122</v>
      </c>
      <c r="E81" s="328"/>
      <c r="F81" s="173" t="s">
        <v>88</v>
      </c>
      <c r="G81" s="174">
        <v>1406.73</v>
      </c>
      <c r="H81" s="173"/>
      <c r="I81" s="173">
        <f>ROUND(G81*(H81),2)</f>
        <v>0</v>
      </c>
      <c r="J81" s="175">
        <f>ROUND(G81*(N81),2)</f>
        <v>4234.26</v>
      </c>
      <c r="K81" s="176">
        <f>ROUND(G81*(O81),2)</f>
        <v>0</v>
      </c>
      <c r="L81" s="176">
        <f>ROUND(G81*(H81),2)</f>
        <v>0</v>
      </c>
      <c r="M81" s="176"/>
      <c r="N81" s="176">
        <v>3.01</v>
      </c>
      <c r="O81" s="176"/>
      <c r="P81" s="180"/>
      <c r="Q81" s="180"/>
      <c r="R81" s="180"/>
      <c r="S81" s="177">
        <f>ROUND(G81*(P81),3)</f>
        <v>0</v>
      </c>
      <c r="T81" s="177"/>
      <c r="U81" s="177"/>
      <c r="V81" s="196"/>
      <c r="W81" s="52"/>
      <c r="Z81">
        <v>0</v>
      </c>
    </row>
    <row r="82" spans="1:26" x14ac:dyDescent="0.3">
      <c r="A82" s="9"/>
      <c r="B82" s="54"/>
      <c r="C82" s="171">
        <v>1</v>
      </c>
      <c r="D82" s="347" t="s">
        <v>82</v>
      </c>
      <c r="E82" s="347"/>
      <c r="F82" s="66"/>
      <c r="G82" s="170"/>
      <c r="H82" s="66"/>
      <c r="I82" s="139">
        <f>ROUND((SUM(I79:I81))/1,2)</f>
        <v>0</v>
      </c>
      <c r="J82" s="138"/>
      <c r="K82" s="138"/>
      <c r="L82" s="138">
        <f>ROUND((SUM(L79:L81))/1,2)</f>
        <v>0</v>
      </c>
      <c r="M82" s="138">
        <f>ROUND((SUM(M79:M81))/1,2)</f>
        <v>0</v>
      </c>
      <c r="N82" s="138"/>
      <c r="O82" s="138"/>
      <c r="P82" s="138"/>
      <c r="Q82" s="9"/>
      <c r="R82" s="9"/>
      <c r="S82" s="9">
        <f>ROUND((SUM(S79:S81))/1,2)</f>
        <v>0</v>
      </c>
      <c r="T82" s="9"/>
      <c r="U82" s="9"/>
      <c r="V82" s="197">
        <f>ROUND((SUM(V79:V81))/1,2)</f>
        <v>0</v>
      </c>
      <c r="W82" s="214"/>
      <c r="X82" s="137"/>
      <c r="Y82" s="137"/>
      <c r="Z82" s="137"/>
    </row>
    <row r="83" spans="1:26" x14ac:dyDescent="0.3">
      <c r="A83" s="1"/>
      <c r="B83" s="206"/>
      <c r="C83" s="1"/>
      <c r="D83" s="1"/>
      <c r="E83" s="131"/>
      <c r="F83" s="131"/>
      <c r="G83" s="164"/>
      <c r="H83" s="131"/>
      <c r="I83" s="131"/>
      <c r="J83" s="132"/>
      <c r="K83" s="132"/>
      <c r="L83" s="132"/>
      <c r="M83" s="132"/>
      <c r="N83" s="132"/>
      <c r="O83" s="132"/>
      <c r="P83" s="132"/>
      <c r="Q83" s="1"/>
      <c r="R83" s="1"/>
      <c r="S83" s="1"/>
      <c r="T83" s="1"/>
      <c r="U83" s="1"/>
      <c r="V83" s="198"/>
      <c r="W83" s="52"/>
    </row>
    <row r="84" spans="1:26" x14ac:dyDescent="0.3">
      <c r="A84" s="9"/>
      <c r="B84" s="54"/>
      <c r="C84" s="171">
        <v>5</v>
      </c>
      <c r="D84" s="347" t="s">
        <v>96</v>
      </c>
      <c r="E84" s="347"/>
      <c r="F84" s="66"/>
      <c r="G84" s="170"/>
      <c r="H84" s="66"/>
      <c r="I84" s="66"/>
      <c r="J84" s="138"/>
      <c r="K84" s="138"/>
      <c r="L84" s="138"/>
      <c r="M84" s="138"/>
      <c r="N84" s="138"/>
      <c r="O84" s="138"/>
      <c r="P84" s="138"/>
      <c r="Q84" s="9"/>
      <c r="R84" s="9"/>
      <c r="S84" s="9"/>
      <c r="T84" s="9"/>
      <c r="U84" s="9"/>
      <c r="V84" s="195"/>
      <c r="W84" s="214"/>
      <c r="X84" s="137"/>
      <c r="Y84" s="137"/>
      <c r="Z84" s="137"/>
    </row>
    <row r="85" spans="1:26" ht="25.05" customHeight="1" x14ac:dyDescent="0.3">
      <c r="A85" s="178"/>
      <c r="B85" s="210">
        <v>3</v>
      </c>
      <c r="C85" s="179" t="s">
        <v>123</v>
      </c>
      <c r="D85" s="328" t="s">
        <v>124</v>
      </c>
      <c r="E85" s="328"/>
      <c r="F85" s="173" t="s">
        <v>88</v>
      </c>
      <c r="G85" s="174">
        <v>1406.73</v>
      </c>
      <c r="H85" s="173"/>
      <c r="I85" s="173">
        <f>ROUND(G85*(H85),2)</f>
        <v>0</v>
      </c>
      <c r="J85" s="175">
        <f>ROUND(G85*(N85),2)</f>
        <v>19666.09</v>
      </c>
      <c r="K85" s="176">
        <f>ROUND(G85*(O85),2)</f>
        <v>0</v>
      </c>
      <c r="L85" s="176">
        <f>ROUND(G85*(H85),2)</f>
        <v>0</v>
      </c>
      <c r="M85" s="176"/>
      <c r="N85" s="176">
        <v>13.98</v>
      </c>
      <c r="O85" s="176"/>
      <c r="P85" s="180"/>
      <c r="Q85" s="180"/>
      <c r="R85" s="180"/>
      <c r="S85" s="177">
        <f>ROUND(G85*(P85),3)</f>
        <v>0</v>
      </c>
      <c r="T85" s="177"/>
      <c r="U85" s="177"/>
      <c r="V85" s="196"/>
      <c r="W85" s="52"/>
      <c r="Z85">
        <v>0</v>
      </c>
    </row>
    <row r="86" spans="1:26" ht="25.05" customHeight="1" x14ac:dyDescent="0.3">
      <c r="A86" s="178"/>
      <c r="B86" s="210">
        <v>4</v>
      </c>
      <c r="C86" s="179" t="s">
        <v>125</v>
      </c>
      <c r="D86" s="328" t="s">
        <v>126</v>
      </c>
      <c r="E86" s="328"/>
      <c r="F86" s="173" t="s">
        <v>88</v>
      </c>
      <c r="G86" s="174">
        <v>1406.73</v>
      </c>
      <c r="H86" s="173"/>
      <c r="I86" s="173">
        <f>ROUND(G86*(H86),2)</f>
        <v>0</v>
      </c>
      <c r="J86" s="175">
        <f>ROUND(G86*(N86),2)</f>
        <v>604.89</v>
      </c>
      <c r="K86" s="176">
        <f>ROUND(G86*(O86),2)</f>
        <v>0</v>
      </c>
      <c r="L86" s="176">
        <f>ROUND(G86*(H86),2)</f>
        <v>0</v>
      </c>
      <c r="M86" s="176"/>
      <c r="N86" s="176">
        <v>0.43</v>
      </c>
      <c r="O86" s="176"/>
      <c r="P86" s="180"/>
      <c r="Q86" s="180"/>
      <c r="R86" s="180"/>
      <c r="S86" s="177">
        <f>ROUND(G86*(P86),3)</f>
        <v>0</v>
      </c>
      <c r="T86" s="177"/>
      <c r="U86" s="177"/>
      <c r="V86" s="196"/>
      <c r="W86" s="52"/>
      <c r="Z86">
        <v>0</v>
      </c>
    </row>
    <row r="87" spans="1:26" ht="25.05" customHeight="1" x14ac:dyDescent="0.3">
      <c r="A87" s="178"/>
      <c r="B87" s="210">
        <v>5</v>
      </c>
      <c r="C87" s="179" t="s">
        <v>127</v>
      </c>
      <c r="D87" s="328" t="s">
        <v>128</v>
      </c>
      <c r="E87" s="328"/>
      <c r="F87" s="173" t="s">
        <v>88</v>
      </c>
      <c r="G87" s="174">
        <v>1406.73</v>
      </c>
      <c r="H87" s="173"/>
      <c r="I87" s="173">
        <f>ROUND(G87*(H87),2)</f>
        <v>0</v>
      </c>
      <c r="J87" s="175">
        <f>ROUND(G87*(N87),2)</f>
        <v>14517.45</v>
      </c>
      <c r="K87" s="176">
        <f>ROUND(G87*(O87),2)</f>
        <v>0</v>
      </c>
      <c r="L87" s="176">
        <f>ROUND(G87*(H87),2)</f>
        <v>0</v>
      </c>
      <c r="M87" s="176"/>
      <c r="N87" s="176">
        <v>10.32</v>
      </c>
      <c r="O87" s="176"/>
      <c r="P87" s="180"/>
      <c r="Q87" s="180"/>
      <c r="R87" s="180"/>
      <c r="S87" s="177">
        <f>ROUND(G87*(P87),3)</f>
        <v>0</v>
      </c>
      <c r="T87" s="177"/>
      <c r="U87" s="177"/>
      <c r="V87" s="196"/>
      <c r="W87" s="52"/>
      <c r="Z87">
        <v>0</v>
      </c>
    </row>
    <row r="88" spans="1:26" x14ac:dyDescent="0.3">
      <c r="A88" s="9"/>
      <c r="B88" s="54"/>
      <c r="C88" s="171">
        <v>5</v>
      </c>
      <c r="D88" s="347" t="s">
        <v>96</v>
      </c>
      <c r="E88" s="347"/>
      <c r="F88" s="66"/>
      <c r="G88" s="170"/>
      <c r="H88" s="66"/>
      <c r="I88" s="139">
        <f>ROUND((SUM(I84:I87))/1,2)</f>
        <v>0</v>
      </c>
      <c r="J88" s="138"/>
      <c r="K88" s="138"/>
      <c r="L88" s="138">
        <f>ROUND((SUM(L84:L87))/1,2)</f>
        <v>0</v>
      </c>
      <c r="M88" s="138">
        <f>ROUND((SUM(M84:M87))/1,2)</f>
        <v>0</v>
      </c>
      <c r="N88" s="138"/>
      <c r="O88" s="138"/>
      <c r="P88" s="138"/>
      <c r="Q88" s="9"/>
      <c r="R88" s="9"/>
      <c r="S88" s="9">
        <f>ROUND((SUM(S84:S87))/1,2)</f>
        <v>0</v>
      </c>
      <c r="T88" s="9"/>
      <c r="U88" s="9"/>
      <c r="V88" s="197">
        <f>ROUND((SUM(V84:V87))/1,2)</f>
        <v>0</v>
      </c>
      <c r="W88" s="214"/>
      <c r="X88" s="137"/>
      <c r="Y88" s="137"/>
      <c r="Z88" s="137"/>
    </row>
    <row r="89" spans="1:26" x14ac:dyDescent="0.3">
      <c r="A89" s="1"/>
      <c r="B89" s="206"/>
      <c r="C89" s="1"/>
      <c r="D89" s="1"/>
      <c r="E89" s="131"/>
      <c r="F89" s="131"/>
      <c r="G89" s="164"/>
      <c r="H89" s="131"/>
      <c r="I89" s="131"/>
      <c r="J89" s="132"/>
      <c r="K89" s="132"/>
      <c r="L89" s="132"/>
      <c r="M89" s="132"/>
      <c r="N89" s="132"/>
      <c r="O89" s="132"/>
      <c r="P89" s="132"/>
      <c r="Q89" s="1"/>
      <c r="R89" s="1"/>
      <c r="S89" s="1"/>
      <c r="T89" s="1"/>
      <c r="U89" s="1"/>
      <c r="V89" s="198"/>
      <c r="W89" s="52"/>
    </row>
    <row r="90" spans="1:26" x14ac:dyDescent="0.3">
      <c r="A90" s="9"/>
      <c r="B90" s="54"/>
      <c r="C90" s="171">
        <v>8</v>
      </c>
      <c r="D90" s="347" t="s">
        <v>129</v>
      </c>
      <c r="E90" s="347"/>
      <c r="F90" s="66"/>
      <c r="G90" s="170"/>
      <c r="H90" s="66"/>
      <c r="I90" s="66"/>
      <c r="J90" s="138"/>
      <c r="K90" s="138"/>
      <c r="L90" s="138"/>
      <c r="M90" s="138"/>
      <c r="N90" s="138"/>
      <c r="O90" s="138"/>
      <c r="P90" s="138"/>
      <c r="Q90" s="9"/>
      <c r="R90" s="9"/>
      <c r="S90" s="9"/>
      <c r="T90" s="9"/>
      <c r="U90" s="9"/>
      <c r="V90" s="195"/>
      <c r="W90" s="214"/>
      <c r="X90" s="137"/>
      <c r="Y90" s="137"/>
      <c r="Z90" s="137"/>
    </row>
    <row r="91" spans="1:26" ht="25.05" customHeight="1" x14ac:dyDescent="0.3">
      <c r="A91" s="178"/>
      <c r="B91" s="210">
        <v>6</v>
      </c>
      <c r="C91" s="179" t="s">
        <v>130</v>
      </c>
      <c r="D91" s="328" t="s">
        <v>131</v>
      </c>
      <c r="E91" s="328"/>
      <c r="F91" s="173" t="s">
        <v>115</v>
      </c>
      <c r="G91" s="174">
        <v>3</v>
      </c>
      <c r="H91" s="173"/>
      <c r="I91" s="173">
        <f t="shared" ref="I91:I97" si="0">ROUND(G91*(H91),2)</f>
        <v>0</v>
      </c>
      <c r="J91" s="175">
        <f t="shared" ref="J91:J97" si="1">ROUND(G91*(N91),2)</f>
        <v>303.06</v>
      </c>
      <c r="K91" s="176">
        <f t="shared" ref="K91:K97" si="2">ROUND(G91*(O91),2)</f>
        <v>0</v>
      </c>
      <c r="L91" s="176">
        <f>ROUND(G91*(H91),2)</f>
        <v>0</v>
      </c>
      <c r="M91" s="176"/>
      <c r="N91" s="176">
        <v>101.02</v>
      </c>
      <c r="O91" s="176"/>
      <c r="P91" s="180">
        <v>0.4199</v>
      </c>
      <c r="Q91" s="180"/>
      <c r="R91" s="180">
        <v>0.4199</v>
      </c>
      <c r="S91" s="177">
        <f t="shared" ref="S91:S97" si="3">ROUND(G91*(P91),3)</f>
        <v>1.26</v>
      </c>
      <c r="T91" s="177"/>
      <c r="U91" s="177"/>
      <c r="V91" s="196"/>
      <c r="W91" s="52"/>
      <c r="Z91">
        <v>0</v>
      </c>
    </row>
    <row r="92" spans="1:26" ht="25.05" customHeight="1" x14ac:dyDescent="0.3">
      <c r="A92" s="178"/>
      <c r="B92" s="210">
        <v>7</v>
      </c>
      <c r="C92" s="179" t="s">
        <v>132</v>
      </c>
      <c r="D92" s="328" t="s">
        <v>133</v>
      </c>
      <c r="E92" s="328"/>
      <c r="F92" s="173" t="s">
        <v>115</v>
      </c>
      <c r="G92" s="174">
        <v>6</v>
      </c>
      <c r="H92" s="173"/>
      <c r="I92" s="173">
        <f t="shared" si="0"/>
        <v>0</v>
      </c>
      <c r="J92" s="175">
        <f t="shared" si="1"/>
        <v>322.32</v>
      </c>
      <c r="K92" s="176">
        <f t="shared" si="2"/>
        <v>0</v>
      </c>
      <c r="L92" s="176">
        <f>ROUND(G92*(H92),2)</f>
        <v>0</v>
      </c>
      <c r="M92" s="176"/>
      <c r="N92" s="176">
        <v>53.72</v>
      </c>
      <c r="O92" s="176"/>
      <c r="P92" s="180">
        <v>0.31352999999999998</v>
      </c>
      <c r="Q92" s="180"/>
      <c r="R92" s="180">
        <v>0.31352999999999998</v>
      </c>
      <c r="S92" s="177">
        <f t="shared" si="3"/>
        <v>1.881</v>
      </c>
      <c r="T92" s="177"/>
      <c r="U92" s="177"/>
      <c r="V92" s="196"/>
      <c r="W92" s="52"/>
      <c r="Z92">
        <v>0</v>
      </c>
    </row>
    <row r="93" spans="1:26" ht="25.05" customHeight="1" x14ac:dyDescent="0.3">
      <c r="A93" s="178"/>
      <c r="B93" s="210">
        <v>8</v>
      </c>
      <c r="C93" s="179" t="s">
        <v>134</v>
      </c>
      <c r="D93" s="328" t="s">
        <v>135</v>
      </c>
      <c r="E93" s="328"/>
      <c r="F93" s="173" t="s">
        <v>115</v>
      </c>
      <c r="G93" s="174">
        <v>4</v>
      </c>
      <c r="H93" s="173"/>
      <c r="I93" s="173">
        <f t="shared" si="0"/>
        <v>0</v>
      </c>
      <c r="J93" s="175">
        <f t="shared" si="1"/>
        <v>150.16</v>
      </c>
      <c r="K93" s="176">
        <f t="shared" si="2"/>
        <v>0</v>
      </c>
      <c r="L93" s="176">
        <f>ROUND(G93*(H93),2)</f>
        <v>0</v>
      </c>
      <c r="M93" s="176"/>
      <c r="N93" s="176">
        <v>37.54</v>
      </c>
      <c r="O93" s="176"/>
      <c r="P93" s="180">
        <v>8.4499999999999992E-3</v>
      </c>
      <c r="Q93" s="180"/>
      <c r="R93" s="180">
        <v>8.4499999999999992E-3</v>
      </c>
      <c r="S93" s="177">
        <f t="shared" si="3"/>
        <v>3.4000000000000002E-2</v>
      </c>
      <c r="T93" s="177"/>
      <c r="U93" s="177"/>
      <c r="V93" s="196"/>
      <c r="W93" s="52"/>
      <c r="Z93">
        <v>0</v>
      </c>
    </row>
    <row r="94" spans="1:26" ht="25.05" customHeight="1" x14ac:dyDescent="0.3">
      <c r="A94" s="178"/>
      <c r="B94" s="211">
        <v>9</v>
      </c>
      <c r="C94" s="187" t="s">
        <v>136</v>
      </c>
      <c r="D94" s="349" t="s">
        <v>137</v>
      </c>
      <c r="E94" s="349"/>
      <c r="F94" s="182" t="s">
        <v>115</v>
      </c>
      <c r="G94" s="183">
        <v>6</v>
      </c>
      <c r="H94" s="182"/>
      <c r="I94" s="182">
        <f t="shared" si="0"/>
        <v>0</v>
      </c>
      <c r="J94" s="184">
        <f t="shared" si="1"/>
        <v>112.8</v>
      </c>
      <c r="K94" s="185">
        <f t="shared" si="2"/>
        <v>0</v>
      </c>
      <c r="L94" s="185"/>
      <c r="M94" s="185">
        <f>ROUND(G94*(H94),2)</f>
        <v>0</v>
      </c>
      <c r="N94" s="185">
        <v>18.8</v>
      </c>
      <c r="O94" s="185"/>
      <c r="P94" s="188"/>
      <c r="Q94" s="188"/>
      <c r="R94" s="188"/>
      <c r="S94" s="186">
        <f t="shared" si="3"/>
        <v>0</v>
      </c>
      <c r="T94" s="186"/>
      <c r="U94" s="186"/>
      <c r="V94" s="199"/>
      <c r="W94" s="52"/>
      <c r="Z94">
        <v>0</v>
      </c>
    </row>
    <row r="95" spans="1:26" ht="25.05" customHeight="1" x14ac:dyDescent="0.3">
      <c r="A95" s="178"/>
      <c r="B95" s="211">
        <v>10</v>
      </c>
      <c r="C95" s="187" t="s">
        <v>138</v>
      </c>
      <c r="D95" s="349" t="s">
        <v>139</v>
      </c>
      <c r="E95" s="349"/>
      <c r="F95" s="182" t="s">
        <v>115</v>
      </c>
      <c r="G95" s="183">
        <v>3</v>
      </c>
      <c r="H95" s="182"/>
      <c r="I95" s="182">
        <f t="shared" si="0"/>
        <v>0</v>
      </c>
      <c r="J95" s="184">
        <f t="shared" si="1"/>
        <v>938.16</v>
      </c>
      <c r="K95" s="185">
        <f t="shared" si="2"/>
        <v>0</v>
      </c>
      <c r="L95" s="185"/>
      <c r="M95" s="185">
        <f>ROUND(G95*(H95),2)</f>
        <v>0</v>
      </c>
      <c r="N95" s="185">
        <v>312.72000000000003</v>
      </c>
      <c r="O95" s="185"/>
      <c r="P95" s="188"/>
      <c r="Q95" s="188"/>
      <c r="R95" s="188"/>
      <c r="S95" s="186">
        <f t="shared" si="3"/>
        <v>0</v>
      </c>
      <c r="T95" s="186"/>
      <c r="U95" s="186"/>
      <c r="V95" s="199"/>
      <c r="W95" s="52"/>
      <c r="Z95">
        <v>0</v>
      </c>
    </row>
    <row r="96" spans="1:26" ht="25.05" customHeight="1" x14ac:dyDescent="0.3">
      <c r="A96" s="178"/>
      <c r="B96" s="211">
        <v>11</v>
      </c>
      <c r="C96" s="187" t="s">
        <v>140</v>
      </c>
      <c r="D96" s="349" t="s">
        <v>233</v>
      </c>
      <c r="E96" s="349"/>
      <c r="F96" s="182" t="s">
        <v>115</v>
      </c>
      <c r="G96" s="183">
        <v>4</v>
      </c>
      <c r="H96" s="182"/>
      <c r="I96" s="182">
        <f t="shared" si="0"/>
        <v>0</v>
      </c>
      <c r="J96" s="184">
        <f t="shared" si="1"/>
        <v>1059.56</v>
      </c>
      <c r="K96" s="185">
        <f t="shared" si="2"/>
        <v>0</v>
      </c>
      <c r="L96" s="185"/>
      <c r="M96" s="185">
        <f>ROUND(G96*(H96),2)</f>
        <v>0</v>
      </c>
      <c r="N96" s="185">
        <v>264.89</v>
      </c>
      <c r="O96" s="185"/>
      <c r="P96" s="188"/>
      <c r="Q96" s="188"/>
      <c r="R96" s="188"/>
      <c r="S96" s="186">
        <f t="shared" si="3"/>
        <v>0</v>
      </c>
      <c r="T96" s="186"/>
      <c r="U96" s="186"/>
      <c r="V96" s="199"/>
      <c r="W96" s="52"/>
      <c r="Z96">
        <v>0</v>
      </c>
    </row>
    <row r="97" spans="1:26" ht="25.05" customHeight="1" x14ac:dyDescent="0.3">
      <c r="A97" s="178"/>
      <c r="B97" s="211">
        <v>12</v>
      </c>
      <c r="C97" s="187" t="s">
        <v>141</v>
      </c>
      <c r="D97" s="349" t="s">
        <v>234</v>
      </c>
      <c r="E97" s="349"/>
      <c r="F97" s="182" t="s">
        <v>115</v>
      </c>
      <c r="G97" s="183">
        <v>4</v>
      </c>
      <c r="H97" s="182"/>
      <c r="I97" s="182">
        <f t="shared" si="0"/>
        <v>0</v>
      </c>
      <c r="J97" s="184">
        <f t="shared" si="1"/>
        <v>106.88</v>
      </c>
      <c r="K97" s="185">
        <f t="shared" si="2"/>
        <v>0</v>
      </c>
      <c r="L97" s="185"/>
      <c r="M97" s="185">
        <f>ROUND(G97*(H97),2)</f>
        <v>0</v>
      </c>
      <c r="N97" s="185">
        <v>26.72</v>
      </c>
      <c r="O97" s="185"/>
      <c r="P97" s="188"/>
      <c r="Q97" s="188"/>
      <c r="R97" s="188"/>
      <c r="S97" s="186">
        <f t="shared" si="3"/>
        <v>0</v>
      </c>
      <c r="T97" s="186"/>
      <c r="U97" s="186"/>
      <c r="V97" s="199"/>
      <c r="W97" s="52"/>
      <c r="Z97">
        <v>0</v>
      </c>
    </row>
    <row r="98" spans="1:26" x14ac:dyDescent="0.3">
      <c r="A98" s="9"/>
      <c r="B98" s="54"/>
      <c r="C98" s="171">
        <v>8</v>
      </c>
      <c r="D98" s="347" t="s">
        <v>129</v>
      </c>
      <c r="E98" s="347"/>
      <c r="F98" s="66"/>
      <c r="G98" s="170"/>
      <c r="H98" s="66"/>
      <c r="I98" s="139">
        <f>ROUND((SUM(I90:I97))/1,2)</f>
        <v>0</v>
      </c>
      <c r="J98" s="138"/>
      <c r="K98" s="138"/>
      <c r="L98" s="138">
        <f>ROUND((SUM(L90:L97))/1,2)</f>
        <v>0</v>
      </c>
      <c r="M98" s="138">
        <f>ROUND((SUM(M90:M97))/1,2)</f>
        <v>0</v>
      </c>
      <c r="N98" s="138"/>
      <c r="O98" s="138"/>
      <c r="P98" s="138"/>
      <c r="Q98" s="9"/>
      <c r="R98" s="9"/>
      <c r="S98" s="9">
        <f>ROUND((SUM(S90:S97))/1,2)</f>
        <v>3.18</v>
      </c>
      <c r="T98" s="9"/>
      <c r="U98" s="9"/>
      <c r="V98" s="197">
        <f>ROUND((SUM(V90:V97))/1,2)</f>
        <v>0</v>
      </c>
      <c r="W98" s="214"/>
      <c r="X98" s="137"/>
      <c r="Y98" s="137"/>
      <c r="Z98" s="137"/>
    </row>
    <row r="99" spans="1:26" x14ac:dyDescent="0.3">
      <c r="A99" s="1"/>
      <c r="B99" s="206"/>
      <c r="C99" s="1"/>
      <c r="D99" s="1"/>
      <c r="E99" s="131"/>
      <c r="F99" s="131"/>
      <c r="G99" s="164"/>
      <c r="H99" s="131"/>
      <c r="I99" s="131"/>
      <c r="J99" s="132"/>
      <c r="K99" s="132"/>
      <c r="L99" s="132"/>
      <c r="M99" s="132"/>
      <c r="N99" s="132"/>
      <c r="O99" s="132"/>
      <c r="P99" s="132"/>
      <c r="Q99" s="1"/>
      <c r="R99" s="1"/>
      <c r="S99" s="1"/>
      <c r="T99" s="1"/>
      <c r="U99" s="1"/>
      <c r="V99" s="198"/>
      <c r="W99" s="52"/>
    </row>
    <row r="100" spans="1:26" x14ac:dyDescent="0.3">
      <c r="A100" s="9"/>
      <c r="B100" s="54"/>
      <c r="C100" s="171">
        <v>9</v>
      </c>
      <c r="D100" s="347" t="s">
        <v>103</v>
      </c>
      <c r="E100" s="347"/>
      <c r="F100" s="66"/>
      <c r="G100" s="170"/>
      <c r="H100" s="66"/>
      <c r="I100" s="66"/>
      <c r="J100" s="138"/>
      <c r="K100" s="138"/>
      <c r="L100" s="138"/>
      <c r="M100" s="138"/>
      <c r="N100" s="138"/>
      <c r="O100" s="138"/>
      <c r="P100" s="138"/>
      <c r="Q100" s="9"/>
      <c r="R100" s="9"/>
      <c r="S100" s="9"/>
      <c r="T100" s="9"/>
      <c r="U100" s="9"/>
      <c r="V100" s="195"/>
      <c r="W100" s="214"/>
      <c r="X100" s="137"/>
      <c r="Y100" s="137"/>
      <c r="Z100" s="137"/>
    </row>
    <row r="101" spans="1:26" ht="25.05" customHeight="1" x14ac:dyDescent="0.3">
      <c r="A101" s="178"/>
      <c r="B101" s="210">
        <v>13</v>
      </c>
      <c r="C101" s="179" t="s">
        <v>104</v>
      </c>
      <c r="D101" s="328" t="s">
        <v>105</v>
      </c>
      <c r="E101" s="328"/>
      <c r="F101" s="173" t="s">
        <v>85</v>
      </c>
      <c r="G101" s="174">
        <v>27.195</v>
      </c>
      <c r="H101" s="173"/>
      <c r="I101" s="173">
        <f t="shared" ref="I101:I110" si="4">ROUND(G101*(H101),2)</f>
        <v>0</v>
      </c>
      <c r="J101" s="175">
        <f t="shared" ref="J101:J110" si="5">ROUND(G101*(N101),2)</f>
        <v>1540.32</v>
      </c>
      <c r="K101" s="176">
        <f t="shared" ref="K101:K110" si="6">ROUND(G101*(O101),2)</f>
        <v>0</v>
      </c>
      <c r="L101" s="176">
        <f t="shared" ref="L101:L109" si="7">ROUND(G101*(H101),2)</f>
        <v>0</v>
      </c>
      <c r="M101" s="176"/>
      <c r="N101" s="176">
        <v>56.64</v>
      </c>
      <c r="O101" s="176"/>
      <c r="P101" s="180"/>
      <c r="Q101" s="180"/>
      <c r="R101" s="180"/>
      <c r="S101" s="177">
        <f t="shared" ref="S101:S110" si="8">ROUND(G101*(P101),3)</f>
        <v>0</v>
      </c>
      <c r="T101" s="177"/>
      <c r="U101" s="177"/>
      <c r="V101" s="196"/>
      <c r="W101" s="52"/>
      <c r="Z101">
        <v>0</v>
      </c>
    </row>
    <row r="102" spans="1:26" ht="25.05" customHeight="1" x14ac:dyDescent="0.3">
      <c r="A102" s="178"/>
      <c r="B102" s="210">
        <v>14</v>
      </c>
      <c r="C102" s="179" t="s">
        <v>106</v>
      </c>
      <c r="D102" s="328" t="s">
        <v>107</v>
      </c>
      <c r="E102" s="328"/>
      <c r="F102" s="173" t="s">
        <v>85</v>
      </c>
      <c r="G102" s="174">
        <v>213.82300000000001</v>
      </c>
      <c r="H102" s="173"/>
      <c r="I102" s="173">
        <f t="shared" si="4"/>
        <v>0</v>
      </c>
      <c r="J102" s="175">
        <f t="shared" si="5"/>
        <v>30277.34</v>
      </c>
      <c r="K102" s="176">
        <f t="shared" si="6"/>
        <v>0</v>
      </c>
      <c r="L102" s="176">
        <f t="shared" si="7"/>
        <v>0</v>
      </c>
      <c r="M102" s="176"/>
      <c r="N102" s="176">
        <v>141.6</v>
      </c>
      <c r="O102" s="176"/>
      <c r="P102" s="180"/>
      <c r="Q102" s="180"/>
      <c r="R102" s="180"/>
      <c r="S102" s="177">
        <f t="shared" si="8"/>
        <v>0</v>
      </c>
      <c r="T102" s="177"/>
      <c r="U102" s="177"/>
      <c r="V102" s="196"/>
      <c r="W102" s="52"/>
      <c r="Z102">
        <v>0</v>
      </c>
    </row>
    <row r="103" spans="1:26" ht="25.05" customHeight="1" x14ac:dyDescent="0.3">
      <c r="A103" s="178"/>
      <c r="B103" s="210">
        <v>15</v>
      </c>
      <c r="C103" s="179" t="s">
        <v>108</v>
      </c>
      <c r="D103" s="328" t="s">
        <v>109</v>
      </c>
      <c r="E103" s="328"/>
      <c r="F103" s="173" t="s">
        <v>85</v>
      </c>
      <c r="G103" s="174">
        <v>241.018</v>
      </c>
      <c r="H103" s="173"/>
      <c r="I103" s="173">
        <f t="shared" si="4"/>
        <v>0</v>
      </c>
      <c r="J103" s="175">
        <f t="shared" si="5"/>
        <v>462.75</v>
      </c>
      <c r="K103" s="176">
        <f t="shared" si="6"/>
        <v>0</v>
      </c>
      <c r="L103" s="176">
        <f t="shared" si="7"/>
        <v>0</v>
      </c>
      <c r="M103" s="176"/>
      <c r="N103" s="176">
        <v>1.92</v>
      </c>
      <c r="O103" s="176"/>
      <c r="P103" s="180"/>
      <c r="Q103" s="180"/>
      <c r="R103" s="180"/>
      <c r="S103" s="177">
        <f t="shared" si="8"/>
        <v>0</v>
      </c>
      <c r="T103" s="177"/>
      <c r="U103" s="177"/>
      <c r="V103" s="196"/>
      <c r="W103" s="52"/>
      <c r="Z103">
        <v>0</v>
      </c>
    </row>
    <row r="104" spans="1:26" ht="25.05" customHeight="1" x14ac:dyDescent="0.3">
      <c r="A104" s="178"/>
      <c r="B104" s="210">
        <v>16</v>
      </c>
      <c r="C104" s="179" t="s">
        <v>110</v>
      </c>
      <c r="D104" s="328" t="s">
        <v>111</v>
      </c>
      <c r="E104" s="328"/>
      <c r="F104" s="173" t="s">
        <v>85</v>
      </c>
      <c r="G104" s="174">
        <v>3374.248</v>
      </c>
      <c r="H104" s="173"/>
      <c r="I104" s="173">
        <f t="shared" si="4"/>
        <v>0</v>
      </c>
      <c r="J104" s="175">
        <f t="shared" si="5"/>
        <v>1383.44</v>
      </c>
      <c r="K104" s="176">
        <f t="shared" si="6"/>
        <v>0</v>
      </c>
      <c r="L104" s="176">
        <f t="shared" si="7"/>
        <v>0</v>
      </c>
      <c r="M104" s="176"/>
      <c r="N104" s="176">
        <v>0.41</v>
      </c>
      <c r="O104" s="176"/>
      <c r="P104" s="180"/>
      <c r="Q104" s="180"/>
      <c r="R104" s="180"/>
      <c r="S104" s="177">
        <f t="shared" si="8"/>
        <v>0</v>
      </c>
      <c r="T104" s="177"/>
      <c r="U104" s="177"/>
      <c r="V104" s="196"/>
      <c r="W104" s="52"/>
      <c r="Z104">
        <v>0</v>
      </c>
    </row>
    <row r="105" spans="1:26" ht="25.05" customHeight="1" x14ac:dyDescent="0.3">
      <c r="A105" s="178"/>
      <c r="B105" s="210">
        <v>17</v>
      </c>
      <c r="C105" s="179" t="s">
        <v>142</v>
      </c>
      <c r="D105" s="328" t="s">
        <v>143</v>
      </c>
      <c r="E105" s="328"/>
      <c r="F105" s="173" t="s">
        <v>88</v>
      </c>
      <c r="G105" s="174">
        <v>1406.73</v>
      </c>
      <c r="H105" s="173"/>
      <c r="I105" s="173">
        <f t="shared" si="4"/>
        <v>0</v>
      </c>
      <c r="J105" s="175">
        <f t="shared" si="5"/>
        <v>478.29</v>
      </c>
      <c r="K105" s="176">
        <f t="shared" si="6"/>
        <v>0</v>
      </c>
      <c r="L105" s="176">
        <f t="shared" si="7"/>
        <v>0</v>
      </c>
      <c r="M105" s="176"/>
      <c r="N105" s="176">
        <v>0.34</v>
      </c>
      <c r="O105" s="176"/>
      <c r="P105" s="180">
        <v>2.0000000000000002E-5</v>
      </c>
      <c r="Q105" s="180"/>
      <c r="R105" s="180">
        <v>2.0000000000000002E-5</v>
      </c>
      <c r="S105" s="177">
        <f t="shared" si="8"/>
        <v>2.8000000000000001E-2</v>
      </c>
      <c r="T105" s="177"/>
      <c r="U105" s="177"/>
      <c r="V105" s="196"/>
      <c r="W105" s="52"/>
      <c r="Z105">
        <v>0</v>
      </c>
    </row>
    <row r="106" spans="1:26" ht="25.05" customHeight="1" x14ac:dyDescent="0.3">
      <c r="A106" s="178"/>
      <c r="B106" s="210">
        <v>18</v>
      </c>
      <c r="C106" s="179" t="s">
        <v>112</v>
      </c>
      <c r="D106" s="328" t="s">
        <v>113</v>
      </c>
      <c r="E106" s="328"/>
      <c r="F106" s="173" t="s">
        <v>95</v>
      </c>
      <c r="G106" s="174">
        <v>193.35</v>
      </c>
      <c r="H106" s="173"/>
      <c r="I106" s="173">
        <f t="shared" si="4"/>
        <v>0</v>
      </c>
      <c r="J106" s="175">
        <f t="shared" si="5"/>
        <v>2287.33</v>
      </c>
      <c r="K106" s="176">
        <f t="shared" si="6"/>
        <v>0</v>
      </c>
      <c r="L106" s="176">
        <f t="shared" si="7"/>
        <v>0</v>
      </c>
      <c r="M106" s="176"/>
      <c r="N106" s="176">
        <v>11.83</v>
      </c>
      <c r="O106" s="176"/>
      <c r="P106" s="180"/>
      <c r="Q106" s="180"/>
      <c r="R106" s="180"/>
      <c r="S106" s="177">
        <f t="shared" si="8"/>
        <v>0</v>
      </c>
      <c r="T106" s="177"/>
      <c r="U106" s="177"/>
      <c r="V106" s="196"/>
      <c r="W106" s="52"/>
      <c r="Z106">
        <v>0</v>
      </c>
    </row>
    <row r="107" spans="1:26" ht="25.05" customHeight="1" x14ac:dyDescent="0.3">
      <c r="A107" s="178"/>
      <c r="B107" s="210">
        <v>19</v>
      </c>
      <c r="C107" s="179" t="s">
        <v>144</v>
      </c>
      <c r="D107" s="328" t="s">
        <v>145</v>
      </c>
      <c r="E107" s="328"/>
      <c r="F107" s="173" t="s">
        <v>115</v>
      </c>
      <c r="G107" s="174">
        <v>3</v>
      </c>
      <c r="H107" s="173"/>
      <c r="I107" s="173">
        <f t="shared" si="4"/>
        <v>0</v>
      </c>
      <c r="J107" s="175">
        <f t="shared" si="5"/>
        <v>53.1</v>
      </c>
      <c r="K107" s="176">
        <f t="shared" si="6"/>
        <v>0</v>
      </c>
      <c r="L107" s="176">
        <f t="shared" si="7"/>
        <v>0</v>
      </c>
      <c r="M107" s="176"/>
      <c r="N107" s="176">
        <v>17.7</v>
      </c>
      <c r="O107" s="176"/>
      <c r="P107" s="180"/>
      <c r="Q107" s="180"/>
      <c r="R107" s="180"/>
      <c r="S107" s="177">
        <f t="shared" si="8"/>
        <v>0</v>
      </c>
      <c r="T107" s="177"/>
      <c r="U107" s="177"/>
      <c r="V107" s="196"/>
      <c r="W107" s="52"/>
      <c r="Z107">
        <v>0</v>
      </c>
    </row>
    <row r="108" spans="1:26" ht="25.05" customHeight="1" x14ac:dyDescent="0.3">
      <c r="A108" s="178"/>
      <c r="B108" s="210">
        <v>20</v>
      </c>
      <c r="C108" s="179" t="s">
        <v>146</v>
      </c>
      <c r="D108" s="328" t="s">
        <v>147</v>
      </c>
      <c r="E108" s="328"/>
      <c r="F108" s="172" t="s">
        <v>95</v>
      </c>
      <c r="G108" s="174">
        <v>4</v>
      </c>
      <c r="H108" s="173"/>
      <c r="I108" s="173">
        <f t="shared" si="4"/>
        <v>0</v>
      </c>
      <c r="J108" s="172">
        <f t="shared" si="5"/>
        <v>75.52</v>
      </c>
      <c r="K108" s="177">
        <f t="shared" si="6"/>
        <v>0</v>
      </c>
      <c r="L108" s="177">
        <f t="shared" si="7"/>
        <v>0</v>
      </c>
      <c r="M108" s="177"/>
      <c r="N108" s="177">
        <v>18.88</v>
      </c>
      <c r="O108" s="177"/>
      <c r="P108" s="180"/>
      <c r="Q108" s="180"/>
      <c r="R108" s="180"/>
      <c r="S108" s="177">
        <f t="shared" si="8"/>
        <v>0</v>
      </c>
      <c r="T108" s="177"/>
      <c r="U108" s="177"/>
      <c r="V108" s="196"/>
      <c r="W108" s="52"/>
      <c r="Z108">
        <v>0</v>
      </c>
    </row>
    <row r="109" spans="1:26" ht="25.05" customHeight="1" x14ac:dyDescent="0.3">
      <c r="A109" s="178"/>
      <c r="B109" s="210">
        <v>21</v>
      </c>
      <c r="C109" s="179" t="s">
        <v>148</v>
      </c>
      <c r="D109" s="328" t="s">
        <v>149</v>
      </c>
      <c r="E109" s="328"/>
      <c r="F109" s="172" t="s">
        <v>95</v>
      </c>
      <c r="G109" s="174">
        <v>6</v>
      </c>
      <c r="H109" s="173"/>
      <c r="I109" s="173">
        <f t="shared" si="4"/>
        <v>0</v>
      </c>
      <c r="J109" s="172">
        <f t="shared" si="5"/>
        <v>127.44</v>
      </c>
      <c r="K109" s="177">
        <f t="shared" si="6"/>
        <v>0</v>
      </c>
      <c r="L109" s="177">
        <f t="shared" si="7"/>
        <v>0</v>
      </c>
      <c r="M109" s="177"/>
      <c r="N109" s="177">
        <v>21.24</v>
      </c>
      <c r="O109" s="177"/>
      <c r="P109" s="180"/>
      <c r="Q109" s="180"/>
      <c r="R109" s="180"/>
      <c r="S109" s="177">
        <f t="shared" si="8"/>
        <v>0</v>
      </c>
      <c r="T109" s="177"/>
      <c r="U109" s="177"/>
      <c r="V109" s="196"/>
      <c r="W109" s="52"/>
      <c r="Z109">
        <v>0</v>
      </c>
    </row>
    <row r="110" spans="1:26" ht="25.05" customHeight="1" x14ac:dyDescent="0.3">
      <c r="A110" s="178"/>
      <c r="B110" s="211">
        <v>22</v>
      </c>
      <c r="C110" s="187" t="s">
        <v>114</v>
      </c>
      <c r="D110" s="349" t="s">
        <v>232</v>
      </c>
      <c r="E110" s="349"/>
      <c r="F110" s="181" t="s">
        <v>115</v>
      </c>
      <c r="G110" s="183">
        <v>195.28399999999999</v>
      </c>
      <c r="H110" s="182"/>
      <c r="I110" s="182">
        <f t="shared" si="4"/>
        <v>0</v>
      </c>
      <c r="J110" s="181">
        <f t="shared" si="5"/>
        <v>1804.42</v>
      </c>
      <c r="K110" s="186">
        <f t="shared" si="6"/>
        <v>0</v>
      </c>
      <c r="L110" s="186"/>
      <c r="M110" s="186">
        <f>ROUND(G110*(H110),2)</f>
        <v>0</v>
      </c>
      <c r="N110" s="186">
        <v>9.24</v>
      </c>
      <c r="O110" s="186"/>
      <c r="P110" s="188"/>
      <c r="Q110" s="188"/>
      <c r="R110" s="188"/>
      <c r="S110" s="186">
        <f t="shared" si="8"/>
        <v>0</v>
      </c>
      <c r="T110" s="186"/>
      <c r="U110" s="186"/>
      <c r="V110" s="199"/>
      <c r="W110" s="52"/>
      <c r="Z110">
        <v>0</v>
      </c>
    </row>
    <row r="111" spans="1:26" x14ac:dyDescent="0.3">
      <c r="A111" s="9"/>
      <c r="B111" s="54"/>
      <c r="C111" s="171">
        <v>9</v>
      </c>
      <c r="D111" s="347" t="s">
        <v>103</v>
      </c>
      <c r="E111" s="347"/>
      <c r="F111" s="9"/>
      <c r="G111" s="170"/>
      <c r="H111" s="66"/>
      <c r="I111" s="139">
        <f>ROUND((SUM(I100:I110))/1,2)</f>
        <v>0</v>
      </c>
      <c r="J111" s="9"/>
      <c r="K111" s="9"/>
      <c r="L111" s="9">
        <f>ROUND((SUM(L100:L110))/1,2)</f>
        <v>0</v>
      </c>
      <c r="M111" s="9">
        <f>ROUND((SUM(M100:M110))/1,2)</f>
        <v>0</v>
      </c>
      <c r="N111" s="9"/>
      <c r="O111" s="9"/>
      <c r="P111" s="9"/>
      <c r="Q111" s="9"/>
      <c r="R111" s="9"/>
      <c r="S111" s="9">
        <f>ROUND((SUM(S100:S110))/1,2)</f>
        <v>0.03</v>
      </c>
      <c r="T111" s="9"/>
      <c r="U111" s="9"/>
      <c r="V111" s="197">
        <f>ROUND((SUM(V100:V110))/1,2)</f>
        <v>0</v>
      </c>
      <c r="W111" s="214"/>
      <c r="X111" s="137"/>
      <c r="Y111" s="137"/>
      <c r="Z111" s="137"/>
    </row>
    <row r="112" spans="1:26" x14ac:dyDescent="0.3">
      <c r="A112" s="1"/>
      <c r="B112" s="206"/>
      <c r="C112" s="1"/>
      <c r="D112" s="1"/>
      <c r="E112" s="1"/>
      <c r="F112" s="1"/>
      <c r="G112" s="164"/>
      <c r="H112" s="131"/>
      <c r="I112" s="13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98"/>
      <c r="W112" s="52"/>
    </row>
    <row r="113" spans="1:26" x14ac:dyDescent="0.3">
      <c r="A113" s="9"/>
      <c r="B113" s="54"/>
      <c r="C113" s="171">
        <v>99</v>
      </c>
      <c r="D113" s="347" t="s">
        <v>116</v>
      </c>
      <c r="E113" s="347"/>
      <c r="F113" s="9"/>
      <c r="G113" s="170"/>
      <c r="H113" s="66"/>
      <c r="I113" s="66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95"/>
      <c r="W113" s="214"/>
      <c r="X113" s="137"/>
      <c r="Y113" s="137"/>
      <c r="Z113" s="137"/>
    </row>
    <row r="114" spans="1:26" ht="25.05" customHeight="1" x14ac:dyDescent="0.3">
      <c r="A114" s="178"/>
      <c r="B114" s="210">
        <v>23</v>
      </c>
      <c r="C114" s="179" t="s">
        <v>117</v>
      </c>
      <c r="D114" s="328" t="s">
        <v>118</v>
      </c>
      <c r="E114" s="328"/>
      <c r="F114" s="172" t="s">
        <v>85</v>
      </c>
      <c r="G114" s="174">
        <v>418.166</v>
      </c>
      <c r="H114" s="173"/>
      <c r="I114" s="173">
        <f>ROUND(G114*(H114),2)</f>
        <v>0</v>
      </c>
      <c r="J114" s="172">
        <f>ROUND(G114*(N114),2)</f>
        <v>1028.69</v>
      </c>
      <c r="K114" s="177">
        <f>ROUND(G114*(O114),2)</f>
        <v>0</v>
      </c>
      <c r="L114" s="177">
        <f>ROUND(G114*(H114),2)</f>
        <v>0</v>
      </c>
      <c r="M114" s="177"/>
      <c r="N114" s="177">
        <v>2.46</v>
      </c>
      <c r="O114" s="177"/>
      <c r="P114" s="180"/>
      <c r="Q114" s="180"/>
      <c r="R114" s="180"/>
      <c r="S114" s="177">
        <f>ROUND(G114*(P114),3)</f>
        <v>0</v>
      </c>
      <c r="T114" s="177"/>
      <c r="U114" s="177"/>
      <c r="V114" s="196"/>
      <c r="W114" s="52"/>
      <c r="Z114">
        <v>0</v>
      </c>
    </row>
    <row r="115" spans="1:26" x14ac:dyDescent="0.3">
      <c r="A115" s="9"/>
      <c r="B115" s="54"/>
      <c r="C115" s="171">
        <v>99</v>
      </c>
      <c r="D115" s="347" t="s">
        <v>116</v>
      </c>
      <c r="E115" s="347"/>
      <c r="F115" s="9"/>
      <c r="G115" s="170"/>
      <c r="H115" s="66"/>
      <c r="I115" s="139">
        <f>ROUND((SUM(I113:I114))/1,2)</f>
        <v>0</v>
      </c>
      <c r="J115" s="9"/>
      <c r="K115" s="9"/>
      <c r="L115" s="9">
        <f>ROUND((SUM(L113:L114))/1,2)</f>
        <v>0</v>
      </c>
      <c r="M115" s="9">
        <f>ROUND((SUM(M113:M114))/1,2)</f>
        <v>0</v>
      </c>
      <c r="N115" s="9"/>
      <c r="O115" s="9"/>
      <c r="P115" s="189"/>
      <c r="Q115" s="1"/>
      <c r="R115" s="1"/>
      <c r="S115" s="189">
        <f>ROUND((SUM(S113:S114))/1,2)</f>
        <v>0</v>
      </c>
      <c r="T115" s="2"/>
      <c r="U115" s="2"/>
      <c r="V115" s="197">
        <f>ROUND((SUM(V113:V114))/1,2)</f>
        <v>0</v>
      </c>
      <c r="W115" s="52"/>
    </row>
    <row r="116" spans="1:26" x14ac:dyDescent="0.3">
      <c r="A116" s="1"/>
      <c r="B116" s="206"/>
      <c r="C116" s="1"/>
      <c r="D116" s="1"/>
      <c r="E116" s="1"/>
      <c r="F116" s="1"/>
      <c r="G116" s="164"/>
      <c r="H116" s="131"/>
      <c r="I116" s="13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98"/>
      <c r="W116" s="52"/>
    </row>
    <row r="117" spans="1:26" x14ac:dyDescent="0.3">
      <c r="A117" s="9"/>
      <c r="B117" s="54"/>
      <c r="C117" s="9"/>
      <c r="D117" s="344" t="s">
        <v>61</v>
      </c>
      <c r="E117" s="344"/>
      <c r="F117" s="9"/>
      <c r="G117" s="170"/>
      <c r="H117" s="66"/>
      <c r="I117" s="139">
        <f>ROUND((SUM(I78:I116))/2,2)</f>
        <v>0</v>
      </c>
      <c r="J117" s="9"/>
      <c r="K117" s="9"/>
      <c r="L117" s="9">
        <f>ROUND((SUM(L78:L116))/2,2)</f>
        <v>0</v>
      </c>
      <c r="M117" s="9">
        <f>ROUND((SUM(M78:M116))/2,2)</f>
        <v>0</v>
      </c>
      <c r="N117" s="9"/>
      <c r="O117" s="9"/>
      <c r="P117" s="189"/>
      <c r="Q117" s="1"/>
      <c r="R117" s="1"/>
      <c r="S117" s="189">
        <f>ROUND((SUM(S78:S116))/2,2)</f>
        <v>3.21</v>
      </c>
      <c r="T117" s="1"/>
      <c r="U117" s="1"/>
      <c r="V117" s="197">
        <f>ROUND((SUM(V78:V116))/2,2)</f>
        <v>0</v>
      </c>
      <c r="W117" s="52"/>
    </row>
    <row r="118" spans="1:26" x14ac:dyDescent="0.3">
      <c r="A118" s="1"/>
      <c r="B118" s="212"/>
      <c r="C118" s="190"/>
      <c r="D118" s="348" t="s">
        <v>66</v>
      </c>
      <c r="E118" s="348"/>
      <c r="F118" s="190"/>
      <c r="G118" s="192"/>
      <c r="H118" s="191"/>
      <c r="I118" s="191">
        <f>ROUND((SUM(I78:I117))/3,2)</f>
        <v>0</v>
      </c>
      <c r="J118" s="190"/>
      <c r="K118" s="190">
        <f>ROUND((SUM(K78:K117))/3,2)</f>
        <v>0</v>
      </c>
      <c r="L118" s="190">
        <f>ROUND((SUM(L78:L117))/3,2)</f>
        <v>0</v>
      </c>
      <c r="M118" s="190">
        <f>ROUND((SUM(M78:M117))/3,2)</f>
        <v>0</v>
      </c>
      <c r="N118" s="190"/>
      <c r="O118" s="190"/>
      <c r="P118" s="192"/>
      <c r="Q118" s="190"/>
      <c r="R118" s="190"/>
      <c r="S118" s="192">
        <f>ROUND((SUM(S78:S117))/3,2)</f>
        <v>3.21</v>
      </c>
      <c r="T118" s="190"/>
      <c r="U118" s="190"/>
      <c r="V118" s="200">
        <f>ROUND((SUM(V78:V117))/3,2)</f>
        <v>0</v>
      </c>
      <c r="W118" s="52"/>
      <c r="Y118">
        <f>(SUM(Y78:Y117))</f>
        <v>0</v>
      </c>
      <c r="Z118">
        <f>(SUM(Z78:Z117))</f>
        <v>0</v>
      </c>
    </row>
  </sheetData>
  <mergeCells count="84">
    <mergeCell ref="D117:E117"/>
    <mergeCell ref="D118:E118"/>
    <mergeCell ref="D109:E109"/>
    <mergeCell ref="D110:E110"/>
    <mergeCell ref="D111:E111"/>
    <mergeCell ref="D113:E113"/>
    <mergeCell ref="D114:E114"/>
    <mergeCell ref="D115:E115"/>
    <mergeCell ref="D108:E108"/>
    <mergeCell ref="D96:E96"/>
    <mergeCell ref="D97:E97"/>
    <mergeCell ref="D98:E98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95:E95"/>
    <mergeCell ref="D82:E82"/>
    <mergeCell ref="D84:E84"/>
    <mergeCell ref="D85:E85"/>
    <mergeCell ref="D86:E86"/>
    <mergeCell ref="D87:E87"/>
    <mergeCell ref="D88:E88"/>
    <mergeCell ref="D90:E90"/>
    <mergeCell ref="D91:E91"/>
    <mergeCell ref="D92:E92"/>
    <mergeCell ref="D93:E93"/>
    <mergeCell ref="D94:E94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3EE0BDA2-02A0-4D6E-82F8-9F73F14C9475}"/>
    <hyperlink ref="E1:F1" location="A54:A54" tooltip="Klikni na prechod ku rekapitulácii..." display="Rekapitulácia rozpočtu" xr:uid="{585F8B89-4E94-4D7D-9A7D-172CFAE0F4CA}"/>
    <hyperlink ref="H1:I1" location="B77:B77" tooltip="Klikni na prechod ku Rozpočet..." display="Rozpočet" xr:uid="{12DD79CC-105F-49D6-B0B6-6D6D22E06815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Rekonštrukcia základnej technickej infraštruktúry v obci Bystré / SO-01 Rekonštrukcia ul. Hamzovej - SO-01.2 Rekonštrukcia komunikácie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0F4A2-4BF9-4C93-9D95-E62287E95119}">
  <dimension ref="A1:AA106"/>
  <sheetViews>
    <sheetView workbookViewId="0">
      <pane ySplit="1" topLeftCell="A72" activePane="bottomLeft" state="frozen"/>
      <selection pane="bottomLeft" activeCell="H102" sqref="H79:H102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11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289" t="s">
        <v>17</v>
      </c>
      <c r="C1" s="290"/>
      <c r="D1" s="11"/>
      <c r="E1" s="291" t="s">
        <v>0</v>
      </c>
      <c r="F1" s="292"/>
      <c r="G1" s="12"/>
      <c r="H1" s="333" t="s">
        <v>67</v>
      </c>
      <c r="I1" s="290"/>
      <c r="J1" s="158"/>
      <c r="K1" s="159"/>
      <c r="L1" s="159"/>
      <c r="M1" s="159"/>
      <c r="N1" s="159"/>
      <c r="O1" s="159"/>
      <c r="P1" s="160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293" t="s">
        <v>17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5"/>
      <c r="R2" s="295"/>
      <c r="S2" s="295"/>
      <c r="T2" s="295"/>
      <c r="U2" s="295"/>
      <c r="V2" s="296"/>
      <c r="W2" s="52"/>
    </row>
    <row r="3" spans="1:23" ht="18" customHeight="1" x14ac:dyDescent="0.3">
      <c r="A3" s="14"/>
      <c r="B3" s="262" t="s">
        <v>1</v>
      </c>
      <c r="C3" s="263"/>
      <c r="D3" s="263"/>
      <c r="E3" s="263"/>
      <c r="F3" s="263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5"/>
      <c r="W3" s="52"/>
    </row>
    <row r="4" spans="1:23" ht="18" customHeight="1" x14ac:dyDescent="0.3">
      <c r="A4" s="14"/>
      <c r="B4" s="42" t="s">
        <v>150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297" t="s">
        <v>25</v>
      </c>
      <c r="C7" s="298"/>
      <c r="D7" s="298"/>
      <c r="E7" s="298"/>
      <c r="F7" s="298"/>
      <c r="G7" s="298"/>
      <c r="H7" s="29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266" t="s">
        <v>26</v>
      </c>
      <c r="C9" s="267"/>
      <c r="D9" s="267"/>
      <c r="E9" s="267"/>
      <c r="F9" s="267"/>
      <c r="G9" s="267"/>
      <c r="H9" s="288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266" t="s">
        <v>27</v>
      </c>
      <c r="C11" s="267"/>
      <c r="D11" s="267"/>
      <c r="E11" s="267"/>
      <c r="F11" s="267"/>
      <c r="G11" s="267"/>
      <c r="H11" s="288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257" t="s">
        <v>36</v>
      </c>
      <c r="G14" s="258"/>
      <c r="H14" s="30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15645'!E60</f>
        <v>0</v>
      </c>
      <c r="D15" s="57">
        <f>'SO 15645'!F60</f>
        <v>0</v>
      </c>
      <c r="E15" s="66">
        <f>'SO 15645'!G60</f>
        <v>0</v>
      </c>
      <c r="F15" s="303"/>
      <c r="G15" s="276"/>
      <c r="H15" s="301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272" t="s">
        <v>37</v>
      </c>
      <c r="G16" s="276"/>
      <c r="H16" s="301"/>
      <c r="I16" s="24"/>
      <c r="J16" s="24"/>
      <c r="K16" s="25"/>
      <c r="L16" s="25"/>
      <c r="M16" s="25"/>
      <c r="N16" s="25"/>
      <c r="O16" s="72"/>
      <c r="P16" s="82">
        <f>(SUM(Z77:Z105))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273" t="s">
        <v>38</v>
      </c>
      <c r="G17" s="276"/>
      <c r="H17" s="301"/>
      <c r="I17" s="24"/>
      <c r="J17" s="24"/>
      <c r="K17" s="25"/>
      <c r="L17" s="25"/>
      <c r="M17" s="25"/>
      <c r="N17" s="25"/>
      <c r="O17" s="72"/>
      <c r="P17" s="82">
        <f>(SUM(Y77:Y105))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275"/>
      <c r="G18" s="281"/>
      <c r="H18" s="301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04"/>
      <c r="G19" s="305"/>
      <c r="H19" s="306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268" t="s">
        <v>35</v>
      </c>
      <c r="G20" s="274"/>
      <c r="H20" s="30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279" t="s">
        <v>47</v>
      </c>
      <c r="G21" s="276"/>
      <c r="H21" s="301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279" t="s">
        <v>48</v>
      </c>
      <c r="G22" s="276"/>
      <c r="H22" s="301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279" t="s">
        <v>49</v>
      </c>
      <c r="G23" s="276"/>
      <c r="H23" s="301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00"/>
      <c r="G24" s="281"/>
      <c r="H24" s="301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10" t="s">
        <v>35</v>
      </c>
      <c r="G25" s="305"/>
      <c r="H25" s="301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268" t="s">
        <v>39</v>
      </c>
      <c r="G26" s="311"/>
      <c r="H26" s="312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13" t="s">
        <v>40</v>
      </c>
      <c r="G27" s="283"/>
      <c r="H27" s="31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15" t="s">
        <v>41</v>
      </c>
      <c r="G28" s="316"/>
      <c r="H28" s="215">
        <f>P27-SUM('SO 15645'!K77:'SO 15645'!K105)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17" t="s">
        <v>42</v>
      </c>
      <c r="G29" s="318"/>
      <c r="H29" s="32">
        <f>SUM('SO 15645'!K77:'SO 15645'!K105)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19" t="s">
        <v>43</v>
      </c>
      <c r="G30" s="32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283"/>
      <c r="G31" s="271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3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3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3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3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24" t="s">
        <v>25</v>
      </c>
      <c r="C46" s="325"/>
      <c r="D46" s="325"/>
      <c r="E46" s="326"/>
      <c r="F46" s="327" t="s">
        <v>22</v>
      </c>
      <c r="G46" s="325"/>
      <c r="H46" s="32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24" t="s">
        <v>26</v>
      </c>
      <c r="C47" s="325"/>
      <c r="D47" s="325"/>
      <c r="E47" s="326"/>
      <c r="F47" s="327" t="s">
        <v>20</v>
      </c>
      <c r="G47" s="325"/>
      <c r="H47" s="32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24" t="s">
        <v>27</v>
      </c>
      <c r="C48" s="325"/>
      <c r="D48" s="325"/>
      <c r="E48" s="326"/>
      <c r="F48" s="327" t="s">
        <v>59</v>
      </c>
      <c r="G48" s="325"/>
      <c r="H48" s="32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07" t="s">
        <v>1</v>
      </c>
      <c r="C49" s="308"/>
      <c r="D49" s="308"/>
      <c r="E49" s="308"/>
      <c r="F49" s="308"/>
      <c r="G49" s="308"/>
      <c r="H49" s="308"/>
      <c r="I49" s="309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150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45" t="s">
        <v>56</v>
      </c>
      <c r="C54" s="346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7"/>
      <c r="W54" s="52"/>
    </row>
    <row r="55" spans="1:26" x14ac:dyDescent="0.3">
      <c r="A55" s="9"/>
      <c r="B55" s="340" t="s">
        <v>61</v>
      </c>
      <c r="C55" s="341"/>
      <c r="D55" s="34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8"/>
      <c r="W55" s="214"/>
      <c r="X55" s="137"/>
      <c r="Y55" s="137"/>
      <c r="Z55" s="137"/>
    </row>
    <row r="56" spans="1:26" x14ac:dyDescent="0.3">
      <c r="A56" s="9"/>
      <c r="B56" s="342" t="s">
        <v>62</v>
      </c>
      <c r="C56" s="268"/>
      <c r="D56" s="268"/>
      <c r="E56" s="66">
        <f>'SO 15645'!L86</f>
        <v>0</v>
      </c>
      <c r="F56" s="66">
        <f>'SO 15645'!M86</f>
        <v>0</v>
      </c>
      <c r="G56" s="66">
        <f>'SO 15645'!I86</f>
        <v>0</v>
      </c>
      <c r="H56" s="138">
        <f>'SO 15645'!S86</f>
        <v>0</v>
      </c>
      <c r="I56" s="138">
        <f>'SO 15645'!V86</f>
        <v>0</v>
      </c>
      <c r="J56" s="138"/>
      <c r="K56" s="138"/>
      <c r="L56" s="138"/>
      <c r="M56" s="138"/>
      <c r="N56" s="138"/>
      <c r="O56" s="138"/>
      <c r="P56" s="138"/>
      <c r="Q56" s="137"/>
      <c r="R56" s="137"/>
      <c r="S56" s="137"/>
      <c r="T56" s="137"/>
      <c r="U56" s="137"/>
      <c r="V56" s="149"/>
      <c r="W56" s="214"/>
      <c r="X56" s="137"/>
      <c r="Y56" s="137"/>
      <c r="Z56" s="137"/>
    </row>
    <row r="57" spans="1:26" x14ac:dyDescent="0.3">
      <c r="A57" s="9"/>
      <c r="B57" s="342" t="s">
        <v>63</v>
      </c>
      <c r="C57" s="268"/>
      <c r="D57" s="268"/>
      <c r="E57" s="66">
        <f>'SO 15645'!L94</f>
        <v>0</v>
      </c>
      <c r="F57" s="66">
        <f>'SO 15645'!M94</f>
        <v>0</v>
      </c>
      <c r="G57" s="66">
        <f>'SO 15645'!I94</f>
        <v>0</v>
      </c>
      <c r="H57" s="138">
        <f>'SO 15645'!S94</f>
        <v>27.23</v>
      </c>
      <c r="I57" s="138">
        <f>'SO 15645'!V94</f>
        <v>0</v>
      </c>
      <c r="J57" s="138"/>
      <c r="K57" s="138"/>
      <c r="L57" s="138"/>
      <c r="M57" s="138"/>
      <c r="N57" s="138"/>
      <c r="O57" s="138"/>
      <c r="P57" s="138"/>
      <c r="Q57" s="137"/>
      <c r="R57" s="137"/>
      <c r="S57" s="137"/>
      <c r="T57" s="137"/>
      <c r="U57" s="137"/>
      <c r="V57" s="149"/>
      <c r="W57" s="214"/>
      <c r="X57" s="137"/>
      <c r="Y57" s="137"/>
      <c r="Z57" s="137"/>
    </row>
    <row r="58" spans="1:26" x14ac:dyDescent="0.3">
      <c r="A58" s="9"/>
      <c r="B58" s="342" t="s">
        <v>64</v>
      </c>
      <c r="C58" s="268"/>
      <c r="D58" s="268"/>
      <c r="E58" s="66">
        <f>'SO 15645'!L99</f>
        <v>0</v>
      </c>
      <c r="F58" s="66">
        <f>'SO 15645'!M99</f>
        <v>0</v>
      </c>
      <c r="G58" s="66">
        <f>'SO 15645'!I99</f>
        <v>0</v>
      </c>
      <c r="H58" s="138">
        <f>'SO 15645'!S99</f>
        <v>0</v>
      </c>
      <c r="I58" s="138">
        <f>'SO 15645'!V99</f>
        <v>0</v>
      </c>
      <c r="J58" s="138"/>
      <c r="K58" s="138"/>
      <c r="L58" s="138"/>
      <c r="M58" s="138"/>
      <c r="N58" s="138"/>
      <c r="O58" s="138"/>
      <c r="P58" s="138"/>
      <c r="Q58" s="137"/>
      <c r="R58" s="137"/>
      <c r="S58" s="137"/>
      <c r="T58" s="137"/>
      <c r="U58" s="137"/>
      <c r="V58" s="149"/>
      <c r="W58" s="214"/>
      <c r="X58" s="137"/>
      <c r="Y58" s="137"/>
      <c r="Z58" s="137"/>
    </row>
    <row r="59" spans="1:26" x14ac:dyDescent="0.3">
      <c r="A59" s="9"/>
      <c r="B59" s="342" t="s">
        <v>65</v>
      </c>
      <c r="C59" s="268"/>
      <c r="D59" s="268"/>
      <c r="E59" s="66">
        <f>'SO 15645'!L103</f>
        <v>0</v>
      </c>
      <c r="F59" s="66">
        <f>'SO 15645'!M103</f>
        <v>0</v>
      </c>
      <c r="G59" s="66">
        <f>'SO 15645'!I103</f>
        <v>0</v>
      </c>
      <c r="H59" s="138">
        <f>'SO 15645'!S103</f>
        <v>0</v>
      </c>
      <c r="I59" s="138">
        <f>'SO 15645'!V103</f>
        <v>0</v>
      </c>
      <c r="J59" s="138"/>
      <c r="K59" s="138"/>
      <c r="L59" s="138"/>
      <c r="M59" s="138"/>
      <c r="N59" s="138"/>
      <c r="O59" s="138"/>
      <c r="P59" s="138"/>
      <c r="Q59" s="137"/>
      <c r="R59" s="137"/>
      <c r="S59" s="137"/>
      <c r="T59" s="137"/>
      <c r="U59" s="137"/>
      <c r="V59" s="149"/>
      <c r="W59" s="214"/>
      <c r="X59" s="137"/>
      <c r="Y59" s="137"/>
      <c r="Z59" s="137"/>
    </row>
    <row r="60" spans="1:26" x14ac:dyDescent="0.3">
      <c r="A60" s="9"/>
      <c r="B60" s="343" t="s">
        <v>61</v>
      </c>
      <c r="C60" s="344"/>
      <c r="D60" s="344"/>
      <c r="E60" s="139">
        <f>'SO 15645'!L105</f>
        <v>0</v>
      </c>
      <c r="F60" s="139">
        <f>'SO 15645'!M105</f>
        <v>0</v>
      </c>
      <c r="G60" s="139">
        <f>'SO 15645'!I105</f>
        <v>0</v>
      </c>
      <c r="H60" s="140">
        <f>'SO 15645'!S105</f>
        <v>27.23</v>
      </c>
      <c r="I60" s="140">
        <f>'SO 15645'!V105</f>
        <v>0</v>
      </c>
      <c r="J60" s="140"/>
      <c r="K60" s="140"/>
      <c r="L60" s="140"/>
      <c r="M60" s="140"/>
      <c r="N60" s="140"/>
      <c r="O60" s="140"/>
      <c r="P60" s="140"/>
      <c r="Q60" s="137"/>
      <c r="R60" s="137"/>
      <c r="S60" s="137"/>
      <c r="T60" s="137"/>
      <c r="U60" s="137"/>
      <c r="V60" s="149"/>
      <c r="W60" s="214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0"/>
      <c r="W61" s="52"/>
    </row>
    <row r="62" spans="1:26" x14ac:dyDescent="0.3">
      <c r="A62" s="141"/>
      <c r="B62" s="329" t="s">
        <v>66</v>
      </c>
      <c r="C62" s="330"/>
      <c r="D62" s="330"/>
      <c r="E62" s="143">
        <f>'SO 15645'!L106</f>
        <v>0</v>
      </c>
      <c r="F62" s="143">
        <f>'SO 15645'!M106</f>
        <v>0</v>
      </c>
      <c r="G62" s="143">
        <f>'SO 15645'!I106</f>
        <v>0</v>
      </c>
      <c r="H62" s="144">
        <f>'SO 15645'!S106</f>
        <v>27.23</v>
      </c>
      <c r="I62" s="144">
        <f>'SO 15645'!V106</f>
        <v>0</v>
      </c>
      <c r="J62" s="145"/>
      <c r="K62" s="145"/>
      <c r="L62" s="145"/>
      <c r="M62" s="145"/>
      <c r="N62" s="145"/>
      <c r="O62" s="145"/>
      <c r="P62" s="145"/>
      <c r="Q62" s="146"/>
      <c r="R62" s="146"/>
      <c r="S62" s="146"/>
      <c r="T62" s="146"/>
      <c r="U62" s="146"/>
      <c r="V62" s="151"/>
      <c r="W62" s="214"/>
      <c r="X62" s="142"/>
      <c r="Y62" s="142"/>
      <c r="Z62" s="142"/>
    </row>
    <row r="63" spans="1:26" x14ac:dyDescent="0.3">
      <c r="A63" s="14"/>
      <c r="B63" s="41"/>
      <c r="C63" s="3"/>
      <c r="D63" s="3"/>
      <c r="E63" s="13"/>
      <c r="F63" s="13"/>
      <c r="G63" s="13"/>
      <c r="H63" s="152"/>
      <c r="I63" s="152"/>
      <c r="J63" s="152"/>
      <c r="K63" s="152"/>
      <c r="L63" s="152"/>
      <c r="M63" s="152"/>
      <c r="N63" s="152"/>
      <c r="O63" s="152"/>
      <c r="P63" s="152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2"/>
      <c r="I64" s="152"/>
      <c r="J64" s="152"/>
      <c r="K64" s="152"/>
      <c r="L64" s="152"/>
      <c r="M64" s="152"/>
      <c r="N64" s="152"/>
      <c r="O64" s="152"/>
      <c r="P64" s="152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3"/>
      <c r="I65" s="153"/>
      <c r="J65" s="153"/>
      <c r="K65" s="153"/>
      <c r="L65" s="153"/>
      <c r="M65" s="153"/>
      <c r="N65" s="153"/>
      <c r="O65" s="153"/>
      <c r="P65" s="153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31" t="s">
        <v>67</v>
      </c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7"/>
      <c r="I67" s="167"/>
      <c r="J67" s="167"/>
      <c r="K67" s="167"/>
      <c r="L67" s="167"/>
      <c r="M67" s="167"/>
      <c r="N67" s="167"/>
      <c r="O67" s="167"/>
      <c r="P67" s="167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1"/>
      <c r="B68" s="334" t="s">
        <v>25</v>
      </c>
      <c r="C68" s="335"/>
      <c r="D68" s="335"/>
      <c r="E68" s="336"/>
      <c r="F68" s="165"/>
      <c r="G68" s="165"/>
      <c r="H68" s="166" t="s">
        <v>78</v>
      </c>
      <c r="I68" s="337" t="s">
        <v>79</v>
      </c>
      <c r="J68" s="338"/>
      <c r="K68" s="338"/>
      <c r="L68" s="338"/>
      <c r="M68" s="338"/>
      <c r="N68" s="338"/>
      <c r="O68" s="338"/>
      <c r="P68" s="339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1"/>
      <c r="B69" s="324" t="s">
        <v>26</v>
      </c>
      <c r="C69" s="325"/>
      <c r="D69" s="325"/>
      <c r="E69" s="326"/>
      <c r="F69" s="161"/>
      <c r="G69" s="161"/>
      <c r="H69" s="162" t="s">
        <v>20</v>
      </c>
      <c r="I69" s="162"/>
      <c r="J69" s="152"/>
      <c r="K69" s="152"/>
      <c r="L69" s="152"/>
      <c r="M69" s="152"/>
      <c r="N69" s="152"/>
      <c r="O69" s="152"/>
      <c r="P69" s="152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1"/>
      <c r="B70" s="324" t="s">
        <v>27</v>
      </c>
      <c r="C70" s="325"/>
      <c r="D70" s="325"/>
      <c r="E70" s="326"/>
      <c r="F70" s="161"/>
      <c r="G70" s="161"/>
      <c r="H70" s="162" t="s">
        <v>80</v>
      </c>
      <c r="I70" s="162" t="s">
        <v>24</v>
      </c>
      <c r="J70" s="152"/>
      <c r="K70" s="152"/>
      <c r="L70" s="152"/>
      <c r="M70" s="152"/>
      <c r="N70" s="152"/>
      <c r="O70" s="152"/>
      <c r="P70" s="152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5" t="s">
        <v>81</v>
      </c>
      <c r="C71" s="3"/>
      <c r="D71" s="3"/>
      <c r="E71" s="13"/>
      <c r="F71" s="13"/>
      <c r="G71" s="13"/>
      <c r="H71" s="152"/>
      <c r="I71" s="152"/>
      <c r="J71" s="152"/>
      <c r="K71" s="152"/>
      <c r="L71" s="152"/>
      <c r="M71" s="152"/>
      <c r="N71" s="152"/>
      <c r="O71" s="152"/>
      <c r="P71" s="152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150</v>
      </c>
      <c r="C72" s="3"/>
      <c r="D72" s="3"/>
      <c r="E72" s="13"/>
      <c r="F72" s="13"/>
      <c r="G72" s="13"/>
      <c r="H72" s="152"/>
      <c r="I72" s="152"/>
      <c r="J72" s="152"/>
      <c r="K72" s="152"/>
      <c r="L72" s="152"/>
      <c r="M72" s="152"/>
      <c r="N72" s="152"/>
      <c r="O72" s="152"/>
      <c r="P72" s="152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2"/>
      <c r="I73" s="152"/>
      <c r="J73" s="152"/>
      <c r="K73" s="152"/>
      <c r="L73" s="152"/>
      <c r="M73" s="152"/>
      <c r="N73" s="152"/>
      <c r="O73" s="152"/>
      <c r="P73" s="152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2"/>
      <c r="I74" s="152"/>
      <c r="J74" s="152"/>
      <c r="K74" s="152"/>
      <c r="L74" s="152"/>
      <c r="M74" s="152"/>
      <c r="N74" s="152"/>
      <c r="O74" s="152"/>
      <c r="P74" s="152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7" t="s">
        <v>60</v>
      </c>
      <c r="C75" s="163"/>
      <c r="D75" s="163"/>
      <c r="E75" s="13"/>
      <c r="F75" s="13"/>
      <c r="G75" s="13"/>
      <c r="H75" s="152"/>
      <c r="I75" s="152"/>
      <c r="J75" s="152"/>
      <c r="K75" s="152"/>
      <c r="L75" s="152"/>
      <c r="M75" s="152"/>
      <c r="N75" s="152"/>
      <c r="O75" s="152"/>
      <c r="P75" s="152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8" t="s">
        <v>68</v>
      </c>
      <c r="C76" s="127" t="s">
        <v>69</v>
      </c>
      <c r="D76" s="127" t="s">
        <v>70</v>
      </c>
      <c r="E76" s="154"/>
      <c r="F76" s="154" t="s">
        <v>71</v>
      </c>
      <c r="G76" s="154" t="s">
        <v>72</v>
      </c>
      <c r="H76" s="155" t="s">
        <v>73</v>
      </c>
      <c r="I76" s="155" t="s">
        <v>74</v>
      </c>
      <c r="J76" s="155"/>
      <c r="K76" s="155"/>
      <c r="L76" s="155"/>
      <c r="M76" s="155"/>
      <c r="N76" s="155"/>
      <c r="O76" s="155"/>
      <c r="P76" s="155" t="s">
        <v>75</v>
      </c>
      <c r="Q76" s="156"/>
      <c r="R76" s="156"/>
      <c r="S76" s="127" t="s">
        <v>76</v>
      </c>
      <c r="T76" s="157"/>
      <c r="U76" s="157"/>
      <c r="V76" s="127" t="s">
        <v>77</v>
      </c>
      <c r="W76" s="52"/>
    </row>
    <row r="77" spans="1:26" x14ac:dyDescent="0.3">
      <c r="A77" s="9"/>
      <c r="B77" s="209"/>
      <c r="C77" s="168"/>
      <c r="D77" s="341" t="s">
        <v>61</v>
      </c>
      <c r="E77" s="341"/>
      <c r="F77" s="134"/>
      <c r="G77" s="169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4"/>
      <c r="W77" s="214"/>
      <c r="X77" s="137"/>
      <c r="Y77" s="137"/>
      <c r="Z77" s="137"/>
    </row>
    <row r="78" spans="1:26" x14ac:dyDescent="0.3">
      <c r="A78" s="9"/>
      <c r="B78" s="54"/>
      <c r="C78" s="171">
        <v>1</v>
      </c>
      <c r="D78" s="347" t="s">
        <v>82</v>
      </c>
      <c r="E78" s="347"/>
      <c r="F78" s="66"/>
      <c r="G78" s="170"/>
      <c r="H78" s="66"/>
      <c r="I78" s="66"/>
      <c r="J78" s="138"/>
      <c r="K78" s="138"/>
      <c r="L78" s="138"/>
      <c r="M78" s="138"/>
      <c r="N78" s="138"/>
      <c r="O78" s="138"/>
      <c r="P78" s="138"/>
      <c r="Q78" s="9"/>
      <c r="R78" s="9"/>
      <c r="S78" s="9"/>
      <c r="T78" s="9"/>
      <c r="U78" s="9"/>
      <c r="V78" s="195"/>
      <c r="W78" s="214"/>
      <c r="X78" s="137"/>
      <c r="Y78" s="137"/>
      <c r="Z78" s="137"/>
    </row>
    <row r="79" spans="1:26" ht="25.05" customHeight="1" x14ac:dyDescent="0.3">
      <c r="A79" s="178"/>
      <c r="B79" s="210">
        <v>1</v>
      </c>
      <c r="C79" s="179" t="s">
        <v>151</v>
      </c>
      <c r="D79" s="328" t="s">
        <v>152</v>
      </c>
      <c r="E79" s="328"/>
      <c r="F79" s="173" t="s">
        <v>153</v>
      </c>
      <c r="G79" s="174">
        <v>24.4</v>
      </c>
      <c r="H79" s="173"/>
      <c r="I79" s="173">
        <f t="shared" ref="I79:I85" si="0">ROUND(G79*(H79),2)</f>
        <v>0</v>
      </c>
      <c r="J79" s="175">
        <f t="shared" ref="J79:J85" si="1">ROUND(G79*(N79),2)</f>
        <v>193.49</v>
      </c>
      <c r="K79" s="176">
        <f t="shared" ref="K79:K85" si="2">ROUND(G79*(O79),2)</f>
        <v>0</v>
      </c>
      <c r="L79" s="176">
        <f t="shared" ref="L79:L85" si="3">ROUND(G79*(H79),2)</f>
        <v>0</v>
      </c>
      <c r="M79" s="176"/>
      <c r="N79" s="176">
        <v>7.93</v>
      </c>
      <c r="O79" s="176"/>
      <c r="P79" s="180"/>
      <c r="Q79" s="180"/>
      <c r="R79" s="180"/>
      <c r="S79" s="177">
        <f t="shared" ref="S79:S85" si="4">ROUND(G79*(P79),3)</f>
        <v>0</v>
      </c>
      <c r="T79" s="177"/>
      <c r="U79" s="177"/>
      <c r="V79" s="196"/>
      <c r="W79" s="52"/>
      <c r="Z79">
        <v>0</v>
      </c>
    </row>
    <row r="80" spans="1:26" ht="25.05" customHeight="1" x14ac:dyDescent="0.3">
      <c r="A80" s="178"/>
      <c r="B80" s="210">
        <v>2</v>
      </c>
      <c r="C80" s="179" t="s">
        <v>154</v>
      </c>
      <c r="D80" s="328" t="s">
        <v>155</v>
      </c>
      <c r="E80" s="328"/>
      <c r="F80" s="173" t="s">
        <v>153</v>
      </c>
      <c r="G80" s="174">
        <v>7.32</v>
      </c>
      <c r="H80" s="173"/>
      <c r="I80" s="173">
        <f t="shared" si="0"/>
        <v>0</v>
      </c>
      <c r="J80" s="175">
        <f t="shared" si="1"/>
        <v>8.93</v>
      </c>
      <c r="K80" s="176">
        <f t="shared" si="2"/>
        <v>0</v>
      </c>
      <c r="L80" s="176">
        <f t="shared" si="3"/>
        <v>0</v>
      </c>
      <c r="M80" s="176"/>
      <c r="N80" s="176">
        <v>1.22</v>
      </c>
      <c r="O80" s="176"/>
      <c r="P80" s="180"/>
      <c r="Q80" s="180"/>
      <c r="R80" s="180"/>
      <c r="S80" s="177">
        <f t="shared" si="4"/>
        <v>0</v>
      </c>
      <c r="T80" s="177"/>
      <c r="U80" s="177"/>
      <c r="V80" s="196"/>
      <c r="W80" s="52"/>
      <c r="Z80">
        <v>0</v>
      </c>
    </row>
    <row r="81" spans="1:26" ht="25.05" customHeight="1" x14ac:dyDescent="0.3">
      <c r="A81" s="178"/>
      <c r="B81" s="210">
        <v>3</v>
      </c>
      <c r="C81" s="179" t="s">
        <v>156</v>
      </c>
      <c r="D81" s="328" t="s">
        <v>157</v>
      </c>
      <c r="E81" s="328"/>
      <c r="F81" s="173" t="s">
        <v>153</v>
      </c>
      <c r="G81" s="174">
        <v>24.4</v>
      </c>
      <c r="H81" s="173"/>
      <c r="I81" s="173">
        <f t="shared" si="0"/>
        <v>0</v>
      </c>
      <c r="J81" s="175">
        <f t="shared" si="1"/>
        <v>167.14</v>
      </c>
      <c r="K81" s="176">
        <f t="shared" si="2"/>
        <v>0</v>
      </c>
      <c r="L81" s="176">
        <f t="shared" si="3"/>
        <v>0</v>
      </c>
      <c r="M81" s="176"/>
      <c r="N81" s="176">
        <v>6.85</v>
      </c>
      <c r="O81" s="176"/>
      <c r="P81" s="180"/>
      <c r="Q81" s="180"/>
      <c r="R81" s="180"/>
      <c r="S81" s="177">
        <f t="shared" si="4"/>
        <v>0</v>
      </c>
      <c r="T81" s="177"/>
      <c r="U81" s="177"/>
      <c r="V81" s="196"/>
      <c r="W81" s="52"/>
      <c r="Z81">
        <v>0</v>
      </c>
    </row>
    <row r="82" spans="1:26" ht="34.950000000000003" customHeight="1" x14ac:dyDescent="0.3">
      <c r="A82" s="178"/>
      <c r="B82" s="210">
        <v>4</v>
      </c>
      <c r="C82" s="179" t="s">
        <v>158</v>
      </c>
      <c r="D82" s="328" t="s">
        <v>159</v>
      </c>
      <c r="E82" s="328"/>
      <c r="F82" s="173" t="s">
        <v>153</v>
      </c>
      <c r="G82" s="174">
        <v>170.8</v>
      </c>
      <c r="H82" s="173"/>
      <c r="I82" s="173">
        <f t="shared" si="0"/>
        <v>0</v>
      </c>
      <c r="J82" s="175">
        <f t="shared" si="1"/>
        <v>107.6</v>
      </c>
      <c r="K82" s="176">
        <f t="shared" si="2"/>
        <v>0</v>
      </c>
      <c r="L82" s="176">
        <f t="shared" si="3"/>
        <v>0</v>
      </c>
      <c r="M82" s="176"/>
      <c r="N82" s="176">
        <v>0.63</v>
      </c>
      <c r="O82" s="176"/>
      <c r="P82" s="180"/>
      <c r="Q82" s="180"/>
      <c r="R82" s="180"/>
      <c r="S82" s="177">
        <f t="shared" si="4"/>
        <v>0</v>
      </c>
      <c r="T82" s="177"/>
      <c r="U82" s="177"/>
      <c r="V82" s="196"/>
      <c r="W82" s="52"/>
      <c r="Z82">
        <v>0</v>
      </c>
    </row>
    <row r="83" spans="1:26" ht="25.05" customHeight="1" x14ac:dyDescent="0.3">
      <c r="A83" s="178"/>
      <c r="B83" s="210">
        <v>5</v>
      </c>
      <c r="C83" s="179" t="s">
        <v>160</v>
      </c>
      <c r="D83" s="328" t="s">
        <v>161</v>
      </c>
      <c r="E83" s="328"/>
      <c r="F83" s="173" t="s">
        <v>153</v>
      </c>
      <c r="G83" s="174">
        <v>24.4</v>
      </c>
      <c r="H83" s="173"/>
      <c r="I83" s="173">
        <f t="shared" si="0"/>
        <v>0</v>
      </c>
      <c r="J83" s="175">
        <f t="shared" si="1"/>
        <v>21.47</v>
      </c>
      <c r="K83" s="176">
        <f t="shared" si="2"/>
        <v>0</v>
      </c>
      <c r="L83" s="176">
        <f t="shared" si="3"/>
        <v>0</v>
      </c>
      <c r="M83" s="176"/>
      <c r="N83" s="176">
        <v>0.88</v>
      </c>
      <c r="O83" s="176"/>
      <c r="P83" s="180"/>
      <c r="Q83" s="180"/>
      <c r="R83" s="180"/>
      <c r="S83" s="177">
        <f t="shared" si="4"/>
        <v>0</v>
      </c>
      <c r="T83" s="177"/>
      <c r="U83" s="177"/>
      <c r="V83" s="196"/>
      <c r="W83" s="52"/>
      <c r="Z83">
        <v>0</v>
      </c>
    </row>
    <row r="84" spans="1:26" ht="25.05" customHeight="1" x14ac:dyDescent="0.3">
      <c r="A84" s="178"/>
      <c r="B84" s="210">
        <v>6</v>
      </c>
      <c r="C84" s="179" t="s">
        <v>83</v>
      </c>
      <c r="D84" s="328" t="s">
        <v>84</v>
      </c>
      <c r="E84" s="328"/>
      <c r="F84" s="173" t="s">
        <v>85</v>
      </c>
      <c r="G84" s="174">
        <v>36.6</v>
      </c>
      <c r="H84" s="173"/>
      <c r="I84" s="173">
        <f t="shared" si="0"/>
        <v>0</v>
      </c>
      <c r="J84" s="175">
        <f t="shared" si="1"/>
        <v>1382.02</v>
      </c>
      <c r="K84" s="176">
        <f t="shared" si="2"/>
        <v>0</v>
      </c>
      <c r="L84" s="176">
        <f t="shared" si="3"/>
        <v>0</v>
      </c>
      <c r="M84" s="176"/>
      <c r="N84" s="176">
        <v>37.76</v>
      </c>
      <c r="O84" s="176"/>
      <c r="P84" s="180"/>
      <c r="Q84" s="180"/>
      <c r="R84" s="180"/>
      <c r="S84" s="177">
        <f t="shared" si="4"/>
        <v>0</v>
      </c>
      <c r="T84" s="177"/>
      <c r="U84" s="177"/>
      <c r="V84" s="196"/>
      <c r="W84" s="52"/>
      <c r="Z84">
        <v>0</v>
      </c>
    </row>
    <row r="85" spans="1:26" ht="25.05" customHeight="1" x14ac:dyDescent="0.3">
      <c r="A85" s="178"/>
      <c r="B85" s="210">
        <v>7</v>
      </c>
      <c r="C85" s="179" t="s">
        <v>86</v>
      </c>
      <c r="D85" s="328" t="s">
        <v>87</v>
      </c>
      <c r="E85" s="328"/>
      <c r="F85" s="173" t="s">
        <v>88</v>
      </c>
      <c r="G85" s="174">
        <v>56.375</v>
      </c>
      <c r="H85" s="173"/>
      <c r="I85" s="173">
        <f t="shared" si="0"/>
        <v>0</v>
      </c>
      <c r="J85" s="175">
        <f t="shared" si="1"/>
        <v>28.75</v>
      </c>
      <c r="K85" s="176">
        <f t="shared" si="2"/>
        <v>0</v>
      </c>
      <c r="L85" s="176">
        <f t="shared" si="3"/>
        <v>0</v>
      </c>
      <c r="M85" s="176"/>
      <c r="N85" s="176">
        <v>0.51</v>
      </c>
      <c r="O85" s="176"/>
      <c r="P85" s="180"/>
      <c r="Q85" s="180"/>
      <c r="R85" s="180"/>
      <c r="S85" s="177">
        <f t="shared" si="4"/>
        <v>0</v>
      </c>
      <c r="T85" s="177"/>
      <c r="U85" s="177"/>
      <c r="V85" s="196"/>
      <c r="W85" s="52"/>
      <c r="Z85">
        <v>0</v>
      </c>
    </row>
    <row r="86" spans="1:26" x14ac:dyDescent="0.3">
      <c r="A86" s="9"/>
      <c r="B86" s="54"/>
      <c r="C86" s="171">
        <v>1</v>
      </c>
      <c r="D86" s="347" t="s">
        <v>82</v>
      </c>
      <c r="E86" s="347"/>
      <c r="F86" s="66"/>
      <c r="G86" s="170"/>
      <c r="H86" s="66"/>
      <c r="I86" s="139">
        <f>ROUND((SUM(I78:I85))/1,2)</f>
        <v>0</v>
      </c>
      <c r="J86" s="138"/>
      <c r="K86" s="138"/>
      <c r="L86" s="138">
        <f>ROUND((SUM(L78:L85))/1,2)</f>
        <v>0</v>
      </c>
      <c r="M86" s="138">
        <f>ROUND((SUM(M78:M85))/1,2)</f>
        <v>0</v>
      </c>
      <c r="N86" s="138"/>
      <c r="O86" s="138"/>
      <c r="P86" s="138"/>
      <c r="Q86" s="9"/>
      <c r="R86" s="9"/>
      <c r="S86" s="9">
        <f>ROUND((SUM(S78:S85))/1,2)</f>
        <v>0</v>
      </c>
      <c r="T86" s="9"/>
      <c r="U86" s="9"/>
      <c r="V86" s="197">
        <f>ROUND((SUM(V78:V85))/1,2)</f>
        <v>0</v>
      </c>
      <c r="W86" s="214"/>
      <c r="X86" s="137"/>
      <c r="Y86" s="137"/>
      <c r="Z86" s="137"/>
    </row>
    <row r="87" spans="1:26" x14ac:dyDescent="0.3">
      <c r="A87" s="1"/>
      <c r="B87" s="206"/>
      <c r="C87" s="1"/>
      <c r="D87" s="1"/>
      <c r="E87" s="131"/>
      <c r="F87" s="131"/>
      <c r="G87" s="164"/>
      <c r="H87" s="131"/>
      <c r="I87" s="131"/>
      <c r="J87" s="132"/>
      <c r="K87" s="132"/>
      <c r="L87" s="132"/>
      <c r="M87" s="132"/>
      <c r="N87" s="132"/>
      <c r="O87" s="132"/>
      <c r="P87" s="132"/>
      <c r="Q87" s="1"/>
      <c r="R87" s="1"/>
      <c r="S87" s="1"/>
      <c r="T87" s="1"/>
      <c r="U87" s="1"/>
      <c r="V87" s="198"/>
      <c r="W87" s="52"/>
    </row>
    <row r="88" spans="1:26" x14ac:dyDescent="0.3">
      <c r="A88" s="9"/>
      <c r="B88" s="54"/>
      <c r="C88" s="171">
        <v>5</v>
      </c>
      <c r="D88" s="347" t="s">
        <v>96</v>
      </c>
      <c r="E88" s="347"/>
      <c r="F88" s="66"/>
      <c r="G88" s="170"/>
      <c r="H88" s="66"/>
      <c r="I88" s="66"/>
      <c r="J88" s="138"/>
      <c r="K88" s="138"/>
      <c r="L88" s="138"/>
      <c r="M88" s="138"/>
      <c r="N88" s="138"/>
      <c r="O88" s="138"/>
      <c r="P88" s="138"/>
      <c r="Q88" s="9"/>
      <c r="R88" s="9"/>
      <c r="S88" s="9"/>
      <c r="T88" s="9"/>
      <c r="U88" s="9"/>
      <c r="V88" s="195"/>
      <c r="W88" s="214"/>
      <c r="X88" s="137"/>
      <c r="Y88" s="137"/>
      <c r="Z88" s="137"/>
    </row>
    <row r="89" spans="1:26" ht="25.05" customHeight="1" x14ac:dyDescent="0.3">
      <c r="A89" s="178"/>
      <c r="B89" s="210">
        <v>8</v>
      </c>
      <c r="C89" s="179" t="s">
        <v>162</v>
      </c>
      <c r="D89" s="328" t="s">
        <v>163</v>
      </c>
      <c r="E89" s="328"/>
      <c r="F89" s="173" t="s">
        <v>88</v>
      </c>
      <c r="G89" s="174">
        <v>53.813000000000002</v>
      </c>
      <c r="H89" s="173"/>
      <c r="I89" s="173">
        <f>ROUND(G89*(H89),2)</f>
        <v>0</v>
      </c>
      <c r="J89" s="175">
        <f>ROUND(G89*(N89),2)</f>
        <v>451.49</v>
      </c>
      <c r="K89" s="176">
        <f>ROUND(G89*(O89),2)</f>
        <v>0</v>
      </c>
      <c r="L89" s="176">
        <f>ROUND(G89*(H89),2)</f>
        <v>0</v>
      </c>
      <c r="M89" s="176"/>
      <c r="N89" s="176">
        <v>8.39</v>
      </c>
      <c r="O89" s="176"/>
      <c r="P89" s="180">
        <v>0.50600999999999996</v>
      </c>
      <c r="Q89" s="180"/>
      <c r="R89" s="180">
        <v>0.50600999999999996</v>
      </c>
      <c r="S89" s="177">
        <f>ROUND(G89*(P89),3)</f>
        <v>27.23</v>
      </c>
      <c r="T89" s="177"/>
      <c r="U89" s="177"/>
      <c r="V89" s="196"/>
      <c r="W89" s="52"/>
      <c r="Z89">
        <v>0</v>
      </c>
    </row>
    <row r="90" spans="1:26" ht="25.05" customHeight="1" x14ac:dyDescent="0.3">
      <c r="A90" s="178"/>
      <c r="B90" s="210">
        <v>9</v>
      </c>
      <c r="C90" s="179" t="s">
        <v>164</v>
      </c>
      <c r="D90" s="328" t="s">
        <v>165</v>
      </c>
      <c r="E90" s="328"/>
      <c r="F90" s="173" t="s">
        <v>88</v>
      </c>
      <c r="G90" s="174">
        <v>51.25</v>
      </c>
      <c r="H90" s="173"/>
      <c r="I90" s="173">
        <f>ROUND(G90*(H90),2)</f>
        <v>0</v>
      </c>
      <c r="J90" s="175">
        <f>ROUND(G90*(N90),2)</f>
        <v>421.28</v>
      </c>
      <c r="K90" s="176">
        <f>ROUND(G90*(O90),2)</f>
        <v>0</v>
      </c>
      <c r="L90" s="176">
        <f>ROUND(G90*(H90),2)</f>
        <v>0</v>
      </c>
      <c r="M90" s="176"/>
      <c r="N90" s="176">
        <v>8.2200000000000006</v>
      </c>
      <c r="O90" s="176"/>
      <c r="P90" s="180"/>
      <c r="Q90" s="180"/>
      <c r="R90" s="180"/>
      <c r="S90" s="177">
        <f>ROUND(G90*(P90),3)</f>
        <v>0</v>
      </c>
      <c r="T90" s="177"/>
      <c r="U90" s="177"/>
      <c r="V90" s="196"/>
      <c r="W90" s="52"/>
      <c r="Z90">
        <v>0</v>
      </c>
    </row>
    <row r="91" spans="1:26" ht="25.05" customHeight="1" x14ac:dyDescent="0.3">
      <c r="A91" s="178"/>
      <c r="B91" s="210">
        <v>10</v>
      </c>
      <c r="C91" s="179" t="s">
        <v>123</v>
      </c>
      <c r="D91" s="328" t="s">
        <v>124</v>
      </c>
      <c r="E91" s="328"/>
      <c r="F91" s="173" t="s">
        <v>88</v>
      </c>
      <c r="G91" s="174">
        <v>48.81</v>
      </c>
      <c r="H91" s="173"/>
      <c r="I91" s="173">
        <f>ROUND(G91*(H91),2)</f>
        <v>0</v>
      </c>
      <c r="J91" s="175">
        <f>ROUND(G91*(N91),2)</f>
        <v>682.36</v>
      </c>
      <c r="K91" s="176">
        <f>ROUND(G91*(O91),2)</f>
        <v>0</v>
      </c>
      <c r="L91" s="176">
        <f>ROUND(G91*(H91),2)</f>
        <v>0</v>
      </c>
      <c r="M91" s="176"/>
      <c r="N91" s="176">
        <v>13.98</v>
      </c>
      <c r="O91" s="176"/>
      <c r="P91" s="180"/>
      <c r="Q91" s="180"/>
      <c r="R91" s="180"/>
      <c r="S91" s="177">
        <f>ROUND(G91*(P91),3)</f>
        <v>0</v>
      </c>
      <c r="T91" s="177"/>
      <c r="U91" s="177"/>
      <c r="V91" s="196"/>
      <c r="W91" s="52"/>
      <c r="Z91">
        <v>0</v>
      </c>
    </row>
    <row r="92" spans="1:26" ht="25.05" customHeight="1" x14ac:dyDescent="0.3">
      <c r="A92" s="178"/>
      <c r="B92" s="210">
        <v>11</v>
      </c>
      <c r="C92" s="179" t="s">
        <v>125</v>
      </c>
      <c r="D92" s="328" t="s">
        <v>126</v>
      </c>
      <c r="E92" s="328"/>
      <c r="F92" s="173" t="s">
        <v>88</v>
      </c>
      <c r="G92" s="174">
        <v>48.81</v>
      </c>
      <c r="H92" s="173"/>
      <c r="I92" s="173">
        <f>ROUND(G92*(H92),2)</f>
        <v>0</v>
      </c>
      <c r="J92" s="175">
        <f>ROUND(G92*(N92),2)</f>
        <v>20.99</v>
      </c>
      <c r="K92" s="176">
        <f>ROUND(G92*(O92),2)</f>
        <v>0</v>
      </c>
      <c r="L92" s="176">
        <f>ROUND(G92*(H92),2)</f>
        <v>0</v>
      </c>
      <c r="M92" s="176"/>
      <c r="N92" s="176">
        <v>0.43</v>
      </c>
      <c r="O92" s="176"/>
      <c r="P92" s="180"/>
      <c r="Q92" s="180"/>
      <c r="R92" s="180"/>
      <c r="S92" s="177">
        <f>ROUND(G92*(P92),3)</f>
        <v>0</v>
      </c>
      <c r="T92" s="177"/>
      <c r="U92" s="177"/>
      <c r="V92" s="196"/>
      <c r="W92" s="52"/>
      <c r="Z92">
        <v>0</v>
      </c>
    </row>
    <row r="93" spans="1:26" ht="25.05" customHeight="1" x14ac:dyDescent="0.3">
      <c r="A93" s="178"/>
      <c r="B93" s="210">
        <v>12</v>
      </c>
      <c r="C93" s="179" t="s">
        <v>127</v>
      </c>
      <c r="D93" s="328" t="s">
        <v>128</v>
      </c>
      <c r="E93" s="328"/>
      <c r="F93" s="173" t="s">
        <v>88</v>
      </c>
      <c r="G93" s="174">
        <v>48.81</v>
      </c>
      <c r="H93" s="173"/>
      <c r="I93" s="173">
        <f>ROUND(G93*(H93),2)</f>
        <v>0</v>
      </c>
      <c r="J93" s="175">
        <f>ROUND(G93*(N93),2)</f>
        <v>503.72</v>
      </c>
      <c r="K93" s="176">
        <f>ROUND(G93*(O93),2)</f>
        <v>0</v>
      </c>
      <c r="L93" s="176">
        <f>ROUND(G93*(H93),2)</f>
        <v>0</v>
      </c>
      <c r="M93" s="176"/>
      <c r="N93" s="176">
        <v>10.32</v>
      </c>
      <c r="O93" s="176"/>
      <c r="P93" s="180"/>
      <c r="Q93" s="180"/>
      <c r="R93" s="180"/>
      <c r="S93" s="177">
        <f>ROUND(G93*(P93),3)</f>
        <v>0</v>
      </c>
      <c r="T93" s="177"/>
      <c r="U93" s="177"/>
      <c r="V93" s="196"/>
      <c r="W93" s="52"/>
      <c r="Z93">
        <v>0</v>
      </c>
    </row>
    <row r="94" spans="1:26" x14ac:dyDescent="0.3">
      <c r="A94" s="9"/>
      <c r="B94" s="54"/>
      <c r="C94" s="171">
        <v>5</v>
      </c>
      <c r="D94" s="347" t="s">
        <v>96</v>
      </c>
      <c r="E94" s="347"/>
      <c r="F94" s="66"/>
      <c r="G94" s="170"/>
      <c r="H94" s="66"/>
      <c r="I94" s="139">
        <f>ROUND((SUM(I88:I93))/1,2)</f>
        <v>0</v>
      </c>
      <c r="J94" s="138"/>
      <c r="K94" s="138"/>
      <c r="L94" s="138">
        <f>ROUND((SUM(L88:L93))/1,2)</f>
        <v>0</v>
      </c>
      <c r="M94" s="138">
        <f>ROUND((SUM(M88:M93))/1,2)</f>
        <v>0</v>
      </c>
      <c r="N94" s="138"/>
      <c r="O94" s="138"/>
      <c r="P94" s="138"/>
      <c r="Q94" s="9"/>
      <c r="R94" s="9"/>
      <c r="S94" s="9">
        <f>ROUND((SUM(S88:S93))/1,2)</f>
        <v>27.23</v>
      </c>
      <c r="T94" s="9"/>
      <c r="U94" s="9"/>
      <c r="V94" s="197">
        <f>ROUND((SUM(V88:V93))/1,2)</f>
        <v>0</v>
      </c>
      <c r="W94" s="214"/>
      <c r="X94" s="137"/>
      <c r="Y94" s="137"/>
      <c r="Z94" s="137"/>
    </row>
    <row r="95" spans="1:26" x14ac:dyDescent="0.3">
      <c r="A95" s="1"/>
      <c r="B95" s="206"/>
      <c r="C95" s="1"/>
      <c r="D95" s="1"/>
      <c r="E95" s="131"/>
      <c r="F95" s="131"/>
      <c r="G95" s="164"/>
      <c r="H95" s="131"/>
      <c r="I95" s="131"/>
      <c r="J95" s="132"/>
      <c r="K95" s="132"/>
      <c r="L95" s="132"/>
      <c r="M95" s="132"/>
      <c r="N95" s="132"/>
      <c r="O95" s="132"/>
      <c r="P95" s="132"/>
      <c r="Q95" s="1"/>
      <c r="R95" s="1"/>
      <c r="S95" s="1"/>
      <c r="T95" s="1"/>
      <c r="U95" s="1"/>
      <c r="V95" s="198"/>
      <c r="W95" s="52"/>
    </row>
    <row r="96" spans="1:26" x14ac:dyDescent="0.3">
      <c r="A96" s="9"/>
      <c r="B96" s="54"/>
      <c r="C96" s="171">
        <v>9</v>
      </c>
      <c r="D96" s="347" t="s">
        <v>103</v>
      </c>
      <c r="E96" s="347"/>
      <c r="F96" s="66"/>
      <c r="G96" s="170"/>
      <c r="H96" s="66"/>
      <c r="I96" s="66"/>
      <c r="J96" s="138"/>
      <c r="K96" s="138"/>
      <c r="L96" s="138"/>
      <c r="M96" s="138"/>
      <c r="N96" s="138"/>
      <c r="O96" s="138"/>
      <c r="P96" s="138"/>
      <c r="Q96" s="9"/>
      <c r="R96" s="9"/>
      <c r="S96" s="9"/>
      <c r="T96" s="9"/>
      <c r="U96" s="9"/>
      <c r="V96" s="195"/>
      <c r="W96" s="214"/>
      <c r="X96" s="137"/>
      <c r="Y96" s="137"/>
      <c r="Z96" s="137"/>
    </row>
    <row r="97" spans="1:26" ht="25.05" customHeight="1" x14ac:dyDescent="0.3">
      <c r="A97" s="178"/>
      <c r="B97" s="210">
        <v>13</v>
      </c>
      <c r="C97" s="179" t="s">
        <v>112</v>
      </c>
      <c r="D97" s="328" t="s">
        <v>113</v>
      </c>
      <c r="E97" s="328"/>
      <c r="F97" s="173" t="s">
        <v>95</v>
      </c>
      <c r="G97" s="174">
        <v>16.5</v>
      </c>
      <c r="H97" s="173"/>
      <c r="I97" s="173">
        <f>ROUND(G97*(H97),2)</f>
        <v>0</v>
      </c>
      <c r="J97" s="175">
        <f>ROUND(G97*(N97),2)</f>
        <v>195.2</v>
      </c>
      <c r="K97" s="176">
        <f>ROUND(G97*(O97),2)</f>
        <v>0</v>
      </c>
      <c r="L97" s="176">
        <f>ROUND(G97*(H97),2)</f>
        <v>0</v>
      </c>
      <c r="M97" s="176"/>
      <c r="N97" s="176">
        <v>11.83</v>
      </c>
      <c r="O97" s="176"/>
      <c r="P97" s="180"/>
      <c r="Q97" s="180"/>
      <c r="R97" s="180"/>
      <c r="S97" s="177">
        <f>ROUND(G97*(P97),3)</f>
        <v>0</v>
      </c>
      <c r="T97" s="177"/>
      <c r="U97" s="177"/>
      <c r="V97" s="196"/>
      <c r="W97" s="52"/>
      <c r="Z97">
        <v>0</v>
      </c>
    </row>
    <row r="98" spans="1:26" ht="25.05" customHeight="1" x14ac:dyDescent="0.3">
      <c r="A98" s="178"/>
      <c r="B98" s="211">
        <v>14</v>
      </c>
      <c r="C98" s="187" t="s">
        <v>114</v>
      </c>
      <c r="D98" s="349" t="s">
        <v>232</v>
      </c>
      <c r="E98" s="349"/>
      <c r="F98" s="182" t="s">
        <v>115</v>
      </c>
      <c r="G98" s="183">
        <v>16.664999999999999</v>
      </c>
      <c r="H98" s="182"/>
      <c r="I98" s="182">
        <f>ROUND(G98*(H98),2)</f>
        <v>0</v>
      </c>
      <c r="J98" s="184">
        <f>ROUND(G98*(N98),2)</f>
        <v>153.97999999999999</v>
      </c>
      <c r="K98" s="185">
        <f>ROUND(G98*(O98),2)</f>
        <v>0</v>
      </c>
      <c r="L98" s="185"/>
      <c r="M98" s="185">
        <f>ROUND(G98*(H98),2)</f>
        <v>0</v>
      </c>
      <c r="N98" s="185">
        <v>9.24</v>
      </c>
      <c r="O98" s="185"/>
      <c r="P98" s="188"/>
      <c r="Q98" s="188"/>
      <c r="R98" s="188"/>
      <c r="S98" s="186">
        <f>ROUND(G98*(P98),3)</f>
        <v>0</v>
      </c>
      <c r="T98" s="186"/>
      <c r="U98" s="186"/>
      <c r="V98" s="199"/>
      <c r="W98" s="52"/>
      <c r="Z98">
        <v>0</v>
      </c>
    </row>
    <row r="99" spans="1:26" x14ac:dyDescent="0.3">
      <c r="A99" s="9"/>
      <c r="B99" s="54"/>
      <c r="C99" s="171">
        <v>9</v>
      </c>
      <c r="D99" s="347" t="s">
        <v>103</v>
      </c>
      <c r="E99" s="347"/>
      <c r="F99" s="66"/>
      <c r="G99" s="170"/>
      <c r="H99" s="66"/>
      <c r="I99" s="139">
        <f>ROUND((SUM(I96:I98))/1,2)</f>
        <v>0</v>
      </c>
      <c r="J99" s="138"/>
      <c r="K99" s="138"/>
      <c r="L99" s="138">
        <f>ROUND((SUM(L96:L98))/1,2)</f>
        <v>0</v>
      </c>
      <c r="M99" s="138">
        <f>ROUND((SUM(M96:M98))/1,2)</f>
        <v>0</v>
      </c>
      <c r="N99" s="138"/>
      <c r="O99" s="138"/>
      <c r="P99" s="138"/>
      <c r="Q99" s="9"/>
      <c r="R99" s="9"/>
      <c r="S99" s="9">
        <f>ROUND((SUM(S96:S98))/1,2)</f>
        <v>0</v>
      </c>
      <c r="T99" s="9"/>
      <c r="U99" s="9"/>
      <c r="V99" s="197">
        <f>ROUND((SUM(V96:V98))/1,2)</f>
        <v>0</v>
      </c>
      <c r="W99" s="214"/>
      <c r="X99" s="137"/>
      <c r="Y99" s="137"/>
      <c r="Z99" s="137"/>
    </row>
    <row r="100" spans="1:26" x14ac:dyDescent="0.3">
      <c r="A100" s="1"/>
      <c r="B100" s="206"/>
      <c r="C100" s="1"/>
      <c r="D100" s="1"/>
      <c r="E100" s="131"/>
      <c r="F100" s="131"/>
      <c r="G100" s="164"/>
      <c r="H100" s="131"/>
      <c r="I100" s="131"/>
      <c r="J100" s="132"/>
      <c r="K100" s="132"/>
      <c r="L100" s="132"/>
      <c r="M100" s="132"/>
      <c r="N100" s="132"/>
      <c r="O100" s="132"/>
      <c r="P100" s="132"/>
      <c r="Q100" s="1"/>
      <c r="R100" s="1"/>
      <c r="S100" s="1"/>
      <c r="T100" s="1"/>
      <c r="U100" s="1"/>
      <c r="V100" s="198"/>
      <c r="W100" s="52"/>
    </row>
    <row r="101" spans="1:26" x14ac:dyDescent="0.3">
      <c r="A101" s="9"/>
      <c r="B101" s="54"/>
      <c r="C101" s="171">
        <v>99</v>
      </c>
      <c r="D101" s="347" t="s">
        <v>116</v>
      </c>
      <c r="E101" s="347"/>
      <c r="F101" s="66"/>
      <c r="G101" s="170"/>
      <c r="H101" s="66"/>
      <c r="I101" s="66"/>
      <c r="J101" s="138"/>
      <c r="K101" s="138"/>
      <c r="L101" s="138"/>
      <c r="M101" s="138"/>
      <c r="N101" s="138"/>
      <c r="O101" s="138"/>
      <c r="P101" s="138"/>
      <c r="Q101" s="9"/>
      <c r="R101" s="9"/>
      <c r="S101" s="9"/>
      <c r="T101" s="9"/>
      <c r="U101" s="9"/>
      <c r="V101" s="195"/>
      <c r="W101" s="214"/>
      <c r="X101" s="137"/>
      <c r="Y101" s="137"/>
      <c r="Z101" s="137"/>
    </row>
    <row r="102" spans="1:26" ht="25.05" customHeight="1" x14ac:dyDescent="0.3">
      <c r="A102" s="178"/>
      <c r="B102" s="210">
        <v>15</v>
      </c>
      <c r="C102" s="179" t="s">
        <v>117</v>
      </c>
      <c r="D102" s="328" t="s">
        <v>118</v>
      </c>
      <c r="E102" s="328"/>
      <c r="F102" s="173" t="s">
        <v>85</v>
      </c>
      <c r="G102" s="174">
        <v>59.209000000000003</v>
      </c>
      <c r="H102" s="173"/>
      <c r="I102" s="173">
        <f>ROUND(G102*(H102),2)</f>
        <v>0</v>
      </c>
      <c r="J102" s="175">
        <f>ROUND(G102*(N102),2)</f>
        <v>145.65</v>
      </c>
      <c r="K102" s="176">
        <f>ROUND(G102*(O102),2)</f>
        <v>0</v>
      </c>
      <c r="L102" s="176">
        <f>ROUND(G102*(H102),2)</f>
        <v>0</v>
      </c>
      <c r="M102" s="176"/>
      <c r="N102" s="176">
        <v>2.46</v>
      </c>
      <c r="O102" s="176"/>
      <c r="P102" s="180"/>
      <c r="Q102" s="180"/>
      <c r="R102" s="180"/>
      <c r="S102" s="177">
        <f>ROUND(G102*(P102),3)</f>
        <v>0</v>
      </c>
      <c r="T102" s="177"/>
      <c r="U102" s="177"/>
      <c r="V102" s="196"/>
      <c r="W102" s="52"/>
      <c r="Z102">
        <v>0</v>
      </c>
    </row>
    <row r="103" spans="1:26" x14ac:dyDescent="0.3">
      <c r="A103" s="9"/>
      <c r="B103" s="54"/>
      <c r="C103" s="171">
        <v>99</v>
      </c>
      <c r="D103" s="347" t="s">
        <v>116</v>
      </c>
      <c r="E103" s="347"/>
      <c r="F103" s="66"/>
      <c r="G103" s="170"/>
      <c r="H103" s="66"/>
      <c r="I103" s="139">
        <f>ROUND((SUM(I101:I102))/1,2)</f>
        <v>0</v>
      </c>
      <c r="J103" s="138"/>
      <c r="K103" s="138"/>
      <c r="L103" s="138">
        <f>ROUND((SUM(L101:L102))/1,2)</f>
        <v>0</v>
      </c>
      <c r="M103" s="138">
        <f>ROUND((SUM(M101:M102))/1,2)</f>
        <v>0</v>
      </c>
      <c r="N103" s="138"/>
      <c r="O103" s="138"/>
      <c r="P103" s="189"/>
      <c r="Q103" s="1"/>
      <c r="R103" s="1"/>
      <c r="S103" s="189">
        <f>ROUND((SUM(S101:S102))/1,2)</f>
        <v>0</v>
      </c>
      <c r="T103" s="2"/>
      <c r="U103" s="2"/>
      <c r="V103" s="197">
        <f>ROUND((SUM(V101:V102))/1,2)</f>
        <v>0</v>
      </c>
      <c r="W103" s="52"/>
    </row>
    <row r="104" spans="1:26" x14ac:dyDescent="0.3">
      <c r="A104" s="1"/>
      <c r="B104" s="206"/>
      <c r="C104" s="1"/>
      <c r="D104" s="1"/>
      <c r="E104" s="131"/>
      <c r="F104" s="131"/>
      <c r="G104" s="164"/>
      <c r="H104" s="131"/>
      <c r="I104" s="131"/>
      <c r="J104" s="132"/>
      <c r="K104" s="132"/>
      <c r="L104" s="132"/>
      <c r="M104" s="132"/>
      <c r="N104" s="132"/>
      <c r="O104" s="132"/>
      <c r="P104" s="132"/>
      <c r="Q104" s="1"/>
      <c r="R104" s="1"/>
      <c r="S104" s="1"/>
      <c r="T104" s="1"/>
      <c r="U104" s="1"/>
      <c r="V104" s="198"/>
      <c r="W104" s="52"/>
    </row>
    <row r="105" spans="1:26" x14ac:dyDescent="0.3">
      <c r="A105" s="9"/>
      <c r="B105" s="54"/>
      <c r="C105" s="9"/>
      <c r="D105" s="344" t="s">
        <v>61</v>
      </c>
      <c r="E105" s="344"/>
      <c r="F105" s="66"/>
      <c r="G105" s="170"/>
      <c r="H105" s="66"/>
      <c r="I105" s="139">
        <f>ROUND((SUM(I77:I104))/2,2)</f>
        <v>0</v>
      </c>
      <c r="J105" s="138"/>
      <c r="K105" s="138"/>
      <c r="L105" s="138">
        <f>ROUND((SUM(L77:L104))/2,2)</f>
        <v>0</v>
      </c>
      <c r="M105" s="138">
        <f>ROUND((SUM(M77:M104))/2,2)</f>
        <v>0</v>
      </c>
      <c r="N105" s="138"/>
      <c r="O105" s="138"/>
      <c r="P105" s="189"/>
      <c r="Q105" s="1"/>
      <c r="R105" s="1"/>
      <c r="S105" s="189">
        <f>ROUND((SUM(S77:S104))/2,2)</f>
        <v>27.23</v>
      </c>
      <c r="T105" s="1"/>
      <c r="U105" s="1"/>
      <c r="V105" s="197">
        <f>ROUND((SUM(V77:V104))/2,2)</f>
        <v>0</v>
      </c>
      <c r="W105" s="52"/>
    </row>
    <row r="106" spans="1:26" x14ac:dyDescent="0.3">
      <c r="A106" s="1"/>
      <c r="B106" s="212"/>
      <c r="C106" s="190"/>
      <c r="D106" s="348" t="s">
        <v>66</v>
      </c>
      <c r="E106" s="348"/>
      <c r="F106" s="191"/>
      <c r="G106" s="192"/>
      <c r="H106" s="191"/>
      <c r="I106" s="191">
        <f>ROUND((SUM(I77:I105))/3,2)</f>
        <v>0</v>
      </c>
      <c r="J106" s="193"/>
      <c r="K106" s="193">
        <f>ROUND((SUM(K77:K105))/3,2)</f>
        <v>0</v>
      </c>
      <c r="L106" s="193">
        <f>ROUND((SUM(L77:L105))/3,2)</f>
        <v>0</v>
      </c>
      <c r="M106" s="193">
        <f>ROUND((SUM(M77:M105))/3,2)</f>
        <v>0</v>
      </c>
      <c r="N106" s="193"/>
      <c r="O106" s="193"/>
      <c r="P106" s="192"/>
      <c r="Q106" s="190"/>
      <c r="R106" s="190"/>
      <c r="S106" s="192">
        <f>ROUND((SUM(S77:S105))/3,2)</f>
        <v>27.23</v>
      </c>
      <c r="T106" s="190"/>
      <c r="U106" s="190"/>
      <c r="V106" s="200">
        <f>ROUND((SUM(V77:V105))/3,2)</f>
        <v>0</v>
      </c>
      <c r="W106" s="52"/>
      <c r="Y106">
        <f>(SUM(Y77:Y105))</f>
        <v>0</v>
      </c>
      <c r="Z106">
        <f>(SUM(Z77:Z105))</f>
        <v>0</v>
      </c>
    </row>
  </sheetData>
  <mergeCells count="73">
    <mergeCell ref="D105:E105"/>
    <mergeCell ref="D106:E106"/>
    <mergeCell ref="D97:E97"/>
    <mergeCell ref="D98:E98"/>
    <mergeCell ref="D99:E99"/>
    <mergeCell ref="D101:E101"/>
    <mergeCell ref="D102:E102"/>
    <mergeCell ref="D103:E103"/>
    <mergeCell ref="D96:E96"/>
    <mergeCell ref="D83:E83"/>
    <mergeCell ref="D84:E84"/>
    <mergeCell ref="D85:E85"/>
    <mergeCell ref="D86:E86"/>
    <mergeCell ref="D88:E88"/>
    <mergeCell ref="D89:E89"/>
    <mergeCell ref="D90:E90"/>
    <mergeCell ref="D91:E91"/>
    <mergeCell ref="D92:E92"/>
    <mergeCell ref="D93:E93"/>
    <mergeCell ref="D94:E94"/>
    <mergeCell ref="D77:E77"/>
    <mergeCell ref="D78:E78"/>
    <mergeCell ref="D79:E79"/>
    <mergeCell ref="D80:E80"/>
    <mergeCell ref="D81:E81"/>
    <mergeCell ref="D82:E82"/>
    <mergeCell ref="B62:D62"/>
    <mergeCell ref="B66:V66"/>
    <mergeCell ref="H1:I1"/>
    <mergeCell ref="B68:E68"/>
    <mergeCell ref="B69:E69"/>
    <mergeCell ref="B70:E70"/>
    <mergeCell ref="I68:P68"/>
    <mergeCell ref="B55:D55"/>
    <mergeCell ref="B56:D56"/>
    <mergeCell ref="B57:D57"/>
    <mergeCell ref="B58:D58"/>
    <mergeCell ref="B59:D59"/>
    <mergeCell ref="B60:D60"/>
    <mergeCell ref="F31:G31"/>
    <mergeCell ref="B54:C54"/>
    <mergeCell ref="B49:I49"/>
    <mergeCell ref="F25:H25"/>
    <mergeCell ref="F26:H26"/>
    <mergeCell ref="F27:H27"/>
    <mergeCell ref="F28:G28"/>
    <mergeCell ref="F29:G29"/>
    <mergeCell ref="F30:G30"/>
    <mergeCell ref="B44:V44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89E2E840-0A41-4B6F-A7BB-649811DBF3A3}"/>
    <hyperlink ref="E1:F1" location="A54:A54" tooltip="Klikni na prechod ku rekapitulácii..." display="Rekapitulácia rozpočtu" xr:uid="{94C192AF-765F-42C2-8D96-848CDFBE9C99}"/>
    <hyperlink ref="H1:I1" location="B76:B76" tooltip="Klikni na prechod ku Rozpočet..." display="Rozpočet" xr:uid="{7E3CE207-CC8B-40B2-96C6-AA3FD0A0244F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Rekonštrukcia základnej technickej infraštruktúry v obci Bystré / SO-01 Rekonštrukcia ul. Hamzovej - SO-01.3 Spevnená plocha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41948-666A-4BD7-ADE7-9D3D40238035}">
  <dimension ref="A1:AA124"/>
  <sheetViews>
    <sheetView workbookViewId="0">
      <pane ySplit="1" topLeftCell="A74" activePane="bottomLeft" state="frozen"/>
      <selection pane="bottomLeft" activeCell="G110" sqref="G110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8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289" t="s">
        <v>17</v>
      </c>
      <c r="C1" s="290"/>
      <c r="D1" s="11"/>
      <c r="E1" s="291" t="s">
        <v>0</v>
      </c>
      <c r="F1" s="292"/>
      <c r="G1" s="12"/>
      <c r="H1" s="333" t="s">
        <v>67</v>
      </c>
      <c r="I1" s="290"/>
      <c r="J1" s="158"/>
      <c r="K1" s="159"/>
      <c r="L1" s="159"/>
      <c r="M1" s="159"/>
      <c r="N1" s="159"/>
      <c r="O1" s="159"/>
      <c r="P1" s="160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293" t="s">
        <v>17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5"/>
      <c r="R2" s="295"/>
      <c r="S2" s="295"/>
      <c r="T2" s="295"/>
      <c r="U2" s="295"/>
      <c r="V2" s="296"/>
      <c r="W2" s="52"/>
    </row>
    <row r="3" spans="1:23" ht="18" customHeight="1" x14ac:dyDescent="0.3">
      <c r="A3" s="14"/>
      <c r="B3" s="262" t="s">
        <v>1</v>
      </c>
      <c r="C3" s="263"/>
      <c r="D3" s="263"/>
      <c r="E3" s="263"/>
      <c r="F3" s="263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5"/>
      <c r="W3" s="52"/>
    </row>
    <row r="4" spans="1:23" ht="18" customHeight="1" x14ac:dyDescent="0.3">
      <c r="A4" s="14"/>
      <c r="B4" s="42" t="s">
        <v>166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297" t="s">
        <v>25</v>
      </c>
      <c r="C7" s="298"/>
      <c r="D7" s="298"/>
      <c r="E7" s="298"/>
      <c r="F7" s="298"/>
      <c r="G7" s="298"/>
      <c r="H7" s="29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266" t="s">
        <v>26</v>
      </c>
      <c r="C9" s="267"/>
      <c r="D9" s="267"/>
      <c r="E9" s="267"/>
      <c r="F9" s="267"/>
      <c r="G9" s="267"/>
      <c r="H9" s="288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266" t="s">
        <v>27</v>
      </c>
      <c r="C11" s="267"/>
      <c r="D11" s="267"/>
      <c r="E11" s="267"/>
      <c r="F11" s="267"/>
      <c r="G11" s="267"/>
      <c r="H11" s="288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257" t="s">
        <v>36</v>
      </c>
      <c r="G14" s="258"/>
      <c r="H14" s="30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15646'!E60</f>
        <v>0</v>
      </c>
      <c r="D15" s="57">
        <f>'SO 15646'!F60</f>
        <v>0</v>
      </c>
      <c r="E15" s="66">
        <f>'SO 15646'!G60</f>
        <v>0</v>
      </c>
      <c r="F15" s="303"/>
      <c r="G15" s="276"/>
      <c r="H15" s="301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272" t="s">
        <v>37</v>
      </c>
      <c r="G16" s="276"/>
      <c r="H16" s="301"/>
      <c r="I16" s="24"/>
      <c r="J16" s="24"/>
      <c r="K16" s="25"/>
      <c r="L16" s="25"/>
      <c r="M16" s="25"/>
      <c r="N16" s="25"/>
      <c r="O16" s="72"/>
      <c r="P16" s="82">
        <f>(SUM(Z77:Z123))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273" t="s">
        <v>38</v>
      </c>
      <c r="G17" s="276"/>
      <c r="H17" s="301"/>
      <c r="I17" s="24"/>
      <c r="J17" s="24"/>
      <c r="K17" s="25"/>
      <c r="L17" s="25"/>
      <c r="M17" s="25"/>
      <c r="N17" s="25"/>
      <c r="O17" s="72"/>
      <c r="P17" s="82">
        <f>(SUM(Y77:Y123))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275"/>
      <c r="G18" s="281"/>
      <c r="H18" s="301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04"/>
      <c r="G19" s="305"/>
      <c r="H19" s="306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268" t="s">
        <v>35</v>
      </c>
      <c r="G20" s="274"/>
      <c r="H20" s="30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279" t="s">
        <v>47</v>
      </c>
      <c r="G21" s="276"/>
      <c r="H21" s="301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279" t="s">
        <v>48</v>
      </c>
      <c r="G22" s="276"/>
      <c r="H22" s="301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279" t="s">
        <v>49</v>
      </c>
      <c r="G23" s="276"/>
      <c r="H23" s="301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00"/>
      <c r="G24" s="281"/>
      <c r="H24" s="301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10" t="s">
        <v>35</v>
      </c>
      <c r="G25" s="305"/>
      <c r="H25" s="301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268" t="s">
        <v>39</v>
      </c>
      <c r="G26" s="311"/>
      <c r="H26" s="312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13" t="s">
        <v>40</v>
      </c>
      <c r="G27" s="283"/>
      <c r="H27" s="31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15" t="s">
        <v>41</v>
      </c>
      <c r="G28" s="316"/>
      <c r="H28" s="215">
        <f>P27-SUM('SO 15646'!K77:'SO 15646'!K123)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17" t="s">
        <v>42</v>
      </c>
      <c r="G29" s="318"/>
      <c r="H29" s="32">
        <f>SUM('SO 15646'!K77:'SO 15646'!K123)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19" t="s">
        <v>43</v>
      </c>
      <c r="G30" s="32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283"/>
      <c r="G31" s="271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3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3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3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3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24" t="s">
        <v>25</v>
      </c>
      <c r="C46" s="325"/>
      <c r="D46" s="325"/>
      <c r="E46" s="326"/>
      <c r="F46" s="327" t="s">
        <v>22</v>
      </c>
      <c r="G46" s="325"/>
      <c r="H46" s="32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24" t="s">
        <v>26</v>
      </c>
      <c r="C47" s="325"/>
      <c r="D47" s="325"/>
      <c r="E47" s="326"/>
      <c r="F47" s="327" t="s">
        <v>20</v>
      </c>
      <c r="G47" s="325"/>
      <c r="H47" s="32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24" t="s">
        <v>27</v>
      </c>
      <c r="C48" s="325"/>
      <c r="D48" s="325"/>
      <c r="E48" s="326"/>
      <c r="F48" s="327" t="s">
        <v>59</v>
      </c>
      <c r="G48" s="325"/>
      <c r="H48" s="32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07" t="s">
        <v>1</v>
      </c>
      <c r="C49" s="308"/>
      <c r="D49" s="308"/>
      <c r="E49" s="308"/>
      <c r="F49" s="308"/>
      <c r="G49" s="308"/>
      <c r="H49" s="308"/>
      <c r="I49" s="309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166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45" t="s">
        <v>56</v>
      </c>
      <c r="C54" s="346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7"/>
      <c r="W54" s="52"/>
    </row>
    <row r="55" spans="1:26" x14ac:dyDescent="0.3">
      <c r="A55" s="9"/>
      <c r="B55" s="340" t="s">
        <v>61</v>
      </c>
      <c r="C55" s="341"/>
      <c r="D55" s="34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8"/>
      <c r="W55" s="214"/>
      <c r="X55" s="137"/>
      <c r="Y55" s="137"/>
      <c r="Z55" s="137"/>
    </row>
    <row r="56" spans="1:26" x14ac:dyDescent="0.3">
      <c r="A56" s="9"/>
      <c r="B56" s="342" t="s">
        <v>62</v>
      </c>
      <c r="C56" s="268"/>
      <c r="D56" s="268"/>
      <c r="E56" s="66">
        <f>'SO 15646'!L87</f>
        <v>0</v>
      </c>
      <c r="F56" s="66">
        <f>'SO 15646'!M87</f>
        <v>0</v>
      </c>
      <c r="G56" s="66">
        <f>'SO 15646'!I87</f>
        <v>0</v>
      </c>
      <c r="H56" s="138">
        <f>'SO 15646'!S87</f>
        <v>0</v>
      </c>
      <c r="I56" s="138">
        <f>'SO 15646'!V87</f>
        <v>0</v>
      </c>
      <c r="J56" s="138"/>
      <c r="K56" s="138"/>
      <c r="L56" s="138"/>
      <c r="M56" s="138"/>
      <c r="N56" s="138"/>
      <c r="O56" s="138"/>
      <c r="P56" s="138"/>
      <c r="Q56" s="137"/>
      <c r="R56" s="137"/>
      <c r="S56" s="137"/>
      <c r="T56" s="137"/>
      <c r="U56" s="137"/>
      <c r="V56" s="149"/>
      <c r="W56" s="214"/>
      <c r="X56" s="137"/>
      <c r="Y56" s="137"/>
      <c r="Z56" s="137"/>
    </row>
    <row r="57" spans="1:26" x14ac:dyDescent="0.3">
      <c r="A57" s="9"/>
      <c r="B57" s="342" t="s">
        <v>63</v>
      </c>
      <c r="C57" s="268"/>
      <c r="D57" s="268"/>
      <c r="E57" s="66">
        <f>'SO 15646'!L101</f>
        <v>0</v>
      </c>
      <c r="F57" s="66">
        <f>'SO 15646'!M101</f>
        <v>0</v>
      </c>
      <c r="G57" s="66">
        <f>'SO 15646'!I101</f>
        <v>0</v>
      </c>
      <c r="H57" s="138">
        <f>'SO 15646'!S101</f>
        <v>336.05</v>
      </c>
      <c r="I57" s="138">
        <f>'SO 15646'!V101</f>
        <v>0</v>
      </c>
      <c r="J57" s="138"/>
      <c r="K57" s="138"/>
      <c r="L57" s="138"/>
      <c r="M57" s="138"/>
      <c r="N57" s="138"/>
      <c r="O57" s="138"/>
      <c r="P57" s="138"/>
      <c r="Q57" s="137"/>
      <c r="R57" s="137"/>
      <c r="S57" s="137"/>
      <c r="T57" s="137"/>
      <c r="U57" s="137"/>
      <c r="V57" s="149"/>
      <c r="W57" s="214"/>
      <c r="X57" s="137"/>
      <c r="Y57" s="137"/>
      <c r="Z57" s="137"/>
    </row>
    <row r="58" spans="1:26" x14ac:dyDescent="0.3">
      <c r="A58" s="9"/>
      <c r="B58" s="342" t="s">
        <v>64</v>
      </c>
      <c r="C58" s="268"/>
      <c r="D58" s="268"/>
      <c r="E58" s="66">
        <f>'SO 15646'!L117</f>
        <v>0</v>
      </c>
      <c r="F58" s="66">
        <f>'SO 15646'!M117</f>
        <v>0</v>
      </c>
      <c r="G58" s="66">
        <f>'SO 15646'!I117</f>
        <v>0</v>
      </c>
      <c r="H58" s="138">
        <f>'SO 15646'!S117</f>
        <v>25.34</v>
      </c>
      <c r="I58" s="138">
        <f>'SO 15646'!V117</f>
        <v>0</v>
      </c>
      <c r="J58" s="138"/>
      <c r="K58" s="138"/>
      <c r="L58" s="138"/>
      <c r="M58" s="138"/>
      <c r="N58" s="138"/>
      <c r="O58" s="138"/>
      <c r="P58" s="138"/>
      <c r="Q58" s="137"/>
      <c r="R58" s="137"/>
      <c r="S58" s="137"/>
      <c r="T58" s="137"/>
      <c r="U58" s="137"/>
      <c r="V58" s="149"/>
      <c r="W58" s="214"/>
      <c r="X58" s="137"/>
      <c r="Y58" s="137"/>
      <c r="Z58" s="137"/>
    </row>
    <row r="59" spans="1:26" x14ac:dyDescent="0.3">
      <c r="A59" s="9"/>
      <c r="B59" s="342" t="s">
        <v>65</v>
      </c>
      <c r="C59" s="268"/>
      <c r="D59" s="268"/>
      <c r="E59" s="66">
        <f>'SO 15646'!L121</f>
        <v>0</v>
      </c>
      <c r="F59" s="66">
        <f>'SO 15646'!M121</f>
        <v>0</v>
      </c>
      <c r="G59" s="66">
        <f>'SO 15646'!I121</f>
        <v>0</v>
      </c>
      <c r="H59" s="138">
        <f>'SO 15646'!S121</f>
        <v>0</v>
      </c>
      <c r="I59" s="138">
        <f>'SO 15646'!V121</f>
        <v>0</v>
      </c>
      <c r="J59" s="138"/>
      <c r="K59" s="138"/>
      <c r="L59" s="138"/>
      <c r="M59" s="138"/>
      <c r="N59" s="138"/>
      <c r="O59" s="138"/>
      <c r="P59" s="138"/>
      <c r="Q59" s="137"/>
      <c r="R59" s="137"/>
      <c r="S59" s="137"/>
      <c r="T59" s="137"/>
      <c r="U59" s="137"/>
      <c r="V59" s="149"/>
      <c r="W59" s="214"/>
      <c r="X59" s="137"/>
      <c r="Y59" s="137"/>
      <c r="Z59" s="137"/>
    </row>
    <row r="60" spans="1:26" x14ac:dyDescent="0.3">
      <c r="A60" s="9"/>
      <c r="B60" s="343" t="s">
        <v>61</v>
      </c>
      <c r="C60" s="344"/>
      <c r="D60" s="344"/>
      <c r="E60" s="139">
        <f>'SO 15646'!L123</f>
        <v>0</v>
      </c>
      <c r="F60" s="139">
        <f>'SO 15646'!M123</f>
        <v>0</v>
      </c>
      <c r="G60" s="139">
        <f>'SO 15646'!I123</f>
        <v>0</v>
      </c>
      <c r="H60" s="140">
        <f>'SO 15646'!S123</f>
        <v>361.39</v>
      </c>
      <c r="I60" s="140">
        <f>'SO 15646'!V123</f>
        <v>0</v>
      </c>
      <c r="J60" s="140"/>
      <c r="K60" s="140"/>
      <c r="L60" s="140"/>
      <c r="M60" s="140"/>
      <c r="N60" s="140"/>
      <c r="O60" s="140"/>
      <c r="P60" s="140"/>
      <c r="Q60" s="137"/>
      <c r="R60" s="137"/>
      <c r="S60" s="137"/>
      <c r="T60" s="137"/>
      <c r="U60" s="137"/>
      <c r="V60" s="149"/>
      <c r="W60" s="214"/>
      <c r="X60" s="137"/>
      <c r="Y60" s="137"/>
      <c r="Z60" s="137"/>
    </row>
    <row r="61" spans="1:26" x14ac:dyDescent="0.3">
      <c r="A61" s="1"/>
      <c r="B61" s="206"/>
      <c r="C61" s="1"/>
      <c r="D61" s="1"/>
      <c r="E61" s="131"/>
      <c r="F61" s="131"/>
      <c r="G61" s="131"/>
      <c r="H61" s="132"/>
      <c r="I61" s="132"/>
      <c r="J61" s="132"/>
      <c r="K61" s="132"/>
      <c r="L61" s="132"/>
      <c r="M61" s="132"/>
      <c r="N61" s="132"/>
      <c r="O61" s="132"/>
      <c r="P61" s="132"/>
      <c r="V61" s="150"/>
      <c r="W61" s="52"/>
    </row>
    <row r="62" spans="1:26" x14ac:dyDescent="0.3">
      <c r="A62" s="141"/>
      <c r="B62" s="329" t="s">
        <v>66</v>
      </c>
      <c r="C62" s="330"/>
      <c r="D62" s="330"/>
      <c r="E62" s="143">
        <f>'SO 15646'!L124</f>
        <v>0</v>
      </c>
      <c r="F62" s="143">
        <f>'SO 15646'!M124</f>
        <v>0</v>
      </c>
      <c r="G62" s="143">
        <f>'SO 15646'!I124</f>
        <v>0</v>
      </c>
      <c r="H62" s="144">
        <f>'SO 15646'!S124</f>
        <v>361.39</v>
      </c>
      <c r="I62" s="144">
        <f>'SO 15646'!V124</f>
        <v>0</v>
      </c>
      <c r="J62" s="145"/>
      <c r="K62" s="145"/>
      <c r="L62" s="145"/>
      <c r="M62" s="145"/>
      <c r="N62" s="145"/>
      <c r="O62" s="145"/>
      <c r="P62" s="145"/>
      <c r="Q62" s="146"/>
      <c r="R62" s="146"/>
      <c r="S62" s="146"/>
      <c r="T62" s="146"/>
      <c r="U62" s="146"/>
      <c r="V62" s="151"/>
      <c r="W62" s="214"/>
      <c r="X62" s="142"/>
      <c r="Y62" s="142"/>
      <c r="Z62" s="142"/>
    </row>
    <row r="63" spans="1:26" x14ac:dyDescent="0.3">
      <c r="A63" s="14"/>
      <c r="B63" s="41"/>
      <c r="C63" s="3"/>
      <c r="D63" s="3"/>
      <c r="E63" s="13"/>
      <c r="F63" s="13"/>
      <c r="G63" s="13"/>
      <c r="H63" s="152"/>
      <c r="I63" s="152"/>
      <c r="J63" s="152"/>
      <c r="K63" s="152"/>
      <c r="L63" s="152"/>
      <c r="M63" s="152"/>
      <c r="N63" s="152"/>
      <c r="O63" s="152"/>
      <c r="P63" s="152"/>
      <c r="Q63" s="10"/>
      <c r="R63" s="10"/>
      <c r="S63" s="10"/>
      <c r="T63" s="10"/>
      <c r="U63" s="10"/>
      <c r="V63" s="10"/>
      <c r="W63" s="52"/>
    </row>
    <row r="64" spans="1:26" x14ac:dyDescent="0.3">
      <c r="A64" s="14"/>
      <c r="B64" s="41"/>
      <c r="C64" s="3"/>
      <c r="D64" s="3"/>
      <c r="E64" s="13"/>
      <c r="F64" s="13"/>
      <c r="G64" s="13"/>
      <c r="H64" s="152"/>
      <c r="I64" s="152"/>
      <c r="J64" s="152"/>
      <c r="K64" s="152"/>
      <c r="L64" s="152"/>
      <c r="M64" s="152"/>
      <c r="N64" s="152"/>
      <c r="O64" s="152"/>
      <c r="P64" s="152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37"/>
      <c r="C65" s="8"/>
      <c r="D65" s="8"/>
      <c r="E65" s="26"/>
      <c r="F65" s="26"/>
      <c r="G65" s="26"/>
      <c r="H65" s="153"/>
      <c r="I65" s="153"/>
      <c r="J65" s="153"/>
      <c r="K65" s="153"/>
      <c r="L65" s="153"/>
      <c r="M65" s="153"/>
      <c r="N65" s="153"/>
      <c r="O65" s="153"/>
      <c r="P65" s="153"/>
      <c r="Q65" s="15"/>
      <c r="R65" s="15"/>
      <c r="S65" s="15"/>
      <c r="T65" s="15"/>
      <c r="U65" s="15"/>
      <c r="V65" s="15"/>
      <c r="W65" s="52"/>
    </row>
    <row r="66" spans="1:26" ht="34.950000000000003" customHeight="1" x14ac:dyDescent="0.3">
      <c r="A66" s="1"/>
      <c r="B66" s="331" t="s">
        <v>67</v>
      </c>
      <c r="C66" s="332"/>
      <c r="D66" s="332"/>
      <c r="E66" s="332"/>
      <c r="F66" s="332"/>
      <c r="G66" s="332"/>
      <c r="H66" s="332"/>
      <c r="I66" s="332"/>
      <c r="J66" s="332"/>
      <c r="K66" s="332"/>
      <c r="L66" s="332"/>
      <c r="M66" s="332"/>
      <c r="N66" s="332"/>
      <c r="O66" s="332"/>
      <c r="P66" s="332"/>
      <c r="Q66" s="332"/>
      <c r="R66" s="332"/>
      <c r="S66" s="332"/>
      <c r="T66" s="332"/>
      <c r="U66" s="332"/>
      <c r="V66" s="332"/>
      <c r="W66" s="52"/>
    </row>
    <row r="67" spans="1:26" x14ac:dyDescent="0.3">
      <c r="A67" s="14"/>
      <c r="B67" s="95"/>
      <c r="C67" s="18"/>
      <c r="D67" s="18"/>
      <c r="E67" s="97"/>
      <c r="F67" s="97"/>
      <c r="G67" s="97"/>
      <c r="H67" s="167"/>
      <c r="I67" s="167"/>
      <c r="J67" s="167"/>
      <c r="K67" s="167"/>
      <c r="L67" s="167"/>
      <c r="M67" s="167"/>
      <c r="N67" s="167"/>
      <c r="O67" s="167"/>
      <c r="P67" s="167"/>
      <c r="Q67" s="19"/>
      <c r="R67" s="19"/>
      <c r="S67" s="19"/>
      <c r="T67" s="19"/>
      <c r="U67" s="19"/>
      <c r="V67" s="19"/>
      <c r="W67" s="52"/>
    </row>
    <row r="68" spans="1:26" ht="19.95" customHeight="1" x14ac:dyDescent="0.3">
      <c r="A68" s="201"/>
      <c r="B68" s="334" t="s">
        <v>25</v>
      </c>
      <c r="C68" s="335"/>
      <c r="D68" s="335"/>
      <c r="E68" s="336"/>
      <c r="F68" s="165"/>
      <c r="G68" s="165"/>
      <c r="H68" s="166" t="s">
        <v>78</v>
      </c>
      <c r="I68" s="337" t="s">
        <v>79</v>
      </c>
      <c r="J68" s="338"/>
      <c r="K68" s="338"/>
      <c r="L68" s="338"/>
      <c r="M68" s="338"/>
      <c r="N68" s="338"/>
      <c r="O68" s="338"/>
      <c r="P68" s="339"/>
      <c r="Q68" s="17"/>
      <c r="R68" s="17"/>
      <c r="S68" s="17"/>
      <c r="T68" s="17"/>
      <c r="U68" s="17"/>
      <c r="V68" s="17"/>
      <c r="W68" s="52"/>
    </row>
    <row r="69" spans="1:26" ht="19.95" customHeight="1" x14ac:dyDescent="0.3">
      <c r="A69" s="201"/>
      <c r="B69" s="324" t="s">
        <v>26</v>
      </c>
      <c r="C69" s="325"/>
      <c r="D69" s="325"/>
      <c r="E69" s="326"/>
      <c r="F69" s="161"/>
      <c r="G69" s="161"/>
      <c r="H69" s="162" t="s">
        <v>20</v>
      </c>
      <c r="I69" s="162"/>
      <c r="J69" s="152"/>
      <c r="K69" s="152"/>
      <c r="L69" s="152"/>
      <c r="M69" s="152"/>
      <c r="N69" s="152"/>
      <c r="O69" s="152"/>
      <c r="P69" s="152"/>
      <c r="Q69" s="10"/>
      <c r="R69" s="10"/>
      <c r="S69" s="10"/>
      <c r="T69" s="10"/>
      <c r="U69" s="10"/>
      <c r="V69" s="10"/>
      <c r="W69" s="52"/>
    </row>
    <row r="70" spans="1:26" ht="19.95" customHeight="1" x14ac:dyDescent="0.3">
      <c r="A70" s="201"/>
      <c r="B70" s="324" t="s">
        <v>27</v>
      </c>
      <c r="C70" s="325"/>
      <c r="D70" s="325"/>
      <c r="E70" s="326"/>
      <c r="F70" s="161"/>
      <c r="G70" s="161"/>
      <c r="H70" s="162" t="s">
        <v>80</v>
      </c>
      <c r="I70" s="162" t="s">
        <v>24</v>
      </c>
      <c r="J70" s="152"/>
      <c r="K70" s="152"/>
      <c r="L70" s="152"/>
      <c r="M70" s="152"/>
      <c r="N70" s="152"/>
      <c r="O70" s="152"/>
      <c r="P70" s="152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14"/>
      <c r="B71" s="205" t="s">
        <v>81</v>
      </c>
      <c r="C71" s="3"/>
      <c r="D71" s="3"/>
      <c r="E71" s="13"/>
      <c r="F71" s="13"/>
      <c r="G71" s="13"/>
      <c r="H71" s="152"/>
      <c r="I71" s="152"/>
      <c r="J71" s="152"/>
      <c r="K71" s="152"/>
      <c r="L71" s="152"/>
      <c r="M71" s="152"/>
      <c r="N71" s="152"/>
      <c r="O71" s="152"/>
      <c r="P71" s="152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166</v>
      </c>
      <c r="C72" s="3"/>
      <c r="D72" s="3"/>
      <c r="E72" s="13"/>
      <c r="F72" s="13"/>
      <c r="G72" s="13"/>
      <c r="H72" s="152"/>
      <c r="I72" s="152"/>
      <c r="J72" s="152"/>
      <c r="K72" s="152"/>
      <c r="L72" s="152"/>
      <c r="M72" s="152"/>
      <c r="N72" s="152"/>
      <c r="O72" s="152"/>
      <c r="P72" s="152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41"/>
      <c r="C73" s="3"/>
      <c r="D73" s="3"/>
      <c r="E73" s="13"/>
      <c r="F73" s="13"/>
      <c r="G73" s="13"/>
      <c r="H73" s="152"/>
      <c r="I73" s="152"/>
      <c r="J73" s="152"/>
      <c r="K73" s="152"/>
      <c r="L73" s="152"/>
      <c r="M73" s="152"/>
      <c r="N73" s="152"/>
      <c r="O73" s="152"/>
      <c r="P73" s="152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2"/>
      <c r="I74" s="152"/>
      <c r="J74" s="152"/>
      <c r="K74" s="152"/>
      <c r="L74" s="152"/>
      <c r="M74" s="152"/>
      <c r="N74" s="152"/>
      <c r="O74" s="152"/>
      <c r="P74" s="152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207" t="s">
        <v>60</v>
      </c>
      <c r="C75" s="163"/>
      <c r="D75" s="163"/>
      <c r="E75" s="13"/>
      <c r="F75" s="13"/>
      <c r="G75" s="13"/>
      <c r="H75" s="152"/>
      <c r="I75" s="152"/>
      <c r="J75" s="152"/>
      <c r="K75" s="152"/>
      <c r="L75" s="152"/>
      <c r="M75" s="152"/>
      <c r="N75" s="152"/>
      <c r="O75" s="152"/>
      <c r="P75" s="152"/>
      <c r="Q75" s="10"/>
      <c r="R75" s="10"/>
      <c r="S75" s="10"/>
      <c r="T75" s="10"/>
      <c r="U75" s="10"/>
      <c r="V75" s="10"/>
      <c r="W75" s="52"/>
    </row>
    <row r="76" spans="1:26" x14ac:dyDescent="0.3">
      <c r="A76" s="2"/>
      <c r="B76" s="208" t="s">
        <v>68</v>
      </c>
      <c r="C76" s="127" t="s">
        <v>69</v>
      </c>
      <c r="D76" s="127" t="s">
        <v>70</v>
      </c>
      <c r="E76" s="154"/>
      <c r="F76" s="154" t="s">
        <v>71</v>
      </c>
      <c r="G76" s="154" t="s">
        <v>72</v>
      </c>
      <c r="H76" s="155" t="s">
        <v>73</v>
      </c>
      <c r="I76" s="155" t="s">
        <v>74</v>
      </c>
      <c r="J76" s="155"/>
      <c r="K76" s="155"/>
      <c r="L76" s="155"/>
      <c r="M76" s="155"/>
      <c r="N76" s="155"/>
      <c r="O76" s="155"/>
      <c r="P76" s="155" t="s">
        <v>75</v>
      </c>
      <c r="Q76" s="156"/>
      <c r="R76" s="156"/>
      <c r="S76" s="127" t="s">
        <v>76</v>
      </c>
      <c r="T76" s="157"/>
      <c r="U76" s="157"/>
      <c r="V76" s="127" t="s">
        <v>77</v>
      </c>
      <c r="W76" s="52"/>
    </row>
    <row r="77" spans="1:26" x14ac:dyDescent="0.3">
      <c r="A77" s="9"/>
      <c r="B77" s="209"/>
      <c r="C77" s="168"/>
      <c r="D77" s="341" t="s">
        <v>61</v>
      </c>
      <c r="E77" s="341"/>
      <c r="F77" s="134"/>
      <c r="G77" s="169"/>
      <c r="H77" s="134"/>
      <c r="I77" s="134"/>
      <c r="J77" s="135"/>
      <c r="K77" s="135"/>
      <c r="L77" s="135"/>
      <c r="M77" s="135"/>
      <c r="N77" s="135"/>
      <c r="O77" s="135"/>
      <c r="P77" s="135"/>
      <c r="Q77" s="133"/>
      <c r="R77" s="133"/>
      <c r="S77" s="133"/>
      <c r="T77" s="133"/>
      <c r="U77" s="133"/>
      <c r="V77" s="194"/>
      <c r="W77" s="214"/>
      <c r="X77" s="137"/>
      <c r="Y77" s="137"/>
      <c r="Z77" s="137"/>
    </row>
    <row r="78" spans="1:26" x14ac:dyDescent="0.3">
      <c r="A78" s="9"/>
      <c r="B78" s="54"/>
      <c r="C78" s="171">
        <v>1</v>
      </c>
      <c r="D78" s="347" t="s">
        <v>82</v>
      </c>
      <c r="E78" s="347"/>
      <c r="F78" s="66"/>
      <c r="G78" s="170"/>
      <c r="H78" s="66"/>
      <c r="I78" s="66"/>
      <c r="J78" s="138"/>
      <c r="K78" s="138"/>
      <c r="L78" s="138"/>
      <c r="M78" s="138"/>
      <c r="N78" s="138"/>
      <c r="O78" s="138"/>
      <c r="P78" s="138"/>
      <c r="Q78" s="9"/>
      <c r="R78" s="9"/>
      <c r="S78" s="9"/>
      <c r="T78" s="9"/>
      <c r="U78" s="9"/>
      <c r="V78" s="195"/>
      <c r="W78" s="214"/>
      <c r="X78" s="137"/>
      <c r="Y78" s="137"/>
      <c r="Z78" s="137"/>
    </row>
    <row r="79" spans="1:26" ht="25.05" customHeight="1" x14ac:dyDescent="0.3">
      <c r="A79" s="178"/>
      <c r="B79" s="210">
        <v>1</v>
      </c>
      <c r="C79" s="179" t="s">
        <v>167</v>
      </c>
      <c r="D79" s="328" t="s">
        <v>168</v>
      </c>
      <c r="E79" s="328"/>
      <c r="F79" s="173" t="s">
        <v>153</v>
      </c>
      <c r="G79" s="174">
        <v>225.2</v>
      </c>
      <c r="H79" s="173"/>
      <c r="I79" s="173">
        <f t="shared" ref="I79:I86" si="0">ROUND(G79*(H79),2)</f>
        <v>0</v>
      </c>
      <c r="J79" s="175">
        <f t="shared" ref="J79:J86" si="1">ROUND(G79*(N79),2)</f>
        <v>1017.9</v>
      </c>
      <c r="K79" s="176">
        <f t="shared" ref="K79:K86" si="2">ROUND(G79*(O79),2)</f>
        <v>0</v>
      </c>
      <c r="L79" s="176">
        <f t="shared" ref="L79:L86" si="3">ROUND(G79*(H79),2)</f>
        <v>0</v>
      </c>
      <c r="M79" s="176"/>
      <c r="N79" s="176">
        <v>4.5199999999999996</v>
      </c>
      <c r="O79" s="176"/>
      <c r="P79" s="180"/>
      <c r="Q79" s="180"/>
      <c r="R79" s="180"/>
      <c r="S79" s="177">
        <f t="shared" ref="S79:S86" si="4">ROUND(G79*(P79),3)</f>
        <v>0</v>
      </c>
      <c r="T79" s="177"/>
      <c r="U79" s="177"/>
      <c r="V79" s="196"/>
      <c r="W79" s="52"/>
      <c r="Z79">
        <v>0</v>
      </c>
    </row>
    <row r="80" spans="1:26" ht="25.05" customHeight="1" x14ac:dyDescent="0.3">
      <c r="A80" s="178"/>
      <c r="B80" s="210">
        <v>2</v>
      </c>
      <c r="C80" s="179" t="s">
        <v>154</v>
      </c>
      <c r="D80" s="328" t="s">
        <v>155</v>
      </c>
      <c r="E80" s="328"/>
      <c r="F80" s="173" t="s">
        <v>153</v>
      </c>
      <c r="G80" s="174">
        <v>67.56</v>
      </c>
      <c r="H80" s="173"/>
      <c r="I80" s="173">
        <f t="shared" si="0"/>
        <v>0</v>
      </c>
      <c r="J80" s="175">
        <f t="shared" si="1"/>
        <v>82.42</v>
      </c>
      <c r="K80" s="176">
        <f t="shared" si="2"/>
        <v>0</v>
      </c>
      <c r="L80" s="176">
        <f t="shared" si="3"/>
        <v>0</v>
      </c>
      <c r="M80" s="176"/>
      <c r="N80" s="176">
        <v>1.22</v>
      </c>
      <c r="O80" s="176"/>
      <c r="P80" s="180"/>
      <c r="Q80" s="180"/>
      <c r="R80" s="180"/>
      <c r="S80" s="177">
        <f t="shared" si="4"/>
        <v>0</v>
      </c>
      <c r="T80" s="177"/>
      <c r="U80" s="177"/>
      <c r="V80" s="196"/>
      <c r="W80" s="52"/>
      <c r="Z80">
        <v>0</v>
      </c>
    </row>
    <row r="81" spans="1:26" ht="34.950000000000003" customHeight="1" x14ac:dyDescent="0.3">
      <c r="A81" s="178"/>
      <c r="B81" s="210">
        <v>3</v>
      </c>
      <c r="C81" s="179" t="s">
        <v>169</v>
      </c>
      <c r="D81" s="328" t="s">
        <v>170</v>
      </c>
      <c r="E81" s="328"/>
      <c r="F81" s="173" t="s">
        <v>153</v>
      </c>
      <c r="G81" s="174">
        <v>225.2</v>
      </c>
      <c r="H81" s="173"/>
      <c r="I81" s="173">
        <f t="shared" si="0"/>
        <v>0</v>
      </c>
      <c r="J81" s="175">
        <f t="shared" si="1"/>
        <v>1294.9000000000001</v>
      </c>
      <c r="K81" s="176">
        <f t="shared" si="2"/>
        <v>0</v>
      </c>
      <c r="L81" s="176">
        <f t="shared" si="3"/>
        <v>0</v>
      </c>
      <c r="M81" s="176"/>
      <c r="N81" s="176">
        <v>5.75</v>
      </c>
      <c r="O81" s="176"/>
      <c r="P81" s="180"/>
      <c r="Q81" s="180"/>
      <c r="R81" s="180"/>
      <c r="S81" s="177">
        <f t="shared" si="4"/>
        <v>0</v>
      </c>
      <c r="T81" s="177"/>
      <c r="U81" s="177"/>
      <c r="V81" s="196"/>
      <c r="W81" s="52"/>
      <c r="Z81">
        <v>0</v>
      </c>
    </row>
    <row r="82" spans="1:26" ht="34.950000000000003" customHeight="1" x14ac:dyDescent="0.3">
      <c r="A82" s="178"/>
      <c r="B82" s="210">
        <v>4</v>
      </c>
      <c r="C82" s="179" t="s">
        <v>171</v>
      </c>
      <c r="D82" s="328" t="s">
        <v>172</v>
      </c>
      <c r="E82" s="328"/>
      <c r="F82" s="173" t="s">
        <v>153</v>
      </c>
      <c r="G82" s="174">
        <v>450.4</v>
      </c>
      <c r="H82" s="173"/>
      <c r="I82" s="173">
        <f t="shared" si="0"/>
        <v>0</v>
      </c>
      <c r="J82" s="175">
        <f t="shared" si="1"/>
        <v>225.2</v>
      </c>
      <c r="K82" s="176">
        <f t="shared" si="2"/>
        <v>0</v>
      </c>
      <c r="L82" s="176">
        <f t="shared" si="3"/>
        <v>0</v>
      </c>
      <c r="M82" s="176"/>
      <c r="N82" s="176">
        <v>0.5</v>
      </c>
      <c r="O82" s="176"/>
      <c r="P82" s="180"/>
      <c r="Q82" s="180"/>
      <c r="R82" s="180"/>
      <c r="S82" s="177">
        <f t="shared" si="4"/>
        <v>0</v>
      </c>
      <c r="T82" s="177"/>
      <c r="U82" s="177"/>
      <c r="V82" s="196"/>
      <c r="W82" s="52"/>
      <c r="Z82">
        <v>0</v>
      </c>
    </row>
    <row r="83" spans="1:26" ht="25.05" customHeight="1" x14ac:dyDescent="0.3">
      <c r="A83" s="178"/>
      <c r="B83" s="210">
        <v>5</v>
      </c>
      <c r="C83" s="179" t="s">
        <v>173</v>
      </c>
      <c r="D83" s="328" t="s">
        <v>174</v>
      </c>
      <c r="E83" s="328"/>
      <c r="F83" s="173" t="s">
        <v>153</v>
      </c>
      <c r="G83" s="174">
        <v>225.2</v>
      </c>
      <c r="H83" s="173"/>
      <c r="I83" s="173">
        <f t="shared" si="0"/>
        <v>0</v>
      </c>
      <c r="J83" s="175">
        <f t="shared" si="1"/>
        <v>177.91</v>
      </c>
      <c r="K83" s="176">
        <f t="shared" si="2"/>
        <v>0</v>
      </c>
      <c r="L83" s="176">
        <f t="shared" si="3"/>
        <v>0</v>
      </c>
      <c r="M83" s="176"/>
      <c r="N83" s="176">
        <v>0.79</v>
      </c>
      <c r="O83" s="176"/>
      <c r="P83" s="180"/>
      <c r="Q83" s="180"/>
      <c r="R83" s="180"/>
      <c r="S83" s="177">
        <f t="shared" si="4"/>
        <v>0</v>
      </c>
      <c r="T83" s="177"/>
      <c r="U83" s="177"/>
      <c r="V83" s="196"/>
      <c r="W83" s="52"/>
      <c r="Z83">
        <v>0</v>
      </c>
    </row>
    <row r="84" spans="1:26" ht="25.05" customHeight="1" x14ac:dyDescent="0.3">
      <c r="A84" s="178"/>
      <c r="B84" s="210">
        <v>6</v>
      </c>
      <c r="C84" s="179" t="s">
        <v>83</v>
      </c>
      <c r="D84" s="328" t="s">
        <v>84</v>
      </c>
      <c r="E84" s="328"/>
      <c r="F84" s="173" t="s">
        <v>85</v>
      </c>
      <c r="G84" s="174">
        <v>337.8</v>
      </c>
      <c r="H84" s="173"/>
      <c r="I84" s="173">
        <f t="shared" si="0"/>
        <v>0</v>
      </c>
      <c r="J84" s="175">
        <f t="shared" si="1"/>
        <v>12755.33</v>
      </c>
      <c r="K84" s="176">
        <f t="shared" si="2"/>
        <v>0</v>
      </c>
      <c r="L84" s="176">
        <f t="shared" si="3"/>
        <v>0</v>
      </c>
      <c r="M84" s="176"/>
      <c r="N84" s="176">
        <v>37.76</v>
      </c>
      <c r="O84" s="176"/>
      <c r="P84" s="180"/>
      <c r="Q84" s="180"/>
      <c r="R84" s="180"/>
      <c r="S84" s="177">
        <f t="shared" si="4"/>
        <v>0</v>
      </c>
      <c r="T84" s="177"/>
      <c r="U84" s="177"/>
      <c r="V84" s="196"/>
      <c r="W84" s="52"/>
      <c r="Z84">
        <v>0</v>
      </c>
    </row>
    <row r="85" spans="1:26" ht="25.05" customHeight="1" x14ac:dyDescent="0.3">
      <c r="A85" s="178"/>
      <c r="B85" s="210">
        <v>7</v>
      </c>
      <c r="C85" s="179" t="s">
        <v>86</v>
      </c>
      <c r="D85" s="328" t="s">
        <v>87</v>
      </c>
      <c r="E85" s="328"/>
      <c r="F85" s="173" t="s">
        <v>88</v>
      </c>
      <c r="G85" s="174">
        <v>626.45500000000004</v>
      </c>
      <c r="H85" s="173"/>
      <c r="I85" s="173">
        <f t="shared" si="0"/>
        <v>0</v>
      </c>
      <c r="J85" s="175">
        <f t="shared" si="1"/>
        <v>319.49</v>
      </c>
      <c r="K85" s="176">
        <f t="shared" si="2"/>
        <v>0</v>
      </c>
      <c r="L85" s="176">
        <f t="shared" si="3"/>
        <v>0</v>
      </c>
      <c r="M85" s="176"/>
      <c r="N85" s="176">
        <v>0.51</v>
      </c>
      <c r="O85" s="176"/>
      <c r="P85" s="180"/>
      <c r="Q85" s="180"/>
      <c r="R85" s="180"/>
      <c r="S85" s="177">
        <f t="shared" si="4"/>
        <v>0</v>
      </c>
      <c r="T85" s="177"/>
      <c r="U85" s="177"/>
      <c r="V85" s="196"/>
      <c r="W85" s="52"/>
      <c r="Z85">
        <v>0</v>
      </c>
    </row>
    <row r="86" spans="1:26" ht="25.05" customHeight="1" x14ac:dyDescent="0.3">
      <c r="A86" s="178"/>
      <c r="B86" s="210">
        <v>8</v>
      </c>
      <c r="C86" s="179" t="s">
        <v>91</v>
      </c>
      <c r="D86" s="328" t="s">
        <v>92</v>
      </c>
      <c r="E86" s="328"/>
      <c r="F86" s="173" t="s">
        <v>88</v>
      </c>
      <c r="G86" s="174">
        <v>463.1</v>
      </c>
      <c r="H86" s="173"/>
      <c r="I86" s="173">
        <f t="shared" si="0"/>
        <v>0</v>
      </c>
      <c r="J86" s="175">
        <f t="shared" si="1"/>
        <v>569.61</v>
      </c>
      <c r="K86" s="176">
        <f t="shared" si="2"/>
        <v>0</v>
      </c>
      <c r="L86" s="176">
        <f t="shared" si="3"/>
        <v>0</v>
      </c>
      <c r="M86" s="176"/>
      <c r="N86" s="176">
        <v>1.23</v>
      </c>
      <c r="O86" s="176"/>
      <c r="P86" s="180"/>
      <c r="Q86" s="180"/>
      <c r="R86" s="180"/>
      <c r="S86" s="177">
        <f t="shared" si="4"/>
        <v>0</v>
      </c>
      <c r="T86" s="177"/>
      <c r="U86" s="177"/>
      <c r="V86" s="196"/>
      <c r="W86" s="52"/>
      <c r="Z86">
        <v>0</v>
      </c>
    </row>
    <row r="87" spans="1:26" x14ac:dyDescent="0.3">
      <c r="A87" s="9"/>
      <c r="B87" s="54"/>
      <c r="C87" s="171">
        <v>1</v>
      </c>
      <c r="D87" s="347" t="s">
        <v>82</v>
      </c>
      <c r="E87" s="347"/>
      <c r="F87" s="66"/>
      <c r="G87" s="170"/>
      <c r="H87" s="66"/>
      <c r="I87" s="139">
        <f>ROUND((SUM(I78:I86))/1,2)</f>
        <v>0</v>
      </c>
      <c r="J87" s="138"/>
      <c r="K87" s="138"/>
      <c r="L87" s="138">
        <f>ROUND((SUM(L78:L86))/1,2)</f>
        <v>0</v>
      </c>
      <c r="M87" s="138">
        <f>ROUND((SUM(M78:M86))/1,2)</f>
        <v>0</v>
      </c>
      <c r="N87" s="138"/>
      <c r="O87" s="138"/>
      <c r="P87" s="138"/>
      <c r="Q87" s="9"/>
      <c r="R87" s="9"/>
      <c r="S87" s="9">
        <f>ROUND((SUM(S78:S86))/1,2)</f>
        <v>0</v>
      </c>
      <c r="T87" s="9"/>
      <c r="U87" s="9"/>
      <c r="V87" s="197">
        <f>ROUND((SUM(V78:V86))/1,2)</f>
        <v>0</v>
      </c>
      <c r="W87" s="214"/>
      <c r="X87" s="137"/>
      <c r="Y87" s="137"/>
      <c r="Z87" s="137"/>
    </row>
    <row r="88" spans="1:26" x14ac:dyDescent="0.3">
      <c r="A88" s="1"/>
      <c r="B88" s="206"/>
      <c r="C88" s="1"/>
      <c r="D88" s="1"/>
      <c r="E88" s="131"/>
      <c r="F88" s="131"/>
      <c r="G88" s="164"/>
      <c r="H88" s="131"/>
      <c r="I88" s="131"/>
      <c r="J88" s="132"/>
      <c r="K88" s="132"/>
      <c r="L88" s="132"/>
      <c r="M88" s="132"/>
      <c r="N88" s="132"/>
      <c r="O88" s="132"/>
      <c r="P88" s="132"/>
      <c r="Q88" s="1"/>
      <c r="R88" s="1"/>
      <c r="S88" s="1"/>
      <c r="T88" s="1"/>
      <c r="U88" s="1"/>
      <c r="V88" s="198"/>
      <c r="W88" s="52"/>
    </row>
    <row r="89" spans="1:26" x14ac:dyDescent="0.3">
      <c r="A89" s="9"/>
      <c r="B89" s="54"/>
      <c r="C89" s="171">
        <v>5</v>
      </c>
      <c r="D89" s="347" t="s">
        <v>96</v>
      </c>
      <c r="E89" s="347"/>
      <c r="F89" s="66"/>
      <c r="G89" s="170"/>
      <c r="H89" s="66"/>
      <c r="I89" s="66"/>
      <c r="J89" s="138"/>
      <c r="K89" s="138"/>
      <c r="L89" s="138"/>
      <c r="M89" s="138"/>
      <c r="N89" s="138"/>
      <c r="O89" s="138"/>
      <c r="P89" s="138"/>
      <c r="Q89" s="9"/>
      <c r="R89" s="9"/>
      <c r="S89" s="9"/>
      <c r="T89" s="9"/>
      <c r="U89" s="9"/>
      <c r="V89" s="195"/>
      <c r="W89" s="214"/>
      <c r="X89" s="137"/>
      <c r="Y89" s="137"/>
      <c r="Z89" s="137"/>
    </row>
    <row r="90" spans="1:26" ht="25.05" customHeight="1" x14ac:dyDescent="0.3">
      <c r="A90" s="178"/>
      <c r="B90" s="210">
        <v>9</v>
      </c>
      <c r="C90" s="179" t="s">
        <v>97</v>
      </c>
      <c r="D90" s="328" t="s">
        <v>98</v>
      </c>
      <c r="E90" s="328"/>
      <c r="F90" s="173" t="s">
        <v>88</v>
      </c>
      <c r="G90" s="174">
        <v>192.78</v>
      </c>
      <c r="H90" s="173"/>
      <c r="I90" s="173">
        <f t="shared" ref="I90:I100" si="5">ROUND(G90*(H90),2)</f>
        <v>0</v>
      </c>
      <c r="J90" s="175">
        <f t="shared" ref="J90:J100" si="6">ROUND(G90*(N90),2)</f>
        <v>1314.76</v>
      </c>
      <c r="K90" s="176">
        <f t="shared" ref="K90:K100" si="7">ROUND(G90*(O90),2)</f>
        <v>0</v>
      </c>
      <c r="L90" s="176">
        <f t="shared" ref="L90:L100" si="8">ROUND(G90*(H90),2)</f>
        <v>0</v>
      </c>
      <c r="M90" s="176"/>
      <c r="N90" s="176">
        <v>6.82</v>
      </c>
      <c r="O90" s="176"/>
      <c r="P90" s="180">
        <v>0.40481</v>
      </c>
      <c r="Q90" s="180"/>
      <c r="R90" s="180">
        <v>0.40481</v>
      </c>
      <c r="S90" s="177">
        <f t="shared" ref="S90:S100" si="9">ROUND(G90*(P90),3)</f>
        <v>78.039000000000001</v>
      </c>
      <c r="T90" s="177"/>
      <c r="U90" s="177"/>
      <c r="V90" s="196"/>
      <c r="W90" s="52"/>
      <c r="Z90">
        <v>0</v>
      </c>
    </row>
    <row r="91" spans="1:26" ht="25.05" customHeight="1" x14ac:dyDescent="0.3">
      <c r="A91" s="178"/>
      <c r="B91" s="210">
        <v>10</v>
      </c>
      <c r="C91" s="179" t="s">
        <v>175</v>
      </c>
      <c r="D91" s="328" t="s">
        <v>176</v>
      </c>
      <c r="E91" s="328"/>
      <c r="F91" s="173" t="s">
        <v>88</v>
      </c>
      <c r="G91" s="174">
        <v>244.65</v>
      </c>
      <c r="H91" s="173"/>
      <c r="I91" s="173">
        <f t="shared" si="5"/>
        <v>0</v>
      </c>
      <c r="J91" s="175">
        <f t="shared" si="6"/>
        <v>1105.82</v>
      </c>
      <c r="K91" s="176">
        <f t="shared" si="7"/>
        <v>0</v>
      </c>
      <c r="L91" s="176">
        <f t="shared" si="8"/>
        <v>0</v>
      </c>
      <c r="M91" s="176"/>
      <c r="N91" s="176">
        <v>4.5199999999999996</v>
      </c>
      <c r="O91" s="176"/>
      <c r="P91" s="180">
        <v>0.18906999999999999</v>
      </c>
      <c r="Q91" s="180"/>
      <c r="R91" s="180">
        <v>0.18906999999999999</v>
      </c>
      <c r="S91" s="177">
        <f t="shared" si="9"/>
        <v>46.256</v>
      </c>
      <c r="T91" s="177"/>
      <c r="U91" s="177"/>
      <c r="V91" s="196"/>
      <c r="W91" s="52"/>
      <c r="Z91">
        <v>0</v>
      </c>
    </row>
    <row r="92" spans="1:26" ht="25.05" customHeight="1" x14ac:dyDescent="0.3">
      <c r="A92" s="178"/>
      <c r="B92" s="210">
        <v>11</v>
      </c>
      <c r="C92" s="179" t="s">
        <v>177</v>
      </c>
      <c r="D92" s="328" t="s">
        <v>178</v>
      </c>
      <c r="E92" s="328"/>
      <c r="F92" s="173" t="s">
        <v>88</v>
      </c>
      <c r="G92" s="174">
        <v>149.6</v>
      </c>
      <c r="H92" s="173"/>
      <c r="I92" s="173">
        <f t="shared" si="5"/>
        <v>0</v>
      </c>
      <c r="J92" s="175">
        <f t="shared" si="6"/>
        <v>958.94</v>
      </c>
      <c r="K92" s="176">
        <f t="shared" si="7"/>
        <v>0</v>
      </c>
      <c r="L92" s="176">
        <f t="shared" si="8"/>
        <v>0</v>
      </c>
      <c r="M92" s="176"/>
      <c r="N92" s="176">
        <v>6.41</v>
      </c>
      <c r="O92" s="176"/>
      <c r="P92" s="180">
        <v>0.27994000000000002</v>
      </c>
      <c r="Q92" s="180"/>
      <c r="R92" s="180">
        <v>0.27994000000000002</v>
      </c>
      <c r="S92" s="177">
        <f t="shared" si="9"/>
        <v>41.878999999999998</v>
      </c>
      <c r="T92" s="177"/>
      <c r="U92" s="177"/>
      <c r="V92" s="196"/>
      <c r="W92" s="52"/>
      <c r="Z92">
        <v>0</v>
      </c>
    </row>
    <row r="93" spans="1:26" ht="25.05" customHeight="1" x14ac:dyDescent="0.3">
      <c r="A93" s="178"/>
      <c r="B93" s="210">
        <v>12</v>
      </c>
      <c r="C93" s="179" t="s">
        <v>179</v>
      </c>
      <c r="D93" s="328" t="s">
        <v>180</v>
      </c>
      <c r="E93" s="328"/>
      <c r="F93" s="173" t="s">
        <v>88</v>
      </c>
      <c r="G93" s="174">
        <v>256.88299999999998</v>
      </c>
      <c r="H93" s="173"/>
      <c r="I93" s="173">
        <f t="shared" si="5"/>
        <v>0</v>
      </c>
      <c r="J93" s="175">
        <f t="shared" si="6"/>
        <v>2139.84</v>
      </c>
      <c r="K93" s="176">
        <f t="shared" si="7"/>
        <v>0</v>
      </c>
      <c r="L93" s="176">
        <f t="shared" si="8"/>
        <v>0</v>
      </c>
      <c r="M93" s="176"/>
      <c r="N93" s="176">
        <v>8.33</v>
      </c>
      <c r="O93" s="176"/>
      <c r="P93" s="180">
        <v>0.37080000000000002</v>
      </c>
      <c r="Q93" s="180"/>
      <c r="R93" s="180">
        <v>0.37080000000000002</v>
      </c>
      <c r="S93" s="177">
        <f t="shared" si="9"/>
        <v>95.251999999999995</v>
      </c>
      <c r="T93" s="177"/>
      <c r="U93" s="177"/>
      <c r="V93" s="196"/>
      <c r="W93" s="52"/>
      <c r="Z93">
        <v>0</v>
      </c>
    </row>
    <row r="94" spans="1:26" ht="25.05" customHeight="1" x14ac:dyDescent="0.3">
      <c r="A94" s="178"/>
      <c r="B94" s="210">
        <v>13</v>
      </c>
      <c r="C94" s="179" t="s">
        <v>181</v>
      </c>
      <c r="D94" s="328" t="s">
        <v>182</v>
      </c>
      <c r="E94" s="328"/>
      <c r="F94" s="173" t="s">
        <v>88</v>
      </c>
      <c r="G94" s="174">
        <v>157.08000000000001</v>
      </c>
      <c r="H94" s="173"/>
      <c r="I94" s="173">
        <f t="shared" si="5"/>
        <v>0</v>
      </c>
      <c r="J94" s="175">
        <f t="shared" si="6"/>
        <v>1608.5</v>
      </c>
      <c r="K94" s="176">
        <f t="shared" si="7"/>
        <v>0</v>
      </c>
      <c r="L94" s="176">
        <f t="shared" si="8"/>
        <v>0</v>
      </c>
      <c r="M94" s="176"/>
      <c r="N94" s="176">
        <v>10.24</v>
      </c>
      <c r="O94" s="176"/>
      <c r="P94" s="180">
        <v>0.46166000000000001</v>
      </c>
      <c r="Q94" s="180"/>
      <c r="R94" s="180">
        <v>0.46166000000000001</v>
      </c>
      <c r="S94" s="177">
        <f t="shared" si="9"/>
        <v>72.518000000000001</v>
      </c>
      <c r="T94" s="177"/>
      <c r="U94" s="177"/>
      <c r="V94" s="196"/>
      <c r="W94" s="52"/>
      <c r="Z94">
        <v>0</v>
      </c>
    </row>
    <row r="95" spans="1:26" ht="25.05" customHeight="1" x14ac:dyDescent="0.3">
      <c r="A95" s="178"/>
      <c r="B95" s="210">
        <v>14</v>
      </c>
      <c r="C95" s="179" t="s">
        <v>183</v>
      </c>
      <c r="D95" s="328" t="s">
        <v>184</v>
      </c>
      <c r="E95" s="328"/>
      <c r="F95" s="173" t="s">
        <v>88</v>
      </c>
      <c r="G95" s="174">
        <v>375.5</v>
      </c>
      <c r="H95" s="173"/>
      <c r="I95" s="173">
        <f t="shared" si="5"/>
        <v>0</v>
      </c>
      <c r="J95" s="175">
        <f t="shared" si="6"/>
        <v>285.38</v>
      </c>
      <c r="K95" s="176">
        <f t="shared" si="7"/>
        <v>0</v>
      </c>
      <c r="L95" s="176">
        <f t="shared" si="8"/>
        <v>0</v>
      </c>
      <c r="M95" s="176"/>
      <c r="N95" s="176">
        <v>0.76</v>
      </c>
      <c r="O95" s="176"/>
      <c r="P95" s="180">
        <v>5.6100000000000004E-3</v>
      </c>
      <c r="Q95" s="180"/>
      <c r="R95" s="180">
        <v>5.6100000000000004E-3</v>
      </c>
      <c r="S95" s="177">
        <f t="shared" si="9"/>
        <v>2.1070000000000002</v>
      </c>
      <c r="T95" s="177"/>
      <c r="U95" s="177"/>
      <c r="V95" s="196"/>
      <c r="W95" s="52"/>
      <c r="Z95">
        <v>0</v>
      </c>
    </row>
    <row r="96" spans="1:26" ht="25.05" customHeight="1" x14ac:dyDescent="0.3">
      <c r="A96" s="178"/>
      <c r="B96" s="210">
        <v>15</v>
      </c>
      <c r="C96" s="179" t="s">
        <v>99</v>
      </c>
      <c r="D96" s="328" t="s">
        <v>100</v>
      </c>
      <c r="E96" s="328"/>
      <c r="F96" s="173" t="s">
        <v>88</v>
      </c>
      <c r="G96" s="174">
        <v>183.6</v>
      </c>
      <c r="H96" s="173"/>
      <c r="I96" s="173">
        <f t="shared" si="5"/>
        <v>0</v>
      </c>
      <c r="J96" s="175">
        <f t="shared" si="6"/>
        <v>1283.3599999999999</v>
      </c>
      <c r="K96" s="176">
        <f t="shared" si="7"/>
        <v>0</v>
      </c>
      <c r="L96" s="176">
        <f t="shared" si="8"/>
        <v>0</v>
      </c>
      <c r="M96" s="176"/>
      <c r="N96" s="176">
        <v>6.99</v>
      </c>
      <c r="O96" s="176"/>
      <c r="P96" s="180"/>
      <c r="Q96" s="180"/>
      <c r="R96" s="180"/>
      <c r="S96" s="177">
        <f t="shared" si="9"/>
        <v>0</v>
      </c>
      <c r="T96" s="177"/>
      <c r="U96" s="177"/>
      <c r="V96" s="196"/>
      <c r="W96" s="52"/>
      <c r="Z96">
        <v>0</v>
      </c>
    </row>
    <row r="97" spans="1:26" ht="25.05" customHeight="1" x14ac:dyDescent="0.3">
      <c r="A97" s="178"/>
      <c r="B97" s="210">
        <v>16</v>
      </c>
      <c r="C97" s="179" t="s">
        <v>185</v>
      </c>
      <c r="D97" s="328" t="s">
        <v>186</v>
      </c>
      <c r="E97" s="328"/>
      <c r="F97" s="173" t="s">
        <v>88</v>
      </c>
      <c r="G97" s="174">
        <v>375.5</v>
      </c>
      <c r="H97" s="173"/>
      <c r="I97" s="173">
        <f t="shared" si="5"/>
        <v>0</v>
      </c>
      <c r="J97" s="175">
        <f t="shared" si="6"/>
        <v>217.79</v>
      </c>
      <c r="K97" s="176">
        <f t="shared" si="7"/>
        <v>0</v>
      </c>
      <c r="L97" s="176">
        <f t="shared" si="8"/>
        <v>0</v>
      </c>
      <c r="M97" s="176"/>
      <c r="N97" s="176">
        <v>0.57999999999999996</v>
      </c>
      <c r="O97" s="176"/>
      <c r="P97" s="180"/>
      <c r="Q97" s="180"/>
      <c r="R97" s="180"/>
      <c r="S97" s="177">
        <f t="shared" si="9"/>
        <v>0</v>
      </c>
      <c r="T97" s="177"/>
      <c r="U97" s="177"/>
      <c r="V97" s="196"/>
      <c r="W97" s="52"/>
      <c r="Z97">
        <v>0</v>
      </c>
    </row>
    <row r="98" spans="1:26" ht="25.05" customHeight="1" x14ac:dyDescent="0.3">
      <c r="A98" s="178"/>
      <c r="B98" s="210">
        <v>17</v>
      </c>
      <c r="C98" s="179" t="s">
        <v>101</v>
      </c>
      <c r="D98" s="328" t="s">
        <v>102</v>
      </c>
      <c r="E98" s="328"/>
      <c r="F98" s="173" t="s">
        <v>88</v>
      </c>
      <c r="G98" s="174">
        <v>183.6</v>
      </c>
      <c r="H98" s="173"/>
      <c r="I98" s="173">
        <f t="shared" si="5"/>
        <v>0</v>
      </c>
      <c r="J98" s="175">
        <f t="shared" si="6"/>
        <v>2032.45</v>
      </c>
      <c r="K98" s="176">
        <f t="shared" si="7"/>
        <v>0</v>
      </c>
      <c r="L98" s="176">
        <f t="shared" si="8"/>
        <v>0</v>
      </c>
      <c r="M98" s="176"/>
      <c r="N98" s="176">
        <v>11.07</v>
      </c>
      <c r="O98" s="176"/>
      <c r="P98" s="180"/>
      <c r="Q98" s="180"/>
      <c r="R98" s="180"/>
      <c r="S98" s="177">
        <f t="shared" si="9"/>
        <v>0</v>
      </c>
      <c r="T98" s="177"/>
      <c r="U98" s="177"/>
      <c r="V98" s="196"/>
      <c r="W98" s="52"/>
      <c r="Z98">
        <v>0</v>
      </c>
    </row>
    <row r="99" spans="1:26" ht="25.05" customHeight="1" x14ac:dyDescent="0.3">
      <c r="A99" s="178"/>
      <c r="B99" s="210">
        <v>18</v>
      </c>
      <c r="C99" s="179" t="s">
        <v>187</v>
      </c>
      <c r="D99" s="328" t="s">
        <v>188</v>
      </c>
      <c r="E99" s="328"/>
      <c r="F99" s="173" t="s">
        <v>88</v>
      </c>
      <c r="G99" s="174">
        <v>375.5</v>
      </c>
      <c r="H99" s="173"/>
      <c r="I99" s="173">
        <f t="shared" si="5"/>
        <v>0</v>
      </c>
      <c r="J99" s="175">
        <f t="shared" si="6"/>
        <v>4134.26</v>
      </c>
      <c r="K99" s="176">
        <f t="shared" si="7"/>
        <v>0</v>
      </c>
      <c r="L99" s="176">
        <f t="shared" si="8"/>
        <v>0</v>
      </c>
      <c r="M99" s="176"/>
      <c r="N99" s="176">
        <v>11.01</v>
      </c>
      <c r="O99" s="176"/>
      <c r="P99" s="180"/>
      <c r="Q99" s="180"/>
      <c r="R99" s="180"/>
      <c r="S99" s="177">
        <f t="shared" si="9"/>
        <v>0</v>
      </c>
      <c r="T99" s="177"/>
      <c r="U99" s="177"/>
      <c r="V99" s="196"/>
      <c r="W99" s="52"/>
      <c r="Z99">
        <v>0</v>
      </c>
    </row>
    <row r="100" spans="1:26" ht="34.950000000000003" customHeight="1" x14ac:dyDescent="0.3">
      <c r="A100" s="178"/>
      <c r="B100" s="210">
        <v>19</v>
      </c>
      <c r="C100" s="179" t="s">
        <v>189</v>
      </c>
      <c r="D100" s="328" t="s">
        <v>190</v>
      </c>
      <c r="E100" s="328"/>
      <c r="F100" s="173" t="s">
        <v>88</v>
      </c>
      <c r="G100" s="174">
        <v>375.5</v>
      </c>
      <c r="H100" s="173"/>
      <c r="I100" s="173">
        <f t="shared" si="5"/>
        <v>0</v>
      </c>
      <c r="J100" s="175">
        <f t="shared" si="6"/>
        <v>5763.93</v>
      </c>
      <c r="K100" s="176">
        <f t="shared" si="7"/>
        <v>0</v>
      </c>
      <c r="L100" s="176">
        <f t="shared" si="8"/>
        <v>0</v>
      </c>
      <c r="M100" s="176"/>
      <c r="N100" s="176">
        <v>15.35</v>
      </c>
      <c r="O100" s="176"/>
      <c r="P100" s="180"/>
      <c r="Q100" s="180"/>
      <c r="R100" s="180"/>
      <c r="S100" s="177">
        <f t="shared" si="9"/>
        <v>0</v>
      </c>
      <c r="T100" s="177"/>
      <c r="U100" s="177"/>
      <c r="V100" s="196"/>
      <c r="W100" s="52"/>
      <c r="Z100">
        <v>0</v>
      </c>
    </row>
    <row r="101" spans="1:26" x14ac:dyDescent="0.3">
      <c r="A101" s="9"/>
      <c r="B101" s="54"/>
      <c r="C101" s="171">
        <v>5</v>
      </c>
      <c r="D101" s="347" t="s">
        <v>96</v>
      </c>
      <c r="E101" s="347"/>
      <c r="F101" s="66"/>
      <c r="G101" s="170"/>
      <c r="H101" s="66"/>
      <c r="I101" s="139">
        <f>ROUND((SUM(I89:I100))/1,2)</f>
        <v>0</v>
      </c>
      <c r="J101" s="138"/>
      <c r="K101" s="138"/>
      <c r="L101" s="138">
        <f>ROUND((SUM(L89:L100))/1,2)</f>
        <v>0</v>
      </c>
      <c r="M101" s="138">
        <f>ROUND((SUM(M89:M100))/1,2)</f>
        <v>0</v>
      </c>
      <c r="N101" s="138"/>
      <c r="O101" s="138"/>
      <c r="P101" s="138"/>
      <c r="Q101" s="9"/>
      <c r="R101" s="9"/>
      <c r="S101" s="9">
        <f>ROUND((SUM(S89:S100))/1,2)</f>
        <v>336.05</v>
      </c>
      <c r="T101" s="9"/>
      <c r="U101" s="9"/>
      <c r="V101" s="197">
        <f>ROUND((SUM(V89:V100))/1,2)</f>
        <v>0</v>
      </c>
      <c r="W101" s="214"/>
      <c r="X101" s="137"/>
      <c r="Y101" s="137"/>
      <c r="Z101" s="137"/>
    </row>
    <row r="102" spans="1:26" x14ac:dyDescent="0.3">
      <c r="A102" s="1"/>
      <c r="B102" s="206"/>
      <c r="C102" s="1"/>
      <c r="D102" s="1"/>
      <c r="E102" s="131"/>
      <c r="F102" s="131"/>
      <c r="G102" s="164"/>
      <c r="H102" s="131"/>
      <c r="I102" s="131"/>
      <c r="J102" s="132"/>
      <c r="K102" s="132"/>
      <c r="L102" s="132"/>
      <c r="M102" s="132"/>
      <c r="N102" s="132"/>
      <c r="O102" s="132"/>
      <c r="P102" s="132"/>
      <c r="Q102" s="1"/>
      <c r="R102" s="1"/>
      <c r="S102" s="1"/>
      <c r="T102" s="1"/>
      <c r="U102" s="1"/>
      <c r="V102" s="198"/>
      <c r="W102" s="52"/>
    </row>
    <row r="103" spans="1:26" x14ac:dyDescent="0.3">
      <c r="A103" s="9"/>
      <c r="B103" s="54"/>
      <c r="C103" s="171">
        <v>9</v>
      </c>
      <c r="D103" s="347" t="s">
        <v>103</v>
      </c>
      <c r="E103" s="347"/>
      <c r="F103" s="66"/>
      <c r="G103" s="170"/>
      <c r="H103" s="66"/>
      <c r="I103" s="66"/>
      <c r="J103" s="138"/>
      <c r="K103" s="138"/>
      <c r="L103" s="138"/>
      <c r="M103" s="138"/>
      <c r="N103" s="138"/>
      <c r="O103" s="138"/>
      <c r="P103" s="138"/>
      <c r="Q103" s="9"/>
      <c r="R103" s="9"/>
      <c r="S103" s="9"/>
      <c r="T103" s="9"/>
      <c r="U103" s="9"/>
      <c r="V103" s="195"/>
      <c r="W103" s="214"/>
      <c r="X103" s="137"/>
      <c r="Y103" s="137"/>
      <c r="Z103" s="137"/>
    </row>
    <row r="104" spans="1:26" ht="25.05" customHeight="1" x14ac:dyDescent="0.3">
      <c r="A104" s="178"/>
      <c r="B104" s="210">
        <v>20</v>
      </c>
      <c r="C104" s="179" t="s">
        <v>106</v>
      </c>
      <c r="D104" s="328" t="s">
        <v>107</v>
      </c>
      <c r="E104" s="328"/>
      <c r="F104" s="173" t="s">
        <v>85</v>
      </c>
      <c r="G104" s="174">
        <v>45.384</v>
      </c>
      <c r="H104" s="173"/>
      <c r="I104" s="173">
        <f t="shared" ref="I104:I116" si="10">ROUND(G104*(H104),2)</f>
        <v>0</v>
      </c>
      <c r="J104" s="175">
        <f t="shared" ref="J104:J116" si="11">ROUND(G104*(N104),2)</f>
        <v>6426.37</v>
      </c>
      <c r="K104" s="176">
        <f t="shared" ref="K104:K116" si="12">ROUND(G104*(O104),2)</f>
        <v>0</v>
      </c>
      <c r="L104" s="176">
        <f t="shared" ref="L104:L111" si="13">ROUND(G104*(H104),2)</f>
        <v>0</v>
      </c>
      <c r="M104" s="176"/>
      <c r="N104" s="176">
        <v>141.6</v>
      </c>
      <c r="O104" s="176"/>
      <c r="P104" s="180"/>
      <c r="Q104" s="180"/>
      <c r="R104" s="180"/>
      <c r="S104" s="177">
        <f t="shared" ref="S104:S116" si="14">ROUND(G104*(P104),3)</f>
        <v>0</v>
      </c>
      <c r="T104" s="177"/>
      <c r="U104" s="177"/>
      <c r="V104" s="196"/>
      <c r="W104" s="52"/>
      <c r="Z104">
        <v>0</v>
      </c>
    </row>
    <row r="105" spans="1:26" ht="25.05" customHeight="1" x14ac:dyDescent="0.3">
      <c r="A105" s="178"/>
      <c r="B105" s="210">
        <v>21</v>
      </c>
      <c r="C105" s="179" t="s">
        <v>191</v>
      </c>
      <c r="D105" s="328" t="s">
        <v>192</v>
      </c>
      <c r="E105" s="328"/>
      <c r="F105" s="173" t="s">
        <v>115</v>
      </c>
      <c r="G105" s="174">
        <v>5</v>
      </c>
      <c r="H105" s="173"/>
      <c r="I105" s="173">
        <f t="shared" si="10"/>
        <v>0</v>
      </c>
      <c r="J105" s="175">
        <f t="shared" si="11"/>
        <v>116.05</v>
      </c>
      <c r="K105" s="176">
        <f t="shared" si="12"/>
        <v>0</v>
      </c>
      <c r="L105" s="176">
        <f t="shared" si="13"/>
        <v>0</v>
      </c>
      <c r="M105" s="176"/>
      <c r="N105" s="176">
        <v>23.21</v>
      </c>
      <c r="O105" s="176"/>
      <c r="P105" s="180">
        <v>0.22684000000000001</v>
      </c>
      <c r="Q105" s="180"/>
      <c r="R105" s="180">
        <v>0.22684000000000001</v>
      </c>
      <c r="S105" s="177">
        <f t="shared" si="14"/>
        <v>1.1339999999999999</v>
      </c>
      <c r="T105" s="177"/>
      <c r="U105" s="177"/>
      <c r="V105" s="196"/>
      <c r="W105" s="52"/>
      <c r="Z105">
        <v>0</v>
      </c>
    </row>
    <row r="106" spans="1:26" ht="25.05" customHeight="1" x14ac:dyDescent="0.3">
      <c r="A106" s="178"/>
      <c r="B106" s="210">
        <v>22</v>
      </c>
      <c r="C106" s="179" t="s">
        <v>193</v>
      </c>
      <c r="D106" s="328" t="s">
        <v>194</v>
      </c>
      <c r="E106" s="328"/>
      <c r="F106" s="173" t="s">
        <v>95</v>
      </c>
      <c r="G106" s="174">
        <v>254.4</v>
      </c>
      <c r="H106" s="173"/>
      <c r="I106" s="173">
        <f t="shared" si="10"/>
        <v>0</v>
      </c>
      <c r="J106" s="175">
        <f t="shared" si="11"/>
        <v>81.41</v>
      </c>
      <c r="K106" s="176">
        <f t="shared" si="12"/>
        <v>0</v>
      </c>
      <c r="L106" s="176">
        <f t="shared" si="13"/>
        <v>0</v>
      </c>
      <c r="M106" s="176"/>
      <c r="N106" s="176">
        <v>0.32</v>
      </c>
      <c r="O106" s="176"/>
      <c r="P106" s="180"/>
      <c r="Q106" s="180"/>
      <c r="R106" s="180"/>
      <c r="S106" s="177">
        <f t="shared" si="14"/>
        <v>0</v>
      </c>
      <c r="T106" s="177"/>
      <c r="U106" s="177"/>
      <c r="V106" s="196"/>
      <c r="W106" s="52"/>
      <c r="Z106">
        <v>0</v>
      </c>
    </row>
    <row r="107" spans="1:26" ht="25.05" customHeight="1" x14ac:dyDescent="0.3">
      <c r="A107" s="178"/>
      <c r="B107" s="210">
        <v>23</v>
      </c>
      <c r="C107" s="179" t="s">
        <v>195</v>
      </c>
      <c r="D107" s="328" t="s">
        <v>196</v>
      </c>
      <c r="E107" s="328"/>
      <c r="F107" s="173" t="s">
        <v>95</v>
      </c>
      <c r="G107" s="174">
        <v>247.13</v>
      </c>
      <c r="H107" s="173"/>
      <c r="I107" s="173">
        <f t="shared" si="10"/>
        <v>0</v>
      </c>
      <c r="J107" s="175">
        <f t="shared" si="11"/>
        <v>1715.08</v>
      </c>
      <c r="K107" s="176">
        <f t="shared" si="12"/>
        <v>0</v>
      </c>
      <c r="L107" s="176">
        <f t="shared" si="13"/>
        <v>0</v>
      </c>
      <c r="M107" s="176"/>
      <c r="N107" s="176">
        <v>6.9399999999999995</v>
      </c>
      <c r="O107" s="176"/>
      <c r="P107" s="180">
        <v>9.7960000000000005E-2</v>
      </c>
      <c r="Q107" s="180"/>
      <c r="R107" s="180">
        <v>9.7960000000000005E-2</v>
      </c>
      <c r="S107" s="177">
        <f t="shared" si="14"/>
        <v>24.209</v>
      </c>
      <c r="T107" s="177"/>
      <c r="U107" s="177"/>
      <c r="V107" s="196"/>
      <c r="W107" s="52"/>
      <c r="Z107">
        <v>0</v>
      </c>
    </row>
    <row r="108" spans="1:26" ht="25.05" customHeight="1" x14ac:dyDescent="0.3">
      <c r="A108" s="178"/>
      <c r="B108" s="210">
        <v>24</v>
      </c>
      <c r="C108" s="179" t="s">
        <v>108</v>
      </c>
      <c r="D108" s="328" t="s">
        <v>109</v>
      </c>
      <c r="E108" s="328"/>
      <c r="F108" s="172" t="s">
        <v>85</v>
      </c>
      <c r="G108" s="174">
        <v>45.384</v>
      </c>
      <c r="H108" s="173"/>
      <c r="I108" s="173">
        <f t="shared" si="10"/>
        <v>0</v>
      </c>
      <c r="J108" s="172">
        <f t="shared" si="11"/>
        <v>87.14</v>
      </c>
      <c r="K108" s="177">
        <f t="shared" si="12"/>
        <v>0</v>
      </c>
      <c r="L108" s="177">
        <f t="shared" si="13"/>
        <v>0</v>
      </c>
      <c r="M108" s="177"/>
      <c r="N108" s="177">
        <v>1.92</v>
      </c>
      <c r="O108" s="177"/>
      <c r="P108" s="180"/>
      <c r="Q108" s="180"/>
      <c r="R108" s="180"/>
      <c r="S108" s="177">
        <f t="shared" si="14"/>
        <v>0</v>
      </c>
      <c r="T108" s="177"/>
      <c r="U108" s="177"/>
      <c r="V108" s="196"/>
      <c r="W108" s="52"/>
      <c r="Z108">
        <v>0</v>
      </c>
    </row>
    <row r="109" spans="1:26" ht="25.05" customHeight="1" x14ac:dyDescent="0.3">
      <c r="A109" s="178"/>
      <c r="B109" s="210">
        <v>25</v>
      </c>
      <c r="C109" s="179" t="s">
        <v>110</v>
      </c>
      <c r="D109" s="328" t="s">
        <v>111</v>
      </c>
      <c r="E109" s="328"/>
      <c r="F109" s="172" t="s">
        <v>85</v>
      </c>
      <c r="G109" s="174">
        <v>635.37300000000005</v>
      </c>
      <c r="H109" s="173"/>
      <c r="I109" s="173">
        <f t="shared" si="10"/>
        <v>0</v>
      </c>
      <c r="J109" s="172">
        <f t="shared" si="11"/>
        <v>260.5</v>
      </c>
      <c r="K109" s="177">
        <f t="shared" si="12"/>
        <v>0</v>
      </c>
      <c r="L109" s="177">
        <f t="shared" si="13"/>
        <v>0</v>
      </c>
      <c r="M109" s="177"/>
      <c r="N109" s="177">
        <v>0.41</v>
      </c>
      <c r="O109" s="177"/>
      <c r="P109" s="180"/>
      <c r="Q109" s="180"/>
      <c r="R109" s="180"/>
      <c r="S109" s="177">
        <f t="shared" si="14"/>
        <v>0</v>
      </c>
      <c r="T109" s="177"/>
      <c r="U109" s="177"/>
      <c r="V109" s="196"/>
      <c r="W109" s="52"/>
      <c r="Z109">
        <v>0</v>
      </c>
    </row>
    <row r="110" spans="1:26" ht="25.05" customHeight="1" x14ac:dyDescent="0.3">
      <c r="A110" s="178"/>
      <c r="B110" s="210">
        <v>26</v>
      </c>
      <c r="C110" s="179" t="s">
        <v>197</v>
      </c>
      <c r="D110" s="328" t="s">
        <v>198</v>
      </c>
      <c r="E110" s="328"/>
      <c r="F110" s="172" t="s">
        <v>95</v>
      </c>
      <c r="G110" s="174">
        <v>128.5</v>
      </c>
      <c r="H110" s="173"/>
      <c r="I110" s="173">
        <f t="shared" si="10"/>
        <v>0</v>
      </c>
      <c r="J110" s="172">
        <f t="shared" si="11"/>
        <v>116.94</v>
      </c>
      <c r="K110" s="177">
        <f t="shared" si="12"/>
        <v>0</v>
      </c>
      <c r="L110" s="177">
        <f t="shared" si="13"/>
        <v>0</v>
      </c>
      <c r="M110" s="177"/>
      <c r="N110" s="177">
        <v>0.91</v>
      </c>
      <c r="O110" s="177"/>
      <c r="P110" s="180"/>
      <c r="Q110" s="180"/>
      <c r="R110" s="180"/>
      <c r="S110" s="177">
        <f t="shared" si="14"/>
        <v>0</v>
      </c>
      <c r="T110" s="177"/>
      <c r="U110" s="177"/>
      <c r="V110" s="196"/>
      <c r="W110" s="52"/>
      <c r="Z110">
        <v>0</v>
      </c>
    </row>
    <row r="111" spans="1:26" ht="25.05" customHeight="1" x14ac:dyDescent="0.3">
      <c r="A111" s="178"/>
      <c r="B111" s="210">
        <v>27</v>
      </c>
      <c r="C111" s="179" t="s">
        <v>199</v>
      </c>
      <c r="D111" s="328" t="s">
        <v>200</v>
      </c>
      <c r="E111" s="328"/>
      <c r="F111" s="172" t="s">
        <v>95</v>
      </c>
      <c r="G111" s="174">
        <v>125.9</v>
      </c>
      <c r="H111" s="173"/>
      <c r="I111" s="173">
        <f t="shared" si="10"/>
        <v>0</v>
      </c>
      <c r="J111" s="172">
        <f t="shared" si="11"/>
        <v>80.58</v>
      </c>
      <c r="K111" s="177">
        <f t="shared" si="12"/>
        <v>0</v>
      </c>
      <c r="L111" s="177">
        <f t="shared" si="13"/>
        <v>0</v>
      </c>
      <c r="M111" s="177"/>
      <c r="N111" s="177">
        <v>0.64</v>
      </c>
      <c r="O111" s="177"/>
      <c r="P111" s="180"/>
      <c r="Q111" s="180"/>
      <c r="R111" s="180"/>
      <c r="S111" s="177">
        <f t="shared" si="14"/>
        <v>0</v>
      </c>
      <c r="T111" s="177"/>
      <c r="U111" s="177"/>
      <c r="V111" s="196"/>
      <c r="W111" s="52"/>
      <c r="Z111">
        <v>0</v>
      </c>
    </row>
    <row r="112" spans="1:26" ht="25.05" customHeight="1" x14ac:dyDescent="0.3">
      <c r="A112" s="178"/>
      <c r="B112" s="211">
        <v>28</v>
      </c>
      <c r="C112" s="187" t="s">
        <v>201</v>
      </c>
      <c r="D112" s="349" t="s">
        <v>202</v>
      </c>
      <c r="E112" s="349"/>
      <c r="F112" s="181" t="s">
        <v>115</v>
      </c>
      <c r="G112" s="183">
        <v>5</v>
      </c>
      <c r="H112" s="182"/>
      <c r="I112" s="182">
        <f t="shared" si="10"/>
        <v>0</v>
      </c>
      <c r="J112" s="181">
        <f t="shared" si="11"/>
        <v>310.3</v>
      </c>
      <c r="K112" s="186">
        <f t="shared" si="12"/>
        <v>0</v>
      </c>
      <c r="L112" s="186"/>
      <c r="M112" s="186">
        <f>ROUND(G112*(H112),2)</f>
        <v>0</v>
      </c>
      <c r="N112" s="186">
        <v>62.06</v>
      </c>
      <c r="O112" s="186"/>
      <c r="P112" s="188"/>
      <c r="Q112" s="188"/>
      <c r="R112" s="188"/>
      <c r="S112" s="186">
        <f t="shared" si="14"/>
        <v>0</v>
      </c>
      <c r="T112" s="186"/>
      <c r="U112" s="186"/>
      <c r="V112" s="199"/>
      <c r="W112" s="52"/>
      <c r="Z112">
        <v>0</v>
      </c>
    </row>
    <row r="113" spans="1:26" ht="25.05" customHeight="1" x14ac:dyDescent="0.3">
      <c r="A113" s="178"/>
      <c r="B113" s="211">
        <v>29</v>
      </c>
      <c r="C113" s="187" t="s">
        <v>203</v>
      </c>
      <c r="D113" s="349" t="s">
        <v>204</v>
      </c>
      <c r="E113" s="349"/>
      <c r="F113" s="181" t="s">
        <v>115</v>
      </c>
      <c r="G113" s="183">
        <v>10</v>
      </c>
      <c r="H113" s="182"/>
      <c r="I113" s="182">
        <f t="shared" si="10"/>
        <v>0</v>
      </c>
      <c r="J113" s="181">
        <f t="shared" si="11"/>
        <v>37.799999999999997</v>
      </c>
      <c r="K113" s="186">
        <f t="shared" si="12"/>
        <v>0</v>
      </c>
      <c r="L113" s="186"/>
      <c r="M113" s="186">
        <f>ROUND(G113*(H113),2)</f>
        <v>0</v>
      </c>
      <c r="N113" s="186">
        <v>3.7800000000000002</v>
      </c>
      <c r="O113" s="186"/>
      <c r="P113" s="188"/>
      <c r="Q113" s="188"/>
      <c r="R113" s="188"/>
      <c r="S113" s="186">
        <f t="shared" si="14"/>
        <v>0</v>
      </c>
      <c r="T113" s="186"/>
      <c r="U113" s="186"/>
      <c r="V113" s="199"/>
      <c r="W113" s="52"/>
      <c r="Z113">
        <v>0</v>
      </c>
    </row>
    <row r="114" spans="1:26" ht="25.05" customHeight="1" x14ac:dyDescent="0.3">
      <c r="A114" s="178"/>
      <c r="B114" s="211">
        <v>30</v>
      </c>
      <c r="C114" s="187" t="s">
        <v>205</v>
      </c>
      <c r="D114" s="349" t="s">
        <v>206</v>
      </c>
      <c r="E114" s="349"/>
      <c r="F114" s="181" t="s">
        <v>115</v>
      </c>
      <c r="G114" s="183">
        <v>5</v>
      </c>
      <c r="H114" s="182"/>
      <c r="I114" s="182">
        <f t="shared" si="10"/>
        <v>0</v>
      </c>
      <c r="J114" s="181">
        <f t="shared" si="11"/>
        <v>126.85</v>
      </c>
      <c r="K114" s="186">
        <f t="shared" si="12"/>
        <v>0</v>
      </c>
      <c r="L114" s="186"/>
      <c r="M114" s="186">
        <f>ROUND(G114*(H114),2)</f>
        <v>0</v>
      </c>
      <c r="N114" s="186">
        <v>25.37</v>
      </c>
      <c r="O114" s="186"/>
      <c r="P114" s="188"/>
      <c r="Q114" s="188"/>
      <c r="R114" s="188"/>
      <c r="S114" s="186">
        <f t="shared" si="14"/>
        <v>0</v>
      </c>
      <c r="T114" s="186"/>
      <c r="U114" s="186"/>
      <c r="V114" s="199"/>
      <c r="W114" s="52"/>
      <c r="Z114">
        <v>0</v>
      </c>
    </row>
    <row r="115" spans="1:26" ht="25.05" customHeight="1" x14ac:dyDescent="0.3">
      <c r="A115" s="178"/>
      <c r="B115" s="211">
        <v>31</v>
      </c>
      <c r="C115" s="187" t="s">
        <v>207</v>
      </c>
      <c r="D115" s="349" t="s">
        <v>208</v>
      </c>
      <c r="E115" s="349"/>
      <c r="F115" s="181" t="s">
        <v>115</v>
      </c>
      <c r="G115" s="183">
        <v>5</v>
      </c>
      <c r="H115" s="182"/>
      <c r="I115" s="182">
        <f t="shared" si="10"/>
        <v>0</v>
      </c>
      <c r="J115" s="181">
        <f t="shared" si="11"/>
        <v>4.1500000000000004</v>
      </c>
      <c r="K115" s="186">
        <f t="shared" si="12"/>
        <v>0</v>
      </c>
      <c r="L115" s="186"/>
      <c r="M115" s="186">
        <f>ROUND(G115*(H115),2)</f>
        <v>0</v>
      </c>
      <c r="N115" s="186">
        <v>0.83</v>
      </c>
      <c r="O115" s="186"/>
      <c r="P115" s="188"/>
      <c r="Q115" s="188"/>
      <c r="R115" s="188"/>
      <c r="S115" s="186">
        <f t="shared" si="14"/>
        <v>0</v>
      </c>
      <c r="T115" s="186"/>
      <c r="U115" s="186"/>
      <c r="V115" s="199"/>
      <c r="W115" s="52"/>
      <c r="Z115">
        <v>0</v>
      </c>
    </row>
    <row r="116" spans="1:26" ht="25.05" customHeight="1" x14ac:dyDescent="0.3">
      <c r="A116" s="178"/>
      <c r="B116" s="211">
        <v>32</v>
      </c>
      <c r="C116" s="187" t="s">
        <v>209</v>
      </c>
      <c r="D116" s="349" t="s">
        <v>235</v>
      </c>
      <c r="E116" s="349"/>
      <c r="F116" s="181" t="s">
        <v>115</v>
      </c>
      <c r="G116" s="183">
        <v>249.601</v>
      </c>
      <c r="H116" s="182"/>
      <c r="I116" s="182">
        <f t="shared" si="10"/>
        <v>0</v>
      </c>
      <c r="J116" s="181">
        <f t="shared" si="11"/>
        <v>1118.21</v>
      </c>
      <c r="K116" s="186">
        <f t="shared" si="12"/>
        <v>0</v>
      </c>
      <c r="L116" s="186"/>
      <c r="M116" s="186">
        <f>ROUND(G116*(H116),2)</f>
        <v>0</v>
      </c>
      <c r="N116" s="186">
        <v>4.4800000000000004</v>
      </c>
      <c r="O116" s="186"/>
      <c r="P116" s="188"/>
      <c r="Q116" s="188"/>
      <c r="R116" s="188"/>
      <c r="S116" s="186">
        <f t="shared" si="14"/>
        <v>0</v>
      </c>
      <c r="T116" s="186"/>
      <c r="U116" s="186"/>
      <c r="V116" s="199"/>
      <c r="W116" s="52"/>
      <c r="Z116">
        <v>0</v>
      </c>
    </row>
    <row r="117" spans="1:26" x14ac:dyDescent="0.3">
      <c r="A117" s="9"/>
      <c r="B117" s="54"/>
      <c r="C117" s="171">
        <v>9</v>
      </c>
      <c r="D117" s="347" t="s">
        <v>103</v>
      </c>
      <c r="E117" s="347"/>
      <c r="F117" s="9"/>
      <c r="G117" s="170"/>
      <c r="H117" s="66"/>
      <c r="I117" s="139">
        <f>ROUND((SUM(I103:I116))/1,2)</f>
        <v>0</v>
      </c>
      <c r="J117" s="9"/>
      <c r="K117" s="9"/>
      <c r="L117" s="9">
        <f>ROUND((SUM(L103:L116))/1,2)</f>
        <v>0</v>
      </c>
      <c r="M117" s="9">
        <f>ROUND((SUM(M103:M116))/1,2)</f>
        <v>0</v>
      </c>
      <c r="N117" s="9"/>
      <c r="O117" s="9"/>
      <c r="P117" s="9"/>
      <c r="Q117" s="9"/>
      <c r="R117" s="9"/>
      <c r="S117" s="9">
        <f>ROUND((SUM(S103:S116))/1,2)</f>
        <v>25.34</v>
      </c>
      <c r="T117" s="9"/>
      <c r="U117" s="9"/>
      <c r="V117" s="197">
        <f>ROUND((SUM(V103:V116))/1,2)</f>
        <v>0</v>
      </c>
      <c r="W117" s="214"/>
      <c r="X117" s="137"/>
      <c r="Y117" s="137"/>
      <c r="Z117" s="137"/>
    </row>
    <row r="118" spans="1:26" x14ac:dyDescent="0.3">
      <c r="A118" s="1"/>
      <c r="B118" s="206"/>
      <c r="C118" s="1"/>
      <c r="D118" s="1"/>
      <c r="E118" s="1"/>
      <c r="F118" s="1"/>
      <c r="G118" s="164"/>
      <c r="H118" s="131"/>
      <c r="I118" s="13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98"/>
      <c r="W118" s="52"/>
    </row>
    <row r="119" spans="1:26" x14ac:dyDescent="0.3">
      <c r="A119" s="9"/>
      <c r="B119" s="54"/>
      <c r="C119" s="171">
        <v>99</v>
      </c>
      <c r="D119" s="347" t="s">
        <v>116</v>
      </c>
      <c r="E119" s="347"/>
      <c r="F119" s="9"/>
      <c r="G119" s="170"/>
      <c r="H119" s="66"/>
      <c r="I119" s="66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95"/>
      <c r="W119" s="214"/>
      <c r="X119" s="137"/>
      <c r="Y119" s="137"/>
      <c r="Z119" s="137"/>
    </row>
    <row r="120" spans="1:26" ht="25.05" customHeight="1" x14ac:dyDescent="0.3">
      <c r="A120" s="178"/>
      <c r="B120" s="210">
        <v>33</v>
      </c>
      <c r="C120" s="179" t="s">
        <v>117</v>
      </c>
      <c r="D120" s="328" t="s">
        <v>118</v>
      </c>
      <c r="E120" s="328"/>
      <c r="F120" s="172" t="s">
        <v>85</v>
      </c>
      <c r="G120" s="174">
        <v>508.89699999999999</v>
      </c>
      <c r="H120" s="173"/>
      <c r="I120" s="173">
        <f>ROUND(G120*(H120),2)</f>
        <v>0</v>
      </c>
      <c r="J120" s="172">
        <f>ROUND(G120*(N120),2)</f>
        <v>1251.8900000000001</v>
      </c>
      <c r="K120" s="177">
        <f>ROUND(G120*(O120),2)</f>
        <v>0</v>
      </c>
      <c r="L120" s="177">
        <f>ROUND(G120*(H120),2)</f>
        <v>0</v>
      </c>
      <c r="M120" s="177"/>
      <c r="N120" s="177">
        <v>2.46</v>
      </c>
      <c r="O120" s="177"/>
      <c r="P120" s="180"/>
      <c r="Q120" s="180"/>
      <c r="R120" s="180"/>
      <c r="S120" s="177">
        <f>ROUND(G120*(P120),3)</f>
        <v>0</v>
      </c>
      <c r="T120" s="177"/>
      <c r="U120" s="177"/>
      <c r="V120" s="196"/>
      <c r="W120" s="52"/>
      <c r="Z120">
        <v>0</v>
      </c>
    </row>
    <row r="121" spans="1:26" x14ac:dyDescent="0.3">
      <c r="A121" s="9"/>
      <c r="B121" s="54"/>
      <c r="C121" s="171">
        <v>99</v>
      </c>
      <c r="D121" s="347" t="s">
        <v>116</v>
      </c>
      <c r="E121" s="347"/>
      <c r="F121" s="9"/>
      <c r="G121" s="170"/>
      <c r="H121" s="66"/>
      <c r="I121" s="139">
        <f>ROUND((SUM(I119:I120))/1,2)</f>
        <v>0</v>
      </c>
      <c r="J121" s="9"/>
      <c r="K121" s="9"/>
      <c r="L121" s="9">
        <f>ROUND((SUM(L119:L120))/1,2)</f>
        <v>0</v>
      </c>
      <c r="M121" s="9">
        <f>ROUND((SUM(M119:M120))/1,2)</f>
        <v>0</v>
      </c>
      <c r="N121" s="9"/>
      <c r="O121" s="9"/>
      <c r="P121" s="189"/>
      <c r="Q121" s="1"/>
      <c r="R121" s="1"/>
      <c r="S121" s="189">
        <f>ROUND((SUM(S119:S120))/1,2)</f>
        <v>0</v>
      </c>
      <c r="T121" s="2"/>
      <c r="U121" s="2"/>
      <c r="V121" s="197">
        <f>ROUND((SUM(V119:V120))/1,2)</f>
        <v>0</v>
      </c>
      <c r="W121" s="52"/>
    </row>
    <row r="122" spans="1:26" x14ac:dyDescent="0.3">
      <c r="A122" s="1"/>
      <c r="B122" s="206"/>
      <c r="C122" s="1"/>
      <c r="D122" s="1"/>
      <c r="E122" s="1"/>
      <c r="F122" s="1"/>
      <c r="G122" s="164"/>
      <c r="H122" s="131"/>
      <c r="I122" s="13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98"/>
      <c r="W122" s="52"/>
    </row>
    <row r="123" spans="1:26" x14ac:dyDescent="0.3">
      <c r="A123" s="9"/>
      <c r="B123" s="54"/>
      <c r="C123" s="9"/>
      <c r="D123" s="344" t="s">
        <v>61</v>
      </c>
      <c r="E123" s="344"/>
      <c r="F123" s="9"/>
      <c r="G123" s="170"/>
      <c r="H123" s="66"/>
      <c r="I123" s="139">
        <f>ROUND((SUM(I77:I122))/2,2)</f>
        <v>0</v>
      </c>
      <c r="J123" s="9"/>
      <c r="K123" s="9"/>
      <c r="L123" s="9">
        <f>ROUND((SUM(L77:L122))/2,2)</f>
        <v>0</v>
      </c>
      <c r="M123" s="9">
        <f>ROUND((SUM(M77:M122))/2,2)</f>
        <v>0</v>
      </c>
      <c r="N123" s="9"/>
      <c r="O123" s="9"/>
      <c r="P123" s="189"/>
      <c r="Q123" s="1"/>
      <c r="R123" s="1"/>
      <c r="S123" s="189">
        <f>ROUND((SUM(S77:S122))/2,2)</f>
        <v>361.39</v>
      </c>
      <c r="T123" s="1"/>
      <c r="U123" s="1"/>
      <c r="V123" s="197">
        <f>ROUND((SUM(V77:V122))/2,2)</f>
        <v>0</v>
      </c>
      <c r="W123" s="52"/>
    </row>
    <row r="124" spans="1:26" x14ac:dyDescent="0.3">
      <c r="A124" s="1"/>
      <c r="B124" s="212"/>
      <c r="C124" s="190"/>
      <c r="D124" s="348" t="s">
        <v>66</v>
      </c>
      <c r="E124" s="348"/>
      <c r="F124" s="190"/>
      <c r="G124" s="192"/>
      <c r="H124" s="191"/>
      <c r="I124" s="191">
        <f>ROUND((SUM(I77:I123))/3,2)</f>
        <v>0</v>
      </c>
      <c r="J124" s="190"/>
      <c r="K124" s="190">
        <f>ROUND((SUM(K77:K123))/3,2)</f>
        <v>0</v>
      </c>
      <c r="L124" s="190">
        <f>ROUND((SUM(L77:L123))/3,2)</f>
        <v>0</v>
      </c>
      <c r="M124" s="190">
        <f>ROUND((SUM(M77:M123))/3,2)</f>
        <v>0</v>
      </c>
      <c r="N124" s="190"/>
      <c r="O124" s="190"/>
      <c r="P124" s="192"/>
      <c r="Q124" s="190"/>
      <c r="R124" s="190"/>
      <c r="S124" s="192">
        <f>ROUND((SUM(S77:S123))/3,2)</f>
        <v>361.39</v>
      </c>
      <c r="T124" s="190"/>
      <c r="U124" s="190"/>
      <c r="V124" s="200">
        <f>ROUND((SUM(V77:V123))/3,2)</f>
        <v>0</v>
      </c>
      <c r="W124" s="52"/>
      <c r="Y124">
        <f>(SUM(Y77:Y123))</f>
        <v>0</v>
      </c>
      <c r="Z124">
        <f>(SUM(Z77:Z123))</f>
        <v>0</v>
      </c>
    </row>
  </sheetData>
  <mergeCells count="91">
    <mergeCell ref="D123:E123"/>
    <mergeCell ref="D124:E124"/>
    <mergeCell ref="D115:E115"/>
    <mergeCell ref="D116:E116"/>
    <mergeCell ref="D117:E117"/>
    <mergeCell ref="D119:E119"/>
    <mergeCell ref="D120:E120"/>
    <mergeCell ref="D121:E121"/>
    <mergeCell ref="D114:E114"/>
    <mergeCell ref="D103:E103"/>
    <mergeCell ref="D104:E104"/>
    <mergeCell ref="D105:E105"/>
    <mergeCell ref="D106:E106"/>
    <mergeCell ref="D107:E107"/>
    <mergeCell ref="D108:E108"/>
    <mergeCell ref="D109:E109"/>
    <mergeCell ref="D110:E110"/>
    <mergeCell ref="D111:E111"/>
    <mergeCell ref="D112:E112"/>
    <mergeCell ref="D113:E113"/>
    <mergeCell ref="D101:E101"/>
    <mergeCell ref="D90:E90"/>
    <mergeCell ref="D91:E91"/>
    <mergeCell ref="D92:E92"/>
    <mergeCell ref="D93:E93"/>
    <mergeCell ref="D94:E94"/>
    <mergeCell ref="D95:E95"/>
    <mergeCell ref="D96:E96"/>
    <mergeCell ref="D97:E97"/>
    <mergeCell ref="D98:E98"/>
    <mergeCell ref="D99:E99"/>
    <mergeCell ref="D100:E100"/>
    <mergeCell ref="F25:H25"/>
    <mergeCell ref="D89:E89"/>
    <mergeCell ref="D77:E77"/>
    <mergeCell ref="D78:E78"/>
    <mergeCell ref="D79:E79"/>
    <mergeCell ref="D80:E80"/>
    <mergeCell ref="D81:E81"/>
    <mergeCell ref="D82:E82"/>
    <mergeCell ref="D83:E83"/>
    <mergeCell ref="D84:E84"/>
    <mergeCell ref="D85:E85"/>
    <mergeCell ref="D86:E86"/>
    <mergeCell ref="D87:E87"/>
    <mergeCell ref="F31:G31"/>
    <mergeCell ref="B54:C54"/>
    <mergeCell ref="B44:V44"/>
    <mergeCell ref="B46:E46"/>
    <mergeCell ref="B47:E47"/>
    <mergeCell ref="B48:E48"/>
    <mergeCell ref="F46:H46"/>
    <mergeCell ref="F47:H47"/>
    <mergeCell ref="F48:H48"/>
    <mergeCell ref="B49:I49"/>
    <mergeCell ref="B70:E70"/>
    <mergeCell ref="I68:P68"/>
    <mergeCell ref="B55:D55"/>
    <mergeCell ref="B56:D56"/>
    <mergeCell ref="B57:D57"/>
    <mergeCell ref="B58:D58"/>
    <mergeCell ref="B59:D59"/>
    <mergeCell ref="B60:D60"/>
    <mergeCell ref="B62:D62"/>
    <mergeCell ref="B66:V66"/>
    <mergeCell ref="B68:E68"/>
    <mergeCell ref="B69:E69"/>
    <mergeCell ref="F26:H26"/>
    <mergeCell ref="F27:H27"/>
    <mergeCell ref="F28:G28"/>
    <mergeCell ref="F29:G29"/>
    <mergeCell ref="F30:G30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  <mergeCell ref="H1:I1"/>
  </mergeCells>
  <hyperlinks>
    <hyperlink ref="B1:C1" location="A2:A2" tooltip="Klikni na prechod ku Kryciemu listu..." display="Krycí list rozpočtu" xr:uid="{9A6E2140-5452-4ACC-9AA0-0DD17DEDC2E3}"/>
    <hyperlink ref="E1:F1" location="A54:A54" tooltip="Klikni na prechod ku rekapitulácii..." display="Rekapitulácia rozpočtu" xr:uid="{00759EEF-47FA-4F20-90C1-B288BCDA8F1C}"/>
    <hyperlink ref="H1:I1" location="B76:B76" tooltip="Klikni na prechod ku Rozpočet..." display="Rozpočet" xr:uid="{3AF9A606-2884-4D95-AB44-EF6977A5D93C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Rekonštrukcia základnej technickej infraštruktúry v obci Bystré / SO-02 Cyklochodník a chodník</oddHeader>
    <oddFooter>&amp;RStrana &amp;P z &amp;N    &amp;L&amp;7Spracované systémom Systematic® Kalkulus, tel.: 051 77 10 585</oddFooter>
  </headerFooter>
  <rowBreaks count="2" manualBreakCount="2">
    <brk id="40" max="16383" man="1"/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E41C5-E566-4DF5-8282-D48CEF8CF9B9}">
  <dimension ref="A1:AA117"/>
  <sheetViews>
    <sheetView workbookViewId="0">
      <pane ySplit="1" topLeftCell="A97" activePane="bottomLeft" state="frozen"/>
      <selection pane="bottomLeft" activeCell="G104" sqref="G104"/>
    </sheetView>
  </sheetViews>
  <sheetFormatPr defaultColWidth="0" defaultRowHeight="14.4" x14ac:dyDescent="0.3"/>
  <cols>
    <col min="1" max="1" width="1.77734375" customWidth="1"/>
    <col min="2" max="2" width="4.77734375" customWidth="1"/>
    <col min="3" max="3" width="12.77734375" customWidth="1"/>
    <col min="4" max="5" width="22.77734375" customWidth="1"/>
    <col min="6" max="7" width="9.77734375" customWidth="1"/>
    <col min="8" max="8" width="9.109375" customWidth="1"/>
    <col min="9" max="9" width="12.77734375" customWidth="1"/>
    <col min="10" max="10" width="10.77734375" hidden="1" customWidth="1"/>
    <col min="11" max="15" width="0" hidden="1" customWidth="1"/>
    <col min="16" max="16" width="9.77734375" customWidth="1"/>
    <col min="17" max="18" width="0" hidden="1" customWidth="1"/>
    <col min="19" max="19" width="7.77734375" customWidth="1"/>
    <col min="20" max="21" width="0" hidden="1" customWidth="1"/>
    <col min="22" max="22" width="7.77734375" customWidth="1"/>
    <col min="23" max="23" width="2.77734375" customWidth="1"/>
    <col min="24" max="26" width="0" hidden="1" customWidth="1"/>
    <col min="27" max="27" width="8.88671875" hidden="1" customWidth="1"/>
  </cols>
  <sheetData>
    <row r="1" spans="1:23" ht="34.950000000000003" customHeight="1" x14ac:dyDescent="0.3">
      <c r="A1" s="11"/>
      <c r="B1" s="289" t="s">
        <v>17</v>
      </c>
      <c r="C1" s="290"/>
      <c r="D1" s="11"/>
      <c r="E1" s="291" t="s">
        <v>0</v>
      </c>
      <c r="F1" s="292"/>
      <c r="G1" s="12"/>
      <c r="H1" s="333" t="s">
        <v>67</v>
      </c>
      <c r="I1" s="290"/>
      <c r="J1" s="158"/>
      <c r="K1" s="159"/>
      <c r="L1" s="159"/>
      <c r="M1" s="159"/>
      <c r="N1" s="159"/>
      <c r="O1" s="159"/>
      <c r="P1" s="160"/>
      <c r="Q1" s="110"/>
      <c r="R1" s="110"/>
      <c r="S1" s="110"/>
      <c r="T1" s="110"/>
      <c r="U1" s="110"/>
      <c r="V1" s="110"/>
      <c r="W1" s="52">
        <v>30.126000000000001</v>
      </c>
    </row>
    <row r="2" spans="1:23" ht="34.950000000000003" customHeight="1" x14ac:dyDescent="0.3">
      <c r="A2" s="14"/>
      <c r="B2" s="293" t="s">
        <v>17</v>
      </c>
      <c r="C2" s="294"/>
      <c r="D2" s="294"/>
      <c r="E2" s="294"/>
      <c r="F2" s="294"/>
      <c r="G2" s="294"/>
      <c r="H2" s="294"/>
      <c r="I2" s="294"/>
      <c r="J2" s="294"/>
      <c r="K2" s="294"/>
      <c r="L2" s="294"/>
      <c r="M2" s="294"/>
      <c r="N2" s="294"/>
      <c r="O2" s="294"/>
      <c r="P2" s="294"/>
      <c r="Q2" s="295"/>
      <c r="R2" s="295"/>
      <c r="S2" s="295"/>
      <c r="T2" s="295"/>
      <c r="U2" s="295"/>
      <c r="V2" s="296"/>
      <c r="W2" s="52"/>
    </row>
    <row r="3" spans="1:23" ht="18" customHeight="1" x14ac:dyDescent="0.3">
      <c r="A3" s="14"/>
      <c r="B3" s="262" t="s">
        <v>1</v>
      </c>
      <c r="C3" s="263"/>
      <c r="D3" s="263"/>
      <c r="E3" s="263"/>
      <c r="F3" s="263"/>
      <c r="G3" s="264"/>
      <c r="H3" s="264"/>
      <c r="I3" s="264"/>
      <c r="J3" s="264"/>
      <c r="K3" s="264"/>
      <c r="L3" s="264"/>
      <c r="M3" s="264"/>
      <c r="N3" s="264"/>
      <c r="O3" s="264"/>
      <c r="P3" s="264"/>
      <c r="Q3" s="264"/>
      <c r="R3" s="264"/>
      <c r="S3" s="264"/>
      <c r="T3" s="264"/>
      <c r="U3" s="264"/>
      <c r="V3" s="265"/>
      <c r="W3" s="52"/>
    </row>
    <row r="4" spans="1:23" ht="18" customHeight="1" x14ac:dyDescent="0.3">
      <c r="A4" s="14"/>
      <c r="B4" s="42" t="s">
        <v>210</v>
      </c>
      <c r="C4" s="31"/>
      <c r="D4" s="24"/>
      <c r="E4" s="24"/>
      <c r="F4" s="43" t="s">
        <v>19</v>
      </c>
      <c r="G4" s="24"/>
      <c r="H4" s="24"/>
      <c r="I4" s="24"/>
      <c r="J4" s="24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111"/>
      <c r="W4" s="52"/>
    </row>
    <row r="5" spans="1:23" ht="18" customHeight="1" x14ac:dyDescent="0.3">
      <c r="A5" s="14"/>
      <c r="B5" s="39"/>
      <c r="C5" s="31"/>
      <c r="D5" s="24"/>
      <c r="E5" s="24"/>
      <c r="F5" s="43" t="s">
        <v>20</v>
      </c>
      <c r="G5" s="24"/>
      <c r="H5" s="24"/>
      <c r="I5" s="24"/>
      <c r="J5" s="24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111"/>
      <c r="W5" s="52"/>
    </row>
    <row r="6" spans="1:23" ht="18" customHeight="1" x14ac:dyDescent="0.3">
      <c r="A6" s="14"/>
      <c r="B6" s="44" t="s">
        <v>21</v>
      </c>
      <c r="C6" s="31"/>
      <c r="D6" s="43" t="s">
        <v>22</v>
      </c>
      <c r="E6" s="24"/>
      <c r="F6" s="43" t="s">
        <v>23</v>
      </c>
      <c r="G6" s="43" t="s">
        <v>24</v>
      </c>
      <c r="H6" s="24"/>
      <c r="I6" s="24"/>
      <c r="J6" s="24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111"/>
      <c r="W6" s="52"/>
    </row>
    <row r="7" spans="1:23" ht="19.95" customHeight="1" x14ac:dyDescent="0.3">
      <c r="A7" s="14"/>
      <c r="B7" s="297" t="s">
        <v>25</v>
      </c>
      <c r="C7" s="298"/>
      <c r="D7" s="298"/>
      <c r="E7" s="298"/>
      <c r="F7" s="298"/>
      <c r="G7" s="298"/>
      <c r="H7" s="299"/>
      <c r="I7" s="46"/>
      <c r="J7" s="47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111"/>
      <c r="W7" s="52"/>
    </row>
    <row r="8" spans="1:23" ht="18" customHeight="1" x14ac:dyDescent="0.3">
      <c r="A8" s="14"/>
      <c r="B8" s="48" t="s">
        <v>28</v>
      </c>
      <c r="C8" s="45"/>
      <c r="D8" s="27"/>
      <c r="E8" s="27"/>
      <c r="F8" s="49" t="s">
        <v>29</v>
      </c>
      <c r="G8" s="27"/>
      <c r="H8" s="27"/>
      <c r="I8" s="24"/>
      <c r="J8" s="24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111"/>
      <c r="W8" s="52"/>
    </row>
    <row r="9" spans="1:23" ht="19.95" customHeight="1" x14ac:dyDescent="0.3">
      <c r="A9" s="14"/>
      <c r="B9" s="266" t="s">
        <v>26</v>
      </c>
      <c r="C9" s="267"/>
      <c r="D9" s="267"/>
      <c r="E9" s="267"/>
      <c r="F9" s="267"/>
      <c r="G9" s="267"/>
      <c r="H9" s="288"/>
      <c r="I9" s="47"/>
      <c r="J9" s="47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111"/>
      <c r="W9" s="52"/>
    </row>
    <row r="10" spans="1:23" ht="18" customHeight="1" x14ac:dyDescent="0.3">
      <c r="A10" s="14"/>
      <c r="B10" s="44" t="s">
        <v>28</v>
      </c>
      <c r="C10" s="31"/>
      <c r="D10" s="24"/>
      <c r="E10" s="24"/>
      <c r="F10" s="43" t="s">
        <v>29</v>
      </c>
      <c r="G10" s="24"/>
      <c r="H10" s="24"/>
      <c r="I10" s="24"/>
      <c r="J10" s="24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111"/>
      <c r="W10" s="52"/>
    </row>
    <row r="11" spans="1:23" ht="19.95" customHeight="1" x14ac:dyDescent="0.3">
      <c r="A11" s="14"/>
      <c r="B11" s="266" t="s">
        <v>27</v>
      </c>
      <c r="C11" s="267"/>
      <c r="D11" s="267"/>
      <c r="E11" s="267"/>
      <c r="F11" s="267"/>
      <c r="G11" s="267"/>
      <c r="H11" s="288"/>
      <c r="I11" s="47"/>
      <c r="J11" s="47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111"/>
      <c r="W11" s="52"/>
    </row>
    <row r="12" spans="1:23" ht="18" customHeight="1" x14ac:dyDescent="0.3">
      <c r="A12" s="14"/>
      <c r="B12" s="44" t="s">
        <v>28</v>
      </c>
      <c r="C12" s="31"/>
      <c r="D12" s="24"/>
      <c r="E12" s="24"/>
      <c r="F12" s="43" t="s">
        <v>29</v>
      </c>
      <c r="G12" s="24"/>
      <c r="H12" s="24"/>
      <c r="I12" s="24"/>
      <c r="J12" s="24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111"/>
      <c r="W12" s="52"/>
    </row>
    <row r="13" spans="1:23" ht="18" customHeight="1" x14ac:dyDescent="0.3">
      <c r="A13" s="14"/>
      <c r="B13" s="38"/>
      <c r="C13" s="30"/>
      <c r="D13" s="20"/>
      <c r="E13" s="20"/>
      <c r="F13" s="20"/>
      <c r="G13" s="20"/>
      <c r="H13" s="20"/>
      <c r="I13" s="31"/>
      <c r="J13" s="24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111"/>
      <c r="W13" s="52"/>
    </row>
    <row r="14" spans="1:23" ht="18" customHeight="1" x14ac:dyDescent="0.3">
      <c r="A14" s="14"/>
      <c r="B14" s="53" t="s">
        <v>6</v>
      </c>
      <c r="C14" s="61" t="s">
        <v>50</v>
      </c>
      <c r="D14" s="60" t="s">
        <v>51</v>
      </c>
      <c r="E14" s="65" t="s">
        <v>52</v>
      </c>
      <c r="F14" s="257" t="s">
        <v>36</v>
      </c>
      <c r="G14" s="258"/>
      <c r="H14" s="302"/>
      <c r="I14" s="31"/>
      <c r="J14" s="24"/>
      <c r="K14" s="25"/>
      <c r="L14" s="25"/>
      <c r="M14" s="25"/>
      <c r="N14" s="25"/>
      <c r="O14" s="72"/>
      <c r="P14" s="80">
        <v>0</v>
      </c>
      <c r="Q14" s="76"/>
      <c r="R14" s="25"/>
      <c r="S14" s="25"/>
      <c r="T14" s="25"/>
      <c r="U14" s="25"/>
      <c r="V14" s="111"/>
      <c r="W14" s="52"/>
    </row>
    <row r="15" spans="1:23" ht="18" customHeight="1" x14ac:dyDescent="0.3">
      <c r="A15" s="14"/>
      <c r="B15" s="54" t="s">
        <v>30</v>
      </c>
      <c r="C15" s="62">
        <f>'SO 15647'!E61</f>
        <v>0</v>
      </c>
      <c r="D15" s="57">
        <f>'SO 15647'!F61</f>
        <v>0</v>
      </c>
      <c r="E15" s="66">
        <f>'SO 15647'!G61</f>
        <v>0</v>
      </c>
      <c r="F15" s="303"/>
      <c r="G15" s="276"/>
      <c r="H15" s="301"/>
      <c r="I15" s="24"/>
      <c r="J15" s="24"/>
      <c r="K15" s="25"/>
      <c r="L15" s="25"/>
      <c r="M15" s="25"/>
      <c r="N15" s="25"/>
      <c r="O15" s="72"/>
      <c r="P15" s="81"/>
      <c r="Q15" s="76"/>
      <c r="R15" s="25"/>
      <c r="S15" s="25"/>
      <c r="T15" s="25"/>
      <c r="U15" s="25"/>
      <c r="V15" s="111"/>
      <c r="W15" s="52"/>
    </row>
    <row r="16" spans="1:23" ht="18" customHeight="1" x14ac:dyDescent="0.3">
      <c r="A16" s="14"/>
      <c r="B16" s="53" t="s">
        <v>31</v>
      </c>
      <c r="C16" s="90"/>
      <c r="D16" s="91"/>
      <c r="E16" s="92"/>
      <c r="F16" s="272" t="s">
        <v>37</v>
      </c>
      <c r="G16" s="276"/>
      <c r="H16" s="301"/>
      <c r="I16" s="24"/>
      <c r="J16" s="24"/>
      <c r="K16" s="25"/>
      <c r="L16" s="25"/>
      <c r="M16" s="25"/>
      <c r="N16" s="25"/>
      <c r="O16" s="72"/>
      <c r="P16" s="82">
        <f>(SUM(Z78:Z116))</f>
        <v>0</v>
      </c>
      <c r="Q16" s="76"/>
      <c r="R16" s="25"/>
      <c r="S16" s="25"/>
      <c r="T16" s="25"/>
      <c r="U16" s="25"/>
      <c r="V16" s="111"/>
      <c r="W16" s="52"/>
    </row>
    <row r="17" spans="1:26" ht="18" customHeight="1" x14ac:dyDescent="0.3">
      <c r="A17" s="14"/>
      <c r="B17" s="54" t="s">
        <v>32</v>
      </c>
      <c r="C17" s="62"/>
      <c r="D17" s="57"/>
      <c r="E17" s="66"/>
      <c r="F17" s="273" t="s">
        <v>38</v>
      </c>
      <c r="G17" s="276"/>
      <c r="H17" s="301"/>
      <c r="I17" s="24"/>
      <c r="J17" s="24"/>
      <c r="K17" s="25"/>
      <c r="L17" s="25"/>
      <c r="M17" s="25"/>
      <c r="N17" s="25"/>
      <c r="O17" s="72"/>
      <c r="P17" s="82">
        <f>(SUM(Y78:Y116))</f>
        <v>0</v>
      </c>
      <c r="Q17" s="76"/>
      <c r="R17" s="25"/>
      <c r="S17" s="25"/>
      <c r="T17" s="25"/>
      <c r="U17" s="25"/>
      <c r="V17" s="111"/>
      <c r="W17" s="52"/>
    </row>
    <row r="18" spans="1:26" ht="18" customHeight="1" x14ac:dyDescent="0.3">
      <c r="A18" s="14"/>
      <c r="B18" s="55" t="s">
        <v>33</v>
      </c>
      <c r="C18" s="63"/>
      <c r="D18" s="58"/>
      <c r="E18" s="67"/>
      <c r="F18" s="275"/>
      <c r="G18" s="281"/>
      <c r="H18" s="301"/>
      <c r="I18" s="24"/>
      <c r="J18" s="24"/>
      <c r="K18" s="25"/>
      <c r="L18" s="25"/>
      <c r="M18" s="25"/>
      <c r="N18" s="25"/>
      <c r="O18" s="72"/>
      <c r="P18" s="81"/>
      <c r="Q18" s="76"/>
      <c r="R18" s="25"/>
      <c r="S18" s="25"/>
      <c r="T18" s="25"/>
      <c r="U18" s="25"/>
      <c r="V18" s="111"/>
      <c r="W18" s="52"/>
    </row>
    <row r="19" spans="1:26" ht="18" customHeight="1" x14ac:dyDescent="0.3">
      <c r="A19" s="14"/>
      <c r="B19" s="55" t="s">
        <v>34</v>
      </c>
      <c r="C19" s="64"/>
      <c r="D19" s="59"/>
      <c r="E19" s="67"/>
      <c r="F19" s="304"/>
      <c r="G19" s="305"/>
      <c r="H19" s="306"/>
      <c r="I19" s="24"/>
      <c r="J19" s="24"/>
      <c r="K19" s="25"/>
      <c r="L19" s="25"/>
      <c r="M19" s="25"/>
      <c r="N19" s="25"/>
      <c r="O19" s="72"/>
      <c r="P19" s="81"/>
      <c r="Q19" s="76"/>
      <c r="R19" s="25"/>
      <c r="S19" s="25"/>
      <c r="T19" s="25"/>
      <c r="U19" s="25"/>
      <c r="V19" s="111"/>
      <c r="W19" s="52"/>
    </row>
    <row r="20" spans="1:26" ht="18" customHeight="1" x14ac:dyDescent="0.3">
      <c r="A20" s="14"/>
      <c r="B20" s="51" t="s">
        <v>35</v>
      </c>
      <c r="C20" s="56"/>
      <c r="D20" s="93"/>
      <c r="E20" s="94">
        <f>SUM(E15:E19)</f>
        <v>0</v>
      </c>
      <c r="F20" s="268" t="s">
        <v>35</v>
      </c>
      <c r="G20" s="274"/>
      <c r="H20" s="302"/>
      <c r="I20" s="31"/>
      <c r="J20" s="24"/>
      <c r="K20" s="25"/>
      <c r="L20" s="25"/>
      <c r="M20" s="25"/>
      <c r="N20" s="25"/>
      <c r="O20" s="72"/>
      <c r="P20" s="83">
        <f>SUM(P14:P19)</f>
        <v>0</v>
      </c>
      <c r="Q20" s="76"/>
      <c r="R20" s="25"/>
      <c r="S20" s="25"/>
      <c r="T20" s="25"/>
      <c r="U20" s="25"/>
      <c r="V20" s="111"/>
      <c r="W20" s="52"/>
    </row>
    <row r="21" spans="1:26" ht="18" customHeight="1" x14ac:dyDescent="0.3">
      <c r="A21" s="14"/>
      <c r="B21" s="48" t="s">
        <v>44</v>
      </c>
      <c r="C21" s="50"/>
      <c r="D21" s="89"/>
      <c r="E21" s="68">
        <f>((E15*U22*0)+(E16*V22*0)+(E17*W22*0))/100</f>
        <v>0</v>
      </c>
      <c r="F21" s="279" t="s">
        <v>47</v>
      </c>
      <c r="G21" s="276"/>
      <c r="H21" s="301"/>
      <c r="I21" s="24"/>
      <c r="J21" s="24"/>
      <c r="K21" s="25"/>
      <c r="L21" s="25"/>
      <c r="M21" s="25"/>
      <c r="N21" s="25"/>
      <c r="O21" s="72"/>
      <c r="P21" s="82">
        <f>((E15*X22*0)+(E16*Y22*0)+(E17*Z22*0))/100</f>
        <v>0</v>
      </c>
      <c r="Q21" s="76"/>
      <c r="R21" s="25"/>
      <c r="S21" s="25"/>
      <c r="T21" s="25"/>
      <c r="U21" s="25"/>
      <c r="V21" s="111"/>
      <c r="W21" s="52"/>
    </row>
    <row r="22" spans="1:26" ht="18" customHeight="1" x14ac:dyDescent="0.3">
      <c r="A22" s="14"/>
      <c r="B22" s="44" t="s">
        <v>45</v>
      </c>
      <c r="C22" s="33"/>
      <c r="D22" s="70"/>
      <c r="E22" s="69">
        <f>((E15*U23*0)+(E16*V23*0)+(E17*W23*0))/100</f>
        <v>0</v>
      </c>
      <c r="F22" s="279" t="s">
        <v>48</v>
      </c>
      <c r="G22" s="276"/>
      <c r="H22" s="301"/>
      <c r="I22" s="24"/>
      <c r="J22" s="24"/>
      <c r="K22" s="25"/>
      <c r="L22" s="25"/>
      <c r="M22" s="25"/>
      <c r="N22" s="25"/>
      <c r="O22" s="72"/>
      <c r="P22" s="82">
        <f>((E15*X23*0)+(E16*Y23*0)+(E17*Z23*0))/100</f>
        <v>0</v>
      </c>
      <c r="Q22" s="76"/>
      <c r="R22" s="25"/>
      <c r="S22" s="25"/>
      <c r="T22" s="25"/>
      <c r="U22" s="25">
        <v>1</v>
      </c>
      <c r="V22" s="112">
        <v>1</v>
      </c>
      <c r="W22" s="52">
        <v>1</v>
      </c>
      <c r="X22">
        <v>1</v>
      </c>
      <c r="Y22">
        <v>1</v>
      </c>
      <c r="Z22">
        <v>1</v>
      </c>
    </row>
    <row r="23" spans="1:26" ht="18" customHeight="1" x14ac:dyDescent="0.3">
      <c r="A23" s="14"/>
      <c r="B23" s="44" t="s">
        <v>46</v>
      </c>
      <c r="C23" s="33"/>
      <c r="D23" s="70"/>
      <c r="E23" s="69">
        <f>((E15*U24*0)+(E16*V24*0)+(E17*W24*0))/100</f>
        <v>0</v>
      </c>
      <c r="F23" s="279" t="s">
        <v>49</v>
      </c>
      <c r="G23" s="276"/>
      <c r="H23" s="301"/>
      <c r="I23" s="24"/>
      <c r="J23" s="24"/>
      <c r="K23" s="25"/>
      <c r="L23" s="25"/>
      <c r="M23" s="25"/>
      <c r="N23" s="25"/>
      <c r="O23" s="72"/>
      <c r="P23" s="82">
        <f>((E15*X24*0)+(E16*Y24*0)+(E17*Z24*0))/100</f>
        <v>0</v>
      </c>
      <c r="Q23" s="76"/>
      <c r="R23" s="25"/>
      <c r="S23" s="25"/>
      <c r="T23" s="25"/>
      <c r="U23" s="25">
        <v>1</v>
      </c>
      <c r="V23" s="112">
        <v>1</v>
      </c>
      <c r="W23" s="52">
        <v>0</v>
      </c>
      <c r="X23">
        <v>1</v>
      </c>
      <c r="Y23">
        <v>1</v>
      </c>
      <c r="Z23">
        <v>1</v>
      </c>
    </row>
    <row r="24" spans="1:26" ht="18" customHeight="1" x14ac:dyDescent="0.3">
      <c r="A24" s="14"/>
      <c r="B24" s="39"/>
      <c r="C24" s="33"/>
      <c r="D24" s="70"/>
      <c r="E24" s="70"/>
      <c r="F24" s="300"/>
      <c r="G24" s="281"/>
      <c r="H24" s="301"/>
      <c r="I24" s="24"/>
      <c r="J24" s="24"/>
      <c r="K24" s="25"/>
      <c r="L24" s="25"/>
      <c r="M24" s="25"/>
      <c r="N24" s="25"/>
      <c r="O24" s="72"/>
      <c r="P24" s="84"/>
      <c r="Q24" s="76"/>
      <c r="R24" s="25"/>
      <c r="S24" s="25"/>
      <c r="T24" s="25"/>
      <c r="U24" s="25">
        <v>1</v>
      </c>
      <c r="V24" s="112">
        <v>1</v>
      </c>
      <c r="W24" s="52">
        <v>1</v>
      </c>
      <c r="X24">
        <v>1</v>
      </c>
      <c r="Y24">
        <v>1</v>
      </c>
      <c r="Z24">
        <v>0</v>
      </c>
    </row>
    <row r="25" spans="1:26" ht="18" customHeight="1" x14ac:dyDescent="0.3">
      <c r="A25" s="14"/>
      <c r="B25" s="44"/>
      <c r="C25" s="33"/>
      <c r="D25" s="70"/>
      <c r="E25" s="70"/>
      <c r="F25" s="310" t="s">
        <v>35</v>
      </c>
      <c r="G25" s="305"/>
      <c r="H25" s="301"/>
      <c r="I25" s="24"/>
      <c r="J25" s="24"/>
      <c r="K25" s="25"/>
      <c r="L25" s="25"/>
      <c r="M25" s="25"/>
      <c r="N25" s="25"/>
      <c r="O25" s="72"/>
      <c r="P25" s="83">
        <f>SUM(E21:E24)+SUM(P21:P24)</f>
        <v>0</v>
      </c>
      <c r="Q25" s="76"/>
      <c r="R25" s="25"/>
      <c r="S25" s="25"/>
      <c r="T25" s="25"/>
      <c r="U25" s="25"/>
      <c r="V25" s="111"/>
      <c r="W25" s="52"/>
    </row>
    <row r="26" spans="1:26" ht="18" customHeight="1" x14ac:dyDescent="0.3">
      <c r="A26" s="14"/>
      <c r="B26" s="108" t="s">
        <v>55</v>
      </c>
      <c r="C26" s="96"/>
      <c r="D26" s="98"/>
      <c r="E26" s="104"/>
      <c r="F26" s="268" t="s">
        <v>39</v>
      </c>
      <c r="G26" s="311"/>
      <c r="H26" s="312"/>
      <c r="I26" s="22"/>
      <c r="J26" s="22"/>
      <c r="K26" s="23"/>
      <c r="L26" s="23"/>
      <c r="M26" s="23"/>
      <c r="N26" s="23"/>
      <c r="O26" s="73"/>
      <c r="P26" s="85"/>
      <c r="Q26" s="77"/>
      <c r="R26" s="23"/>
      <c r="S26" s="23"/>
      <c r="T26" s="23"/>
      <c r="U26" s="23"/>
      <c r="V26" s="113"/>
      <c r="W26" s="52"/>
    </row>
    <row r="27" spans="1:26" ht="18" customHeight="1" x14ac:dyDescent="0.3">
      <c r="A27" s="14"/>
      <c r="B27" s="40"/>
      <c r="C27" s="35"/>
      <c r="D27" s="71"/>
      <c r="E27" s="105"/>
      <c r="F27" s="313" t="s">
        <v>40</v>
      </c>
      <c r="G27" s="283"/>
      <c r="H27" s="314"/>
      <c r="I27" s="27"/>
      <c r="J27" s="27"/>
      <c r="K27" s="28"/>
      <c r="L27" s="28"/>
      <c r="M27" s="28"/>
      <c r="N27" s="28"/>
      <c r="O27" s="74"/>
      <c r="P27" s="86">
        <f>E20+P20+E25+P25</f>
        <v>0</v>
      </c>
      <c r="Q27" s="78"/>
      <c r="R27" s="28"/>
      <c r="S27" s="28"/>
      <c r="T27" s="28"/>
      <c r="U27" s="28"/>
      <c r="V27" s="114"/>
      <c r="W27" s="52"/>
    </row>
    <row r="28" spans="1:26" ht="18" customHeight="1" x14ac:dyDescent="0.3">
      <c r="A28" s="14"/>
      <c r="B28" s="41"/>
      <c r="C28" s="36"/>
      <c r="D28" s="14"/>
      <c r="E28" s="106"/>
      <c r="F28" s="315" t="s">
        <v>41</v>
      </c>
      <c r="G28" s="316"/>
      <c r="H28" s="215">
        <f>P27-SUM('SO 15647'!K78:'SO 15647'!K116)</f>
        <v>0</v>
      </c>
      <c r="I28" s="20"/>
      <c r="J28" s="20"/>
      <c r="K28" s="21"/>
      <c r="L28" s="21"/>
      <c r="M28" s="21"/>
      <c r="N28" s="21"/>
      <c r="O28" s="75"/>
      <c r="P28" s="87">
        <f>ROUND(((ROUND(H28,2)*20)*1/100),2)</f>
        <v>0</v>
      </c>
      <c r="Q28" s="79"/>
      <c r="R28" s="21"/>
      <c r="S28" s="21"/>
      <c r="T28" s="21"/>
      <c r="U28" s="21"/>
      <c r="V28" s="115"/>
      <c r="W28" s="52"/>
    </row>
    <row r="29" spans="1:26" ht="18" customHeight="1" x14ac:dyDescent="0.3">
      <c r="A29" s="14"/>
      <c r="B29" s="41"/>
      <c r="C29" s="36"/>
      <c r="D29" s="14"/>
      <c r="E29" s="106"/>
      <c r="F29" s="317" t="s">
        <v>42</v>
      </c>
      <c r="G29" s="318"/>
      <c r="H29" s="32">
        <f>SUM('SO 15647'!K78:'SO 15647'!K116)</f>
        <v>0</v>
      </c>
      <c r="I29" s="24"/>
      <c r="J29" s="24"/>
      <c r="K29" s="25"/>
      <c r="L29" s="25"/>
      <c r="M29" s="25"/>
      <c r="N29" s="25"/>
      <c r="O29" s="72"/>
      <c r="P29" s="80">
        <f>ROUND(((ROUND(H29,2)*0)/100),2)</f>
        <v>0</v>
      </c>
      <c r="Q29" s="76"/>
      <c r="R29" s="25"/>
      <c r="S29" s="25"/>
      <c r="T29" s="25"/>
      <c r="U29" s="25"/>
      <c r="V29" s="111"/>
      <c r="W29" s="52"/>
    </row>
    <row r="30" spans="1:26" ht="18" customHeight="1" x14ac:dyDescent="0.3">
      <c r="A30" s="14"/>
      <c r="B30" s="41"/>
      <c r="C30" s="36"/>
      <c r="D30" s="14"/>
      <c r="E30" s="106"/>
      <c r="F30" s="319" t="s">
        <v>43</v>
      </c>
      <c r="G30" s="320"/>
      <c r="H30" s="101"/>
      <c r="I30" s="102"/>
      <c r="J30" s="20"/>
      <c r="K30" s="21"/>
      <c r="L30" s="21"/>
      <c r="M30" s="21"/>
      <c r="N30" s="21"/>
      <c r="O30" s="75"/>
      <c r="P30" s="103">
        <f>SUM(P27:P29)</f>
        <v>0</v>
      </c>
      <c r="Q30" s="76"/>
      <c r="R30" s="25"/>
      <c r="S30" s="25"/>
      <c r="T30" s="25"/>
      <c r="U30" s="25"/>
      <c r="V30" s="111"/>
      <c r="W30" s="52"/>
    </row>
    <row r="31" spans="1:26" ht="18" customHeight="1" x14ac:dyDescent="0.3">
      <c r="A31" s="14"/>
      <c r="B31" s="37"/>
      <c r="C31" s="29"/>
      <c r="D31" s="99"/>
      <c r="E31" s="107"/>
      <c r="F31" s="283"/>
      <c r="G31" s="271"/>
      <c r="H31" s="33"/>
      <c r="I31" s="24"/>
      <c r="J31" s="24"/>
      <c r="K31" s="25"/>
      <c r="L31" s="25"/>
      <c r="M31" s="25"/>
      <c r="N31" s="25"/>
      <c r="O31" s="72"/>
      <c r="P31" s="88"/>
      <c r="Q31" s="76"/>
      <c r="R31" s="25"/>
      <c r="S31" s="25"/>
      <c r="T31" s="25"/>
      <c r="U31" s="25"/>
      <c r="V31" s="111"/>
      <c r="W31" s="52"/>
    </row>
    <row r="32" spans="1:26" ht="18" customHeight="1" x14ac:dyDescent="0.3">
      <c r="A32" s="14"/>
      <c r="B32" s="108" t="s">
        <v>53</v>
      </c>
      <c r="C32" s="100"/>
      <c r="D32" s="18"/>
      <c r="E32" s="109" t="s">
        <v>54</v>
      </c>
      <c r="F32" s="71"/>
      <c r="G32" s="18"/>
      <c r="H32" s="34"/>
      <c r="I32" s="22"/>
      <c r="J32" s="22"/>
      <c r="K32" s="23"/>
      <c r="L32" s="23"/>
      <c r="M32" s="23"/>
      <c r="N32" s="23"/>
      <c r="O32" s="23"/>
      <c r="P32" s="17"/>
      <c r="Q32" s="23"/>
      <c r="R32" s="23"/>
      <c r="S32" s="23"/>
      <c r="T32" s="23"/>
      <c r="U32" s="23"/>
      <c r="V32" s="113"/>
      <c r="W32" s="52"/>
    </row>
    <row r="33" spans="1:23" ht="18" customHeight="1" x14ac:dyDescent="0.3">
      <c r="A33" s="14"/>
      <c r="B33" s="40"/>
      <c r="C33" s="35"/>
      <c r="D33" s="16"/>
      <c r="E33" s="16"/>
      <c r="F33" s="16"/>
      <c r="G33" s="16"/>
      <c r="H33" s="16"/>
      <c r="I33" s="16"/>
      <c r="J33" s="16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16"/>
      <c r="W33" s="52"/>
    </row>
    <row r="34" spans="1:23" ht="18" customHeight="1" x14ac:dyDescent="0.3">
      <c r="A34" s="14"/>
      <c r="B34" s="41"/>
      <c r="C34" s="36"/>
      <c r="D34" s="3"/>
      <c r="E34" s="3"/>
      <c r="F34" s="3"/>
      <c r="G34" s="3"/>
      <c r="H34" s="3"/>
      <c r="I34" s="3"/>
      <c r="J34" s="3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17"/>
      <c r="W34" s="52"/>
    </row>
    <row r="35" spans="1:23" ht="18" customHeight="1" x14ac:dyDescent="0.3">
      <c r="A35" s="14"/>
      <c r="B35" s="41"/>
      <c r="C35" s="36"/>
      <c r="D35" s="3"/>
      <c r="E35" s="3"/>
      <c r="F35" s="3"/>
      <c r="G35" s="3"/>
      <c r="H35" s="3"/>
      <c r="I35" s="3"/>
      <c r="J35" s="3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17"/>
      <c r="W35" s="52"/>
    </row>
    <row r="36" spans="1:23" ht="18" customHeight="1" x14ac:dyDescent="0.3">
      <c r="A36" s="14"/>
      <c r="B36" s="41"/>
      <c r="C36" s="36"/>
      <c r="D36" s="3"/>
      <c r="E36" s="3"/>
      <c r="F36" s="3"/>
      <c r="G36" s="3"/>
      <c r="H36" s="3"/>
      <c r="I36" s="3"/>
      <c r="J36" s="3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17"/>
      <c r="W36" s="52"/>
    </row>
    <row r="37" spans="1:23" ht="18" customHeight="1" x14ac:dyDescent="0.3">
      <c r="A37" s="14"/>
      <c r="B37" s="37"/>
      <c r="C37" s="29"/>
      <c r="D37" s="8"/>
      <c r="E37" s="8"/>
      <c r="F37" s="8"/>
      <c r="G37" s="8"/>
      <c r="H37" s="8"/>
      <c r="I37" s="8"/>
      <c r="J37" s="8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18"/>
      <c r="W37" s="52"/>
    </row>
    <row r="38" spans="1:23" ht="18" customHeight="1" x14ac:dyDescent="0.3">
      <c r="A38" s="14"/>
      <c r="B38" s="119"/>
      <c r="C38" s="120"/>
      <c r="D38" s="121"/>
      <c r="E38" s="121"/>
      <c r="F38" s="121"/>
      <c r="G38" s="121"/>
      <c r="H38" s="121"/>
      <c r="I38" s="121"/>
      <c r="J38" s="121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3"/>
      <c r="W38" s="52"/>
    </row>
    <row r="39" spans="1:23" ht="18" customHeight="1" x14ac:dyDescent="0.3">
      <c r="A39" s="14"/>
      <c r="B39" s="41"/>
      <c r="C39" s="3"/>
      <c r="D39" s="3"/>
      <c r="E39" s="3"/>
      <c r="F39" s="3"/>
      <c r="G39" s="3"/>
      <c r="H39" s="3"/>
      <c r="I39" s="3"/>
      <c r="J39" s="3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213"/>
    </row>
    <row r="40" spans="1:23" ht="18" customHeight="1" x14ac:dyDescent="0.3">
      <c r="A40" s="14"/>
      <c r="B40" s="41"/>
      <c r="C40" s="3"/>
      <c r="D40" s="3"/>
      <c r="E40" s="3"/>
      <c r="F40" s="3"/>
      <c r="G40" s="3"/>
      <c r="H40" s="3"/>
      <c r="I40" s="3"/>
      <c r="J40" s="3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213"/>
    </row>
    <row r="41" spans="1:23" x14ac:dyDescent="0.3">
      <c r="A41" s="14"/>
      <c r="B41" s="41"/>
      <c r="C41" s="3"/>
      <c r="D41" s="3"/>
      <c r="E41" s="3"/>
      <c r="F41" s="3"/>
      <c r="G41" s="3"/>
      <c r="H41" s="3"/>
      <c r="I41" s="3"/>
      <c r="J41" s="3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213"/>
    </row>
    <row r="42" spans="1:23" x14ac:dyDescent="0.3">
      <c r="A42" s="129"/>
      <c r="B42" s="202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213"/>
    </row>
    <row r="43" spans="1:23" x14ac:dyDescent="0.3">
      <c r="A43" s="129"/>
      <c r="B43" s="203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52"/>
    </row>
    <row r="44" spans="1:23" ht="34.950000000000003" customHeight="1" x14ac:dyDescent="0.3">
      <c r="A44" s="129"/>
      <c r="B44" s="321" t="s">
        <v>0</v>
      </c>
      <c r="C44" s="322"/>
      <c r="D44" s="322"/>
      <c r="E44" s="322"/>
      <c r="F44" s="322"/>
      <c r="G44" s="322"/>
      <c r="H44" s="322"/>
      <c r="I44" s="322"/>
      <c r="J44" s="322"/>
      <c r="K44" s="322"/>
      <c r="L44" s="322"/>
      <c r="M44" s="322"/>
      <c r="N44" s="322"/>
      <c r="O44" s="322"/>
      <c r="P44" s="322"/>
      <c r="Q44" s="322"/>
      <c r="R44" s="322"/>
      <c r="S44" s="322"/>
      <c r="T44" s="322"/>
      <c r="U44" s="322"/>
      <c r="V44" s="323"/>
      <c r="W44" s="52"/>
    </row>
    <row r="45" spans="1:23" x14ac:dyDescent="0.3">
      <c r="A45" s="129"/>
      <c r="B45" s="204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16"/>
      <c r="W45" s="52"/>
    </row>
    <row r="46" spans="1:23" ht="19.95" customHeight="1" x14ac:dyDescent="0.3">
      <c r="A46" s="201"/>
      <c r="B46" s="324" t="s">
        <v>25</v>
      </c>
      <c r="C46" s="325"/>
      <c r="D46" s="325"/>
      <c r="E46" s="326"/>
      <c r="F46" s="327" t="s">
        <v>22</v>
      </c>
      <c r="G46" s="325"/>
      <c r="H46" s="326"/>
      <c r="I46" s="128"/>
      <c r="J46" s="3"/>
      <c r="K46" s="3"/>
      <c r="L46" s="3"/>
      <c r="M46" s="3"/>
      <c r="N46" s="3"/>
      <c r="O46" s="3"/>
      <c r="P46" s="3"/>
      <c r="Q46" s="10"/>
      <c r="R46" s="10"/>
      <c r="S46" s="10"/>
      <c r="T46" s="10"/>
      <c r="U46" s="10"/>
      <c r="V46" s="117"/>
      <c r="W46" s="52"/>
    </row>
    <row r="47" spans="1:23" ht="19.95" customHeight="1" x14ac:dyDescent="0.3">
      <c r="A47" s="201"/>
      <c r="B47" s="324" t="s">
        <v>26</v>
      </c>
      <c r="C47" s="325"/>
      <c r="D47" s="325"/>
      <c r="E47" s="326"/>
      <c r="F47" s="327" t="s">
        <v>20</v>
      </c>
      <c r="G47" s="325"/>
      <c r="H47" s="326"/>
      <c r="I47" s="128"/>
      <c r="J47" s="3"/>
      <c r="K47" s="3"/>
      <c r="L47" s="3"/>
      <c r="M47" s="3"/>
      <c r="N47" s="3"/>
      <c r="O47" s="3"/>
      <c r="P47" s="3"/>
      <c r="Q47" s="10"/>
      <c r="R47" s="10"/>
      <c r="S47" s="10"/>
      <c r="T47" s="10"/>
      <c r="U47" s="10"/>
      <c r="V47" s="117"/>
      <c r="W47" s="52"/>
    </row>
    <row r="48" spans="1:23" ht="19.95" customHeight="1" x14ac:dyDescent="0.3">
      <c r="A48" s="201"/>
      <c r="B48" s="324" t="s">
        <v>27</v>
      </c>
      <c r="C48" s="325"/>
      <c r="D48" s="325"/>
      <c r="E48" s="326"/>
      <c r="F48" s="327" t="s">
        <v>59</v>
      </c>
      <c r="G48" s="325"/>
      <c r="H48" s="326"/>
      <c r="I48" s="128"/>
      <c r="J48" s="3"/>
      <c r="K48" s="3"/>
      <c r="L48" s="3"/>
      <c r="M48" s="3"/>
      <c r="N48" s="3"/>
      <c r="O48" s="3"/>
      <c r="P48" s="3"/>
      <c r="Q48" s="10"/>
      <c r="R48" s="10"/>
      <c r="S48" s="10"/>
      <c r="T48" s="10"/>
      <c r="U48" s="10"/>
      <c r="V48" s="117"/>
      <c r="W48" s="52"/>
    </row>
    <row r="49" spans="1:26" ht="30" customHeight="1" x14ac:dyDescent="0.3">
      <c r="A49" s="201"/>
      <c r="B49" s="307" t="s">
        <v>1</v>
      </c>
      <c r="C49" s="308"/>
      <c r="D49" s="308"/>
      <c r="E49" s="308"/>
      <c r="F49" s="308"/>
      <c r="G49" s="308"/>
      <c r="H49" s="308"/>
      <c r="I49" s="309"/>
      <c r="J49" s="3"/>
      <c r="K49" s="3"/>
      <c r="L49" s="3"/>
      <c r="M49" s="3"/>
      <c r="N49" s="3"/>
      <c r="O49" s="3"/>
      <c r="P49" s="3"/>
      <c r="Q49" s="10"/>
      <c r="R49" s="10"/>
      <c r="S49" s="10"/>
      <c r="T49" s="10"/>
      <c r="U49" s="10"/>
      <c r="V49" s="117"/>
      <c r="W49" s="52"/>
    </row>
    <row r="50" spans="1:26" x14ac:dyDescent="0.3">
      <c r="A50" s="14"/>
      <c r="B50" s="205" t="s">
        <v>210</v>
      </c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10"/>
      <c r="R50" s="10"/>
      <c r="S50" s="10"/>
      <c r="T50" s="10"/>
      <c r="U50" s="10"/>
      <c r="V50" s="117"/>
      <c r="W50" s="52"/>
    </row>
    <row r="51" spans="1:26" x14ac:dyDescent="0.3">
      <c r="A51" s="14"/>
      <c r="B51" s="41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10"/>
      <c r="R51" s="10"/>
      <c r="S51" s="10"/>
      <c r="T51" s="10"/>
      <c r="U51" s="10"/>
      <c r="V51" s="117"/>
      <c r="W51" s="52"/>
    </row>
    <row r="52" spans="1:26" x14ac:dyDescent="0.3">
      <c r="A52" s="14"/>
      <c r="B52" s="41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10"/>
      <c r="R52" s="10"/>
      <c r="S52" s="10"/>
      <c r="T52" s="10"/>
      <c r="U52" s="10"/>
      <c r="V52" s="117"/>
      <c r="W52" s="52"/>
    </row>
    <row r="53" spans="1:26" x14ac:dyDescent="0.3">
      <c r="A53" s="14"/>
      <c r="B53" s="205" t="s">
        <v>60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10"/>
      <c r="R53" s="10"/>
      <c r="S53" s="10"/>
      <c r="T53" s="10"/>
      <c r="U53" s="10"/>
      <c r="V53" s="117"/>
      <c r="W53" s="52"/>
    </row>
    <row r="54" spans="1:26" x14ac:dyDescent="0.3">
      <c r="A54" s="2"/>
      <c r="B54" s="345" t="s">
        <v>56</v>
      </c>
      <c r="C54" s="346"/>
      <c r="D54" s="127"/>
      <c r="E54" s="127" t="s">
        <v>50</v>
      </c>
      <c r="F54" s="127" t="s">
        <v>51</v>
      </c>
      <c r="G54" s="127" t="s">
        <v>35</v>
      </c>
      <c r="H54" s="127" t="s">
        <v>57</v>
      </c>
      <c r="I54" s="127" t="s">
        <v>58</v>
      </c>
      <c r="J54" s="126"/>
      <c r="K54" s="126"/>
      <c r="L54" s="126"/>
      <c r="M54" s="126"/>
      <c r="N54" s="126"/>
      <c r="O54" s="126"/>
      <c r="P54" s="126"/>
      <c r="Q54" s="124"/>
      <c r="R54" s="124"/>
      <c r="S54" s="124"/>
      <c r="T54" s="124"/>
      <c r="U54" s="124"/>
      <c r="V54" s="147"/>
      <c r="W54" s="52"/>
    </row>
    <row r="55" spans="1:26" x14ac:dyDescent="0.3">
      <c r="A55" s="9"/>
      <c r="B55" s="340" t="s">
        <v>61</v>
      </c>
      <c r="C55" s="341"/>
      <c r="D55" s="341"/>
      <c r="E55" s="134"/>
      <c r="F55" s="134"/>
      <c r="G55" s="134"/>
      <c r="H55" s="135"/>
      <c r="I55" s="135"/>
      <c r="J55" s="135"/>
      <c r="K55" s="135"/>
      <c r="L55" s="135"/>
      <c r="M55" s="135"/>
      <c r="N55" s="135"/>
      <c r="O55" s="135"/>
      <c r="P55" s="135"/>
      <c r="Q55" s="136"/>
      <c r="R55" s="136"/>
      <c r="S55" s="136"/>
      <c r="T55" s="136"/>
      <c r="U55" s="136"/>
      <c r="V55" s="148"/>
      <c r="W55" s="214"/>
      <c r="X55" s="137"/>
      <c r="Y55" s="137"/>
      <c r="Z55" s="137"/>
    </row>
    <row r="56" spans="1:26" x14ac:dyDescent="0.3">
      <c r="A56" s="9"/>
      <c r="B56" s="342" t="s">
        <v>62</v>
      </c>
      <c r="C56" s="268"/>
      <c r="D56" s="268"/>
      <c r="E56" s="66">
        <f>'SO 15647'!L85</f>
        <v>0</v>
      </c>
      <c r="F56" s="66">
        <f>'SO 15647'!M85</f>
        <v>0</v>
      </c>
      <c r="G56" s="66">
        <f>'SO 15647'!I85</f>
        <v>0</v>
      </c>
      <c r="H56" s="138">
        <f>'SO 15647'!S85</f>
        <v>0</v>
      </c>
      <c r="I56" s="138">
        <f>'SO 15647'!V85</f>
        <v>0</v>
      </c>
      <c r="J56" s="138"/>
      <c r="K56" s="138"/>
      <c r="L56" s="138"/>
      <c r="M56" s="138"/>
      <c r="N56" s="138"/>
      <c r="O56" s="138"/>
      <c r="P56" s="138"/>
      <c r="Q56" s="137"/>
      <c r="R56" s="137"/>
      <c r="S56" s="137"/>
      <c r="T56" s="137"/>
      <c r="U56" s="137"/>
      <c r="V56" s="149"/>
      <c r="W56" s="214"/>
      <c r="X56" s="137"/>
      <c r="Y56" s="137"/>
      <c r="Z56" s="137"/>
    </row>
    <row r="57" spans="1:26" x14ac:dyDescent="0.3">
      <c r="A57" s="9"/>
      <c r="B57" s="342" t="s">
        <v>63</v>
      </c>
      <c r="C57" s="268"/>
      <c r="D57" s="268"/>
      <c r="E57" s="66">
        <f>'SO 15647'!L91</f>
        <v>0</v>
      </c>
      <c r="F57" s="66">
        <f>'SO 15647'!M91</f>
        <v>0</v>
      </c>
      <c r="G57" s="66">
        <f>'SO 15647'!I91</f>
        <v>0</v>
      </c>
      <c r="H57" s="138">
        <f>'SO 15647'!S91</f>
        <v>76.36</v>
      </c>
      <c r="I57" s="138">
        <f>'SO 15647'!V91</f>
        <v>0</v>
      </c>
      <c r="J57" s="138"/>
      <c r="K57" s="138"/>
      <c r="L57" s="138"/>
      <c r="M57" s="138"/>
      <c r="N57" s="138"/>
      <c r="O57" s="138"/>
      <c r="P57" s="138"/>
      <c r="Q57" s="137"/>
      <c r="R57" s="137"/>
      <c r="S57" s="137"/>
      <c r="T57" s="137"/>
      <c r="U57" s="137"/>
      <c r="V57" s="149"/>
      <c r="W57" s="214"/>
      <c r="X57" s="137"/>
      <c r="Y57" s="137"/>
      <c r="Z57" s="137"/>
    </row>
    <row r="58" spans="1:26" x14ac:dyDescent="0.3">
      <c r="A58" s="9"/>
      <c r="B58" s="342" t="s">
        <v>120</v>
      </c>
      <c r="C58" s="268"/>
      <c r="D58" s="268"/>
      <c r="E58" s="66">
        <f>'SO 15647'!L96</f>
        <v>0</v>
      </c>
      <c r="F58" s="66">
        <f>'SO 15647'!M96</f>
        <v>0</v>
      </c>
      <c r="G58" s="66">
        <f>'SO 15647'!I96</f>
        <v>0</v>
      </c>
      <c r="H58" s="138">
        <f>'SO 15647'!S96</f>
        <v>0.84</v>
      </c>
      <c r="I58" s="138">
        <f>'SO 15647'!V96</f>
        <v>0</v>
      </c>
      <c r="J58" s="138"/>
      <c r="K58" s="138"/>
      <c r="L58" s="138"/>
      <c r="M58" s="138"/>
      <c r="N58" s="138"/>
      <c r="O58" s="138"/>
      <c r="P58" s="138"/>
      <c r="Q58" s="137"/>
      <c r="R58" s="137"/>
      <c r="S58" s="137"/>
      <c r="T58" s="137"/>
      <c r="U58" s="137"/>
      <c r="V58" s="149"/>
      <c r="W58" s="214"/>
      <c r="X58" s="137"/>
      <c r="Y58" s="137"/>
      <c r="Z58" s="137"/>
    </row>
    <row r="59" spans="1:26" x14ac:dyDescent="0.3">
      <c r="A59" s="9"/>
      <c r="B59" s="342" t="s">
        <v>64</v>
      </c>
      <c r="C59" s="268"/>
      <c r="D59" s="268"/>
      <c r="E59" s="66">
        <f>'SO 15647'!L110</f>
        <v>0</v>
      </c>
      <c r="F59" s="66">
        <f>'SO 15647'!M110</f>
        <v>0</v>
      </c>
      <c r="G59" s="66">
        <f>'SO 15647'!I110</f>
        <v>0</v>
      </c>
      <c r="H59" s="138">
        <f>'SO 15647'!S110</f>
        <v>1.61</v>
      </c>
      <c r="I59" s="138">
        <f>'SO 15647'!V110</f>
        <v>0</v>
      </c>
      <c r="J59" s="138"/>
      <c r="K59" s="138"/>
      <c r="L59" s="138"/>
      <c r="M59" s="138"/>
      <c r="N59" s="138"/>
      <c r="O59" s="138"/>
      <c r="P59" s="138"/>
      <c r="Q59" s="137"/>
      <c r="R59" s="137"/>
      <c r="S59" s="137"/>
      <c r="T59" s="137"/>
      <c r="U59" s="137"/>
      <c r="V59" s="149"/>
      <c r="W59" s="214"/>
      <c r="X59" s="137"/>
      <c r="Y59" s="137"/>
      <c r="Z59" s="137"/>
    </row>
    <row r="60" spans="1:26" x14ac:dyDescent="0.3">
      <c r="A60" s="9"/>
      <c r="B60" s="342" t="s">
        <v>65</v>
      </c>
      <c r="C60" s="268"/>
      <c r="D60" s="268"/>
      <c r="E60" s="66">
        <f>'SO 15647'!L114</f>
        <v>0</v>
      </c>
      <c r="F60" s="66">
        <f>'SO 15647'!M114</f>
        <v>0</v>
      </c>
      <c r="G60" s="66">
        <f>'SO 15647'!I114</f>
        <v>0</v>
      </c>
      <c r="H60" s="138">
        <f>'SO 15647'!S114</f>
        <v>0</v>
      </c>
      <c r="I60" s="138">
        <f>'SO 15647'!V114</f>
        <v>0</v>
      </c>
      <c r="J60" s="138"/>
      <c r="K60" s="138"/>
      <c r="L60" s="138"/>
      <c r="M60" s="138"/>
      <c r="N60" s="138"/>
      <c r="O60" s="138"/>
      <c r="P60" s="138"/>
      <c r="Q60" s="137"/>
      <c r="R60" s="137"/>
      <c r="S60" s="137"/>
      <c r="T60" s="137"/>
      <c r="U60" s="137"/>
      <c r="V60" s="149"/>
      <c r="W60" s="214"/>
      <c r="X60" s="137"/>
      <c r="Y60" s="137"/>
      <c r="Z60" s="137"/>
    </row>
    <row r="61" spans="1:26" x14ac:dyDescent="0.3">
      <c r="A61" s="9"/>
      <c r="B61" s="343" t="s">
        <v>61</v>
      </c>
      <c r="C61" s="344"/>
      <c r="D61" s="344"/>
      <c r="E61" s="139">
        <f>'SO 15647'!L116</f>
        <v>0</v>
      </c>
      <c r="F61" s="139">
        <f>'SO 15647'!M116</f>
        <v>0</v>
      </c>
      <c r="G61" s="139">
        <f>'SO 15647'!I116</f>
        <v>0</v>
      </c>
      <c r="H61" s="140">
        <f>'SO 15647'!S116</f>
        <v>78.81</v>
      </c>
      <c r="I61" s="140">
        <f>'SO 15647'!V116</f>
        <v>0</v>
      </c>
      <c r="J61" s="140"/>
      <c r="K61" s="140"/>
      <c r="L61" s="140"/>
      <c r="M61" s="140"/>
      <c r="N61" s="140"/>
      <c r="O61" s="140"/>
      <c r="P61" s="140"/>
      <c r="Q61" s="137"/>
      <c r="R61" s="137"/>
      <c r="S61" s="137"/>
      <c r="T61" s="137"/>
      <c r="U61" s="137"/>
      <c r="V61" s="149"/>
      <c r="W61" s="214"/>
      <c r="X61" s="137"/>
      <c r="Y61" s="137"/>
      <c r="Z61" s="137"/>
    </row>
    <row r="62" spans="1:26" x14ac:dyDescent="0.3">
      <c r="A62" s="1"/>
      <c r="B62" s="206"/>
      <c r="C62" s="1"/>
      <c r="D62" s="1"/>
      <c r="E62" s="131"/>
      <c r="F62" s="131"/>
      <c r="G62" s="131"/>
      <c r="H62" s="132"/>
      <c r="I62" s="132"/>
      <c r="J62" s="132"/>
      <c r="K62" s="132"/>
      <c r="L62" s="132"/>
      <c r="M62" s="132"/>
      <c r="N62" s="132"/>
      <c r="O62" s="132"/>
      <c r="P62" s="132"/>
      <c r="V62" s="150"/>
      <c r="W62" s="52"/>
    </row>
    <row r="63" spans="1:26" x14ac:dyDescent="0.3">
      <c r="A63" s="141"/>
      <c r="B63" s="329" t="s">
        <v>66</v>
      </c>
      <c r="C63" s="330"/>
      <c r="D63" s="330"/>
      <c r="E63" s="143">
        <f>'SO 15647'!L117</f>
        <v>0</v>
      </c>
      <c r="F63" s="143">
        <f>'SO 15647'!M117</f>
        <v>0</v>
      </c>
      <c r="G63" s="143">
        <f>'SO 15647'!I117</f>
        <v>0</v>
      </c>
      <c r="H63" s="144">
        <f>'SO 15647'!S117</f>
        <v>78.81</v>
      </c>
      <c r="I63" s="144">
        <f>'SO 15647'!V117</f>
        <v>0</v>
      </c>
      <c r="J63" s="145"/>
      <c r="K63" s="145"/>
      <c r="L63" s="145"/>
      <c r="M63" s="145"/>
      <c r="N63" s="145"/>
      <c r="O63" s="145"/>
      <c r="P63" s="145"/>
      <c r="Q63" s="146"/>
      <c r="R63" s="146"/>
      <c r="S63" s="146"/>
      <c r="T63" s="146"/>
      <c r="U63" s="146"/>
      <c r="V63" s="151"/>
      <c r="W63" s="214"/>
      <c r="X63" s="142"/>
      <c r="Y63" s="142"/>
      <c r="Z63" s="142"/>
    </row>
    <row r="64" spans="1:26" x14ac:dyDescent="0.3">
      <c r="A64" s="14"/>
      <c r="B64" s="41"/>
      <c r="C64" s="3"/>
      <c r="D64" s="3"/>
      <c r="E64" s="13"/>
      <c r="F64" s="13"/>
      <c r="G64" s="13"/>
      <c r="H64" s="152"/>
      <c r="I64" s="152"/>
      <c r="J64" s="152"/>
      <c r="K64" s="152"/>
      <c r="L64" s="152"/>
      <c r="M64" s="152"/>
      <c r="N64" s="152"/>
      <c r="O64" s="152"/>
      <c r="P64" s="152"/>
      <c r="Q64" s="10"/>
      <c r="R64" s="10"/>
      <c r="S64" s="10"/>
      <c r="T64" s="10"/>
      <c r="U64" s="10"/>
      <c r="V64" s="10"/>
      <c r="W64" s="52"/>
    </row>
    <row r="65" spans="1:26" x14ac:dyDescent="0.3">
      <c r="A65" s="14"/>
      <c r="B65" s="41"/>
      <c r="C65" s="3"/>
      <c r="D65" s="3"/>
      <c r="E65" s="13"/>
      <c r="F65" s="13"/>
      <c r="G65" s="13"/>
      <c r="H65" s="152"/>
      <c r="I65" s="152"/>
      <c r="J65" s="152"/>
      <c r="K65" s="152"/>
      <c r="L65" s="152"/>
      <c r="M65" s="152"/>
      <c r="N65" s="152"/>
      <c r="O65" s="152"/>
      <c r="P65" s="152"/>
      <c r="Q65" s="10"/>
      <c r="R65" s="10"/>
      <c r="S65" s="10"/>
      <c r="T65" s="10"/>
      <c r="U65" s="10"/>
      <c r="V65" s="10"/>
      <c r="W65" s="52"/>
    </row>
    <row r="66" spans="1:26" x14ac:dyDescent="0.3">
      <c r="A66" s="14"/>
      <c r="B66" s="37"/>
      <c r="C66" s="8"/>
      <c r="D66" s="8"/>
      <c r="E66" s="26"/>
      <c r="F66" s="26"/>
      <c r="G66" s="26"/>
      <c r="H66" s="153"/>
      <c r="I66" s="153"/>
      <c r="J66" s="153"/>
      <c r="K66" s="153"/>
      <c r="L66" s="153"/>
      <c r="M66" s="153"/>
      <c r="N66" s="153"/>
      <c r="O66" s="153"/>
      <c r="P66" s="153"/>
      <c r="Q66" s="15"/>
      <c r="R66" s="15"/>
      <c r="S66" s="15"/>
      <c r="T66" s="15"/>
      <c r="U66" s="15"/>
      <c r="V66" s="15"/>
      <c r="W66" s="52"/>
    </row>
    <row r="67" spans="1:26" ht="34.950000000000003" customHeight="1" x14ac:dyDescent="0.3">
      <c r="A67" s="1"/>
      <c r="B67" s="331" t="s">
        <v>67</v>
      </c>
      <c r="C67" s="332"/>
      <c r="D67" s="332"/>
      <c r="E67" s="332"/>
      <c r="F67" s="332"/>
      <c r="G67" s="332"/>
      <c r="H67" s="332"/>
      <c r="I67" s="332"/>
      <c r="J67" s="332"/>
      <c r="K67" s="332"/>
      <c r="L67" s="332"/>
      <c r="M67" s="332"/>
      <c r="N67" s="332"/>
      <c r="O67" s="332"/>
      <c r="P67" s="332"/>
      <c r="Q67" s="332"/>
      <c r="R67" s="332"/>
      <c r="S67" s="332"/>
      <c r="T67" s="332"/>
      <c r="U67" s="332"/>
      <c r="V67" s="332"/>
      <c r="W67" s="52"/>
    </row>
    <row r="68" spans="1:26" x14ac:dyDescent="0.3">
      <c r="A68" s="14"/>
      <c r="B68" s="95"/>
      <c r="C68" s="18"/>
      <c r="D68" s="18"/>
      <c r="E68" s="97"/>
      <c r="F68" s="97"/>
      <c r="G68" s="97"/>
      <c r="H68" s="167"/>
      <c r="I68" s="167"/>
      <c r="J68" s="167"/>
      <c r="K68" s="167"/>
      <c r="L68" s="167"/>
      <c r="M68" s="167"/>
      <c r="N68" s="167"/>
      <c r="O68" s="167"/>
      <c r="P68" s="167"/>
      <c r="Q68" s="19"/>
      <c r="R68" s="19"/>
      <c r="S68" s="19"/>
      <c r="T68" s="19"/>
      <c r="U68" s="19"/>
      <c r="V68" s="19"/>
      <c r="W68" s="52"/>
    </row>
    <row r="69" spans="1:26" ht="19.95" customHeight="1" x14ac:dyDescent="0.3">
      <c r="A69" s="201"/>
      <c r="B69" s="334" t="s">
        <v>25</v>
      </c>
      <c r="C69" s="335"/>
      <c r="D69" s="335"/>
      <c r="E69" s="336"/>
      <c r="F69" s="165"/>
      <c r="G69" s="165"/>
      <c r="H69" s="166" t="s">
        <v>78</v>
      </c>
      <c r="I69" s="337" t="s">
        <v>79</v>
      </c>
      <c r="J69" s="338"/>
      <c r="K69" s="338"/>
      <c r="L69" s="338"/>
      <c r="M69" s="338"/>
      <c r="N69" s="338"/>
      <c r="O69" s="338"/>
      <c r="P69" s="339"/>
      <c r="Q69" s="17"/>
      <c r="R69" s="17"/>
      <c r="S69" s="17"/>
      <c r="T69" s="17"/>
      <c r="U69" s="17"/>
      <c r="V69" s="17"/>
      <c r="W69" s="52"/>
    </row>
    <row r="70" spans="1:26" ht="19.95" customHeight="1" x14ac:dyDescent="0.3">
      <c r="A70" s="201"/>
      <c r="B70" s="324" t="s">
        <v>26</v>
      </c>
      <c r="C70" s="325"/>
      <c r="D70" s="325"/>
      <c r="E70" s="326"/>
      <c r="F70" s="161"/>
      <c r="G70" s="161"/>
      <c r="H70" s="162" t="s">
        <v>20</v>
      </c>
      <c r="I70" s="162"/>
      <c r="J70" s="152"/>
      <c r="K70" s="152"/>
      <c r="L70" s="152"/>
      <c r="M70" s="152"/>
      <c r="N70" s="152"/>
      <c r="O70" s="152"/>
      <c r="P70" s="152"/>
      <c r="Q70" s="10"/>
      <c r="R70" s="10"/>
      <c r="S70" s="10"/>
      <c r="T70" s="10"/>
      <c r="U70" s="10"/>
      <c r="V70" s="10"/>
      <c r="W70" s="52"/>
    </row>
    <row r="71" spans="1:26" ht="19.95" customHeight="1" x14ac:dyDescent="0.3">
      <c r="A71" s="201"/>
      <c r="B71" s="324" t="s">
        <v>27</v>
      </c>
      <c r="C71" s="325"/>
      <c r="D71" s="325"/>
      <c r="E71" s="326"/>
      <c r="F71" s="161"/>
      <c r="G71" s="161"/>
      <c r="H71" s="162" t="s">
        <v>80</v>
      </c>
      <c r="I71" s="162" t="s">
        <v>24</v>
      </c>
      <c r="J71" s="152"/>
      <c r="K71" s="152"/>
      <c r="L71" s="152"/>
      <c r="M71" s="152"/>
      <c r="N71" s="152"/>
      <c r="O71" s="152"/>
      <c r="P71" s="152"/>
      <c r="Q71" s="10"/>
      <c r="R71" s="10"/>
      <c r="S71" s="10"/>
      <c r="T71" s="10"/>
      <c r="U71" s="10"/>
      <c r="V71" s="10"/>
      <c r="W71" s="52"/>
    </row>
    <row r="72" spans="1:26" ht="19.95" customHeight="1" x14ac:dyDescent="0.3">
      <c r="A72" s="14"/>
      <c r="B72" s="205" t="s">
        <v>81</v>
      </c>
      <c r="C72" s="3"/>
      <c r="D72" s="3"/>
      <c r="E72" s="13"/>
      <c r="F72" s="13"/>
      <c r="G72" s="13"/>
      <c r="H72" s="152"/>
      <c r="I72" s="152"/>
      <c r="J72" s="152"/>
      <c r="K72" s="152"/>
      <c r="L72" s="152"/>
      <c r="M72" s="152"/>
      <c r="N72" s="152"/>
      <c r="O72" s="152"/>
      <c r="P72" s="152"/>
      <c r="Q72" s="10"/>
      <c r="R72" s="10"/>
      <c r="S72" s="10"/>
      <c r="T72" s="10"/>
      <c r="U72" s="10"/>
      <c r="V72" s="10"/>
      <c r="W72" s="52"/>
    </row>
    <row r="73" spans="1:26" ht="19.95" customHeight="1" x14ac:dyDescent="0.3">
      <c r="A73" s="14"/>
      <c r="B73" s="205" t="s">
        <v>210</v>
      </c>
      <c r="C73" s="3"/>
      <c r="D73" s="3"/>
      <c r="E73" s="13"/>
      <c r="F73" s="13"/>
      <c r="G73" s="13"/>
      <c r="H73" s="152"/>
      <c r="I73" s="152"/>
      <c r="J73" s="152"/>
      <c r="K73" s="152"/>
      <c r="L73" s="152"/>
      <c r="M73" s="152"/>
      <c r="N73" s="152"/>
      <c r="O73" s="152"/>
      <c r="P73" s="152"/>
      <c r="Q73" s="10"/>
      <c r="R73" s="10"/>
      <c r="S73" s="10"/>
      <c r="T73" s="10"/>
      <c r="U73" s="10"/>
      <c r="V73" s="10"/>
      <c r="W73" s="52"/>
    </row>
    <row r="74" spans="1:26" ht="19.95" customHeight="1" x14ac:dyDescent="0.3">
      <c r="A74" s="14"/>
      <c r="B74" s="41"/>
      <c r="C74" s="3"/>
      <c r="D74" s="3"/>
      <c r="E74" s="13"/>
      <c r="F74" s="13"/>
      <c r="G74" s="13"/>
      <c r="H74" s="152"/>
      <c r="I74" s="152"/>
      <c r="J74" s="152"/>
      <c r="K74" s="152"/>
      <c r="L74" s="152"/>
      <c r="M74" s="152"/>
      <c r="N74" s="152"/>
      <c r="O74" s="152"/>
      <c r="P74" s="152"/>
      <c r="Q74" s="10"/>
      <c r="R74" s="10"/>
      <c r="S74" s="10"/>
      <c r="T74" s="10"/>
      <c r="U74" s="10"/>
      <c r="V74" s="10"/>
      <c r="W74" s="52"/>
    </row>
    <row r="75" spans="1:26" ht="19.95" customHeight="1" x14ac:dyDescent="0.3">
      <c r="A75" s="14"/>
      <c r="B75" s="41"/>
      <c r="C75" s="3"/>
      <c r="D75" s="3"/>
      <c r="E75" s="13"/>
      <c r="F75" s="13"/>
      <c r="G75" s="13"/>
      <c r="H75" s="152"/>
      <c r="I75" s="152"/>
      <c r="J75" s="152"/>
      <c r="K75" s="152"/>
      <c r="L75" s="152"/>
      <c r="M75" s="152"/>
      <c r="N75" s="152"/>
      <c r="O75" s="152"/>
      <c r="P75" s="152"/>
      <c r="Q75" s="10"/>
      <c r="R75" s="10"/>
      <c r="S75" s="10"/>
      <c r="T75" s="10"/>
      <c r="U75" s="10"/>
      <c r="V75" s="10"/>
      <c r="W75" s="52"/>
    </row>
    <row r="76" spans="1:26" ht="19.95" customHeight="1" x14ac:dyDescent="0.3">
      <c r="A76" s="14"/>
      <c r="B76" s="207" t="s">
        <v>60</v>
      </c>
      <c r="C76" s="163"/>
      <c r="D76" s="163"/>
      <c r="E76" s="13"/>
      <c r="F76" s="13"/>
      <c r="G76" s="13"/>
      <c r="H76" s="152"/>
      <c r="I76" s="152"/>
      <c r="J76" s="152"/>
      <c r="K76" s="152"/>
      <c r="L76" s="152"/>
      <c r="M76" s="152"/>
      <c r="N76" s="152"/>
      <c r="O76" s="152"/>
      <c r="P76" s="152"/>
      <c r="Q76" s="10"/>
      <c r="R76" s="10"/>
      <c r="S76" s="10"/>
      <c r="T76" s="10"/>
      <c r="U76" s="10"/>
      <c r="V76" s="10"/>
      <c r="W76" s="52"/>
    </row>
    <row r="77" spans="1:26" x14ac:dyDescent="0.3">
      <c r="A77" s="2"/>
      <c r="B77" s="208" t="s">
        <v>68</v>
      </c>
      <c r="C77" s="127" t="s">
        <v>69</v>
      </c>
      <c r="D77" s="127" t="s">
        <v>70</v>
      </c>
      <c r="E77" s="154"/>
      <c r="F77" s="154" t="s">
        <v>71</v>
      </c>
      <c r="G77" s="154" t="s">
        <v>72</v>
      </c>
      <c r="H77" s="155" t="s">
        <v>73</v>
      </c>
      <c r="I77" s="155" t="s">
        <v>74</v>
      </c>
      <c r="J77" s="155"/>
      <c r="K77" s="155"/>
      <c r="L77" s="155"/>
      <c r="M77" s="155"/>
      <c r="N77" s="155"/>
      <c r="O77" s="155"/>
      <c r="P77" s="155" t="s">
        <v>75</v>
      </c>
      <c r="Q77" s="156"/>
      <c r="R77" s="156"/>
      <c r="S77" s="127" t="s">
        <v>76</v>
      </c>
      <c r="T77" s="157"/>
      <c r="U77" s="157"/>
      <c r="V77" s="127" t="s">
        <v>77</v>
      </c>
      <c r="W77" s="52"/>
    </row>
    <row r="78" spans="1:26" x14ac:dyDescent="0.3">
      <c r="A78" s="9"/>
      <c r="B78" s="209"/>
      <c r="C78" s="168"/>
      <c r="D78" s="341" t="s">
        <v>61</v>
      </c>
      <c r="E78" s="341"/>
      <c r="F78" s="134"/>
      <c r="G78" s="169"/>
      <c r="H78" s="134"/>
      <c r="I78" s="134"/>
      <c r="J78" s="135"/>
      <c r="K78" s="135"/>
      <c r="L78" s="135"/>
      <c r="M78" s="135"/>
      <c r="N78" s="135"/>
      <c r="O78" s="135"/>
      <c r="P78" s="135"/>
      <c r="Q78" s="133"/>
      <c r="R78" s="133"/>
      <c r="S78" s="133"/>
      <c r="T78" s="133"/>
      <c r="U78" s="133"/>
      <c r="V78" s="194"/>
      <c r="W78" s="214"/>
      <c r="X78" s="137"/>
      <c r="Y78" s="137"/>
      <c r="Z78" s="137"/>
    </row>
    <row r="79" spans="1:26" x14ac:dyDescent="0.3">
      <c r="A79" s="9"/>
      <c r="B79" s="54"/>
      <c r="C79" s="171">
        <v>1</v>
      </c>
      <c r="D79" s="347" t="s">
        <v>82</v>
      </c>
      <c r="E79" s="347"/>
      <c r="F79" s="66"/>
      <c r="G79" s="170"/>
      <c r="H79" s="66"/>
      <c r="I79" s="66"/>
      <c r="J79" s="138"/>
      <c r="K79" s="138"/>
      <c r="L79" s="138"/>
      <c r="M79" s="138"/>
      <c r="N79" s="138"/>
      <c r="O79" s="138"/>
      <c r="P79" s="138"/>
      <c r="Q79" s="9"/>
      <c r="R79" s="9"/>
      <c r="S79" s="9"/>
      <c r="T79" s="9"/>
      <c r="U79" s="9"/>
      <c r="V79" s="195"/>
      <c r="W79" s="214"/>
      <c r="X79" s="137"/>
      <c r="Y79" s="137"/>
      <c r="Z79" s="137"/>
    </row>
    <row r="80" spans="1:26" ht="25.05" customHeight="1" x14ac:dyDescent="0.3">
      <c r="A80" s="178"/>
      <c r="B80" s="210">
        <v>1</v>
      </c>
      <c r="C80" s="179" t="s">
        <v>83</v>
      </c>
      <c r="D80" s="328" t="s">
        <v>84</v>
      </c>
      <c r="E80" s="328"/>
      <c r="F80" s="173" t="s">
        <v>85</v>
      </c>
      <c r="G80" s="174">
        <v>73.256</v>
      </c>
      <c r="H80" s="173"/>
      <c r="I80" s="173">
        <f>ROUND(G80*(H80),2)</f>
        <v>0</v>
      </c>
      <c r="J80" s="175">
        <f>ROUND(G80*(N80),2)</f>
        <v>2766.15</v>
      </c>
      <c r="K80" s="176">
        <f>ROUND(G80*(O80),2)</f>
        <v>0</v>
      </c>
      <c r="L80" s="176">
        <f>ROUND(G80*(H80),2)</f>
        <v>0</v>
      </c>
      <c r="M80" s="176"/>
      <c r="N80" s="176">
        <v>37.76</v>
      </c>
      <c r="O80" s="176"/>
      <c r="P80" s="180"/>
      <c r="Q80" s="180"/>
      <c r="R80" s="180"/>
      <c r="S80" s="177">
        <f>ROUND(G80*(P80),3)</f>
        <v>0</v>
      </c>
      <c r="T80" s="177"/>
      <c r="U80" s="177"/>
      <c r="V80" s="196"/>
      <c r="W80" s="52"/>
      <c r="Z80">
        <v>0</v>
      </c>
    </row>
    <row r="81" spans="1:26" ht="25.05" customHeight="1" x14ac:dyDescent="0.3">
      <c r="A81" s="178"/>
      <c r="B81" s="210">
        <v>2</v>
      </c>
      <c r="C81" s="179" t="s">
        <v>86</v>
      </c>
      <c r="D81" s="328" t="s">
        <v>87</v>
      </c>
      <c r="E81" s="328"/>
      <c r="F81" s="173" t="s">
        <v>88</v>
      </c>
      <c r="G81" s="174">
        <v>192.297</v>
      </c>
      <c r="H81" s="173"/>
      <c r="I81" s="173">
        <f>ROUND(G81*(H81),2)</f>
        <v>0</v>
      </c>
      <c r="J81" s="175">
        <f>ROUND(G81*(N81),2)</f>
        <v>98.07</v>
      </c>
      <c r="K81" s="176">
        <f>ROUND(G81*(O81),2)</f>
        <v>0</v>
      </c>
      <c r="L81" s="176">
        <f>ROUND(G81*(H81),2)</f>
        <v>0</v>
      </c>
      <c r="M81" s="176"/>
      <c r="N81" s="176">
        <v>0.51</v>
      </c>
      <c r="O81" s="176"/>
      <c r="P81" s="180"/>
      <c r="Q81" s="180"/>
      <c r="R81" s="180"/>
      <c r="S81" s="177">
        <f>ROUND(G81*(P81),3)</f>
        <v>0</v>
      </c>
      <c r="T81" s="177"/>
      <c r="U81" s="177"/>
      <c r="V81" s="196"/>
      <c r="W81" s="52"/>
      <c r="Z81">
        <v>0</v>
      </c>
    </row>
    <row r="82" spans="1:26" ht="25.05" customHeight="1" x14ac:dyDescent="0.3">
      <c r="A82" s="178"/>
      <c r="B82" s="210">
        <v>3</v>
      </c>
      <c r="C82" s="179" t="s">
        <v>211</v>
      </c>
      <c r="D82" s="328" t="s">
        <v>212</v>
      </c>
      <c r="E82" s="328"/>
      <c r="F82" s="173" t="s">
        <v>88</v>
      </c>
      <c r="G82" s="174">
        <v>183.14</v>
      </c>
      <c r="H82" s="173"/>
      <c r="I82" s="173">
        <f>ROUND(G82*(H82),2)</f>
        <v>0</v>
      </c>
      <c r="J82" s="175">
        <f>ROUND(G82*(N82),2)</f>
        <v>3635.33</v>
      </c>
      <c r="K82" s="176">
        <f>ROUND(G82*(O82),2)</f>
        <v>0</v>
      </c>
      <c r="L82" s="176">
        <f>ROUND(G82*(H82),2)</f>
        <v>0</v>
      </c>
      <c r="M82" s="176"/>
      <c r="N82" s="176">
        <v>19.850000000000001</v>
      </c>
      <c r="O82" s="176"/>
      <c r="P82" s="180"/>
      <c r="Q82" s="180"/>
      <c r="R82" s="180"/>
      <c r="S82" s="177">
        <f>ROUND(G82*(P82),3)</f>
        <v>0</v>
      </c>
      <c r="T82" s="177"/>
      <c r="U82" s="177"/>
      <c r="V82" s="196"/>
      <c r="W82" s="52"/>
      <c r="Z82">
        <v>0</v>
      </c>
    </row>
    <row r="83" spans="1:26" ht="25.05" customHeight="1" x14ac:dyDescent="0.3">
      <c r="A83" s="178"/>
      <c r="B83" s="210">
        <v>4</v>
      </c>
      <c r="C83" s="179" t="s">
        <v>213</v>
      </c>
      <c r="D83" s="328" t="s">
        <v>214</v>
      </c>
      <c r="E83" s="328"/>
      <c r="F83" s="173" t="s">
        <v>88</v>
      </c>
      <c r="G83" s="174">
        <v>183.14</v>
      </c>
      <c r="H83" s="173"/>
      <c r="I83" s="173">
        <f>ROUND(G83*(H83),2)</f>
        <v>0</v>
      </c>
      <c r="J83" s="175">
        <f>ROUND(G83*(N83),2)</f>
        <v>686.78</v>
      </c>
      <c r="K83" s="176">
        <f>ROUND(G83*(O83),2)</f>
        <v>0</v>
      </c>
      <c r="L83" s="176">
        <f>ROUND(G83*(H83),2)</f>
        <v>0</v>
      </c>
      <c r="M83" s="176"/>
      <c r="N83" s="176">
        <v>3.75</v>
      </c>
      <c r="O83" s="176"/>
      <c r="P83" s="180"/>
      <c r="Q83" s="180"/>
      <c r="R83" s="180"/>
      <c r="S83" s="177">
        <f>ROUND(G83*(P83),3)</f>
        <v>0</v>
      </c>
      <c r="T83" s="177"/>
      <c r="U83" s="177"/>
      <c r="V83" s="196"/>
      <c r="W83" s="52"/>
      <c r="Z83">
        <v>0</v>
      </c>
    </row>
    <row r="84" spans="1:26" ht="25.05" customHeight="1" x14ac:dyDescent="0.3">
      <c r="A84" s="178"/>
      <c r="B84" s="210">
        <v>5</v>
      </c>
      <c r="C84" s="179" t="s">
        <v>93</v>
      </c>
      <c r="D84" s="328" t="s">
        <v>94</v>
      </c>
      <c r="E84" s="328"/>
      <c r="F84" s="173" t="s">
        <v>95</v>
      </c>
      <c r="G84" s="174">
        <v>101.22</v>
      </c>
      <c r="H84" s="173"/>
      <c r="I84" s="173">
        <f>ROUND(G84*(H84),2)</f>
        <v>0</v>
      </c>
      <c r="J84" s="175">
        <f>ROUND(G84*(N84),2)</f>
        <v>279.37</v>
      </c>
      <c r="K84" s="176">
        <f>ROUND(G84*(O84),2)</f>
        <v>0</v>
      </c>
      <c r="L84" s="176">
        <f>ROUND(G84*(H84),2)</f>
        <v>0</v>
      </c>
      <c r="M84" s="176"/>
      <c r="N84" s="176">
        <v>2.76</v>
      </c>
      <c r="O84" s="176"/>
      <c r="P84" s="180"/>
      <c r="Q84" s="180"/>
      <c r="R84" s="180"/>
      <c r="S84" s="177">
        <f>ROUND(G84*(P84),3)</f>
        <v>0</v>
      </c>
      <c r="T84" s="177"/>
      <c r="U84" s="177"/>
      <c r="V84" s="196"/>
      <c r="W84" s="52"/>
      <c r="Z84">
        <v>0</v>
      </c>
    </row>
    <row r="85" spans="1:26" x14ac:dyDescent="0.3">
      <c r="A85" s="9"/>
      <c r="B85" s="54"/>
      <c r="C85" s="171">
        <v>1</v>
      </c>
      <c r="D85" s="347" t="s">
        <v>82</v>
      </c>
      <c r="E85" s="347"/>
      <c r="F85" s="66"/>
      <c r="G85" s="170"/>
      <c r="H85" s="66"/>
      <c r="I85" s="139">
        <f>ROUND((SUM(I79:I84))/1,2)</f>
        <v>0</v>
      </c>
      <c r="J85" s="138"/>
      <c r="K85" s="138"/>
      <c r="L85" s="138">
        <f>ROUND((SUM(L79:L84))/1,2)</f>
        <v>0</v>
      </c>
      <c r="M85" s="138">
        <f>ROUND((SUM(M79:M84))/1,2)</f>
        <v>0</v>
      </c>
      <c r="N85" s="138"/>
      <c r="O85" s="138"/>
      <c r="P85" s="138"/>
      <c r="Q85" s="9"/>
      <c r="R85" s="9"/>
      <c r="S85" s="9">
        <f>ROUND((SUM(S79:S84))/1,2)</f>
        <v>0</v>
      </c>
      <c r="T85" s="9"/>
      <c r="U85" s="9"/>
      <c r="V85" s="197">
        <f>ROUND((SUM(V79:V84))/1,2)</f>
        <v>0</v>
      </c>
      <c r="W85" s="214"/>
      <c r="X85" s="137"/>
      <c r="Y85" s="137"/>
      <c r="Z85" s="137"/>
    </row>
    <row r="86" spans="1:26" x14ac:dyDescent="0.3">
      <c r="A86" s="1"/>
      <c r="B86" s="206"/>
      <c r="C86" s="1"/>
      <c r="D86" s="1"/>
      <c r="E86" s="131"/>
      <c r="F86" s="131"/>
      <c r="G86" s="164"/>
      <c r="H86" s="131"/>
      <c r="I86" s="131"/>
      <c r="J86" s="132"/>
      <c r="K86" s="132"/>
      <c r="L86" s="132"/>
      <c r="M86" s="132"/>
      <c r="N86" s="132"/>
      <c r="O86" s="132"/>
      <c r="P86" s="132"/>
      <c r="Q86" s="1"/>
      <c r="R86" s="1"/>
      <c r="S86" s="1"/>
      <c r="T86" s="1"/>
      <c r="U86" s="1"/>
      <c r="V86" s="198"/>
      <c r="W86" s="52"/>
    </row>
    <row r="87" spans="1:26" x14ac:dyDescent="0.3">
      <c r="A87" s="9"/>
      <c r="B87" s="54"/>
      <c r="C87" s="171">
        <v>5</v>
      </c>
      <c r="D87" s="347" t="s">
        <v>96</v>
      </c>
      <c r="E87" s="347"/>
      <c r="F87" s="66"/>
      <c r="G87" s="170"/>
      <c r="H87" s="66"/>
      <c r="I87" s="66"/>
      <c r="J87" s="138"/>
      <c r="K87" s="138"/>
      <c r="L87" s="138"/>
      <c r="M87" s="138"/>
      <c r="N87" s="138"/>
      <c r="O87" s="138"/>
      <c r="P87" s="138"/>
      <c r="Q87" s="9"/>
      <c r="R87" s="9"/>
      <c r="S87" s="9"/>
      <c r="T87" s="9"/>
      <c r="U87" s="9"/>
      <c r="V87" s="195"/>
      <c r="W87" s="214"/>
      <c r="X87" s="137"/>
      <c r="Y87" s="137"/>
      <c r="Z87" s="137"/>
    </row>
    <row r="88" spans="1:26" ht="25.05" customHeight="1" x14ac:dyDescent="0.3">
      <c r="A88" s="178"/>
      <c r="B88" s="210">
        <v>6</v>
      </c>
      <c r="C88" s="179" t="s">
        <v>97</v>
      </c>
      <c r="D88" s="328" t="s">
        <v>98</v>
      </c>
      <c r="E88" s="328"/>
      <c r="F88" s="173" t="s">
        <v>88</v>
      </c>
      <c r="G88" s="174">
        <v>188.63399999999999</v>
      </c>
      <c r="H88" s="173"/>
      <c r="I88" s="173">
        <f>ROUND(G88*(H88),2)</f>
        <v>0</v>
      </c>
      <c r="J88" s="175">
        <f>ROUND(G88*(N88),2)</f>
        <v>1286.48</v>
      </c>
      <c r="K88" s="176">
        <f>ROUND(G88*(O88),2)</f>
        <v>0</v>
      </c>
      <c r="L88" s="176">
        <f>ROUND(G88*(H88),2)</f>
        <v>0</v>
      </c>
      <c r="M88" s="176"/>
      <c r="N88" s="176">
        <v>6.82</v>
      </c>
      <c r="O88" s="176"/>
      <c r="P88" s="180">
        <v>0.40481</v>
      </c>
      <c r="Q88" s="180"/>
      <c r="R88" s="180">
        <v>0.40481</v>
      </c>
      <c r="S88" s="177">
        <f>ROUND(G88*(P88),3)</f>
        <v>76.361000000000004</v>
      </c>
      <c r="T88" s="177"/>
      <c r="U88" s="177"/>
      <c r="V88" s="196"/>
      <c r="W88" s="52"/>
      <c r="Z88">
        <v>0</v>
      </c>
    </row>
    <row r="89" spans="1:26" ht="25.05" customHeight="1" x14ac:dyDescent="0.3">
      <c r="A89" s="178"/>
      <c r="B89" s="210">
        <v>7</v>
      </c>
      <c r="C89" s="179" t="s">
        <v>99</v>
      </c>
      <c r="D89" s="328" t="s">
        <v>100</v>
      </c>
      <c r="E89" s="328"/>
      <c r="F89" s="173" t="s">
        <v>88</v>
      </c>
      <c r="G89" s="174">
        <v>183.14</v>
      </c>
      <c r="H89" s="173"/>
      <c r="I89" s="173">
        <f>ROUND(G89*(H89),2)</f>
        <v>0</v>
      </c>
      <c r="J89" s="175">
        <f>ROUND(G89*(N89),2)</f>
        <v>1280.1500000000001</v>
      </c>
      <c r="K89" s="176">
        <f>ROUND(G89*(O89),2)</f>
        <v>0</v>
      </c>
      <c r="L89" s="176">
        <f>ROUND(G89*(H89),2)</f>
        <v>0</v>
      </c>
      <c r="M89" s="176"/>
      <c r="N89" s="176">
        <v>6.99</v>
      </c>
      <c r="O89" s="176"/>
      <c r="P89" s="180"/>
      <c r="Q89" s="180"/>
      <c r="R89" s="180"/>
      <c r="S89" s="177">
        <f>ROUND(G89*(P89),3)</f>
        <v>0</v>
      </c>
      <c r="T89" s="177"/>
      <c r="U89" s="177"/>
      <c r="V89" s="196"/>
      <c r="W89" s="52"/>
      <c r="Z89">
        <v>0</v>
      </c>
    </row>
    <row r="90" spans="1:26" ht="25.05" customHeight="1" x14ac:dyDescent="0.3">
      <c r="A90" s="178"/>
      <c r="B90" s="210">
        <v>8</v>
      </c>
      <c r="C90" s="179" t="s">
        <v>101</v>
      </c>
      <c r="D90" s="328" t="s">
        <v>102</v>
      </c>
      <c r="E90" s="328"/>
      <c r="F90" s="173" t="s">
        <v>88</v>
      </c>
      <c r="G90" s="174">
        <v>183.14</v>
      </c>
      <c r="H90" s="173"/>
      <c r="I90" s="173">
        <f>ROUND(G90*(H90),2)</f>
        <v>0</v>
      </c>
      <c r="J90" s="175">
        <f>ROUND(G90*(N90),2)</f>
        <v>2027.36</v>
      </c>
      <c r="K90" s="176">
        <f>ROUND(G90*(O90),2)</f>
        <v>0</v>
      </c>
      <c r="L90" s="176">
        <f>ROUND(G90*(H90),2)</f>
        <v>0</v>
      </c>
      <c r="M90" s="176"/>
      <c r="N90" s="176">
        <v>11.07</v>
      </c>
      <c r="O90" s="176"/>
      <c r="P90" s="180"/>
      <c r="Q90" s="180"/>
      <c r="R90" s="180"/>
      <c r="S90" s="177">
        <f>ROUND(G90*(P90),3)</f>
        <v>0</v>
      </c>
      <c r="T90" s="177"/>
      <c r="U90" s="177"/>
      <c r="V90" s="196"/>
      <c r="W90" s="52"/>
      <c r="Z90">
        <v>0</v>
      </c>
    </row>
    <row r="91" spans="1:26" x14ac:dyDescent="0.3">
      <c r="A91" s="9"/>
      <c r="B91" s="54"/>
      <c r="C91" s="171">
        <v>5</v>
      </c>
      <c r="D91" s="347" t="s">
        <v>96</v>
      </c>
      <c r="E91" s="347"/>
      <c r="F91" s="66"/>
      <c r="G91" s="170"/>
      <c r="H91" s="66"/>
      <c r="I91" s="139">
        <f>ROUND((SUM(I87:I90))/1,2)</f>
        <v>0</v>
      </c>
      <c r="J91" s="138"/>
      <c r="K91" s="138"/>
      <c r="L91" s="138">
        <f>ROUND((SUM(L87:L90))/1,2)</f>
        <v>0</v>
      </c>
      <c r="M91" s="138">
        <f>ROUND((SUM(M87:M90))/1,2)</f>
        <v>0</v>
      </c>
      <c r="N91" s="138"/>
      <c r="O91" s="138"/>
      <c r="P91" s="138"/>
      <c r="Q91" s="9"/>
      <c r="R91" s="9"/>
      <c r="S91" s="9">
        <f>ROUND((SUM(S87:S90))/1,2)</f>
        <v>76.36</v>
      </c>
      <c r="T91" s="9"/>
      <c r="U91" s="9"/>
      <c r="V91" s="197">
        <f>ROUND((SUM(V87:V90))/1,2)</f>
        <v>0</v>
      </c>
      <c r="W91" s="214"/>
      <c r="X91" s="137"/>
      <c r="Y91" s="137"/>
      <c r="Z91" s="137"/>
    </row>
    <row r="92" spans="1:26" x14ac:dyDescent="0.3">
      <c r="A92" s="1"/>
      <c r="B92" s="206"/>
      <c r="C92" s="1"/>
      <c r="D92" s="1"/>
      <c r="E92" s="131"/>
      <c r="F92" s="131"/>
      <c r="G92" s="164"/>
      <c r="H92" s="131"/>
      <c r="I92" s="131"/>
      <c r="J92" s="132"/>
      <c r="K92" s="132"/>
      <c r="L92" s="132"/>
      <c r="M92" s="132"/>
      <c r="N92" s="132"/>
      <c r="O92" s="132"/>
      <c r="P92" s="132"/>
      <c r="Q92" s="1"/>
      <c r="R92" s="1"/>
      <c r="S92" s="1"/>
      <c r="T92" s="1"/>
      <c r="U92" s="1"/>
      <c r="V92" s="198"/>
      <c r="W92" s="52"/>
    </row>
    <row r="93" spans="1:26" x14ac:dyDescent="0.3">
      <c r="A93" s="9"/>
      <c r="B93" s="54"/>
      <c r="C93" s="171">
        <v>8</v>
      </c>
      <c r="D93" s="347" t="s">
        <v>129</v>
      </c>
      <c r="E93" s="347"/>
      <c r="F93" s="66"/>
      <c r="G93" s="170"/>
      <c r="H93" s="66"/>
      <c r="I93" s="66"/>
      <c r="J93" s="138"/>
      <c r="K93" s="138"/>
      <c r="L93" s="138"/>
      <c r="M93" s="138"/>
      <c r="N93" s="138"/>
      <c r="O93" s="138"/>
      <c r="P93" s="138"/>
      <c r="Q93" s="9"/>
      <c r="R93" s="9"/>
      <c r="S93" s="9"/>
      <c r="T93" s="9"/>
      <c r="U93" s="9"/>
      <c r="V93" s="195"/>
      <c r="W93" s="214"/>
      <c r="X93" s="137"/>
      <c r="Y93" s="137"/>
      <c r="Z93" s="137"/>
    </row>
    <row r="94" spans="1:26" ht="25.05" customHeight="1" x14ac:dyDescent="0.3">
      <c r="A94" s="178"/>
      <c r="B94" s="210">
        <v>9</v>
      </c>
      <c r="C94" s="179" t="s">
        <v>130</v>
      </c>
      <c r="D94" s="328" t="s">
        <v>131</v>
      </c>
      <c r="E94" s="328"/>
      <c r="F94" s="173" t="s">
        <v>115</v>
      </c>
      <c r="G94" s="174">
        <v>2</v>
      </c>
      <c r="H94" s="173"/>
      <c r="I94" s="173">
        <f>ROUND(G94*(H94),2)</f>
        <v>0</v>
      </c>
      <c r="J94" s="175">
        <f>ROUND(G94*(N94),2)</f>
        <v>192.88</v>
      </c>
      <c r="K94" s="176">
        <f>ROUND(G94*(O94),2)</f>
        <v>0</v>
      </c>
      <c r="L94" s="176">
        <f>ROUND(G94*(H94),2)</f>
        <v>0</v>
      </c>
      <c r="M94" s="176"/>
      <c r="N94" s="176">
        <v>96.44</v>
      </c>
      <c r="O94" s="176"/>
      <c r="P94" s="180">
        <v>0.4199</v>
      </c>
      <c r="Q94" s="180"/>
      <c r="R94" s="180">
        <v>0.4199</v>
      </c>
      <c r="S94" s="177">
        <f>ROUND(G94*(P94),3)</f>
        <v>0.84</v>
      </c>
      <c r="T94" s="177"/>
      <c r="U94" s="177"/>
      <c r="V94" s="196"/>
      <c r="W94" s="52"/>
      <c r="Z94">
        <v>0</v>
      </c>
    </row>
    <row r="95" spans="1:26" ht="25.05" customHeight="1" x14ac:dyDescent="0.3">
      <c r="A95" s="178"/>
      <c r="B95" s="211">
        <v>10</v>
      </c>
      <c r="C95" s="187" t="s">
        <v>138</v>
      </c>
      <c r="D95" s="349" t="s">
        <v>139</v>
      </c>
      <c r="E95" s="349"/>
      <c r="F95" s="182" t="s">
        <v>115</v>
      </c>
      <c r="G95" s="183">
        <v>2</v>
      </c>
      <c r="H95" s="182"/>
      <c r="I95" s="182">
        <f>ROUND(G95*(H95),2)</f>
        <v>0</v>
      </c>
      <c r="J95" s="184">
        <f>ROUND(G95*(N95),2)</f>
        <v>625.44000000000005</v>
      </c>
      <c r="K95" s="185">
        <f>ROUND(G95*(O95),2)</f>
        <v>0</v>
      </c>
      <c r="L95" s="185"/>
      <c r="M95" s="185">
        <f>ROUND(G95*(H95),2)</f>
        <v>0</v>
      </c>
      <c r="N95" s="185">
        <v>312.72000000000003</v>
      </c>
      <c r="O95" s="185"/>
      <c r="P95" s="188"/>
      <c r="Q95" s="188"/>
      <c r="R95" s="188"/>
      <c r="S95" s="186">
        <f>ROUND(G95*(P95),3)</f>
        <v>0</v>
      </c>
      <c r="T95" s="186"/>
      <c r="U95" s="186"/>
      <c r="V95" s="199"/>
      <c r="W95" s="52"/>
      <c r="Z95">
        <v>0</v>
      </c>
    </row>
    <row r="96" spans="1:26" x14ac:dyDescent="0.3">
      <c r="A96" s="9"/>
      <c r="B96" s="54"/>
      <c r="C96" s="171">
        <v>8</v>
      </c>
      <c r="D96" s="347" t="s">
        <v>129</v>
      </c>
      <c r="E96" s="347"/>
      <c r="F96" s="66"/>
      <c r="G96" s="170"/>
      <c r="H96" s="66"/>
      <c r="I96" s="139">
        <f>ROUND((SUM(I93:I95))/1,2)</f>
        <v>0</v>
      </c>
      <c r="J96" s="138"/>
      <c r="K96" s="138"/>
      <c r="L96" s="138">
        <f>ROUND((SUM(L93:L95))/1,2)</f>
        <v>0</v>
      </c>
      <c r="M96" s="138">
        <f>ROUND((SUM(M93:M95))/1,2)</f>
        <v>0</v>
      </c>
      <c r="N96" s="138"/>
      <c r="O96" s="138"/>
      <c r="P96" s="138"/>
      <c r="Q96" s="9"/>
      <c r="R96" s="9"/>
      <c r="S96" s="9">
        <f>ROUND((SUM(S93:S95))/1,2)</f>
        <v>0.84</v>
      </c>
      <c r="T96" s="9"/>
      <c r="U96" s="9"/>
      <c r="V96" s="197">
        <f>ROUND((SUM(V93:V95))/1,2)</f>
        <v>0</v>
      </c>
      <c r="W96" s="214"/>
      <c r="X96" s="137"/>
      <c r="Y96" s="137"/>
      <c r="Z96" s="137"/>
    </row>
    <row r="97" spans="1:26" x14ac:dyDescent="0.3">
      <c r="A97" s="1"/>
      <c r="B97" s="206"/>
      <c r="C97" s="1"/>
      <c r="D97" s="1"/>
      <c r="E97" s="131"/>
      <c r="F97" s="131"/>
      <c r="G97" s="164"/>
      <c r="H97" s="131"/>
      <c r="I97" s="131"/>
      <c r="J97" s="132"/>
      <c r="K97" s="132"/>
      <c r="L97" s="132"/>
      <c r="M97" s="132"/>
      <c r="N97" s="132"/>
      <c r="O97" s="132"/>
      <c r="P97" s="132"/>
      <c r="Q97" s="1"/>
      <c r="R97" s="1"/>
      <c r="S97" s="1"/>
      <c r="T97" s="1"/>
      <c r="U97" s="1"/>
      <c r="V97" s="198"/>
      <c r="W97" s="52"/>
    </row>
    <row r="98" spans="1:26" x14ac:dyDescent="0.3">
      <c r="A98" s="9"/>
      <c r="B98" s="54"/>
      <c r="C98" s="171">
        <v>9</v>
      </c>
      <c r="D98" s="347" t="s">
        <v>103</v>
      </c>
      <c r="E98" s="347"/>
      <c r="F98" s="66"/>
      <c r="G98" s="170"/>
      <c r="H98" s="66"/>
      <c r="I98" s="66"/>
      <c r="J98" s="138"/>
      <c r="K98" s="138"/>
      <c r="L98" s="138"/>
      <c r="M98" s="138"/>
      <c r="N98" s="138"/>
      <c r="O98" s="138"/>
      <c r="P98" s="138"/>
      <c r="Q98" s="9"/>
      <c r="R98" s="9"/>
      <c r="S98" s="9"/>
      <c r="T98" s="9"/>
      <c r="U98" s="9"/>
      <c r="V98" s="195"/>
      <c r="W98" s="214"/>
      <c r="X98" s="137"/>
      <c r="Y98" s="137"/>
      <c r="Z98" s="137"/>
    </row>
    <row r="99" spans="1:26" ht="25.05" customHeight="1" x14ac:dyDescent="0.3">
      <c r="A99" s="178"/>
      <c r="B99" s="210">
        <v>11</v>
      </c>
      <c r="C99" s="179" t="s">
        <v>104</v>
      </c>
      <c r="D99" s="328" t="s">
        <v>105</v>
      </c>
      <c r="E99" s="328"/>
      <c r="F99" s="173" t="s">
        <v>85</v>
      </c>
      <c r="G99" s="174">
        <v>14.677</v>
      </c>
      <c r="H99" s="173"/>
      <c r="I99" s="173">
        <f t="shared" ref="I99:I109" si="0">ROUND(G99*(H99),2)</f>
        <v>0</v>
      </c>
      <c r="J99" s="175">
        <f t="shared" ref="J99:J109" si="1">ROUND(G99*(N99),2)</f>
        <v>831.31</v>
      </c>
      <c r="K99" s="176">
        <f t="shared" ref="K99:K109" si="2">ROUND(G99*(O99),2)</f>
        <v>0</v>
      </c>
      <c r="L99" s="176">
        <f t="shared" ref="L99:L107" si="3">ROUND(G99*(H99),2)</f>
        <v>0</v>
      </c>
      <c r="M99" s="176"/>
      <c r="N99" s="176">
        <v>56.64</v>
      </c>
      <c r="O99" s="176"/>
      <c r="P99" s="180"/>
      <c r="Q99" s="180"/>
      <c r="R99" s="180"/>
      <c r="S99" s="177">
        <f t="shared" ref="S99:S109" si="4">ROUND(G99*(P99),3)</f>
        <v>0</v>
      </c>
      <c r="T99" s="177"/>
      <c r="U99" s="177"/>
      <c r="V99" s="196"/>
      <c r="W99" s="52"/>
      <c r="Z99">
        <v>0</v>
      </c>
    </row>
    <row r="100" spans="1:26" ht="25.05" customHeight="1" x14ac:dyDescent="0.3">
      <c r="A100" s="178"/>
      <c r="B100" s="210">
        <v>12</v>
      </c>
      <c r="C100" s="179" t="s">
        <v>106</v>
      </c>
      <c r="D100" s="328" t="s">
        <v>107</v>
      </c>
      <c r="E100" s="328"/>
      <c r="F100" s="173" t="s">
        <v>85</v>
      </c>
      <c r="G100" s="174">
        <v>17.948</v>
      </c>
      <c r="H100" s="173"/>
      <c r="I100" s="173">
        <f t="shared" si="0"/>
        <v>0</v>
      </c>
      <c r="J100" s="175">
        <f t="shared" si="1"/>
        <v>2541.44</v>
      </c>
      <c r="K100" s="176">
        <f t="shared" si="2"/>
        <v>0</v>
      </c>
      <c r="L100" s="176">
        <f t="shared" si="3"/>
        <v>0</v>
      </c>
      <c r="M100" s="176"/>
      <c r="N100" s="176">
        <v>141.6</v>
      </c>
      <c r="O100" s="176"/>
      <c r="P100" s="180"/>
      <c r="Q100" s="180"/>
      <c r="R100" s="180"/>
      <c r="S100" s="177">
        <f t="shared" si="4"/>
        <v>0</v>
      </c>
      <c r="T100" s="177"/>
      <c r="U100" s="177"/>
      <c r="V100" s="196"/>
      <c r="W100" s="52"/>
      <c r="Z100">
        <v>0</v>
      </c>
    </row>
    <row r="101" spans="1:26" ht="25.05" customHeight="1" x14ac:dyDescent="0.3">
      <c r="A101" s="178"/>
      <c r="B101" s="210">
        <v>13</v>
      </c>
      <c r="C101" s="179" t="s">
        <v>195</v>
      </c>
      <c r="D101" s="328" t="s">
        <v>196</v>
      </c>
      <c r="E101" s="328"/>
      <c r="F101" s="173" t="s">
        <v>95</v>
      </c>
      <c r="G101" s="174">
        <v>16.399999999999999</v>
      </c>
      <c r="H101" s="173"/>
      <c r="I101" s="173">
        <f t="shared" si="0"/>
        <v>0</v>
      </c>
      <c r="J101" s="175">
        <f t="shared" si="1"/>
        <v>113.82</v>
      </c>
      <c r="K101" s="176">
        <f t="shared" si="2"/>
        <v>0</v>
      </c>
      <c r="L101" s="176">
        <f t="shared" si="3"/>
        <v>0</v>
      </c>
      <c r="M101" s="176"/>
      <c r="N101" s="176">
        <v>6.9399999999999995</v>
      </c>
      <c r="O101" s="176"/>
      <c r="P101" s="180">
        <v>9.7960000000000005E-2</v>
      </c>
      <c r="Q101" s="180"/>
      <c r="R101" s="180">
        <v>9.7960000000000005E-2</v>
      </c>
      <c r="S101" s="177">
        <f t="shared" si="4"/>
        <v>1.607</v>
      </c>
      <c r="T101" s="177"/>
      <c r="U101" s="177"/>
      <c r="V101" s="196"/>
      <c r="W101" s="52"/>
      <c r="Z101">
        <v>0</v>
      </c>
    </row>
    <row r="102" spans="1:26" ht="25.05" customHeight="1" x14ac:dyDescent="0.3">
      <c r="A102" s="178"/>
      <c r="B102" s="210">
        <v>14</v>
      </c>
      <c r="C102" s="179" t="s">
        <v>215</v>
      </c>
      <c r="D102" s="328" t="s">
        <v>216</v>
      </c>
      <c r="E102" s="328"/>
      <c r="F102" s="173" t="s">
        <v>95</v>
      </c>
      <c r="G102" s="174">
        <v>101.22</v>
      </c>
      <c r="H102" s="173"/>
      <c r="I102" s="173">
        <f t="shared" si="0"/>
        <v>0</v>
      </c>
      <c r="J102" s="175">
        <f t="shared" si="1"/>
        <v>459.54</v>
      </c>
      <c r="K102" s="176">
        <f t="shared" si="2"/>
        <v>0</v>
      </c>
      <c r="L102" s="176">
        <f t="shared" si="3"/>
        <v>0</v>
      </c>
      <c r="M102" s="176"/>
      <c r="N102" s="176">
        <v>4.54</v>
      </c>
      <c r="O102" s="176"/>
      <c r="P102" s="180">
        <v>3.0000000000000001E-5</v>
      </c>
      <c r="Q102" s="180"/>
      <c r="R102" s="180">
        <v>3.0000000000000001E-5</v>
      </c>
      <c r="S102" s="177">
        <f t="shared" si="4"/>
        <v>3.0000000000000001E-3</v>
      </c>
      <c r="T102" s="177"/>
      <c r="U102" s="177"/>
      <c r="V102" s="196"/>
      <c r="W102" s="52"/>
      <c r="Z102">
        <v>0</v>
      </c>
    </row>
    <row r="103" spans="1:26" ht="25.05" customHeight="1" x14ac:dyDescent="0.3">
      <c r="A103" s="178"/>
      <c r="B103" s="210">
        <v>15</v>
      </c>
      <c r="C103" s="179" t="s">
        <v>108</v>
      </c>
      <c r="D103" s="328" t="s">
        <v>109</v>
      </c>
      <c r="E103" s="328"/>
      <c r="F103" s="173" t="s">
        <v>85</v>
      </c>
      <c r="G103" s="174">
        <v>105.881</v>
      </c>
      <c r="H103" s="173"/>
      <c r="I103" s="173">
        <f t="shared" si="0"/>
        <v>0</v>
      </c>
      <c r="J103" s="175">
        <f t="shared" si="1"/>
        <v>203.29</v>
      </c>
      <c r="K103" s="176">
        <f t="shared" si="2"/>
        <v>0</v>
      </c>
      <c r="L103" s="176">
        <f t="shared" si="3"/>
        <v>0</v>
      </c>
      <c r="M103" s="176"/>
      <c r="N103" s="176">
        <v>1.92</v>
      </c>
      <c r="O103" s="176"/>
      <c r="P103" s="180"/>
      <c r="Q103" s="180"/>
      <c r="R103" s="180"/>
      <c r="S103" s="177">
        <f t="shared" si="4"/>
        <v>0</v>
      </c>
      <c r="T103" s="177"/>
      <c r="U103" s="177"/>
      <c r="V103" s="196"/>
      <c r="W103" s="52"/>
      <c r="Z103">
        <v>0</v>
      </c>
    </row>
    <row r="104" spans="1:26" ht="25.05" customHeight="1" x14ac:dyDescent="0.3">
      <c r="A104" s="178"/>
      <c r="B104" s="210">
        <v>16</v>
      </c>
      <c r="C104" s="179" t="s">
        <v>110</v>
      </c>
      <c r="D104" s="328" t="s">
        <v>111</v>
      </c>
      <c r="E104" s="328"/>
      <c r="F104" s="173" t="s">
        <v>85</v>
      </c>
      <c r="G104" s="174">
        <v>749.76900000000001</v>
      </c>
      <c r="H104" s="173"/>
      <c r="I104" s="173">
        <f t="shared" si="0"/>
        <v>0</v>
      </c>
      <c r="J104" s="175">
        <f t="shared" si="1"/>
        <v>307.41000000000003</v>
      </c>
      <c r="K104" s="176">
        <f t="shared" si="2"/>
        <v>0</v>
      </c>
      <c r="L104" s="176">
        <f t="shared" si="3"/>
        <v>0</v>
      </c>
      <c r="M104" s="176"/>
      <c r="N104" s="176">
        <v>0.41</v>
      </c>
      <c r="O104" s="176"/>
      <c r="P104" s="180"/>
      <c r="Q104" s="180"/>
      <c r="R104" s="180"/>
      <c r="S104" s="177">
        <f t="shared" si="4"/>
        <v>0</v>
      </c>
      <c r="T104" s="177"/>
      <c r="U104" s="177"/>
      <c r="V104" s="196"/>
      <c r="W104" s="52"/>
      <c r="Z104">
        <v>0</v>
      </c>
    </row>
    <row r="105" spans="1:26" ht="25.05" customHeight="1" x14ac:dyDescent="0.3">
      <c r="A105" s="178"/>
      <c r="B105" s="210">
        <v>17</v>
      </c>
      <c r="C105" s="179" t="s">
        <v>112</v>
      </c>
      <c r="D105" s="328" t="s">
        <v>113</v>
      </c>
      <c r="E105" s="328"/>
      <c r="F105" s="173" t="s">
        <v>95</v>
      </c>
      <c r="G105" s="174">
        <v>101.3</v>
      </c>
      <c r="H105" s="173"/>
      <c r="I105" s="173">
        <f t="shared" si="0"/>
        <v>0</v>
      </c>
      <c r="J105" s="175">
        <f t="shared" si="1"/>
        <v>1198.3800000000001</v>
      </c>
      <c r="K105" s="176">
        <f t="shared" si="2"/>
        <v>0</v>
      </c>
      <c r="L105" s="176">
        <f t="shared" si="3"/>
        <v>0</v>
      </c>
      <c r="M105" s="176"/>
      <c r="N105" s="176">
        <v>11.83</v>
      </c>
      <c r="O105" s="176"/>
      <c r="P105" s="180"/>
      <c r="Q105" s="180"/>
      <c r="R105" s="180"/>
      <c r="S105" s="177">
        <f t="shared" si="4"/>
        <v>0</v>
      </c>
      <c r="T105" s="177"/>
      <c r="U105" s="177"/>
      <c r="V105" s="196"/>
      <c r="W105" s="52"/>
      <c r="Z105">
        <v>0</v>
      </c>
    </row>
    <row r="106" spans="1:26" ht="25.05" customHeight="1" x14ac:dyDescent="0.3">
      <c r="A106" s="178"/>
      <c r="B106" s="210">
        <v>18</v>
      </c>
      <c r="C106" s="179" t="s">
        <v>217</v>
      </c>
      <c r="D106" s="328" t="s">
        <v>218</v>
      </c>
      <c r="E106" s="328"/>
      <c r="F106" s="173" t="s">
        <v>95</v>
      </c>
      <c r="G106" s="174">
        <v>101.22</v>
      </c>
      <c r="H106" s="173"/>
      <c r="I106" s="173">
        <f t="shared" si="0"/>
        <v>0</v>
      </c>
      <c r="J106" s="175">
        <f t="shared" si="1"/>
        <v>382.61</v>
      </c>
      <c r="K106" s="176">
        <f t="shared" si="2"/>
        <v>0</v>
      </c>
      <c r="L106" s="176">
        <f t="shared" si="3"/>
        <v>0</v>
      </c>
      <c r="M106" s="176"/>
      <c r="N106" s="176">
        <v>3.7800000000000002</v>
      </c>
      <c r="O106" s="176"/>
      <c r="P106" s="180"/>
      <c r="Q106" s="180"/>
      <c r="R106" s="180"/>
      <c r="S106" s="177">
        <f t="shared" si="4"/>
        <v>0</v>
      </c>
      <c r="T106" s="177"/>
      <c r="U106" s="177"/>
      <c r="V106" s="196"/>
      <c r="W106" s="52"/>
      <c r="Z106">
        <v>0</v>
      </c>
    </row>
    <row r="107" spans="1:26" ht="25.05" customHeight="1" x14ac:dyDescent="0.3">
      <c r="A107" s="178"/>
      <c r="B107" s="210">
        <v>19</v>
      </c>
      <c r="C107" s="179" t="s">
        <v>144</v>
      </c>
      <c r="D107" s="328" t="s">
        <v>145</v>
      </c>
      <c r="E107" s="328"/>
      <c r="F107" s="173" t="s">
        <v>115</v>
      </c>
      <c r="G107" s="174">
        <v>2</v>
      </c>
      <c r="H107" s="173"/>
      <c r="I107" s="173">
        <f t="shared" si="0"/>
        <v>0</v>
      </c>
      <c r="J107" s="175">
        <f t="shared" si="1"/>
        <v>35.4</v>
      </c>
      <c r="K107" s="176">
        <f t="shared" si="2"/>
        <v>0</v>
      </c>
      <c r="L107" s="176">
        <f t="shared" si="3"/>
        <v>0</v>
      </c>
      <c r="M107" s="176"/>
      <c r="N107" s="176">
        <v>17.7</v>
      </c>
      <c r="O107" s="176"/>
      <c r="P107" s="180"/>
      <c r="Q107" s="180"/>
      <c r="R107" s="180"/>
      <c r="S107" s="177">
        <f t="shared" si="4"/>
        <v>0</v>
      </c>
      <c r="T107" s="177"/>
      <c r="U107" s="177"/>
      <c r="V107" s="196"/>
      <c r="W107" s="52"/>
      <c r="Z107">
        <v>0</v>
      </c>
    </row>
    <row r="108" spans="1:26" ht="25.05" customHeight="1" x14ac:dyDescent="0.3">
      <c r="A108" s="178"/>
      <c r="B108" s="211">
        <v>20</v>
      </c>
      <c r="C108" s="187" t="s">
        <v>209</v>
      </c>
      <c r="D108" s="349" t="s">
        <v>235</v>
      </c>
      <c r="E108" s="349"/>
      <c r="F108" s="181" t="s">
        <v>115</v>
      </c>
      <c r="G108" s="183">
        <v>16.564</v>
      </c>
      <c r="H108" s="182"/>
      <c r="I108" s="182">
        <f t="shared" si="0"/>
        <v>0</v>
      </c>
      <c r="J108" s="181">
        <f t="shared" si="1"/>
        <v>74.209999999999994</v>
      </c>
      <c r="K108" s="186">
        <f t="shared" si="2"/>
        <v>0</v>
      </c>
      <c r="L108" s="186"/>
      <c r="M108" s="186">
        <f>ROUND(G108*(H108),2)</f>
        <v>0</v>
      </c>
      <c r="N108" s="186">
        <v>4.4800000000000004</v>
      </c>
      <c r="O108" s="186"/>
      <c r="P108" s="188"/>
      <c r="Q108" s="188"/>
      <c r="R108" s="188"/>
      <c r="S108" s="186">
        <f t="shared" si="4"/>
        <v>0</v>
      </c>
      <c r="T108" s="186"/>
      <c r="U108" s="186"/>
      <c r="V108" s="199"/>
      <c r="W108" s="52"/>
      <c r="Z108">
        <v>0</v>
      </c>
    </row>
    <row r="109" spans="1:26" ht="25.05" customHeight="1" x14ac:dyDescent="0.3">
      <c r="A109" s="178"/>
      <c r="B109" s="211">
        <v>21</v>
      </c>
      <c r="C109" s="187" t="s">
        <v>114</v>
      </c>
      <c r="D109" s="349" t="s">
        <v>232</v>
      </c>
      <c r="E109" s="349"/>
      <c r="F109" s="181" t="s">
        <v>115</v>
      </c>
      <c r="G109" s="183">
        <v>102.313</v>
      </c>
      <c r="H109" s="182"/>
      <c r="I109" s="182">
        <f t="shared" si="0"/>
        <v>0</v>
      </c>
      <c r="J109" s="181">
        <f t="shared" si="1"/>
        <v>945.37</v>
      </c>
      <c r="K109" s="186">
        <f t="shared" si="2"/>
        <v>0</v>
      </c>
      <c r="L109" s="186"/>
      <c r="M109" s="186">
        <f>ROUND(G109*(H109),2)</f>
        <v>0</v>
      </c>
      <c r="N109" s="186">
        <v>9.24</v>
      </c>
      <c r="O109" s="186"/>
      <c r="P109" s="188"/>
      <c r="Q109" s="188"/>
      <c r="R109" s="188"/>
      <c r="S109" s="186">
        <f t="shared" si="4"/>
        <v>0</v>
      </c>
      <c r="T109" s="186"/>
      <c r="U109" s="186"/>
      <c r="V109" s="199"/>
      <c r="W109" s="52"/>
      <c r="Z109">
        <v>0</v>
      </c>
    </row>
    <row r="110" spans="1:26" x14ac:dyDescent="0.3">
      <c r="A110" s="9"/>
      <c r="B110" s="54"/>
      <c r="C110" s="171">
        <v>9</v>
      </c>
      <c r="D110" s="347" t="s">
        <v>103</v>
      </c>
      <c r="E110" s="347"/>
      <c r="F110" s="9"/>
      <c r="G110" s="170"/>
      <c r="H110" s="66"/>
      <c r="I110" s="139">
        <f>ROUND((SUM(I98:I109))/1,2)</f>
        <v>0</v>
      </c>
      <c r="J110" s="9"/>
      <c r="K110" s="9"/>
      <c r="L110" s="9">
        <f>ROUND((SUM(L98:L109))/1,2)</f>
        <v>0</v>
      </c>
      <c r="M110" s="9">
        <f>ROUND((SUM(M98:M109))/1,2)</f>
        <v>0</v>
      </c>
      <c r="N110" s="9"/>
      <c r="O110" s="9"/>
      <c r="P110" s="9"/>
      <c r="Q110" s="9"/>
      <c r="R110" s="9"/>
      <c r="S110" s="9">
        <f>ROUND((SUM(S98:S109))/1,2)</f>
        <v>1.61</v>
      </c>
      <c r="T110" s="9"/>
      <c r="U110" s="9"/>
      <c r="V110" s="197">
        <f>ROUND((SUM(V98:V109))/1,2)</f>
        <v>0</v>
      </c>
      <c r="W110" s="214"/>
      <c r="X110" s="137"/>
      <c r="Y110" s="137"/>
      <c r="Z110" s="137"/>
    </row>
    <row r="111" spans="1:26" x14ac:dyDescent="0.3">
      <c r="A111" s="1"/>
      <c r="B111" s="206"/>
      <c r="C111" s="1"/>
      <c r="D111" s="1"/>
      <c r="E111" s="1"/>
      <c r="F111" s="1"/>
      <c r="G111" s="164"/>
      <c r="H111" s="131"/>
      <c r="I111" s="13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98"/>
      <c r="W111" s="52"/>
    </row>
    <row r="112" spans="1:26" x14ac:dyDescent="0.3">
      <c r="A112" s="9"/>
      <c r="B112" s="54"/>
      <c r="C112" s="171">
        <v>99</v>
      </c>
      <c r="D112" s="347" t="s">
        <v>116</v>
      </c>
      <c r="E112" s="347"/>
      <c r="F112" s="9"/>
      <c r="G112" s="170"/>
      <c r="H112" s="66"/>
      <c r="I112" s="66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95"/>
      <c r="W112" s="214"/>
      <c r="X112" s="137"/>
      <c r="Y112" s="137"/>
      <c r="Z112" s="137"/>
    </row>
    <row r="113" spans="1:26" ht="25.05" customHeight="1" x14ac:dyDescent="0.3">
      <c r="A113" s="178"/>
      <c r="B113" s="210">
        <v>22</v>
      </c>
      <c r="C113" s="179" t="s">
        <v>117</v>
      </c>
      <c r="D113" s="328" t="s">
        <v>118</v>
      </c>
      <c r="E113" s="328"/>
      <c r="F113" s="172" t="s">
        <v>85</v>
      </c>
      <c r="G113" s="174">
        <v>142.84899999999999</v>
      </c>
      <c r="H113" s="173"/>
      <c r="I113" s="173">
        <f>ROUND(G113*(H113),2)</f>
        <v>0</v>
      </c>
      <c r="J113" s="172">
        <f>ROUND(G113*(N113),2)</f>
        <v>351.41</v>
      </c>
      <c r="K113" s="177">
        <f>ROUND(G113*(O113),2)</f>
        <v>0</v>
      </c>
      <c r="L113" s="177">
        <f>ROUND(G113*(H113),2)</f>
        <v>0</v>
      </c>
      <c r="M113" s="177"/>
      <c r="N113" s="177">
        <v>2.46</v>
      </c>
      <c r="O113" s="177"/>
      <c r="P113" s="180"/>
      <c r="Q113" s="180"/>
      <c r="R113" s="180"/>
      <c r="S113" s="177">
        <f>ROUND(G113*(P113),3)</f>
        <v>0</v>
      </c>
      <c r="T113" s="177"/>
      <c r="U113" s="177"/>
      <c r="V113" s="196"/>
      <c r="W113" s="52"/>
      <c r="Z113">
        <v>0</v>
      </c>
    </row>
    <row r="114" spans="1:26" x14ac:dyDescent="0.3">
      <c r="A114" s="9"/>
      <c r="B114" s="54"/>
      <c r="C114" s="171">
        <v>99</v>
      </c>
      <c r="D114" s="347" t="s">
        <v>116</v>
      </c>
      <c r="E114" s="347"/>
      <c r="F114" s="9"/>
      <c r="G114" s="170"/>
      <c r="H114" s="66"/>
      <c r="I114" s="139">
        <f>ROUND((SUM(I112:I113))/1,2)</f>
        <v>0</v>
      </c>
      <c r="J114" s="9"/>
      <c r="K114" s="9"/>
      <c r="L114" s="9">
        <f>ROUND((SUM(L112:L113))/1,2)</f>
        <v>0</v>
      </c>
      <c r="M114" s="9">
        <f>ROUND((SUM(M112:M113))/1,2)</f>
        <v>0</v>
      </c>
      <c r="N114" s="9"/>
      <c r="O114" s="9"/>
      <c r="P114" s="189"/>
      <c r="Q114" s="1"/>
      <c r="R114" s="1"/>
      <c r="S114" s="189">
        <f>ROUND((SUM(S112:S113))/1,2)</f>
        <v>0</v>
      </c>
      <c r="T114" s="2"/>
      <c r="U114" s="2"/>
      <c r="V114" s="197">
        <f>ROUND((SUM(V112:V113))/1,2)</f>
        <v>0</v>
      </c>
      <c r="W114" s="52"/>
    </row>
    <row r="115" spans="1:26" x14ac:dyDescent="0.3">
      <c r="A115" s="1"/>
      <c r="B115" s="206"/>
      <c r="C115" s="1"/>
      <c r="D115" s="1"/>
      <c r="E115" s="1"/>
      <c r="F115" s="1"/>
      <c r="G115" s="164"/>
      <c r="H115" s="131"/>
      <c r="I115" s="13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98"/>
      <c r="W115" s="52"/>
    </row>
    <row r="116" spans="1:26" x14ac:dyDescent="0.3">
      <c r="A116" s="9"/>
      <c r="B116" s="54"/>
      <c r="C116" s="9"/>
      <c r="D116" s="344" t="s">
        <v>61</v>
      </c>
      <c r="E116" s="344"/>
      <c r="F116" s="9"/>
      <c r="G116" s="170"/>
      <c r="H116" s="66"/>
      <c r="I116" s="139">
        <f>ROUND((SUM(I78:I115))/2,2)</f>
        <v>0</v>
      </c>
      <c r="J116" s="9"/>
      <c r="K116" s="9"/>
      <c r="L116" s="9">
        <f>ROUND((SUM(L78:L115))/2,2)</f>
        <v>0</v>
      </c>
      <c r="M116" s="9">
        <f>ROUND((SUM(M78:M115))/2,2)</f>
        <v>0</v>
      </c>
      <c r="N116" s="9"/>
      <c r="O116" s="9"/>
      <c r="P116" s="189"/>
      <c r="Q116" s="1"/>
      <c r="R116" s="1"/>
      <c r="S116" s="189">
        <f>ROUND((SUM(S78:S115))/2,2)</f>
        <v>78.81</v>
      </c>
      <c r="T116" s="1"/>
      <c r="U116" s="1"/>
      <c r="V116" s="197">
        <f>ROUND((SUM(V78:V115))/2,2)</f>
        <v>0</v>
      </c>
      <c r="W116" s="52"/>
    </row>
    <row r="117" spans="1:26" x14ac:dyDescent="0.3">
      <c r="A117" s="1"/>
      <c r="B117" s="212"/>
      <c r="C117" s="190"/>
      <c r="D117" s="348" t="s">
        <v>66</v>
      </c>
      <c r="E117" s="348"/>
      <c r="F117" s="190"/>
      <c r="G117" s="192"/>
      <c r="H117" s="191"/>
      <c r="I117" s="191">
        <f>ROUND((SUM(I78:I116))/3,2)</f>
        <v>0</v>
      </c>
      <c r="J117" s="190"/>
      <c r="K117" s="190">
        <f>ROUND((SUM(K78:K116))/3,2)</f>
        <v>0</v>
      </c>
      <c r="L117" s="190">
        <f>ROUND((SUM(L78:L116))/3,2)</f>
        <v>0</v>
      </c>
      <c r="M117" s="190">
        <f>ROUND((SUM(M78:M116))/3,2)</f>
        <v>0</v>
      </c>
      <c r="N117" s="190"/>
      <c r="O117" s="190"/>
      <c r="P117" s="192"/>
      <c r="Q117" s="190"/>
      <c r="R117" s="190"/>
      <c r="S117" s="192">
        <f>ROUND((SUM(S78:S116))/3,2)</f>
        <v>78.81</v>
      </c>
      <c r="T117" s="190"/>
      <c r="U117" s="190"/>
      <c r="V117" s="200">
        <f>ROUND((SUM(V78:V116))/3,2)</f>
        <v>0</v>
      </c>
      <c r="W117" s="52"/>
      <c r="Y117">
        <f>(SUM(Y78:Y116))</f>
        <v>0</v>
      </c>
      <c r="Z117">
        <f>(SUM(Z78:Z116))</f>
        <v>0</v>
      </c>
    </row>
  </sheetData>
  <mergeCells count="83">
    <mergeCell ref="D117:E117"/>
    <mergeCell ref="D109:E109"/>
    <mergeCell ref="D110:E110"/>
    <mergeCell ref="D112:E112"/>
    <mergeCell ref="D113:E113"/>
    <mergeCell ref="D114:E114"/>
    <mergeCell ref="D116:E116"/>
    <mergeCell ref="D108:E108"/>
    <mergeCell ref="D96:E96"/>
    <mergeCell ref="D98:E98"/>
    <mergeCell ref="D99:E99"/>
    <mergeCell ref="D100:E100"/>
    <mergeCell ref="D101:E101"/>
    <mergeCell ref="D102:E102"/>
    <mergeCell ref="D103:E103"/>
    <mergeCell ref="D104:E104"/>
    <mergeCell ref="D105:E105"/>
    <mergeCell ref="D106:E106"/>
    <mergeCell ref="D107:E107"/>
    <mergeCell ref="D95:E95"/>
    <mergeCell ref="D82:E82"/>
    <mergeCell ref="D83:E83"/>
    <mergeCell ref="D84:E84"/>
    <mergeCell ref="D85:E85"/>
    <mergeCell ref="D87:E87"/>
    <mergeCell ref="D88:E88"/>
    <mergeCell ref="D89:E89"/>
    <mergeCell ref="D90:E90"/>
    <mergeCell ref="D91:E91"/>
    <mergeCell ref="D93:E93"/>
    <mergeCell ref="D94:E94"/>
    <mergeCell ref="B71:E71"/>
    <mergeCell ref="I69:P69"/>
    <mergeCell ref="D78:E78"/>
    <mergeCell ref="D79:E79"/>
    <mergeCell ref="D80:E80"/>
    <mergeCell ref="D81:E81"/>
    <mergeCell ref="B61:D61"/>
    <mergeCell ref="B63:D63"/>
    <mergeCell ref="B67:V67"/>
    <mergeCell ref="H1:I1"/>
    <mergeCell ref="B69:E69"/>
    <mergeCell ref="B70:E70"/>
    <mergeCell ref="B55:D55"/>
    <mergeCell ref="B56:D56"/>
    <mergeCell ref="B57:D57"/>
    <mergeCell ref="B58:D58"/>
    <mergeCell ref="B59:D59"/>
    <mergeCell ref="B60:D60"/>
    <mergeCell ref="F31:G31"/>
    <mergeCell ref="B54:C54"/>
    <mergeCell ref="B44:V44"/>
    <mergeCell ref="B49:I49"/>
    <mergeCell ref="F25:H25"/>
    <mergeCell ref="F26:H26"/>
    <mergeCell ref="F27:H27"/>
    <mergeCell ref="F28:G28"/>
    <mergeCell ref="F29:G29"/>
    <mergeCell ref="F30:G30"/>
    <mergeCell ref="B46:E46"/>
    <mergeCell ref="B47:E47"/>
    <mergeCell ref="B48:E48"/>
    <mergeCell ref="F46:H46"/>
    <mergeCell ref="F47:H47"/>
    <mergeCell ref="F48:H48"/>
    <mergeCell ref="F24:H24"/>
    <mergeCell ref="B11:H11"/>
    <mergeCell ref="F14:H14"/>
    <mergeCell ref="F15:H15"/>
    <mergeCell ref="F16:H16"/>
    <mergeCell ref="F17:H17"/>
    <mergeCell ref="F18:H18"/>
    <mergeCell ref="F19:H19"/>
    <mergeCell ref="F20:H20"/>
    <mergeCell ref="F21:H21"/>
    <mergeCell ref="F22:H22"/>
    <mergeCell ref="F23:H23"/>
    <mergeCell ref="B9:H9"/>
    <mergeCell ref="B1:C1"/>
    <mergeCell ref="E1:F1"/>
    <mergeCell ref="B2:V2"/>
    <mergeCell ref="B3:V3"/>
    <mergeCell ref="B7:H7"/>
  </mergeCells>
  <hyperlinks>
    <hyperlink ref="B1:C1" location="A2:A2" tooltip="Klikni na prechod ku Kryciemu listu..." display="Krycí list rozpočtu" xr:uid="{6E82D901-5CE1-42D2-BBB9-2AA9AAA992AA}"/>
    <hyperlink ref="E1:F1" location="A54:A54" tooltip="Klikni na prechod ku rekapitulácii..." display="Rekapitulácia rozpočtu" xr:uid="{17D5FC40-246D-4786-A393-AFD98A135442}"/>
    <hyperlink ref="H1:I1" location="B77:B77" tooltip="Klikni na prechod ku Rozpočet..." display="Rozpočet" xr:uid="{C7AEE9A1-23F7-48E9-AF21-883A231DCF64}"/>
  </hyperlinks>
  <printOptions horizontalCentered="1" gridLines="1"/>
  <pageMargins left="1.1111111111111112E-2" right="1.1111111111111112E-2" top="0.75" bottom="0.75" header="0.3" footer="0.3"/>
  <pageSetup paperSize="9" scale="75" orientation="portrait" horizontalDpi="300" r:id="rId1"/>
  <headerFooter>
    <oddHeader>&amp;C&amp;B&amp; Rozpočet Rekonštrukcia základnej technickej infraštruktúry v obci Bystré / SO-03 Chodník</oddHeader>
    <oddFooter>&amp;RStrana &amp;P z &amp;N    &amp;L&amp;7Spracované systémom Systematic® Kalkulus, tel.: 051 77 10 585</oddFooter>
  </headerFooter>
  <rowBreaks count="2" manualBreakCount="2">
    <brk id="40" max="16383" man="1"/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7</vt:i4>
      </vt:variant>
      <vt:variant>
        <vt:lpstr>Pomenované rozsahy</vt:lpstr>
      </vt:variant>
      <vt:variant>
        <vt:i4>5</vt:i4>
      </vt:variant>
    </vt:vector>
  </HeadingPairs>
  <TitlesOfParts>
    <vt:vector size="12" baseType="lpstr">
      <vt:lpstr>Rekapitulácia</vt:lpstr>
      <vt:lpstr>Krycí list stavby</vt:lpstr>
      <vt:lpstr>SO 15643</vt:lpstr>
      <vt:lpstr>SO 15644</vt:lpstr>
      <vt:lpstr>SO 15645</vt:lpstr>
      <vt:lpstr>SO 15646</vt:lpstr>
      <vt:lpstr>SO 15647</vt:lpstr>
      <vt:lpstr>'SO 15643'!Oblasť_tlače</vt:lpstr>
      <vt:lpstr>'SO 15644'!Oblasť_tlače</vt:lpstr>
      <vt:lpstr>'SO 15645'!Oblasť_tlače</vt:lpstr>
      <vt:lpstr>'SO 15646'!Oblasť_tlače</vt:lpstr>
      <vt:lpstr>'SO 15647'!Oblasť_tlače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JANKO</dc:creator>
  <cp:lastModifiedBy>JANKO</cp:lastModifiedBy>
  <cp:lastPrinted>2022-03-09T17:25:24Z</cp:lastPrinted>
  <dcterms:created xsi:type="dcterms:W3CDTF">2022-03-09T17:17:02Z</dcterms:created>
  <dcterms:modified xsi:type="dcterms:W3CDTF">2022-08-29T19:04:38Z</dcterms:modified>
</cp:coreProperties>
</file>