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Nižný Kručov\Nižný Hrabovec\Cesty 2022 EU\E mail\"/>
    </mc:Choice>
  </mc:AlternateContent>
  <xr:revisionPtr revIDLastSave="0" documentId="13_ncr:1_{C53E8F41-5211-4184-8924-952C75510802}" xr6:coauthVersionLast="47" xr6:coauthVersionMax="47" xr10:uidLastSave="{00000000-0000-0000-0000-000000000000}"/>
  <bookViews>
    <workbookView xWindow="-108" yWindow="-108" windowWidth="23256" windowHeight="12576" xr2:uid="{F8B8596C-2592-493D-B1C8-0E962CBB2001}"/>
  </bookViews>
  <sheets>
    <sheet name="Rekapitulácia" sheetId="1" r:id="rId1"/>
    <sheet name="Krycí list stavby" sheetId="2" r:id="rId2"/>
    <sheet name="SO 15836" sheetId="3" r:id="rId3"/>
  </sheets>
  <definedNames>
    <definedName name="_xlnm.Print_Area" localSheetId="2">'SO 15836'!$B$2:$V$97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D15" i="2"/>
  <c r="F8" i="1"/>
  <c r="E8" i="1"/>
  <c r="I16" i="2" s="1"/>
  <c r="E7" i="1"/>
  <c r="D7" i="1"/>
  <c r="K7" i="1"/>
  <c r="H29" i="3"/>
  <c r="P29" i="3" s="1"/>
  <c r="P17" i="3"/>
  <c r="P16" i="3"/>
  <c r="Y97" i="3"/>
  <c r="Z97" i="3"/>
  <c r="F59" i="3"/>
  <c r="V94" i="3"/>
  <c r="I59" i="3" s="1"/>
  <c r="M94" i="3"/>
  <c r="K93" i="3"/>
  <c r="J93" i="3"/>
  <c r="S93" i="3"/>
  <c r="S94" i="3" s="1"/>
  <c r="H59" i="3" s="1"/>
  <c r="L93" i="3"/>
  <c r="L94" i="3" s="1"/>
  <c r="E59" i="3" s="1"/>
  <c r="I93" i="3"/>
  <c r="I94" i="3" s="1"/>
  <c r="G59" i="3" s="1"/>
  <c r="F58" i="3"/>
  <c r="V90" i="3"/>
  <c r="I58" i="3" s="1"/>
  <c r="M90" i="3"/>
  <c r="I90" i="3"/>
  <c r="G58" i="3" s="1"/>
  <c r="K89" i="3"/>
  <c r="J89" i="3"/>
  <c r="S89" i="3"/>
  <c r="S90" i="3" s="1"/>
  <c r="H58" i="3" s="1"/>
  <c r="L89" i="3"/>
  <c r="L90" i="3" s="1"/>
  <c r="E58" i="3" s="1"/>
  <c r="I89" i="3"/>
  <c r="I57" i="3"/>
  <c r="F57" i="3"/>
  <c r="S86" i="3"/>
  <c r="H57" i="3" s="1"/>
  <c r="V86" i="3"/>
  <c r="M86" i="3"/>
  <c r="K85" i="3"/>
  <c r="J85" i="3"/>
  <c r="S85" i="3"/>
  <c r="L85" i="3"/>
  <c r="L86" i="3" s="1"/>
  <c r="E57" i="3" s="1"/>
  <c r="I85" i="3"/>
  <c r="I86" i="3" s="1"/>
  <c r="G57" i="3" s="1"/>
  <c r="F56" i="3"/>
  <c r="V82" i="3"/>
  <c r="M82" i="3"/>
  <c r="M96" i="3" s="1"/>
  <c r="K81" i="3"/>
  <c r="J81" i="3"/>
  <c r="S81" i="3"/>
  <c r="L81" i="3"/>
  <c r="I81" i="3"/>
  <c r="K80" i="3"/>
  <c r="J80" i="3"/>
  <c r="S80" i="3"/>
  <c r="L80" i="3"/>
  <c r="I80" i="3"/>
  <c r="K79" i="3"/>
  <c r="K97" i="3" s="1"/>
  <c r="J79" i="3"/>
  <c r="S79" i="3"/>
  <c r="S82" i="3" s="1"/>
  <c r="H56" i="3" s="1"/>
  <c r="L79" i="3"/>
  <c r="I79" i="3"/>
  <c r="P20" i="3"/>
  <c r="I82" i="3" l="1"/>
  <c r="G56" i="3" s="1"/>
  <c r="D8" i="1"/>
  <c r="I17" i="2" s="1"/>
  <c r="I20" i="2" s="1"/>
  <c r="F60" i="3"/>
  <c r="M97" i="3"/>
  <c r="F62" i="3" s="1"/>
  <c r="V97" i="3"/>
  <c r="I62" i="3" s="1"/>
  <c r="S97" i="3"/>
  <c r="H62" i="3" s="1"/>
  <c r="L82" i="3"/>
  <c r="E56" i="3" s="1"/>
  <c r="I56" i="3"/>
  <c r="V96" i="3"/>
  <c r="I60" i="3" s="1"/>
  <c r="S96" i="3"/>
  <c r="H60" i="3" s="1"/>
  <c r="D15" i="3"/>
  <c r="I96" i="3" l="1"/>
  <c r="G60" i="3" s="1"/>
  <c r="E15" i="3" s="1"/>
  <c r="E15" i="2" s="1"/>
  <c r="E20" i="2" s="1"/>
  <c r="L96" i="3"/>
  <c r="E60" i="3" s="1"/>
  <c r="C15" i="3" s="1"/>
  <c r="C15" i="2" s="1"/>
  <c r="E23" i="3" l="1"/>
  <c r="E24" i="2" s="1"/>
  <c r="E20" i="3"/>
  <c r="P22" i="3"/>
  <c r="I23" i="2" s="1"/>
  <c r="E21" i="3"/>
  <c r="E22" i="2" s="1"/>
  <c r="E22" i="3"/>
  <c r="E23" i="2" s="1"/>
  <c r="P21" i="3"/>
  <c r="I22" i="2" s="1"/>
  <c r="P23" i="3"/>
  <c r="I24" i="2" s="1"/>
  <c r="L97" i="3"/>
  <c r="E62" i="3" s="1"/>
  <c r="I97" i="3"/>
  <c r="B7" i="1" s="1"/>
  <c r="G62" i="3"/>
  <c r="P25" i="3" l="1"/>
  <c r="P27" i="3" s="1"/>
  <c r="I25" i="2"/>
  <c r="I27" i="2" s="1"/>
  <c r="B8" i="1"/>
  <c r="C7" i="1" l="1"/>
  <c r="H28" i="3"/>
  <c r="P28" i="3" s="1"/>
  <c r="P30" i="3" s="1"/>
  <c r="C8" i="1" l="1"/>
  <c r="G7" i="1"/>
  <c r="G8" i="1" s="1"/>
  <c r="B9" i="1" s="1"/>
  <c r="H28" i="2" s="1"/>
  <c r="I28" i="2" s="1"/>
  <c r="B10" i="1" l="1"/>
  <c r="G10" i="1" s="1"/>
  <c r="G11" i="1" s="1"/>
  <c r="G9" i="1"/>
  <c r="H29" i="2" l="1"/>
  <c r="I29" i="2" s="1"/>
  <c r="I30" i="2" s="1"/>
</calcChain>
</file>

<file path=xl/sharedStrings.xml><?xml version="1.0" encoding="utf-8"?>
<sst xmlns="http://schemas.openxmlformats.org/spreadsheetml/2006/main" count="188" uniqueCount="107">
  <si>
    <t>Rekapitulácia rozpočtu</t>
  </si>
  <si>
    <t>Stavba Oprava komunikácie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</si>
  <si>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</si>
  <si>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</si>
  <si>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</si>
  <si>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</si>
  <si>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</si>
  <si>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</si>
  <si>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</si>
  <si>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</si>
  <si>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</si>
  <si>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</si>
  <si>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Oprava komunikácie</t>
  </si>
  <si>
    <t>Krycí list rozpočtu</t>
  </si>
  <si>
    <t>Objekt Oprava komunikácie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</si>
  <si>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</si>
  <si>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</si>
  <si>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</si>
  <si>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</si>
  <si>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</si>
  <si>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30. 8. 2022</t>
  </si>
  <si>
    <t>Odberateľ: Obec Nižný Hrabovec</t>
  </si>
  <si>
    <t>Projektant: Ing. Anton Pavúk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</si>
  <si>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</si>
  <si>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</si>
  <si>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</si>
  <si>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</si>
  <si>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</si>
  <si>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</si>
  <si>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</si>
  <si>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</si>
  <si>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</si>
  <si>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</si>
  <si>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</si>
  <si>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</si>
  <si>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</si>
  <si>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</si>
  <si>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</si>
  <si>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</si>
  <si>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</si>
  <si>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</si>
  <si>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</si>
  <si>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</si>
  <si>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</si>
  <si>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</si>
  <si>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</si>
  <si>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</si>
  <si>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</si>
  <si>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</si>
  <si>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</si>
  <si>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</si>
  <si>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</si>
  <si>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</si>
  <si>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</si>
  <si>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</si>
  <si>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30. 8. 2022</t>
  </si>
  <si>
    <t>Prehľad rozpočtových nákladov</t>
  </si>
  <si>
    <t>Práce HSV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</si>
  <si>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</si>
  <si>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</si>
  <si>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</si>
  <si>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</si>
  <si>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</si>
  <si>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</si>
  <si>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</si>
  <si>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</si>
  <si>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</si>
  <si>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</si>
  <si>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</si>
  <si>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</si>
  <si>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</si>
  <si>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</si>
  <si>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</si>
  <si>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</si>
  <si>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</si>
  <si>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Oprava komunikácie</t>
  </si>
  <si>
    <t>SPEVNENÉ PLOCHY</t>
  </si>
  <si>
    <t>572942111</t>
  </si>
  <si>
    <t xml:space="preserve">Vyrovnanie povrchu a rozprestrenie hmôt a zhutnením krytov asfaltovou zmesou Aco 11, hr. 40 mm   </t>
  </si>
  <si>
    <t>m2</t>
  </si>
  <si>
    <t>573211111</t>
  </si>
  <si>
    <t xml:space="preserve">Postrek asfaltový spojovací bez posypu kamenivom z asfaltu cestného v množstve od 0,5-0,7 kg/m2   </t>
  </si>
  <si>
    <t>577141122</t>
  </si>
  <si>
    <t xml:space="preserve">Betón asfaltový vrstva obrusná AC 11 O v pruhu š. do 3 m z nemodifikovaného asfaltu tr. II po zhutnení hr. 50 mm   </t>
  </si>
  <si>
    <t>POTRUBNÉ ROZVODY</t>
  </si>
  <si>
    <t>899331111</t>
  </si>
  <si>
    <t xml:space="preserve">Výšková úprava uličných vpustí zvýšením poklopu   </t>
  </si>
  <si>
    <t>ks</t>
  </si>
  <si>
    <t>OSTATNÉ PRÁCE</t>
  </si>
  <si>
    <t>938909311</t>
  </si>
  <si>
    <t xml:space="preserve">Odstránenie blata, prachu alebo hlineného nánosu, z povrchu podkladu alebo krytu bet. alebo asfalt.   </t>
  </si>
  <si>
    <t>PRESUNY HMÔT</t>
  </si>
  <si>
    <t>998225111</t>
  </si>
  <si>
    <t xml:space="preserve">Presun hmôt pre pozemnú komunikáciu a letisko s krytom asfaltovým akejkoľvek dĺžky objektu   </t>
  </si>
  <si>
    <t>t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</si>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</sst>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8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0" xfId="0" applyFont="1"/>
    <xf numFmtId="0" fontId="14" fillId="0" borderId="109" xfId="0" applyFont="1" applyBorder="1"/>
    <xf numFmtId="0" fontId="5" fillId="0" borderId="87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5" fillId="0" borderId="44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36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30" xfId="0" applyFont="1" applyBorder="1"/>
    <xf numFmtId="0" fontId="1" fillId="0" borderId="49" xfId="0" applyFont="1" applyBorder="1"/>
    <xf numFmtId="0" fontId="1" fillId="0" borderId="36" xfId="0" applyFont="1" applyBorder="1" applyAlignment="1">
      <alignment wrapText="1"/>
    </xf>
    <xf numFmtId="0" fontId="6" fillId="0" borderId="38" xfId="0" applyFont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2" borderId="4" xfId="0" applyFont="1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577D-2F5C-4057-B416-D1203A9B3139}">
  <dimension ref="A1:Z11"/>
  <sheetViews>
    <sheetView tabSelected="1" workbookViewId="0">
      <selection activeCell="B21" sqref="B21"/>
    </sheetView>
  </sheetViews>
  <sheetFormatPr defaultColWidth="0" defaultRowHeight="14.4" x14ac:dyDescent="0.3"/>
  <cols>
    <col min="1" max="1" width="32.77734375" customWidth="1"/>
    <col min="2" max="2" width="10.77734375" customWidth="1"/>
    <col min="3" max="3" width="8.77734375" customWidth="1"/>
    <col min="4" max="4" width="7.6640625" customWidth="1"/>
    <col min="5" max="5" width="8.77734375" customWidth="1"/>
    <col min="6" max="6" width="11.664062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40" t="s">
        <v>0</v>
      </c>
      <c r="B2" s="241"/>
      <c r="C2" s="241"/>
      <c r="D2" s="241"/>
      <c r="E2" s="241"/>
      <c r="F2" s="5" t="s">
        <v>2</v>
      </c>
      <c r="G2" s="5"/>
    </row>
    <row r="3" spans="1:26" x14ac:dyDescent="0.3">
      <c r="A3" s="242" t="s">
        <v>1</v>
      </c>
      <c r="B3" s="242"/>
      <c r="C3" s="242"/>
      <c r="D3" s="242"/>
      <c r="E3" s="242"/>
      <c r="F3" s="6" t="s">
        <v>3</v>
      </c>
      <c r="G3" s="6" t="s">
        <v>4</v>
      </c>
    </row>
    <row r="4" spans="1:26" x14ac:dyDescent="0.3">
      <c r="A4" s="242"/>
      <c r="B4" s="242"/>
      <c r="C4" s="242"/>
      <c r="D4" s="242"/>
      <c r="E4" s="242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52.2" customHeight="1" x14ac:dyDescent="0.3">
      <c r="A6" s="335" t="s">
        <v>5</v>
      </c>
      <c r="B6" s="335" t="s">
        <v>6</v>
      </c>
      <c r="C6" s="335" t="s">
        <v>7</v>
      </c>
      <c r="D6" s="335" t="s">
        <v>8</v>
      </c>
      <c r="E6" s="335" t="s">
        <v>9</v>
      </c>
      <c r="F6" s="335" t="s">
        <v>10</v>
      </c>
      <c r="G6" s="335" t="s">
        <v>11</v>
      </c>
    </row>
    <row r="7" spans="1:26" x14ac:dyDescent="0.3">
      <c r="A7" s="2" t="s">
        <v>12</v>
      </c>
      <c r="B7" s="211">
        <f>'SO 15836'!I97-Rekapitulácia!D7</f>
        <v>0</v>
      </c>
      <c r="C7" s="211">
        <f>'SO 15836'!P25</f>
        <v>0</v>
      </c>
      <c r="D7" s="211">
        <f>'SO 15836'!P17</f>
        <v>0</v>
      </c>
      <c r="E7" s="211">
        <f>'SO 15836'!P16</f>
        <v>0</v>
      </c>
      <c r="F7" s="211">
        <v>0</v>
      </c>
      <c r="G7" s="211">
        <f>B7+C7+D7+E7+F7</f>
        <v>0</v>
      </c>
      <c r="K7">
        <f>'SO 15836'!K97</f>
        <v>0</v>
      </c>
      <c r="Q7">
        <v>30.126000000000001</v>
      </c>
    </row>
    <row r="8" spans="1:26" x14ac:dyDescent="0.3">
      <c r="A8" s="214" t="s">
        <v>95</v>
      </c>
      <c r="B8" s="215">
        <f>SUM(B7:B7)</f>
        <v>0</v>
      </c>
      <c r="C8" s="215">
        <f>SUM(C7:C7)</f>
        <v>0</v>
      </c>
      <c r="D8" s="215">
        <f>SUM(D7:D7)</f>
        <v>0</v>
      </c>
      <c r="E8" s="215">
        <f>SUM(E7:E7)</f>
        <v>0</v>
      </c>
      <c r="F8" s="215">
        <f>SUM(F7:F7)</f>
        <v>0</v>
      </c>
      <c r="G8" s="215">
        <f>SUM(G7:G7)-SUM(Z7:Z7)</f>
        <v>0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x14ac:dyDescent="0.3">
      <c r="A9" s="212" t="s">
        <v>96</v>
      </c>
      <c r="B9" s="213">
        <f>G8-SUM(Rekapitulácia!K7:'Rekapitulácia'!K7)*1</f>
        <v>0</v>
      </c>
      <c r="C9" s="213"/>
      <c r="D9" s="213"/>
      <c r="E9" s="213"/>
      <c r="F9" s="213"/>
      <c r="G9" s="213">
        <f>ROUND(((ROUND(B9,2)*20)/100),2)*1</f>
        <v>0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x14ac:dyDescent="0.3">
      <c r="A10" s="4" t="s">
        <v>97</v>
      </c>
      <c r="B10" s="210">
        <f>(G8-B9)</f>
        <v>0</v>
      </c>
      <c r="C10" s="210"/>
      <c r="D10" s="210"/>
      <c r="E10" s="210"/>
      <c r="F10" s="210"/>
      <c r="G10" s="210">
        <f>ROUND(((ROUND(B10,2)*0)/100),2)</f>
        <v>0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3">
      <c r="A11" s="216" t="s">
        <v>98</v>
      </c>
      <c r="B11" s="217"/>
      <c r="C11" s="217"/>
      <c r="D11" s="217"/>
      <c r="E11" s="217"/>
      <c r="F11" s="217"/>
      <c r="G11" s="217">
        <f>SUM(G8:G10)</f>
        <v>0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0EBC-1D89-45C3-BB4D-50EDD4160CC4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441406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64" t="s">
        <v>99</v>
      </c>
      <c r="C2" s="265"/>
      <c r="D2" s="265"/>
      <c r="E2" s="265"/>
      <c r="F2" s="265"/>
      <c r="G2" s="265"/>
      <c r="H2" s="265"/>
      <c r="I2" s="265"/>
      <c r="J2" s="266"/>
      <c r="P2" s="156"/>
    </row>
    <row r="3" spans="1:23" ht="18" customHeight="1" x14ac:dyDescent="0.3">
      <c r="A3" s="1"/>
      <c r="B3" s="267" t="s">
        <v>1</v>
      </c>
      <c r="C3" s="268"/>
      <c r="D3" s="268"/>
      <c r="E3" s="268"/>
      <c r="F3" s="268"/>
      <c r="G3" s="269"/>
      <c r="H3" s="269"/>
      <c r="I3" s="269"/>
      <c r="J3" s="270"/>
      <c r="P3" s="156"/>
    </row>
    <row r="4" spans="1:23" ht="18" customHeight="1" x14ac:dyDescent="0.3">
      <c r="A4" s="1"/>
      <c r="B4" s="223"/>
      <c r="C4" s="218"/>
      <c r="D4" s="218"/>
      <c r="E4" s="218"/>
      <c r="F4" s="224" t="s">
        <v>15</v>
      </c>
      <c r="G4" s="218"/>
      <c r="H4" s="218"/>
      <c r="I4" s="218"/>
      <c r="J4" s="236"/>
      <c r="P4" s="156"/>
    </row>
    <row r="5" spans="1:23" ht="18" customHeight="1" x14ac:dyDescent="0.3">
      <c r="A5" s="1"/>
      <c r="B5" s="222"/>
      <c r="C5" s="218"/>
      <c r="D5" s="218"/>
      <c r="E5" s="218"/>
      <c r="F5" s="224" t="s">
        <v>16</v>
      </c>
      <c r="G5" s="218"/>
      <c r="H5" s="218"/>
      <c r="I5" s="218"/>
      <c r="J5" s="236"/>
      <c r="P5" s="156"/>
    </row>
    <row r="6" spans="1:23" ht="18" customHeight="1" x14ac:dyDescent="0.3">
      <c r="A6" s="1"/>
      <c r="B6" s="57" t="s">
        <v>17</v>
      </c>
      <c r="C6" s="218"/>
      <c r="D6" s="224" t="s">
        <v>18</v>
      </c>
      <c r="E6" s="218"/>
      <c r="F6" s="224" t="s">
        <v>19</v>
      </c>
      <c r="G6" s="224" t="s">
        <v>20</v>
      </c>
      <c r="H6" s="218"/>
      <c r="I6" s="218"/>
      <c r="J6" s="236"/>
      <c r="P6" s="156"/>
    </row>
    <row r="7" spans="1:23" ht="19.95" customHeight="1" x14ac:dyDescent="0.3">
      <c r="A7" s="1"/>
      <c r="B7" s="271" t="s">
        <v>21</v>
      </c>
      <c r="C7" s="272"/>
      <c r="D7" s="272"/>
      <c r="E7" s="272"/>
      <c r="F7" s="272"/>
      <c r="G7" s="272"/>
      <c r="H7" s="272"/>
      <c r="I7" s="225"/>
      <c r="J7" s="237"/>
      <c r="P7" s="156"/>
    </row>
    <row r="8" spans="1:23" ht="18" customHeight="1" x14ac:dyDescent="0.3">
      <c r="A8" s="1"/>
      <c r="B8" s="57" t="s">
        <v>24</v>
      </c>
      <c r="C8" s="218"/>
      <c r="D8" s="218"/>
      <c r="E8" s="218"/>
      <c r="F8" s="224" t="s">
        <v>25</v>
      </c>
      <c r="G8" s="218"/>
      <c r="H8" s="218"/>
      <c r="I8" s="218"/>
      <c r="J8" s="236"/>
      <c r="P8" s="156"/>
    </row>
    <row r="9" spans="1:23" ht="19.95" customHeight="1" x14ac:dyDescent="0.3">
      <c r="A9" s="1"/>
      <c r="B9" s="271" t="s">
        <v>22</v>
      </c>
      <c r="C9" s="272"/>
      <c r="D9" s="272"/>
      <c r="E9" s="272"/>
      <c r="F9" s="272"/>
      <c r="G9" s="272"/>
      <c r="H9" s="272"/>
      <c r="I9" s="225"/>
      <c r="J9" s="237"/>
      <c r="P9" s="156"/>
    </row>
    <row r="10" spans="1:23" ht="18" customHeight="1" x14ac:dyDescent="0.3">
      <c r="A10" s="1"/>
      <c r="B10" s="57" t="s">
        <v>24</v>
      </c>
      <c r="C10" s="218"/>
      <c r="D10" s="218"/>
      <c r="E10" s="218"/>
      <c r="F10" s="224" t="s">
        <v>25</v>
      </c>
      <c r="G10" s="218"/>
      <c r="H10" s="218"/>
      <c r="I10" s="218"/>
      <c r="J10" s="236"/>
      <c r="P10" s="156"/>
    </row>
    <row r="11" spans="1:23" ht="19.95" customHeight="1" x14ac:dyDescent="0.3">
      <c r="A11" s="1"/>
      <c r="B11" s="271" t="s">
        <v>23</v>
      </c>
      <c r="C11" s="272"/>
      <c r="D11" s="272"/>
      <c r="E11" s="272"/>
      <c r="F11" s="272"/>
      <c r="G11" s="272"/>
      <c r="H11" s="272"/>
      <c r="I11" s="225"/>
      <c r="J11" s="237"/>
      <c r="P11" s="156"/>
    </row>
    <row r="12" spans="1:23" ht="18" customHeight="1" x14ac:dyDescent="0.3">
      <c r="A12" s="1"/>
      <c r="B12" s="57" t="s">
        <v>24</v>
      </c>
      <c r="C12" s="218"/>
      <c r="D12" s="218"/>
      <c r="E12" s="218"/>
      <c r="F12" s="224" t="s">
        <v>25</v>
      </c>
      <c r="G12" s="218"/>
      <c r="H12" s="218"/>
      <c r="I12" s="218"/>
      <c r="J12" s="236"/>
      <c r="P12" s="156"/>
    </row>
    <row r="13" spans="1:23" ht="18" customHeight="1" x14ac:dyDescent="0.3">
      <c r="A13" s="1"/>
      <c r="B13" s="221"/>
      <c r="C13" s="132"/>
      <c r="D13" s="132"/>
      <c r="E13" s="132"/>
      <c r="F13" s="132"/>
      <c r="G13" s="132"/>
      <c r="H13" s="132"/>
      <c r="I13" s="132"/>
      <c r="J13" s="238"/>
      <c r="P13" s="156"/>
    </row>
    <row r="14" spans="1:23" ht="18" customHeight="1" x14ac:dyDescent="0.3">
      <c r="A14" s="1"/>
      <c r="B14" s="55" t="s">
        <v>6</v>
      </c>
      <c r="C14" s="63" t="s">
        <v>46</v>
      </c>
      <c r="D14" s="62" t="s">
        <v>47</v>
      </c>
      <c r="E14" s="67" t="s">
        <v>48</v>
      </c>
      <c r="F14" s="273" t="s">
        <v>10</v>
      </c>
      <c r="G14" s="258"/>
      <c r="H14" s="43"/>
      <c r="I14" s="55">
        <f>'SO 15836'!P14</f>
        <v>0</v>
      </c>
      <c r="J14" s="118"/>
      <c r="P14" s="156"/>
    </row>
    <row r="15" spans="1:23" ht="18" customHeight="1" x14ac:dyDescent="0.3">
      <c r="A15" s="1"/>
      <c r="B15" s="56" t="s">
        <v>26</v>
      </c>
      <c r="C15" s="64">
        <f>'SO 15836'!C15</f>
        <v>0</v>
      </c>
      <c r="D15" s="59">
        <f>'SO 15836'!D15</f>
        <v>0</v>
      </c>
      <c r="E15" s="68">
        <f>'SO 15836'!E15</f>
        <v>0</v>
      </c>
      <c r="F15" s="256"/>
      <c r="G15" s="249"/>
      <c r="H15" s="1"/>
      <c r="I15" s="227"/>
      <c r="J15" s="195"/>
      <c r="P15" s="156"/>
    </row>
    <row r="16" spans="1:23" ht="18" customHeight="1" x14ac:dyDescent="0.3">
      <c r="A16" s="1"/>
      <c r="B16" s="55" t="s">
        <v>27</v>
      </c>
      <c r="C16" s="93">
        <f>'SO 15836'!C16</f>
        <v>0</v>
      </c>
      <c r="D16" s="94">
        <f>'SO 15836'!D16</f>
        <v>0</v>
      </c>
      <c r="E16" s="95">
        <f>'SO 15836'!E16</f>
        <v>0</v>
      </c>
      <c r="F16" s="257" t="s">
        <v>33</v>
      </c>
      <c r="G16" s="258"/>
      <c r="H16" s="220"/>
      <c r="I16" s="232">
        <f>Rekapitulácia!E8</f>
        <v>0</v>
      </c>
      <c r="J16" s="118"/>
      <c r="P16" s="156"/>
    </row>
    <row r="17" spans="1:23" ht="18" customHeight="1" x14ac:dyDescent="0.3">
      <c r="A17" s="1"/>
      <c r="B17" s="56" t="s">
        <v>28</v>
      </c>
      <c r="C17" s="64">
        <f>'SO 15836'!C17</f>
        <v>0</v>
      </c>
      <c r="D17" s="59">
        <f>'SO 15836'!D17</f>
        <v>0</v>
      </c>
      <c r="E17" s="68">
        <f>'SO 15836'!E17</f>
        <v>0</v>
      </c>
      <c r="F17" s="259" t="s">
        <v>34</v>
      </c>
      <c r="G17" s="260"/>
      <c r="H17" s="138"/>
      <c r="I17" s="227">
        <f>Rekapitulácia!D8</f>
        <v>0</v>
      </c>
      <c r="J17" s="195"/>
      <c r="P17" s="156"/>
    </row>
    <row r="18" spans="1:23" ht="18" customHeight="1" x14ac:dyDescent="0.3">
      <c r="A18" s="1"/>
      <c r="B18" s="57" t="s">
        <v>29</v>
      </c>
      <c r="C18" s="65">
        <f>'SO 15836'!C18</f>
        <v>0</v>
      </c>
      <c r="D18" s="60">
        <f>'SO 15836'!D18</f>
        <v>0</v>
      </c>
      <c r="E18" s="69">
        <f>'SO 15836'!E18</f>
        <v>0</v>
      </c>
      <c r="F18" s="261"/>
      <c r="G18" s="251"/>
      <c r="H18" s="219"/>
      <c r="I18" s="228"/>
      <c r="J18" s="236"/>
      <c r="P18" s="156"/>
    </row>
    <row r="19" spans="1:23" ht="18" customHeight="1" x14ac:dyDescent="0.3">
      <c r="A19" s="1"/>
      <c r="B19" s="57" t="s">
        <v>30</v>
      </c>
      <c r="C19" s="66">
        <f>'SO 15836'!C19</f>
        <v>0</v>
      </c>
      <c r="D19" s="61">
        <f>'SO 15836'!D19</f>
        <v>0</v>
      </c>
      <c r="E19" s="69">
        <f>'SO 15836'!E19</f>
        <v>0</v>
      </c>
      <c r="F19" s="262"/>
      <c r="G19" s="263"/>
      <c r="H19" s="219"/>
      <c r="I19" s="228"/>
      <c r="J19" s="236"/>
      <c r="P19" s="156"/>
    </row>
    <row r="20" spans="1:23" ht="18" customHeight="1" x14ac:dyDescent="0.3">
      <c r="A20" s="1"/>
      <c r="B20" s="55" t="s">
        <v>31</v>
      </c>
      <c r="C20" s="226"/>
      <c r="D20" s="226"/>
      <c r="E20" s="233">
        <f>SUM(E15:E19)</f>
        <v>0</v>
      </c>
      <c r="F20" s="254" t="s">
        <v>31</v>
      </c>
      <c r="G20" s="258"/>
      <c r="H20" s="220"/>
      <c r="I20" s="229">
        <f>SUM(I14:I18)</f>
        <v>0</v>
      </c>
      <c r="J20" s="118"/>
      <c r="P20" s="156"/>
    </row>
    <row r="21" spans="1:23" ht="18" customHeight="1" x14ac:dyDescent="0.3">
      <c r="A21" s="1"/>
      <c r="B21" s="56" t="s">
        <v>100</v>
      </c>
      <c r="C21" s="138"/>
      <c r="D21" s="138"/>
      <c r="E21" s="138"/>
      <c r="F21" s="250" t="s">
        <v>100</v>
      </c>
      <c r="G21" s="251"/>
      <c r="H21" s="138"/>
      <c r="I21" s="230"/>
      <c r="J21" s="195"/>
      <c r="P21" s="156"/>
    </row>
    <row r="22" spans="1:23" ht="18" customHeight="1" x14ac:dyDescent="0.3">
      <c r="A22" s="1"/>
      <c r="B22" s="57" t="s">
        <v>101</v>
      </c>
      <c r="C22" s="219"/>
      <c r="D22" s="219"/>
      <c r="E22" s="69">
        <f>'SO 15836'!E21</f>
        <v>0</v>
      </c>
      <c r="F22" s="250" t="s">
        <v>104</v>
      </c>
      <c r="G22" s="251"/>
      <c r="H22" s="219"/>
      <c r="I22" s="228">
        <f>'SO 15836'!P21</f>
        <v>0</v>
      </c>
      <c r="J22" s="236"/>
      <c r="P22" s="156"/>
      <c r="V22" s="54"/>
      <c r="W22" s="54"/>
    </row>
    <row r="23" spans="1:23" ht="18" customHeight="1" x14ac:dyDescent="0.3">
      <c r="A23" s="1"/>
      <c r="B23" s="57" t="s">
        <v>102</v>
      </c>
      <c r="C23" s="219"/>
      <c r="D23" s="219"/>
      <c r="E23" s="69">
        <f>'SO 15836'!E22</f>
        <v>0</v>
      </c>
      <c r="F23" s="250" t="s">
        <v>105</v>
      </c>
      <c r="G23" s="251"/>
      <c r="H23" s="219"/>
      <c r="I23" s="228">
        <f>'SO 15836'!P22</f>
        <v>0</v>
      </c>
      <c r="J23" s="236"/>
      <c r="P23" s="156"/>
      <c r="V23" s="54"/>
      <c r="W23" s="54"/>
    </row>
    <row r="24" spans="1:23" ht="18" customHeight="1" x14ac:dyDescent="0.3">
      <c r="A24" s="1"/>
      <c r="B24" s="57" t="s">
        <v>103</v>
      </c>
      <c r="C24" s="219"/>
      <c r="D24" s="219"/>
      <c r="E24" s="69">
        <f>'SO 15836'!E23</f>
        <v>0</v>
      </c>
      <c r="F24" s="250" t="s">
        <v>106</v>
      </c>
      <c r="G24" s="251"/>
      <c r="H24" s="219"/>
      <c r="I24" s="57">
        <f>'SO 15836'!P23</f>
        <v>0</v>
      </c>
      <c r="J24" s="236"/>
      <c r="P24" s="156"/>
      <c r="V24" s="54"/>
      <c r="W24" s="54"/>
    </row>
    <row r="25" spans="1:23" ht="18" customHeight="1" x14ac:dyDescent="0.3">
      <c r="A25" s="1"/>
      <c r="B25" s="57"/>
      <c r="C25" s="219"/>
      <c r="D25" s="219"/>
      <c r="E25" s="219"/>
      <c r="F25" s="252" t="s">
        <v>31</v>
      </c>
      <c r="G25" s="253"/>
      <c r="H25" s="219"/>
      <c r="I25" s="231">
        <f>SUM(E21:E24)+SUM(I21:I24)</f>
        <v>0</v>
      </c>
      <c r="J25" s="236"/>
      <c r="P25" s="156"/>
    </row>
    <row r="26" spans="1:23" ht="18" customHeight="1" x14ac:dyDescent="0.3">
      <c r="A26" s="1"/>
      <c r="B26" s="74" t="s">
        <v>51</v>
      </c>
      <c r="C26" s="137"/>
      <c r="D26" s="137"/>
      <c r="E26" s="103"/>
      <c r="F26" s="254" t="s">
        <v>35</v>
      </c>
      <c r="G26" s="255"/>
      <c r="H26" s="137"/>
      <c r="I26" s="221"/>
      <c r="J26" s="238"/>
      <c r="P26" s="156"/>
    </row>
    <row r="27" spans="1:23" ht="18" customHeight="1" x14ac:dyDescent="0.3">
      <c r="A27" s="1"/>
      <c r="B27" s="202"/>
      <c r="C27" s="1"/>
      <c r="D27" s="1"/>
      <c r="E27" s="105"/>
      <c r="F27" s="243" t="s">
        <v>36</v>
      </c>
      <c r="G27" s="244"/>
      <c r="H27" s="138"/>
      <c r="I27" s="227">
        <f>E20+I20+I25</f>
        <v>0</v>
      </c>
      <c r="J27" s="195"/>
      <c r="P27" s="156"/>
    </row>
    <row r="28" spans="1:23" ht="18" customHeight="1" x14ac:dyDescent="0.3">
      <c r="A28" s="1"/>
      <c r="B28" s="202"/>
      <c r="C28" s="1"/>
      <c r="D28" s="1"/>
      <c r="E28" s="105"/>
      <c r="F28" s="245" t="s">
        <v>37</v>
      </c>
      <c r="G28" s="246"/>
      <c r="H28" s="95">
        <f>Rekapitulácia!B9</f>
        <v>0</v>
      </c>
      <c r="I28" s="55">
        <f>ROUND(((ROUND(H28,2)*20)/100),2)*1</f>
        <v>0</v>
      </c>
      <c r="J28" s="118"/>
      <c r="P28" s="155"/>
    </row>
    <row r="29" spans="1:23" ht="18" customHeight="1" x14ac:dyDescent="0.3">
      <c r="A29" s="1"/>
      <c r="B29" s="202"/>
      <c r="C29" s="1"/>
      <c r="D29" s="1"/>
      <c r="E29" s="105"/>
      <c r="F29" s="247" t="s">
        <v>38</v>
      </c>
      <c r="G29" s="248"/>
      <c r="H29" s="68">
        <f>Rekapitulácia!B10</f>
        <v>0</v>
      </c>
      <c r="I29" s="56">
        <f>ROUND(((ROUND(H29,2)*0)/100),2)</f>
        <v>0</v>
      </c>
      <c r="J29" s="195"/>
      <c r="P29" s="155"/>
    </row>
    <row r="30" spans="1:23" ht="18" customHeight="1" x14ac:dyDescent="0.3">
      <c r="A30" s="1"/>
      <c r="B30" s="202"/>
      <c r="C30" s="1"/>
      <c r="D30" s="1"/>
      <c r="E30" s="105"/>
      <c r="F30" s="245" t="s">
        <v>39</v>
      </c>
      <c r="G30" s="246"/>
      <c r="H30" s="220"/>
      <c r="I30" s="229">
        <f>SUM(I27:I29)</f>
        <v>0</v>
      </c>
      <c r="J30" s="118"/>
      <c r="P30" s="156"/>
    </row>
    <row r="31" spans="1:23" ht="18" customHeight="1" x14ac:dyDescent="0.3">
      <c r="A31" s="1"/>
      <c r="B31" s="202"/>
      <c r="C31" s="1"/>
      <c r="D31" s="1"/>
      <c r="E31" s="102"/>
      <c r="F31" s="244"/>
      <c r="G31" s="249"/>
      <c r="H31" s="138"/>
      <c r="I31" s="202"/>
      <c r="J31" s="195"/>
      <c r="P31" s="156"/>
    </row>
    <row r="32" spans="1:23" ht="18" customHeight="1" x14ac:dyDescent="0.3">
      <c r="A32" s="1"/>
      <c r="B32" s="74" t="s">
        <v>49</v>
      </c>
      <c r="C32" s="132"/>
      <c r="D32" s="132"/>
      <c r="E32" s="9" t="s">
        <v>50</v>
      </c>
      <c r="F32" s="1"/>
      <c r="G32" s="132"/>
      <c r="H32" s="137"/>
      <c r="I32" s="132"/>
      <c r="J32" s="238"/>
      <c r="P32" s="156"/>
    </row>
    <row r="33" spans="1:23" ht="18" customHeight="1" x14ac:dyDescent="0.3">
      <c r="A33" s="1"/>
      <c r="B33" s="202"/>
      <c r="C33" s="1"/>
      <c r="D33" s="1"/>
      <c r="E33" s="1"/>
      <c r="F33" s="1"/>
      <c r="G33" s="1"/>
      <c r="H33" s="1"/>
      <c r="I33" s="1"/>
      <c r="J33" s="195"/>
      <c r="P33" s="156"/>
    </row>
    <row r="34" spans="1:23" ht="18" customHeight="1" x14ac:dyDescent="0.3">
      <c r="A34" s="1"/>
      <c r="B34" s="202"/>
      <c r="C34" s="1"/>
      <c r="D34" s="1"/>
      <c r="E34" s="1"/>
      <c r="F34" s="1"/>
      <c r="G34" s="1"/>
      <c r="H34" s="1"/>
      <c r="I34" s="1"/>
      <c r="J34" s="195"/>
      <c r="P34" s="156"/>
    </row>
    <row r="35" spans="1:23" ht="18" customHeight="1" x14ac:dyDescent="0.3">
      <c r="A35" s="1"/>
      <c r="B35" s="202"/>
      <c r="C35" s="1"/>
      <c r="D35" s="1"/>
      <c r="E35" s="1"/>
      <c r="F35" s="1"/>
      <c r="G35" s="1"/>
      <c r="H35" s="1"/>
      <c r="I35" s="1"/>
      <c r="J35" s="195"/>
      <c r="P35" s="156"/>
    </row>
    <row r="36" spans="1:23" ht="18" customHeight="1" x14ac:dyDescent="0.3">
      <c r="A36" s="1"/>
      <c r="B36" s="202"/>
      <c r="C36" s="1"/>
      <c r="D36" s="1"/>
      <c r="E36" s="1"/>
      <c r="F36" s="1"/>
      <c r="G36" s="1"/>
      <c r="H36" s="1"/>
      <c r="I36" s="1"/>
      <c r="J36" s="195"/>
      <c r="P36" s="156"/>
    </row>
    <row r="37" spans="1:23" ht="18" customHeight="1" x14ac:dyDescent="0.3">
      <c r="A37" s="1"/>
      <c r="B37" s="202"/>
      <c r="C37" s="1"/>
      <c r="D37" s="1"/>
      <c r="E37" s="1"/>
      <c r="F37" s="1"/>
      <c r="G37" s="1"/>
      <c r="H37" s="1"/>
      <c r="I37" s="1"/>
      <c r="J37" s="195"/>
      <c r="P37" s="156"/>
    </row>
    <row r="38" spans="1:23" ht="18" customHeight="1" x14ac:dyDescent="0.3">
      <c r="A38" s="1"/>
      <c r="B38" s="234"/>
      <c r="C38" s="235"/>
      <c r="D38" s="235"/>
      <c r="E38" s="235"/>
      <c r="F38" s="235"/>
      <c r="G38" s="235"/>
      <c r="H38" s="235"/>
      <c r="I38" s="235"/>
      <c r="J38" s="239"/>
      <c r="P38" s="156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583A-9FD9-4A36-8C10-91F07CAA20F6}">
  <dimension ref="A1:AA97"/>
  <sheetViews>
    <sheetView workbookViewId="0">
      <pane ySplit="1" topLeftCell="A83" activePane="bottomLeft" state="frozen"/>
      <selection pane="bottomLeft" activeCell="H93" sqref="H79:H9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5" t="s">
        <v>13</v>
      </c>
      <c r="C1" s="284"/>
      <c r="D1" s="11"/>
      <c r="E1" s="326" t="s">
        <v>0</v>
      </c>
      <c r="F1" s="327"/>
      <c r="G1" s="12"/>
      <c r="H1" s="283" t="s">
        <v>63</v>
      </c>
      <c r="I1" s="284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28" t="s">
        <v>13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30"/>
      <c r="R2" s="330"/>
      <c r="S2" s="330"/>
      <c r="T2" s="330"/>
      <c r="U2" s="330"/>
      <c r="V2" s="331"/>
      <c r="W2" s="54"/>
    </row>
    <row r="3" spans="1:23" ht="18" customHeight="1" x14ac:dyDescent="0.3">
      <c r="A3" s="14"/>
      <c r="B3" s="267" t="s">
        <v>1</v>
      </c>
      <c r="C3" s="268"/>
      <c r="D3" s="268"/>
      <c r="E3" s="268"/>
      <c r="F3" s="268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70"/>
      <c r="W3" s="54"/>
    </row>
    <row r="4" spans="1:23" ht="18" customHeight="1" x14ac:dyDescent="0.3">
      <c r="A4" s="14"/>
      <c r="B4" s="44" t="s">
        <v>14</v>
      </c>
      <c r="C4" s="31"/>
      <c r="D4" s="24"/>
      <c r="E4" s="24"/>
      <c r="F4" s="45" t="s">
        <v>15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16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17</v>
      </c>
      <c r="C6" s="31"/>
      <c r="D6" s="45" t="s">
        <v>18</v>
      </c>
      <c r="E6" s="24"/>
      <c r="F6" s="45" t="s">
        <v>19</v>
      </c>
      <c r="G6" s="45" t="s">
        <v>20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32" t="s">
        <v>21</v>
      </c>
      <c r="C7" s="333"/>
      <c r="D7" s="333"/>
      <c r="E7" s="333"/>
      <c r="F7" s="333"/>
      <c r="G7" s="333"/>
      <c r="H7" s="334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24</v>
      </c>
      <c r="C8" s="47"/>
      <c r="D8" s="27"/>
      <c r="E8" s="27"/>
      <c r="F8" s="51" t="s">
        <v>25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71" t="s">
        <v>22</v>
      </c>
      <c r="C9" s="272"/>
      <c r="D9" s="272"/>
      <c r="E9" s="272"/>
      <c r="F9" s="272"/>
      <c r="G9" s="272"/>
      <c r="H9" s="323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24</v>
      </c>
      <c r="C10" s="31"/>
      <c r="D10" s="24"/>
      <c r="E10" s="24"/>
      <c r="F10" s="45" t="s">
        <v>25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71" t="s">
        <v>23</v>
      </c>
      <c r="C11" s="272"/>
      <c r="D11" s="272"/>
      <c r="E11" s="272"/>
      <c r="F11" s="272"/>
      <c r="G11" s="272"/>
      <c r="H11" s="323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24</v>
      </c>
      <c r="C12" s="31"/>
      <c r="D12" s="24"/>
      <c r="E12" s="24"/>
      <c r="F12" s="45" t="s">
        <v>25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46</v>
      </c>
      <c r="D14" s="62" t="s">
        <v>47</v>
      </c>
      <c r="E14" s="67" t="s">
        <v>48</v>
      </c>
      <c r="F14" s="273" t="s">
        <v>32</v>
      </c>
      <c r="G14" s="258"/>
      <c r="H14" s="321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26</v>
      </c>
      <c r="C15" s="64">
        <f>'SO 15836'!E60</f>
        <v>0</v>
      </c>
      <c r="D15" s="59">
        <f>'SO 15836'!F60</f>
        <v>0</v>
      </c>
      <c r="E15" s="68">
        <f>'SO 15836'!G60</f>
        <v>0</v>
      </c>
      <c r="F15" s="324"/>
      <c r="G15" s="251"/>
      <c r="H15" s="308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27</v>
      </c>
      <c r="C16" s="93"/>
      <c r="D16" s="94"/>
      <c r="E16" s="95"/>
      <c r="F16" s="257" t="s">
        <v>33</v>
      </c>
      <c r="G16" s="251"/>
      <c r="H16" s="308"/>
      <c r="I16" s="24"/>
      <c r="J16" s="24"/>
      <c r="K16" s="25"/>
      <c r="L16" s="25"/>
      <c r="M16" s="25"/>
      <c r="N16" s="25"/>
      <c r="O16" s="75"/>
      <c r="P16" s="85">
        <f>(SUM(Z77:Z96))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28</v>
      </c>
      <c r="C17" s="64"/>
      <c r="D17" s="59"/>
      <c r="E17" s="68"/>
      <c r="F17" s="259" t="s">
        <v>34</v>
      </c>
      <c r="G17" s="251"/>
      <c r="H17" s="308"/>
      <c r="I17" s="24"/>
      <c r="J17" s="24"/>
      <c r="K17" s="25"/>
      <c r="L17" s="25"/>
      <c r="M17" s="25"/>
      <c r="N17" s="25"/>
      <c r="O17" s="75"/>
      <c r="P17" s="85">
        <f>(SUM(Y77:Y96))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29</v>
      </c>
      <c r="C18" s="65"/>
      <c r="D18" s="60"/>
      <c r="E18" s="69"/>
      <c r="F18" s="261"/>
      <c r="G18" s="253"/>
      <c r="H18" s="308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30</v>
      </c>
      <c r="C19" s="66"/>
      <c r="D19" s="61"/>
      <c r="E19" s="69"/>
      <c r="F19" s="319"/>
      <c r="G19" s="307"/>
      <c r="H19" s="320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31</v>
      </c>
      <c r="C20" s="58"/>
      <c r="D20" s="96"/>
      <c r="E20" s="97">
        <f>SUM(E15:E19)</f>
        <v>0</v>
      </c>
      <c r="F20" s="254" t="s">
        <v>31</v>
      </c>
      <c r="G20" s="260"/>
      <c r="H20" s="321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40</v>
      </c>
      <c r="C21" s="52"/>
      <c r="D21" s="92"/>
      <c r="E21" s="70">
        <f>((E15*U22*0)+(E16*V22*0)+(E17*W22*0))/100</f>
        <v>0</v>
      </c>
      <c r="F21" s="250" t="s">
        <v>43</v>
      </c>
      <c r="G21" s="251"/>
      <c r="H21" s="308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41</v>
      </c>
      <c r="C22" s="33"/>
      <c r="D22" s="72"/>
      <c r="E22" s="71">
        <f>((E15*U23*0)+(E16*V23*0)+(E17*W23*0))/100</f>
        <v>0</v>
      </c>
      <c r="F22" s="250" t="s">
        <v>44</v>
      </c>
      <c r="G22" s="251"/>
      <c r="H22" s="308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42</v>
      </c>
      <c r="C23" s="33"/>
      <c r="D23" s="72"/>
      <c r="E23" s="71">
        <f>((E15*U24*0)+(E16*V24*0)+(E17*W24*0))/100</f>
        <v>0</v>
      </c>
      <c r="F23" s="250" t="s">
        <v>45</v>
      </c>
      <c r="G23" s="251"/>
      <c r="H23" s="308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22"/>
      <c r="G24" s="253"/>
      <c r="H24" s="308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06" t="s">
        <v>31</v>
      </c>
      <c r="G25" s="307"/>
      <c r="H25" s="308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51</v>
      </c>
      <c r="C26" s="99"/>
      <c r="D26" s="101"/>
      <c r="E26" s="111"/>
      <c r="F26" s="254" t="s">
        <v>35</v>
      </c>
      <c r="G26" s="309"/>
      <c r="H26" s="310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11" t="s">
        <v>36</v>
      </c>
      <c r="G27" s="244"/>
      <c r="H27" s="312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13" t="s">
        <v>37</v>
      </c>
      <c r="G28" s="314"/>
      <c r="H28" s="209">
        <f>P27-SUM('SO 15836'!K77:'SO 15836'!K96)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15" t="s">
        <v>38</v>
      </c>
      <c r="G29" s="316"/>
      <c r="H29" s="32">
        <f>SUM('SO 15836'!K77:'SO 15836'!K96)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17" t="s">
        <v>39</v>
      </c>
      <c r="G30" s="318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44"/>
      <c r="G31" s="24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49</v>
      </c>
      <c r="C32" s="106"/>
      <c r="D32" s="18"/>
      <c r="E32" s="116" t="s">
        <v>50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7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7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7"/>
    </row>
    <row r="42" spans="1:23" x14ac:dyDescent="0.3">
      <c r="A42" s="136"/>
      <c r="B42" s="19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7"/>
    </row>
    <row r="43" spans="1:23" x14ac:dyDescent="0.3">
      <c r="A43" s="136"/>
      <c r="B43" s="19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299" t="s">
        <v>0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1"/>
      <c r="W44" s="54"/>
    </row>
    <row r="45" spans="1:23" x14ac:dyDescent="0.3">
      <c r="A45" s="136"/>
      <c r="B45" s="200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197"/>
      <c r="B46" s="288" t="s">
        <v>21</v>
      </c>
      <c r="C46" s="289"/>
      <c r="D46" s="289"/>
      <c r="E46" s="290"/>
      <c r="F46" s="302" t="s">
        <v>18</v>
      </c>
      <c r="G46" s="289"/>
      <c r="H46" s="290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197"/>
      <c r="B47" s="288" t="s">
        <v>22</v>
      </c>
      <c r="C47" s="289"/>
      <c r="D47" s="289"/>
      <c r="E47" s="290"/>
      <c r="F47" s="302" t="s">
        <v>16</v>
      </c>
      <c r="G47" s="289"/>
      <c r="H47" s="290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197"/>
      <c r="B48" s="288" t="s">
        <v>23</v>
      </c>
      <c r="C48" s="289"/>
      <c r="D48" s="289"/>
      <c r="E48" s="290"/>
      <c r="F48" s="302" t="s">
        <v>55</v>
      </c>
      <c r="G48" s="289"/>
      <c r="H48" s="290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197"/>
      <c r="B49" s="303" t="s">
        <v>1</v>
      </c>
      <c r="C49" s="304"/>
      <c r="D49" s="304"/>
      <c r="E49" s="304"/>
      <c r="F49" s="304"/>
      <c r="G49" s="304"/>
      <c r="H49" s="304"/>
      <c r="I49" s="30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1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1" t="s">
        <v>56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297" t="s">
        <v>52</v>
      </c>
      <c r="C54" s="298"/>
      <c r="D54" s="134"/>
      <c r="E54" s="134" t="s">
        <v>46</v>
      </c>
      <c r="F54" s="134" t="s">
        <v>47</v>
      </c>
      <c r="G54" s="134" t="s">
        <v>31</v>
      </c>
      <c r="H54" s="134" t="s">
        <v>53</v>
      </c>
      <c r="I54" s="134" t="s">
        <v>54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294" t="s">
        <v>57</v>
      </c>
      <c r="C55" s="278"/>
      <c r="D55" s="278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08"/>
      <c r="X55" s="143"/>
      <c r="Y55" s="143"/>
      <c r="Z55" s="143"/>
    </row>
    <row r="56" spans="1:26" x14ac:dyDescent="0.3">
      <c r="A56" s="9"/>
      <c r="B56" s="295" t="s">
        <v>58</v>
      </c>
      <c r="C56" s="254"/>
      <c r="D56" s="254"/>
      <c r="E56" s="68">
        <f>'SO 15836'!L82</f>
        <v>0</v>
      </c>
      <c r="F56" s="68">
        <f>'SO 15836'!M82</f>
        <v>0</v>
      </c>
      <c r="G56" s="68">
        <f>'SO 15836'!I82</f>
        <v>0</v>
      </c>
      <c r="H56" s="144">
        <f>'SO 15836'!S82</f>
        <v>578.35</v>
      </c>
      <c r="I56" s="144">
        <f>'SO 15836'!V82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08"/>
      <c r="X56" s="143"/>
      <c r="Y56" s="143"/>
      <c r="Z56" s="143"/>
    </row>
    <row r="57" spans="1:26" x14ac:dyDescent="0.3">
      <c r="A57" s="9"/>
      <c r="B57" s="295" t="s">
        <v>59</v>
      </c>
      <c r="C57" s="254"/>
      <c r="D57" s="254"/>
      <c r="E57" s="68">
        <f>'SO 15836'!L86</f>
        <v>0</v>
      </c>
      <c r="F57" s="68">
        <f>'SO 15836'!M86</f>
        <v>0</v>
      </c>
      <c r="G57" s="68">
        <f>'SO 15836'!I86</f>
        <v>0</v>
      </c>
      <c r="H57" s="144">
        <f>'SO 15836'!S86</f>
        <v>4.2</v>
      </c>
      <c r="I57" s="144">
        <f>'SO 15836'!V86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08"/>
      <c r="X57" s="143"/>
      <c r="Y57" s="143"/>
      <c r="Z57" s="143"/>
    </row>
    <row r="58" spans="1:26" x14ac:dyDescent="0.3">
      <c r="A58" s="9"/>
      <c r="B58" s="295" t="s">
        <v>60</v>
      </c>
      <c r="C58" s="254"/>
      <c r="D58" s="254"/>
      <c r="E58" s="68">
        <f>'SO 15836'!L90</f>
        <v>0</v>
      </c>
      <c r="F58" s="68">
        <f>'SO 15836'!M90</f>
        <v>0</v>
      </c>
      <c r="G58" s="68">
        <f>'SO 15836'!I90</f>
        <v>0</v>
      </c>
      <c r="H58" s="144">
        <f>'SO 15836'!S90</f>
        <v>0</v>
      </c>
      <c r="I58" s="144">
        <f>'SO 15836'!V90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08"/>
      <c r="X58" s="143"/>
      <c r="Y58" s="143"/>
      <c r="Z58" s="143"/>
    </row>
    <row r="59" spans="1:26" x14ac:dyDescent="0.3">
      <c r="A59" s="9"/>
      <c r="B59" s="295" t="s">
        <v>61</v>
      </c>
      <c r="C59" s="254"/>
      <c r="D59" s="254"/>
      <c r="E59" s="68">
        <f>'SO 15836'!L94</f>
        <v>0</v>
      </c>
      <c r="F59" s="68">
        <f>'SO 15836'!M94</f>
        <v>0</v>
      </c>
      <c r="G59" s="68">
        <f>'SO 15836'!I94</f>
        <v>0</v>
      </c>
      <c r="H59" s="144">
        <f>'SO 15836'!S94</f>
        <v>0</v>
      </c>
      <c r="I59" s="144">
        <f>'SO 15836'!V94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08"/>
      <c r="X59" s="143"/>
      <c r="Y59" s="143"/>
      <c r="Z59" s="143"/>
    </row>
    <row r="60" spans="1:26" x14ac:dyDescent="0.3">
      <c r="A60" s="9"/>
      <c r="B60" s="296" t="s">
        <v>57</v>
      </c>
      <c r="C60" s="276"/>
      <c r="D60" s="276"/>
      <c r="E60" s="145">
        <f>'SO 15836'!L96</f>
        <v>0</v>
      </c>
      <c r="F60" s="145">
        <f>'SO 15836'!M96</f>
        <v>0</v>
      </c>
      <c r="G60" s="145">
        <f>'SO 15836'!I96</f>
        <v>0</v>
      </c>
      <c r="H60" s="146">
        <f>'SO 15836'!S96</f>
        <v>582.54999999999995</v>
      </c>
      <c r="I60" s="146">
        <f>'SO 15836'!V96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08"/>
      <c r="X60" s="143"/>
      <c r="Y60" s="143"/>
      <c r="Z60" s="143"/>
    </row>
    <row r="61" spans="1:26" x14ac:dyDescent="0.3">
      <c r="A61" s="1"/>
      <c r="B61" s="202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79" t="s">
        <v>62</v>
      </c>
      <c r="C62" s="280"/>
      <c r="D62" s="280"/>
      <c r="E62" s="149">
        <f>'SO 15836'!L97</f>
        <v>0</v>
      </c>
      <c r="F62" s="149">
        <f>'SO 15836'!M97</f>
        <v>0</v>
      </c>
      <c r="G62" s="149">
        <f>'SO 15836'!I97</f>
        <v>0</v>
      </c>
      <c r="H62" s="150">
        <f>'SO 15836'!S97</f>
        <v>582.54999999999995</v>
      </c>
      <c r="I62" s="150">
        <f>'SO 15836'!V97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08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81" t="s">
        <v>63</v>
      </c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197"/>
      <c r="B68" s="285" t="s">
        <v>21</v>
      </c>
      <c r="C68" s="286"/>
      <c r="D68" s="286"/>
      <c r="E68" s="287"/>
      <c r="F68" s="171"/>
      <c r="G68" s="171"/>
      <c r="H68" s="172" t="s">
        <v>18</v>
      </c>
      <c r="I68" s="291"/>
      <c r="J68" s="292"/>
      <c r="K68" s="292"/>
      <c r="L68" s="292"/>
      <c r="M68" s="292"/>
      <c r="N68" s="292"/>
      <c r="O68" s="292"/>
      <c r="P68" s="293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197"/>
      <c r="B69" s="288" t="s">
        <v>22</v>
      </c>
      <c r="C69" s="289"/>
      <c r="D69" s="289"/>
      <c r="E69" s="290"/>
      <c r="F69" s="167"/>
      <c r="G69" s="167"/>
      <c r="H69" s="168" t="s">
        <v>16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197"/>
      <c r="B70" s="288" t="s">
        <v>23</v>
      </c>
      <c r="C70" s="289"/>
      <c r="D70" s="289"/>
      <c r="E70" s="290"/>
      <c r="F70" s="167"/>
      <c r="G70" s="167"/>
      <c r="H70" s="168" t="s">
        <v>74</v>
      </c>
      <c r="I70" s="168" t="s">
        <v>20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1" t="s">
        <v>75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1" t="s">
        <v>14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03" t="s">
        <v>56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04" t="s">
        <v>64</v>
      </c>
      <c r="C76" s="134" t="s">
        <v>65</v>
      </c>
      <c r="D76" s="134" t="s">
        <v>66</v>
      </c>
      <c r="E76" s="160"/>
      <c r="F76" s="160" t="s">
        <v>67</v>
      </c>
      <c r="G76" s="160" t="s">
        <v>68</v>
      </c>
      <c r="H76" s="161" t="s">
        <v>69</v>
      </c>
      <c r="I76" s="161" t="s">
        <v>70</v>
      </c>
      <c r="J76" s="161"/>
      <c r="K76" s="161"/>
      <c r="L76" s="161"/>
      <c r="M76" s="161"/>
      <c r="N76" s="161"/>
      <c r="O76" s="161"/>
      <c r="P76" s="161" t="s">
        <v>71</v>
      </c>
      <c r="Q76" s="162"/>
      <c r="R76" s="162"/>
      <c r="S76" s="134" t="s">
        <v>72</v>
      </c>
      <c r="T76" s="163"/>
      <c r="U76" s="163"/>
      <c r="V76" s="134" t="s">
        <v>73</v>
      </c>
      <c r="W76" s="54"/>
    </row>
    <row r="77" spans="1:26" x14ac:dyDescent="0.3">
      <c r="A77" s="9"/>
      <c r="B77" s="74"/>
      <c r="C77" s="174"/>
      <c r="D77" s="278" t="s">
        <v>57</v>
      </c>
      <c r="E77" s="278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1"/>
      <c r="W77" s="208"/>
      <c r="X77" s="143"/>
      <c r="Y77" s="143"/>
      <c r="Z77" s="143"/>
    </row>
    <row r="78" spans="1:26" x14ac:dyDescent="0.3">
      <c r="A78" s="9"/>
      <c r="B78" s="56"/>
      <c r="C78" s="177">
        <v>5</v>
      </c>
      <c r="D78" s="274" t="s">
        <v>76</v>
      </c>
      <c r="E78" s="27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2"/>
      <c r="W78" s="208"/>
      <c r="X78" s="143"/>
      <c r="Y78" s="143"/>
      <c r="Z78" s="143"/>
    </row>
    <row r="79" spans="1:26" ht="25.05" customHeight="1" x14ac:dyDescent="0.3">
      <c r="A79" s="184"/>
      <c r="B79" s="205">
        <v>1</v>
      </c>
      <c r="C79" s="185" t="s">
        <v>77</v>
      </c>
      <c r="D79" s="275" t="s">
        <v>78</v>
      </c>
      <c r="E79" s="275"/>
      <c r="F79" s="179" t="s">
        <v>79</v>
      </c>
      <c r="G79" s="180">
        <v>700</v>
      </c>
      <c r="H79" s="179"/>
      <c r="I79" s="179">
        <f>ROUND(G79*(H79),2)</f>
        <v>0</v>
      </c>
      <c r="J79" s="181">
        <f>ROUND(G79*(N79),2)</f>
        <v>7049</v>
      </c>
      <c r="K79" s="182">
        <f>ROUND(G79*(O79),2)</f>
        <v>0</v>
      </c>
      <c r="L79" s="182">
        <f>ROUND(G79*(H79),2)</f>
        <v>0</v>
      </c>
      <c r="M79" s="182"/>
      <c r="N79" s="182">
        <v>10.07</v>
      </c>
      <c r="O79" s="182"/>
      <c r="P79" s="186">
        <v>7.7780000000000002E-2</v>
      </c>
      <c r="Q79" s="186"/>
      <c r="R79" s="186">
        <v>7.7780000000000002E-2</v>
      </c>
      <c r="S79" s="183">
        <f>ROUND(G79*(P79),3)</f>
        <v>54.445999999999998</v>
      </c>
      <c r="T79" s="183"/>
      <c r="U79" s="183"/>
      <c r="V79" s="193"/>
      <c r="W79" s="54"/>
      <c r="Z79">
        <v>0</v>
      </c>
    </row>
    <row r="80" spans="1:26" ht="25.05" customHeight="1" x14ac:dyDescent="0.3">
      <c r="A80" s="184"/>
      <c r="B80" s="205">
        <v>2</v>
      </c>
      <c r="C80" s="185" t="s">
        <v>80</v>
      </c>
      <c r="D80" s="275" t="s">
        <v>81</v>
      </c>
      <c r="E80" s="275"/>
      <c r="F80" s="179" t="s">
        <v>79</v>
      </c>
      <c r="G80" s="180">
        <v>4120</v>
      </c>
      <c r="H80" s="179"/>
      <c r="I80" s="179">
        <f>ROUND(G80*(H80),2)</f>
        <v>0</v>
      </c>
      <c r="J80" s="181">
        <f>ROUND(G80*(N80),2)</f>
        <v>1400.8</v>
      </c>
      <c r="K80" s="182">
        <f>ROUND(G80*(O80),2)</f>
        <v>0</v>
      </c>
      <c r="L80" s="182">
        <f>ROUND(G80*(H80),2)</f>
        <v>0</v>
      </c>
      <c r="M80" s="182"/>
      <c r="N80" s="182">
        <v>0.34</v>
      </c>
      <c r="O80" s="182"/>
      <c r="P80" s="186">
        <v>6.0999999999999997E-4</v>
      </c>
      <c r="Q80" s="186"/>
      <c r="R80" s="186">
        <v>6.0999999999999997E-4</v>
      </c>
      <c r="S80" s="183">
        <f>ROUND(G80*(P80),3)</f>
        <v>2.5129999999999999</v>
      </c>
      <c r="T80" s="183"/>
      <c r="U80" s="183"/>
      <c r="V80" s="193"/>
      <c r="W80" s="54"/>
      <c r="Z80">
        <v>0</v>
      </c>
    </row>
    <row r="81" spans="1:26" ht="34.950000000000003" customHeight="1" x14ac:dyDescent="0.3">
      <c r="A81" s="184"/>
      <c r="B81" s="205">
        <v>3</v>
      </c>
      <c r="C81" s="185" t="s">
        <v>82</v>
      </c>
      <c r="D81" s="275" t="s">
        <v>83</v>
      </c>
      <c r="E81" s="275"/>
      <c r="F81" s="179" t="s">
        <v>79</v>
      </c>
      <c r="G81" s="180">
        <v>4120</v>
      </c>
      <c r="H81" s="179"/>
      <c r="I81" s="179">
        <f>ROUND(G81*(H81),2)</f>
        <v>0</v>
      </c>
      <c r="J81" s="181">
        <f>ROUND(G81*(N81),2)</f>
        <v>45320</v>
      </c>
      <c r="K81" s="182">
        <f>ROUND(G81*(O81),2)</f>
        <v>0</v>
      </c>
      <c r="L81" s="182">
        <f>ROUND(G81*(H81),2)</f>
        <v>0</v>
      </c>
      <c r="M81" s="182"/>
      <c r="N81" s="182">
        <v>11</v>
      </c>
      <c r="O81" s="182"/>
      <c r="P81" s="186">
        <v>0.12655</v>
      </c>
      <c r="Q81" s="186"/>
      <c r="R81" s="186">
        <v>0.12655</v>
      </c>
      <c r="S81" s="183">
        <f>ROUND(G81*(P81),3)</f>
        <v>521.38599999999997</v>
      </c>
      <c r="T81" s="183"/>
      <c r="U81" s="183"/>
      <c r="V81" s="193"/>
      <c r="W81" s="54"/>
      <c r="Z81">
        <v>0</v>
      </c>
    </row>
    <row r="82" spans="1:26" x14ac:dyDescent="0.3">
      <c r="A82" s="9"/>
      <c r="B82" s="56"/>
      <c r="C82" s="177">
        <v>5</v>
      </c>
      <c r="D82" s="274" t="s">
        <v>76</v>
      </c>
      <c r="E82" s="274"/>
      <c r="F82" s="68"/>
      <c r="G82" s="176"/>
      <c r="H82" s="68"/>
      <c r="I82" s="145">
        <f>ROUND((SUM(I78:I81))/1,2)</f>
        <v>0</v>
      </c>
      <c r="J82" s="144"/>
      <c r="K82" s="144"/>
      <c r="L82" s="144">
        <f>ROUND((SUM(L78:L81))/1,2)</f>
        <v>0</v>
      </c>
      <c r="M82" s="144">
        <f>ROUND((SUM(M78:M81))/1,2)</f>
        <v>0</v>
      </c>
      <c r="N82" s="144"/>
      <c r="O82" s="144"/>
      <c r="P82" s="144"/>
      <c r="Q82" s="9"/>
      <c r="R82" s="9"/>
      <c r="S82" s="9">
        <f>ROUND((SUM(S78:S81))/1,2)</f>
        <v>578.35</v>
      </c>
      <c r="T82" s="9"/>
      <c r="U82" s="9"/>
      <c r="V82" s="194">
        <f>ROUND((SUM(V78:V81))/1,2)</f>
        <v>0</v>
      </c>
      <c r="W82" s="208"/>
      <c r="X82" s="143"/>
      <c r="Y82" s="143"/>
      <c r="Z82" s="143"/>
    </row>
    <row r="83" spans="1:26" x14ac:dyDescent="0.3">
      <c r="A83" s="1"/>
      <c r="B83" s="202"/>
      <c r="C83" s="1"/>
      <c r="D83" s="1"/>
      <c r="E83" s="138"/>
      <c r="F83" s="138"/>
      <c r="G83" s="170"/>
      <c r="H83" s="138"/>
      <c r="I83" s="138"/>
      <c r="J83" s="139"/>
      <c r="K83" s="139"/>
      <c r="L83" s="139"/>
      <c r="M83" s="139"/>
      <c r="N83" s="139"/>
      <c r="O83" s="139"/>
      <c r="P83" s="139"/>
      <c r="Q83" s="1"/>
      <c r="R83" s="1"/>
      <c r="S83" s="1"/>
      <c r="T83" s="1"/>
      <c r="U83" s="1"/>
      <c r="V83" s="195"/>
      <c r="W83" s="54"/>
    </row>
    <row r="84" spans="1:26" x14ac:dyDescent="0.3">
      <c r="A84" s="9"/>
      <c r="B84" s="56"/>
      <c r="C84" s="177">
        <v>8</v>
      </c>
      <c r="D84" s="274" t="s">
        <v>84</v>
      </c>
      <c r="E84" s="274"/>
      <c r="F84" s="68"/>
      <c r="G84" s="176"/>
      <c r="H84" s="68"/>
      <c r="I84" s="68"/>
      <c r="J84" s="144"/>
      <c r="K84" s="144"/>
      <c r="L84" s="144"/>
      <c r="M84" s="144"/>
      <c r="N84" s="144"/>
      <c r="O84" s="144"/>
      <c r="P84" s="144"/>
      <c r="Q84" s="9"/>
      <c r="R84" s="9"/>
      <c r="S84" s="9"/>
      <c r="T84" s="9"/>
      <c r="U84" s="9"/>
      <c r="V84" s="192"/>
      <c r="W84" s="208"/>
      <c r="X84" s="143"/>
      <c r="Y84" s="143"/>
      <c r="Z84" s="143"/>
    </row>
    <row r="85" spans="1:26" ht="25.05" customHeight="1" x14ac:dyDescent="0.3">
      <c r="A85" s="184"/>
      <c r="B85" s="205">
        <v>4</v>
      </c>
      <c r="C85" s="185" t="s">
        <v>85</v>
      </c>
      <c r="D85" s="275" t="s">
        <v>86</v>
      </c>
      <c r="E85" s="275"/>
      <c r="F85" s="179" t="s">
        <v>87</v>
      </c>
      <c r="G85" s="180">
        <v>10</v>
      </c>
      <c r="H85" s="179"/>
      <c r="I85" s="179">
        <f>ROUND(G85*(H85),2)</f>
        <v>0</v>
      </c>
      <c r="J85" s="181">
        <f>ROUND(G85*(N85),2)</f>
        <v>794.7</v>
      </c>
      <c r="K85" s="182">
        <f>ROUND(G85*(O85),2)</f>
        <v>0</v>
      </c>
      <c r="L85" s="182">
        <f>ROUND(G85*(H85),2)</f>
        <v>0</v>
      </c>
      <c r="M85" s="182"/>
      <c r="N85" s="182">
        <v>79.47</v>
      </c>
      <c r="O85" s="182"/>
      <c r="P85" s="186">
        <v>0.4199</v>
      </c>
      <c r="Q85" s="186"/>
      <c r="R85" s="186">
        <v>0.4199</v>
      </c>
      <c r="S85" s="183">
        <f>ROUND(G85*(P85),3)</f>
        <v>4.1989999999999998</v>
      </c>
      <c r="T85" s="183"/>
      <c r="U85" s="183"/>
      <c r="V85" s="193"/>
      <c r="W85" s="54"/>
      <c r="Z85">
        <v>0</v>
      </c>
    </row>
    <row r="86" spans="1:26" x14ac:dyDescent="0.3">
      <c r="A86" s="9"/>
      <c r="B86" s="56"/>
      <c r="C86" s="177">
        <v>8</v>
      </c>
      <c r="D86" s="274" t="s">
        <v>84</v>
      </c>
      <c r="E86" s="274"/>
      <c r="F86" s="68"/>
      <c r="G86" s="176"/>
      <c r="H86" s="68"/>
      <c r="I86" s="145">
        <f>ROUND((SUM(I84:I85))/1,2)</f>
        <v>0</v>
      </c>
      <c r="J86" s="144"/>
      <c r="K86" s="144"/>
      <c r="L86" s="144">
        <f>ROUND((SUM(L84:L85))/1,2)</f>
        <v>0</v>
      </c>
      <c r="M86" s="144">
        <f>ROUND((SUM(M84:M85))/1,2)</f>
        <v>0</v>
      </c>
      <c r="N86" s="144"/>
      <c r="O86" s="144"/>
      <c r="P86" s="144"/>
      <c r="Q86" s="9"/>
      <c r="R86" s="9"/>
      <c r="S86" s="9">
        <f>ROUND((SUM(S84:S85))/1,2)</f>
        <v>4.2</v>
      </c>
      <c r="T86" s="9"/>
      <c r="U86" s="9"/>
      <c r="V86" s="194">
        <f>ROUND((SUM(V84:V85))/1,2)</f>
        <v>0</v>
      </c>
      <c r="W86" s="208"/>
      <c r="X86" s="143"/>
      <c r="Y86" s="143"/>
      <c r="Z86" s="143"/>
    </row>
    <row r="87" spans="1:26" x14ac:dyDescent="0.3">
      <c r="A87" s="1"/>
      <c r="B87" s="202"/>
      <c r="C87" s="1"/>
      <c r="D87" s="1"/>
      <c r="E87" s="138"/>
      <c r="F87" s="138"/>
      <c r="G87" s="170"/>
      <c r="H87" s="138"/>
      <c r="I87" s="138"/>
      <c r="J87" s="139"/>
      <c r="K87" s="139"/>
      <c r="L87" s="139"/>
      <c r="M87" s="139"/>
      <c r="N87" s="139"/>
      <c r="O87" s="139"/>
      <c r="P87" s="139"/>
      <c r="Q87" s="1"/>
      <c r="R87" s="1"/>
      <c r="S87" s="1"/>
      <c r="T87" s="1"/>
      <c r="U87" s="1"/>
      <c r="V87" s="195"/>
      <c r="W87" s="54"/>
    </row>
    <row r="88" spans="1:26" x14ac:dyDescent="0.3">
      <c r="A88" s="9"/>
      <c r="B88" s="56"/>
      <c r="C88" s="177">
        <v>9</v>
      </c>
      <c r="D88" s="274" t="s">
        <v>88</v>
      </c>
      <c r="E88" s="274"/>
      <c r="F88" s="68"/>
      <c r="G88" s="176"/>
      <c r="H88" s="68"/>
      <c r="I88" s="68"/>
      <c r="J88" s="144"/>
      <c r="K88" s="144"/>
      <c r="L88" s="144"/>
      <c r="M88" s="144"/>
      <c r="N88" s="144"/>
      <c r="O88" s="144"/>
      <c r="P88" s="144"/>
      <c r="Q88" s="9"/>
      <c r="R88" s="9"/>
      <c r="S88" s="9"/>
      <c r="T88" s="9"/>
      <c r="U88" s="9"/>
      <c r="V88" s="192"/>
      <c r="W88" s="208"/>
      <c r="X88" s="143"/>
      <c r="Y88" s="143"/>
      <c r="Z88" s="143"/>
    </row>
    <row r="89" spans="1:26" ht="25.05" customHeight="1" x14ac:dyDescent="0.3">
      <c r="A89" s="184"/>
      <c r="B89" s="205">
        <v>5</v>
      </c>
      <c r="C89" s="185" t="s">
        <v>89</v>
      </c>
      <c r="D89" s="275" t="s">
        <v>90</v>
      </c>
      <c r="E89" s="275"/>
      <c r="F89" s="179" t="s">
        <v>79</v>
      </c>
      <c r="G89" s="180">
        <v>4120</v>
      </c>
      <c r="H89" s="179"/>
      <c r="I89" s="179">
        <f>ROUND(G89*(H89),2)</f>
        <v>0</v>
      </c>
      <c r="J89" s="181">
        <f>ROUND(G89*(N89),2)</f>
        <v>123.6</v>
      </c>
      <c r="K89" s="182">
        <f>ROUND(G89*(O89),2)</f>
        <v>0</v>
      </c>
      <c r="L89" s="182">
        <f>ROUND(G89*(H89),2)</f>
        <v>0</v>
      </c>
      <c r="M89" s="182"/>
      <c r="N89" s="182">
        <v>0.03</v>
      </c>
      <c r="O89" s="182"/>
      <c r="P89" s="186"/>
      <c r="Q89" s="186"/>
      <c r="R89" s="186"/>
      <c r="S89" s="183">
        <f>ROUND(G89*(P89),3)</f>
        <v>0</v>
      </c>
      <c r="T89" s="183"/>
      <c r="U89" s="183"/>
      <c r="V89" s="193"/>
      <c r="W89" s="54"/>
      <c r="Z89">
        <v>0</v>
      </c>
    </row>
    <row r="90" spans="1:26" x14ac:dyDescent="0.3">
      <c r="A90" s="9"/>
      <c r="B90" s="56"/>
      <c r="C90" s="177">
        <v>9</v>
      </c>
      <c r="D90" s="274" t="s">
        <v>88</v>
      </c>
      <c r="E90" s="274"/>
      <c r="F90" s="9"/>
      <c r="G90" s="176"/>
      <c r="H90" s="68"/>
      <c r="I90" s="145">
        <f>ROUND((SUM(I88:I89))/1,2)</f>
        <v>0</v>
      </c>
      <c r="J90" s="9"/>
      <c r="K90" s="9"/>
      <c r="L90" s="9">
        <f>ROUND((SUM(L88:L89))/1,2)</f>
        <v>0</v>
      </c>
      <c r="M90" s="9">
        <f>ROUND((SUM(M88:M89))/1,2)</f>
        <v>0</v>
      </c>
      <c r="N90" s="9"/>
      <c r="O90" s="9"/>
      <c r="P90" s="9"/>
      <c r="Q90" s="9"/>
      <c r="R90" s="9"/>
      <c r="S90" s="9">
        <f>ROUND((SUM(S88:S89))/1,2)</f>
        <v>0</v>
      </c>
      <c r="T90" s="9"/>
      <c r="U90" s="9"/>
      <c r="V90" s="194">
        <f>ROUND((SUM(V88:V89))/1,2)</f>
        <v>0</v>
      </c>
      <c r="W90" s="208"/>
      <c r="X90" s="143"/>
      <c r="Y90" s="143"/>
      <c r="Z90" s="143"/>
    </row>
    <row r="91" spans="1:26" x14ac:dyDescent="0.3">
      <c r="A91" s="1"/>
      <c r="B91" s="202"/>
      <c r="C91" s="1"/>
      <c r="D91" s="1"/>
      <c r="E91" s="1"/>
      <c r="F91" s="1"/>
      <c r="G91" s="170"/>
      <c r="H91" s="138"/>
      <c r="I91" s="13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95"/>
      <c r="W91" s="54"/>
    </row>
    <row r="92" spans="1:26" x14ac:dyDescent="0.3">
      <c r="A92" s="9"/>
      <c r="B92" s="56"/>
      <c r="C92" s="177">
        <v>99</v>
      </c>
      <c r="D92" s="274" t="s">
        <v>91</v>
      </c>
      <c r="E92" s="274"/>
      <c r="F92" s="9"/>
      <c r="G92" s="176"/>
      <c r="H92" s="68"/>
      <c r="I92" s="68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92"/>
      <c r="W92" s="208"/>
      <c r="X92" s="143"/>
      <c r="Y92" s="143"/>
      <c r="Z92" s="143"/>
    </row>
    <row r="93" spans="1:26" ht="25.05" customHeight="1" x14ac:dyDescent="0.3">
      <c r="A93" s="184"/>
      <c r="B93" s="205">
        <v>6</v>
      </c>
      <c r="C93" s="185" t="s">
        <v>92</v>
      </c>
      <c r="D93" s="275" t="s">
        <v>93</v>
      </c>
      <c r="E93" s="275"/>
      <c r="F93" s="178" t="s">
        <v>94</v>
      </c>
      <c r="G93" s="180">
        <v>897</v>
      </c>
      <c r="H93" s="179"/>
      <c r="I93" s="179">
        <f>ROUND(G93*(H93),2)</f>
        <v>0</v>
      </c>
      <c r="J93" s="178">
        <f>ROUND(G93*(N93),2)</f>
        <v>2116.92</v>
      </c>
      <c r="K93" s="183">
        <f>ROUND(G93*(O93),2)</f>
        <v>0</v>
      </c>
      <c r="L93" s="183">
        <f>ROUND(G93*(H93),2)</f>
        <v>0</v>
      </c>
      <c r="M93" s="183"/>
      <c r="N93" s="183">
        <v>2.36</v>
      </c>
      <c r="O93" s="183"/>
      <c r="P93" s="186"/>
      <c r="Q93" s="186"/>
      <c r="R93" s="186"/>
      <c r="S93" s="183">
        <f>ROUND(G93*(P93),3)</f>
        <v>0</v>
      </c>
      <c r="T93" s="183"/>
      <c r="U93" s="183"/>
      <c r="V93" s="193"/>
      <c r="W93" s="54"/>
      <c r="Z93">
        <v>0</v>
      </c>
    </row>
    <row r="94" spans="1:26" x14ac:dyDescent="0.3">
      <c r="A94" s="9"/>
      <c r="B94" s="56"/>
      <c r="C94" s="177">
        <v>99</v>
      </c>
      <c r="D94" s="274" t="s">
        <v>91</v>
      </c>
      <c r="E94" s="274"/>
      <c r="F94" s="9"/>
      <c r="G94" s="176"/>
      <c r="H94" s="68"/>
      <c r="I94" s="145">
        <f>ROUND((SUM(I92:I93))/1,2)</f>
        <v>0</v>
      </c>
      <c r="J94" s="9"/>
      <c r="K94" s="9"/>
      <c r="L94" s="9">
        <f>ROUND((SUM(L92:L93))/1,2)</f>
        <v>0</v>
      </c>
      <c r="M94" s="9">
        <f>ROUND((SUM(M92:M93))/1,2)</f>
        <v>0</v>
      </c>
      <c r="N94" s="9"/>
      <c r="O94" s="9"/>
      <c r="P94" s="187"/>
      <c r="Q94" s="1"/>
      <c r="R94" s="1"/>
      <c r="S94" s="187">
        <f>ROUND((SUM(S92:S93))/1,2)</f>
        <v>0</v>
      </c>
      <c r="T94" s="2"/>
      <c r="U94" s="2"/>
      <c r="V94" s="194">
        <f>ROUND((SUM(V92:V93))/1,2)</f>
        <v>0</v>
      </c>
      <c r="W94" s="54"/>
    </row>
    <row r="95" spans="1:26" x14ac:dyDescent="0.3">
      <c r="A95" s="1"/>
      <c r="B95" s="202"/>
      <c r="C95" s="1"/>
      <c r="D95" s="1"/>
      <c r="E95" s="1"/>
      <c r="F95" s="1"/>
      <c r="G95" s="170"/>
      <c r="H95" s="138"/>
      <c r="I95" s="13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95"/>
      <c r="W95" s="54"/>
    </row>
    <row r="96" spans="1:26" x14ac:dyDescent="0.3">
      <c r="A96" s="9"/>
      <c r="B96" s="56"/>
      <c r="C96" s="9"/>
      <c r="D96" s="276" t="s">
        <v>57</v>
      </c>
      <c r="E96" s="276"/>
      <c r="F96" s="9"/>
      <c r="G96" s="176"/>
      <c r="H96" s="68"/>
      <c r="I96" s="145">
        <f>ROUND((SUM(I77:I95))/2,2)</f>
        <v>0</v>
      </c>
      <c r="J96" s="9"/>
      <c r="K96" s="9"/>
      <c r="L96" s="9">
        <f>ROUND((SUM(L77:L95))/2,2)</f>
        <v>0</v>
      </c>
      <c r="M96" s="9">
        <f>ROUND((SUM(M77:M95))/2,2)</f>
        <v>0</v>
      </c>
      <c r="N96" s="9"/>
      <c r="O96" s="9"/>
      <c r="P96" s="187"/>
      <c r="Q96" s="1"/>
      <c r="R96" s="1"/>
      <c r="S96" s="187">
        <f>ROUND((SUM(S77:S95))/2,2)</f>
        <v>582.54999999999995</v>
      </c>
      <c r="T96" s="1"/>
      <c r="U96" s="1"/>
      <c r="V96" s="194">
        <f>ROUND((SUM(V77:V95))/2,2)</f>
        <v>0</v>
      </c>
      <c r="W96" s="54"/>
    </row>
    <row r="97" spans="1:26" x14ac:dyDescent="0.3">
      <c r="A97" s="1"/>
      <c r="B97" s="206"/>
      <c r="C97" s="188"/>
      <c r="D97" s="277" t="s">
        <v>62</v>
      </c>
      <c r="E97" s="277"/>
      <c r="F97" s="188"/>
      <c r="G97" s="189"/>
      <c r="H97" s="190"/>
      <c r="I97" s="190">
        <f>ROUND((SUM(I77:I96))/3,2)</f>
        <v>0</v>
      </c>
      <c r="J97" s="188"/>
      <c r="K97" s="188">
        <f>ROUND((SUM(K77:K96))/3,2)</f>
        <v>0</v>
      </c>
      <c r="L97" s="188">
        <f>ROUND((SUM(L77:L96))/3,2)</f>
        <v>0</v>
      </c>
      <c r="M97" s="188">
        <f>ROUND((SUM(M77:M96))/3,2)</f>
        <v>0</v>
      </c>
      <c r="N97" s="188"/>
      <c r="O97" s="188"/>
      <c r="P97" s="189"/>
      <c r="Q97" s="188"/>
      <c r="R97" s="188"/>
      <c r="S97" s="189">
        <f>ROUND((SUM(S77:S96))/3,2)</f>
        <v>582.54999999999995</v>
      </c>
      <c r="T97" s="188"/>
      <c r="U97" s="188"/>
      <c r="V97" s="196">
        <f>ROUND((SUM(V77:V96))/3,2)</f>
        <v>0</v>
      </c>
      <c r="W97" s="54"/>
      <c r="Y97">
        <f>(SUM(Y77:Y96))</f>
        <v>0</v>
      </c>
      <c r="Z97">
        <f>(SUM(Z77:Z96))</f>
        <v>0</v>
      </c>
    </row>
  </sheetData>
  <mergeCells count="6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8:E88"/>
    <mergeCell ref="D89:E89"/>
    <mergeCell ref="D92:E92"/>
    <mergeCell ref="D93:E93"/>
    <mergeCell ref="D94:E94"/>
    <mergeCell ref="D96:E96"/>
    <mergeCell ref="D97:E97"/>
  </mergeCells>
  <hyperlinks>
    <hyperlink ref="B1:C1" location="A2:A2" tooltip="Klikni na prechod ku Kryciemu listu..." display="Krycí list rozpočtu" xr:uid="{398F2F53-FAAC-4D6B-8DB6-380AB3E46DC5}"/>
    <hyperlink ref="E1:F1" location="A54:A54" tooltip="Klikni na prechod ku rekapitulácii..." display="Rekapitulácia rozpočtu" xr:uid="{7C5B2A43-88A1-4FB6-9875-E688E5D1561A}"/>
    <hyperlink ref="H1:I1" location="B76:B76" tooltip="Klikni na prechod ku Rozpočet..." display="Rozpočet" xr:uid="{6E117B0D-A72F-401C-92E3-B753F9A1F39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Oprava komunikácie / Oprava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15836</vt:lpstr>
      <vt:lpstr>'SO 15836'!Oblasť_tlače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2022-08-30T06:54:26Z</dcterms:created>
  <dcterms:modified xsi:type="dcterms:W3CDTF">2022-09-01T16:13:25Z</dcterms:modified>
</cp:coreProperties>
</file>