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 firstSheet="1" activeTab="1"/>
  </bookViews>
  <sheets>
    <sheet name="Rekapitulácia stavby" sheetId="1" state="veryHidden" r:id="rId1"/>
    <sheet name="21 - INOVÁCIA VÝROBY KRMN..." sheetId="2" r:id="rId2"/>
  </sheets>
  <definedNames>
    <definedName name="_xlnm._FilterDatabase" localSheetId="1" hidden="1">'21 - INOVÁCIA VÝROBY KRMN...'!$C$132:$K$251</definedName>
    <definedName name="_xlnm.Print_Titles" localSheetId="1">'21 - INOVÁCIA VÝROBY KRMN...'!$132:$132</definedName>
    <definedName name="_xlnm.Print_Titles" localSheetId="0">'Rekapitulácia stavby'!$92:$92</definedName>
    <definedName name="_xlnm.Print_Area" localSheetId="1">'21 - INOVÁCIA VÝROBY KRMN...'!$C$4:$J$76,'21 - INOVÁCIA VÝROBY KRMN...'!$C$82:$J$116,'21 - INOVÁCIA VÝROBY KRMN...'!$C$122:$J$251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 s="1"/>
  <c r="J33" i="2"/>
  <c r="AX95" i="1"/>
  <c r="BI251" i="2"/>
  <c r="BH251"/>
  <c r="BG251"/>
  <c r="BE251"/>
  <c r="T251"/>
  <c r="T250" s="1"/>
  <c r="R251"/>
  <c r="R250"/>
  <c r="P251"/>
  <c r="P250" s="1"/>
  <c r="BI249"/>
  <c r="BH249"/>
  <c r="BG249"/>
  <c r="BE249"/>
  <c r="T249"/>
  <c r="T248"/>
  <c r="R249"/>
  <c r="R248" s="1"/>
  <c r="P249"/>
  <c r="P248"/>
  <c r="BI247"/>
  <c r="BH247"/>
  <c r="BG247"/>
  <c r="BE247"/>
  <c r="T247"/>
  <c r="T246" s="1"/>
  <c r="T245" s="1"/>
  <c r="R247"/>
  <c r="R246" s="1"/>
  <c r="R245" s="1"/>
  <c r="P247"/>
  <c r="P246"/>
  <c r="P245" s="1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/>
  <c r="R173"/>
  <c r="R172" s="1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T135" s="1"/>
  <c r="R136"/>
  <c r="R135"/>
  <c r="P136"/>
  <c r="P135" s="1"/>
  <c r="J129"/>
  <c r="F129"/>
  <c r="F127"/>
  <c r="E125"/>
  <c r="J89"/>
  <c r="F89"/>
  <c r="F87"/>
  <c r="E85"/>
  <c r="J22"/>
  <c r="E22"/>
  <c r="J130" s="1"/>
  <c r="J21"/>
  <c r="J16"/>
  <c r="E16"/>
  <c r="F130" s="1"/>
  <c r="J15"/>
  <c r="J10"/>
  <c r="J127" s="1"/>
  <c r="L90" i="1"/>
  <c r="AM90"/>
  <c r="AM89"/>
  <c r="L89"/>
  <c r="AM87"/>
  <c r="L87"/>
  <c r="L85"/>
  <c r="L84"/>
  <c r="BK247" i="2"/>
  <c r="J240"/>
  <c r="J234"/>
  <c r="BK230"/>
  <c r="BK219"/>
  <c r="J203"/>
  <c r="J197"/>
  <c r="BK184"/>
  <c r="J177"/>
  <c r="BK164"/>
  <c r="J152"/>
  <c r="BK136"/>
  <c r="BK249"/>
  <c r="BK236"/>
  <c r="BK228"/>
  <c r="J223"/>
  <c r="J217"/>
  <c r="BK209"/>
  <c r="J201"/>
  <c r="BK196"/>
  <c r="J189"/>
  <c r="BK173"/>
  <c r="BK167"/>
  <c r="J160"/>
  <c r="J151"/>
  <c r="J145"/>
  <c r="J136"/>
  <c r="J239"/>
  <c r="J224"/>
  <c r="BK220"/>
  <c r="J212"/>
  <c r="J208"/>
  <c r="BK203"/>
  <c r="BK192"/>
  <c r="BK187"/>
  <c r="J184"/>
  <c r="J176"/>
  <c r="J167"/>
  <c r="BK159"/>
  <c r="J150"/>
  <c r="J142"/>
  <c r="J139"/>
  <c r="J220"/>
  <c r="BK216"/>
  <c r="BK191"/>
  <c r="J181"/>
  <c r="J173"/>
  <c r="J164"/>
  <c r="J157"/>
  <c r="J149"/>
  <c r="J249"/>
  <c r="BK238"/>
  <c r="J232"/>
  <c r="J227"/>
  <c r="BK210"/>
  <c r="BK201"/>
  <c r="BK194"/>
  <c r="J182"/>
  <c r="BK169"/>
  <c r="BK162"/>
  <c r="BK147"/>
  <c r="AS94" i="1"/>
  <c r="J247" i="2"/>
  <c r="J235"/>
  <c r="BK227"/>
  <c r="J219"/>
  <c r="J214"/>
  <c r="BK205"/>
  <c r="J198"/>
  <c r="J190"/>
  <c r="BK176"/>
  <c r="J169"/>
  <c r="BK161"/>
  <c r="BK156"/>
  <c r="BK148"/>
  <c r="J143"/>
  <c r="J243"/>
  <c r="BK234"/>
  <c r="BK226"/>
  <c r="J213"/>
  <c r="J210"/>
  <c r="J205"/>
  <c r="J200"/>
  <c r="J196"/>
  <c r="BK181"/>
  <c r="J168"/>
  <c r="BK163"/>
  <c r="J156"/>
  <c r="J154"/>
  <c r="J148"/>
  <c r="J141"/>
  <c r="J138"/>
  <c r="BK218"/>
  <c r="BK214"/>
  <c r="BK211"/>
  <c r="BK182"/>
  <c r="BK177"/>
  <c r="BK165"/>
  <c r="J158"/>
  <c r="J153"/>
  <c r="BK146"/>
  <c r="BK139"/>
  <c r="J251"/>
  <c r="BK243"/>
  <c r="J236"/>
  <c r="J226"/>
  <c r="J215"/>
  <c r="BK202"/>
  <c r="J195"/>
  <c r="J186"/>
  <c r="BK178"/>
  <c r="J165"/>
  <c r="BK160"/>
  <c r="BK141"/>
  <c r="BK251"/>
  <c r="J242"/>
  <c r="J230"/>
  <c r="BK224"/>
  <c r="J218"/>
  <c r="BK212"/>
  <c r="J204"/>
  <c r="BK197"/>
  <c r="J191"/>
  <c r="J178"/>
  <c r="J170"/>
  <c r="J163"/>
  <c r="BK153"/>
  <c r="J146"/>
  <c r="BK138"/>
  <c r="J244"/>
  <c r="BK240"/>
  <c r="J228"/>
  <c r="BK215"/>
  <c r="J209"/>
  <c r="BK204"/>
  <c r="J199"/>
  <c r="BK195"/>
  <c r="BK189"/>
  <c r="BK185"/>
  <c r="BK179"/>
  <c r="BK170"/>
  <c r="BK166"/>
  <c r="BK158"/>
  <c r="BK151"/>
  <c r="BK143"/>
  <c r="BK217"/>
  <c r="J187"/>
  <c r="BK180"/>
  <c r="J171"/>
  <c r="J159"/>
  <c r="BK154"/>
  <c r="BK150"/>
  <c r="BK145"/>
  <c r="BK244"/>
  <c r="BK239"/>
  <c r="BK235"/>
  <c r="J231"/>
  <c r="BK225"/>
  <c r="BK208"/>
  <c r="BK200"/>
  <c r="BK190"/>
  <c r="J180"/>
  <c r="BK168"/>
  <c r="J161"/>
  <c r="BK142"/>
  <c r="J238"/>
  <c r="BK232"/>
  <c r="J225"/>
  <c r="BK222"/>
  <c r="J216"/>
  <c r="J207"/>
  <c r="BK199"/>
  <c r="J192"/>
  <c r="J185"/>
  <c r="BK171"/>
  <c r="J166"/>
  <c r="BK157"/>
  <c r="BK149"/>
  <c r="J144"/>
  <c r="BK242"/>
  <c r="BK231"/>
  <c r="J222"/>
  <c r="J211"/>
  <c r="BK207"/>
  <c r="J202"/>
  <c r="BK198"/>
  <c r="J194"/>
  <c r="BK223"/>
  <c r="BK213"/>
  <c r="BK186"/>
  <c r="J179"/>
  <c r="J162"/>
  <c r="BK152"/>
  <c r="J147"/>
  <c r="BK144"/>
  <c r="BK137" l="1"/>
  <c r="J137" s="1"/>
  <c r="J97" s="1"/>
  <c r="R137"/>
  <c r="T137"/>
  <c r="T134" s="1"/>
  <c r="R140"/>
  <c r="P155"/>
  <c r="BK175"/>
  <c r="J175" s="1"/>
  <c r="J102" s="1"/>
  <c r="R175"/>
  <c r="P183"/>
  <c r="T183"/>
  <c r="R188"/>
  <c r="P193"/>
  <c r="T193"/>
  <c r="R206"/>
  <c r="T221"/>
  <c r="P229"/>
  <c r="R233"/>
  <c r="P137"/>
  <c r="P140"/>
  <c r="P134" s="1"/>
  <c r="BK155"/>
  <c r="J155" s="1"/>
  <c r="J99" s="1"/>
  <c r="R155"/>
  <c r="R134" s="1"/>
  <c r="P175"/>
  <c r="BK183"/>
  <c r="J183"/>
  <c r="J103"/>
  <c r="R183"/>
  <c r="P188"/>
  <c r="T188"/>
  <c r="R193"/>
  <c r="P206"/>
  <c r="BK221"/>
  <c r="J221"/>
  <c r="J107"/>
  <c r="R221"/>
  <c r="R229"/>
  <c r="BK233"/>
  <c r="J233"/>
  <c r="J109" s="1"/>
  <c r="T233"/>
  <c r="P237"/>
  <c r="T237"/>
  <c r="P241"/>
  <c r="R241"/>
  <c r="BK140"/>
  <c r="J140"/>
  <c r="J98" s="1"/>
  <c r="T140"/>
  <c r="T155"/>
  <c r="T175"/>
  <c r="BK188"/>
  <c r="J188"/>
  <c r="J104" s="1"/>
  <c r="BK193"/>
  <c r="J193" s="1"/>
  <c r="J105" s="1"/>
  <c r="BK206"/>
  <c r="J206"/>
  <c r="J106" s="1"/>
  <c r="T206"/>
  <c r="P221"/>
  <c r="BK229"/>
  <c r="J229" s="1"/>
  <c r="J108" s="1"/>
  <c r="T229"/>
  <c r="P233"/>
  <c r="BK237"/>
  <c r="J237"/>
  <c r="J110" s="1"/>
  <c r="R237"/>
  <c r="BK241"/>
  <c r="J241"/>
  <c r="J111" s="1"/>
  <c r="T241"/>
  <c r="BK172"/>
  <c r="J172"/>
  <c r="J100" s="1"/>
  <c r="BK135"/>
  <c r="BK134" s="1"/>
  <c r="BK246"/>
  <c r="J246" s="1"/>
  <c r="J113" s="1"/>
  <c r="BK248"/>
  <c r="J248"/>
  <c r="J114" s="1"/>
  <c r="BK250"/>
  <c r="J250" s="1"/>
  <c r="J115" s="1"/>
  <c r="J87"/>
  <c r="J90"/>
  <c r="BF146"/>
  <c r="BF151"/>
  <c r="BF152"/>
  <c r="BF156"/>
  <c r="BF158"/>
  <c r="BF163"/>
  <c r="BF170"/>
  <c r="BF179"/>
  <c r="BF180"/>
  <c r="BF187"/>
  <c r="BF190"/>
  <c r="BF212"/>
  <c r="BF215"/>
  <c r="BF219"/>
  <c r="BF220"/>
  <c r="F90"/>
  <c r="BF136"/>
  <c r="BF139"/>
  <c r="BF141"/>
  <c r="BF144"/>
  <c r="BF147"/>
  <c r="BF148"/>
  <c r="BF149"/>
  <c r="BF153"/>
  <c r="BF154"/>
  <c r="BF157"/>
  <c r="BF162"/>
  <c r="BF166"/>
  <c r="BF167"/>
  <c r="BF177"/>
  <c r="BF182"/>
  <c r="BF191"/>
  <c r="BF192"/>
  <c r="BF196"/>
  <c r="BF205"/>
  <c r="BF210"/>
  <c r="BF218"/>
  <c r="BF224"/>
  <c r="BF226"/>
  <c r="BF228"/>
  <c r="BF231"/>
  <c r="BF232"/>
  <c r="BF234"/>
  <c r="BF235"/>
  <c r="BF236"/>
  <c r="BF247"/>
  <c r="BF249"/>
  <c r="BF142"/>
  <c r="BF145"/>
  <c r="BF150"/>
  <c r="BF164"/>
  <c r="BF165"/>
  <c r="BF169"/>
  <c r="BF171"/>
  <c r="BF173"/>
  <c r="BF176"/>
  <c r="BF178"/>
  <c r="BF184"/>
  <c r="BF185"/>
  <c r="BF194"/>
  <c r="BF195"/>
  <c r="BF199"/>
  <c r="BF200"/>
  <c r="BF201"/>
  <c r="BF202"/>
  <c r="BF211"/>
  <c r="BF213"/>
  <c r="BF216"/>
  <c r="BF217"/>
  <c r="BF225"/>
  <c r="BF230"/>
  <c r="BF238"/>
  <c r="BF239"/>
  <c r="BF242"/>
  <c r="BF243"/>
  <c r="BF138"/>
  <c r="BF143"/>
  <c r="BF159"/>
  <c r="BF160"/>
  <c r="BF161"/>
  <c r="BF168"/>
  <c r="BF181"/>
  <c r="BF186"/>
  <c r="BF189"/>
  <c r="BF197"/>
  <c r="BF198"/>
  <c r="BF203"/>
  <c r="BF204"/>
  <c r="BF207"/>
  <c r="BF208"/>
  <c r="BF209"/>
  <c r="BF214"/>
  <c r="BF222"/>
  <c r="BF223"/>
  <c r="BF227"/>
  <c r="BF240"/>
  <c r="BF244"/>
  <c r="BF251"/>
  <c r="F34"/>
  <c r="BC95" i="1"/>
  <c r="BC94" s="1"/>
  <c r="W32" s="1"/>
  <c r="J31" i="2"/>
  <c r="AV95" i="1"/>
  <c r="F31" i="2"/>
  <c r="AZ95" i="1" s="1"/>
  <c r="AZ94" s="1"/>
  <c r="AV94" s="1"/>
  <c r="AK29" s="1"/>
  <c r="F33" i="2"/>
  <c r="BB95" i="1"/>
  <c r="BB94"/>
  <c r="AX94" s="1"/>
  <c r="F35" i="2"/>
  <c r="BD95" i="1"/>
  <c r="BD94" s="1"/>
  <c r="W33" s="1"/>
  <c r="P174" i="2" l="1"/>
  <c r="P133" s="1"/>
  <c r="AU95" i="1" s="1"/>
  <c r="AU94" s="1"/>
  <c r="R174" i="2"/>
  <c r="R133"/>
  <c r="T174"/>
  <c r="T133" s="1"/>
  <c r="J134"/>
  <c r="J95"/>
  <c r="J135"/>
  <c r="J96" s="1"/>
  <c r="BK174"/>
  <c r="J174"/>
  <c r="J101" s="1"/>
  <c r="BK245"/>
  <c r="J245" s="1"/>
  <c r="J112" s="1"/>
  <c r="F32"/>
  <c r="BA95" i="1" s="1"/>
  <c r="BA94" s="1"/>
  <c r="W30" s="1"/>
  <c r="W31"/>
  <c r="W29"/>
  <c r="J32" i="2"/>
  <c r="AW95" i="1"/>
  <c r="AT95" s="1"/>
  <c r="AY94"/>
  <c r="BK133" i="2" l="1"/>
  <c r="J133" s="1"/>
  <c r="J94" s="1"/>
  <c r="AW94" i="1"/>
  <c r="AK30" s="1"/>
  <c r="J28" i="2" l="1"/>
  <c r="AG95" i="1" s="1"/>
  <c r="AG94" s="1"/>
  <c r="AK26" s="1"/>
  <c r="AT94"/>
  <c r="J37" i="2" l="1"/>
  <c r="AN94" i="1"/>
  <c r="AN95"/>
  <c r="AK35"/>
</calcChain>
</file>

<file path=xl/sharedStrings.xml><?xml version="1.0" encoding="utf-8"?>
<sst xmlns="http://schemas.openxmlformats.org/spreadsheetml/2006/main" count="1765" uniqueCount="555">
  <si>
    <t>Export Komplet</t>
  </si>
  <si>
    <t/>
  </si>
  <si>
    <t>2.0</t>
  </si>
  <si>
    <t>ZAMOK</t>
  </si>
  <si>
    <t>False</t>
  </si>
  <si>
    <t>{84f82981-0f47-48dc-b94c-a6583e19a981}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</si>
  <si>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</si>
  <si>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</si>
  <si>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</si>
  <si>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</si>
  <si>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</si>
  <si>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</si>
  <si>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</si>
  <si>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</si>
  <si>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</si>
  <si>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</si>
  <si>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INOVÁCIA VÝROBY KRMNÝCH ZMESÍ V POLNOHOSPODÁRSKOM DRUŽSTVE LOVČICA- TRUBÍN</t>
  </si>
  <si>
    <t>JKSO:</t>
  </si>
  <si>
    <t>KS:</t>
  </si>
  <si>
    <t>Miesto:</t>
  </si>
  <si>
    <t xml:space="preserve">LOVČICA- TRUBÍN, časť LOVČICA </t>
  </si>
  <si>
    <t>Dátum:</t>
  </si>
  <si>
    <t>10. 4. 2022</t>
  </si>
  <si>
    <t>Objednávateľ:</t>
  </si>
  <si>
    <t>IČO:</t>
  </si>
  <si>
    <t>PD LOVČICA- TRUBÍN</t>
  </si>
  <si>
    <t>IČ DPH:</t>
  </si>
  <si>
    <t>Zhotoviteľ:</t>
  </si>
  <si>
    <t>Vyplň údaj</t>
  </si>
  <si>
    <t>Projektant:</t>
  </si>
  <si>
    <t xml:space="preserve">Ing. LUBOSLAV PAVLA 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</si>
  <si>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</si>
  <si>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</si>
  <si>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</si>
  <si>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</si>
  <si>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</si>
  <si>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</si>
  <si>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</si>
  <si>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</si>
  <si>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</si>
  <si>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</si>
  <si>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</si>
  <si>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</si>
  <si>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</si>
  <si>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</si>
  <si>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</si>
  <si>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</si>
  <si>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</si>
  <si>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</si>
  <si>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</si>
  <si>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</si>
  <si>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</si>
  <si>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</si>
  <si>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</si>
  <si>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</si>
  <si>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</si>
  <si>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</si>
  <si>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</si>
  <si>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</si>
  <si>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</si>
  <si>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</si>
  <si>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</si>
  <si>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</si>
  <si>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</si>
  <si>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</si>
  <si>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</si>
  <si>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</si>
  <si>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</si>
  <si>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</si>
  <si>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</si>
  <si>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</si>
  <si>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</si>
  <si>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</si>
  <si>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</si>
  <si>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</si>
  <si>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</si>
  <si>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</si>
  <si>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</si>
  <si>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</si>
  <si>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</si>
  <si>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</si>
  <si>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</si>
  <si>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</si>
  <si>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</si>
  <si>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</si>
  <si>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</si>
  <si>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</si>
  <si>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</si>
  <si>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</si>
  <si>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</si>
  <si>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</si>
  <si>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</si>
  <si>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</si>
  <si>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</si>
  <si>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</si>
  <si>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</si>
  <si>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</si>
  <si>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</si>
  <si>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</si>
  <si>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</si>
  <si>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</si>
  <si>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776 - Podlahy povlakové</t>
  </si>
  <si>
    <t xml:space="preserve">    777 - Podlahy syntetické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</si>
  <si>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</si>
  <si>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</si>
  <si>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</si>
  <si>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</si>
  <si>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</si>
  <si>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</si>
  <si>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</si>
  <si>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</si>
  <si>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</si>
  <si>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</si>
  <si>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</si>
  <si>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</si>
  <si>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</si>
  <si>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</si>
  <si>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</si>
  <si>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</si>
  <si>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</si>
  <si>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</si>
  <si>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</si>
  <si>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</si>
  <si>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</si>
  <si>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</si>
  <si>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</si>
  <si>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</si>
  <si>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271533001.S</t>
  </si>
  <si>
    <t>Násyp pod základové konštrukcie so zhutnením z  kameniva hrubého drveného fr.32-63 mm</t>
  </si>
  <si>
    <t>m3</t>
  </si>
  <si>
    <t>4</t>
  </si>
  <si>
    <t>-497430685</t>
  </si>
  <si>
    <t>3</t>
  </si>
  <si>
    <t>Zvislé a kompletné konštrukcie</t>
  </si>
  <si>
    <t>311233031.S</t>
  </si>
  <si>
    <t>Murivo nosné (m3) z tehál pálených dierovaných nebrúsených na pero a drážku hrúbky 380 mm, na klasickú maltu</t>
  </si>
  <si>
    <t>1062129629</t>
  </si>
  <si>
    <t>311272031.S</t>
  </si>
  <si>
    <t>Murivo nosné (m3) z betónových debniacich tvárnic s betónovou výplňou C 16/20 hrúbky 250 mm</t>
  </si>
  <si>
    <t>244614718</t>
  </si>
  <si>
    <t>6</t>
  </si>
  <si>
    <t>Úpravy povrchov, podlahy, osadenie</t>
  </si>
  <si>
    <t>610991111.S</t>
  </si>
  <si>
    <t>Zakrývanie výplní vnútorných okenných otvorov, predmetov a konštrukcií</t>
  </si>
  <si>
    <t>m2</t>
  </si>
  <si>
    <t>120618101</t>
  </si>
  <si>
    <t>5</t>
  </si>
  <si>
    <t>612460121.S</t>
  </si>
  <si>
    <t>Príprava vnútorného podkladu stien penetráciou základnou</t>
  </si>
  <si>
    <t>-1584335092</t>
  </si>
  <si>
    <t>612460151.S</t>
  </si>
  <si>
    <t xml:space="preserve">Príprava vnútorného podkladu stien cementovým prednástrekom, hr. 3 mm  - miesto osekaných častí omietky </t>
  </si>
  <si>
    <t>-450414018</t>
  </si>
  <si>
    <t>7</t>
  </si>
  <si>
    <t>612460243.S</t>
  </si>
  <si>
    <t xml:space="preserve">Vnútorná omietka stien vápennocementová jadrová (hrubá), hr. 20 mm - miesto osekaných častí omietky </t>
  </si>
  <si>
    <t>-1543401362</t>
  </si>
  <si>
    <t>8</t>
  </si>
  <si>
    <t>612460383.S</t>
  </si>
  <si>
    <t>Vnútorná omietka stien vápennocementová štuková (jemná), hr. 3 mm</t>
  </si>
  <si>
    <t>-855388261</t>
  </si>
  <si>
    <t>9</t>
  </si>
  <si>
    <t>612481119.S</t>
  </si>
  <si>
    <t>Potiahnutie vnútorných stien sklotextilnou mriežkou s celoplošným prilepením</t>
  </si>
  <si>
    <t>178289231</t>
  </si>
  <si>
    <t>10</t>
  </si>
  <si>
    <t>622460123.S</t>
  </si>
  <si>
    <t>Príprava vonkajšieho podkladu stien penetráciou hĺbkovou na staré a nesúdržné podklady</t>
  </si>
  <si>
    <t>-405489233</t>
  </si>
  <si>
    <t>11</t>
  </si>
  <si>
    <t>622460151.S</t>
  </si>
  <si>
    <t>Príprava vonkajšieho podkladu stien cementovým prednástrekom, hr. 3 mm - miesto osekaných častí omietky</t>
  </si>
  <si>
    <t>-1010019229</t>
  </si>
  <si>
    <t>12</t>
  </si>
  <si>
    <t>622460243.S</t>
  </si>
  <si>
    <t xml:space="preserve">Vonkajšia omietka stien vápennocementová jadrová (hrubá), hr. 20 mm - miesto osekaných čatí omietky </t>
  </si>
  <si>
    <t>1918010026</t>
  </si>
  <si>
    <t>13</t>
  </si>
  <si>
    <t>622460383.S</t>
  </si>
  <si>
    <t>Vonkajšia omietka stien vápennocementová štuková (jemná), hr. 3 mm</t>
  </si>
  <si>
    <t>1133686498</t>
  </si>
  <si>
    <t>14</t>
  </si>
  <si>
    <t>622481119.S</t>
  </si>
  <si>
    <t>Potiahnutie vonkajších stien sklotextilnou mriežkou s celoplošným prilepením</t>
  </si>
  <si>
    <t>1497462040</t>
  </si>
  <si>
    <t>15</t>
  </si>
  <si>
    <t>622491320.S</t>
  </si>
  <si>
    <t>Fasádny náter silikónový, dvojnásobný</t>
  </si>
  <si>
    <t>-433929374</t>
  </si>
  <si>
    <t>16</t>
  </si>
  <si>
    <t>631315661.S</t>
  </si>
  <si>
    <t>Mazanina z betónu prostého (m3) tr. C 20/25 hr.nad 120 do 240 mm</t>
  </si>
  <si>
    <t>896255476</t>
  </si>
  <si>
    <t>17</t>
  </si>
  <si>
    <t>631362021.S</t>
  </si>
  <si>
    <t xml:space="preserve">Výstuž mazanín z betónov (z kameniva) a z ľahkých betónov zo zváraných sietí z drôtov typu KARI - horný aj dolný okraj </t>
  </si>
  <si>
    <t>t</t>
  </si>
  <si>
    <t>2005954049</t>
  </si>
  <si>
    <t>Ostatné konštrukcie a práce-búranie</t>
  </si>
  <si>
    <t>18</t>
  </si>
  <si>
    <t>941941031.S</t>
  </si>
  <si>
    <t>Montáž lešenia ľahkého pracovného radového s podlahami šírky od 0,80 do 1,00 m, výšky do 10 m</t>
  </si>
  <si>
    <t>1174417305</t>
  </si>
  <si>
    <t>19</t>
  </si>
  <si>
    <t>941941191.S</t>
  </si>
  <si>
    <t>Príplatok za prvý a každý ďalší i začatý mesiac použitia lešenia ľahkého pracovného radového s podlahami šírky od 0,80 do 1,00 m, výšky do 10 m</t>
  </si>
  <si>
    <t>2042952464</t>
  </si>
  <si>
    <t>941941831.S</t>
  </si>
  <si>
    <t>Demontáž lešenia ľahkého pracovného radového s podlahami šírky nad 0,80 do 1,00 m, výšky do 10 m</t>
  </si>
  <si>
    <t>-1344312408</t>
  </si>
  <si>
    <t>941955001.S</t>
  </si>
  <si>
    <t>Lešenie ľahké pracovné pomocné, s výškou lešeňovej podlahy do 1,20 m</t>
  </si>
  <si>
    <t>2050333004</t>
  </si>
  <si>
    <t>22</t>
  </si>
  <si>
    <t>944944103.S</t>
  </si>
  <si>
    <t>Ochranná sieť na boku lešenia</t>
  </si>
  <si>
    <t>794185016</t>
  </si>
  <si>
    <t>23</t>
  </si>
  <si>
    <t>944944803.S</t>
  </si>
  <si>
    <t>Demontáž ochrannej siete na boku lešenia</t>
  </si>
  <si>
    <t>-979814217</t>
  </si>
  <si>
    <t>24</t>
  </si>
  <si>
    <t>952901111.S</t>
  </si>
  <si>
    <t>Vyčistenie budov pri výške podlaží do 4 m</t>
  </si>
  <si>
    <t>-845364773</t>
  </si>
  <si>
    <t>25</t>
  </si>
  <si>
    <t>962081131.S</t>
  </si>
  <si>
    <t>Búranie muriva priečok zo sklenených tvárnic, hr. do 100 mm,  -0,05500t</t>
  </si>
  <si>
    <t>-632096541</t>
  </si>
  <si>
    <t>26</t>
  </si>
  <si>
    <t>965042141.S</t>
  </si>
  <si>
    <t>Búranie podkladov pod dlažby, liatych dlažieb a mazanín,betón alebo liaty asfalt hr.do 100 mm, plochy nad 4 m2 -2,20000t</t>
  </si>
  <si>
    <t>-1097520981</t>
  </si>
  <si>
    <t>27</t>
  </si>
  <si>
    <t>971033641.S</t>
  </si>
  <si>
    <t xml:space="preserve">Vybúranie otvorov v murive tehl. plochy do 4 m2 hr. do 300 mm,  -1,87500t - pre technológiu </t>
  </si>
  <si>
    <t>286114426</t>
  </si>
  <si>
    <t>28</t>
  </si>
  <si>
    <t>978013161.S</t>
  </si>
  <si>
    <t>Otlčenie omietok stien vnútorných vápenných alebo vápennocementových v rozsahu do 50 %,  -0,02000t</t>
  </si>
  <si>
    <t>-919749561</t>
  </si>
  <si>
    <t>29</t>
  </si>
  <si>
    <t>978015261.S</t>
  </si>
  <si>
    <t>Otlčenie omietok vonkajších priečelí jednoduchých, s vyškriabaním škár, očistením muriva, v rozsahu do 50 %,  -0,02900t</t>
  </si>
  <si>
    <t>-824875650</t>
  </si>
  <si>
    <t>30</t>
  </si>
  <si>
    <t>979081111.S</t>
  </si>
  <si>
    <t>Odvoz sutiny a vybúraných hmôt na skládku do 1 km</t>
  </si>
  <si>
    <t>538128673</t>
  </si>
  <si>
    <t>31</t>
  </si>
  <si>
    <t>979081121.S</t>
  </si>
  <si>
    <t>Odvoz sutiny a vybúraných hmôt na skládku za každý ďalší 1 km</t>
  </si>
  <si>
    <t>1575503277</t>
  </si>
  <si>
    <t>32</t>
  </si>
  <si>
    <t>979082111.S</t>
  </si>
  <si>
    <t>Vnútrostavenisková doprava sutiny a vybúraných hmôt do 10 m</t>
  </si>
  <si>
    <t>1675169563</t>
  </si>
  <si>
    <t>33</t>
  </si>
  <si>
    <t>979089012.S</t>
  </si>
  <si>
    <t>Poplatok za skladovanie - betón, tehly, dlaždice (17 01) ostatné</t>
  </si>
  <si>
    <t>-139637795</t>
  </si>
  <si>
    <t>99</t>
  </si>
  <si>
    <t>Presun hmôt HSV</t>
  </si>
  <si>
    <t>34</t>
  </si>
  <si>
    <t>998011001.S</t>
  </si>
  <si>
    <t>Presun hmôt pre budovy</t>
  </si>
  <si>
    <t>-548222357</t>
  </si>
  <si>
    <t>PSV</t>
  </si>
  <si>
    <t>Práce a dodávky PSV</t>
  </si>
  <si>
    <t>711</t>
  </si>
  <si>
    <t>Izolácie proti vode a vlhkosti</t>
  </si>
  <si>
    <t>35</t>
  </si>
  <si>
    <t>711111001.S</t>
  </si>
  <si>
    <t>Zhotovenie izolácie proti zemnej vlhkosti vodorovná náterom penetračným za studena</t>
  </si>
  <si>
    <t>1762188356</t>
  </si>
  <si>
    <t>36</t>
  </si>
  <si>
    <t>M</t>
  </si>
  <si>
    <t>246170000900.S</t>
  </si>
  <si>
    <t>Lak asfaltový penetračný</t>
  </si>
  <si>
    <t>1481486143</t>
  </si>
  <si>
    <t>37</t>
  </si>
  <si>
    <t>711131102.S</t>
  </si>
  <si>
    <t>Zhotovenie geotextílie alebo tkaniny na plochu vodorovnú</t>
  </si>
  <si>
    <t>-667480467</t>
  </si>
  <si>
    <t>38</t>
  </si>
  <si>
    <t>693110004710.S</t>
  </si>
  <si>
    <t>Geotextília polypropylénová netkaná 400 g/m2</t>
  </si>
  <si>
    <t>285917620</t>
  </si>
  <si>
    <t>39</t>
  </si>
  <si>
    <t>711141559.S</t>
  </si>
  <si>
    <t>Zhotovenie  izolácie proti zemnej vlhkosti a tlakovej vode vodorovná NAIP pritavením</t>
  </si>
  <si>
    <t>1426062886</t>
  </si>
  <si>
    <t>40</t>
  </si>
  <si>
    <t>628310001000.S</t>
  </si>
  <si>
    <t>Pás asfaltový s posypom hr. 3,5 mm vystužený sklenenou rohožou</t>
  </si>
  <si>
    <t>1180157567</t>
  </si>
  <si>
    <t>41</t>
  </si>
  <si>
    <t>998711201.S</t>
  </si>
  <si>
    <t>Presun hmôt pre izoláciu proti vode v objektoch výšky do 6 m</t>
  </si>
  <si>
    <t>%</t>
  </si>
  <si>
    <t>2105631011</t>
  </si>
  <si>
    <t>712</t>
  </si>
  <si>
    <t>Izolácie striech, povlakové krytiny</t>
  </si>
  <si>
    <t>42</t>
  </si>
  <si>
    <t>712290020.S</t>
  </si>
  <si>
    <t>Zhotovenie parozábrany pre strechy šikmé do 30°</t>
  </si>
  <si>
    <t>-46487633</t>
  </si>
  <si>
    <t>43</t>
  </si>
  <si>
    <t>283230007300.S</t>
  </si>
  <si>
    <t>Parozábrana hr. 0,15 mm, š. 2 m, materiál na báze PO - modifikovaný PE</t>
  </si>
  <si>
    <t>1335436622</t>
  </si>
  <si>
    <t>44</t>
  </si>
  <si>
    <t>712600832.S</t>
  </si>
  <si>
    <t xml:space="preserve">Odstránenie asfaltovej lepenky základ a strecha </t>
  </si>
  <si>
    <t>-1159136837</t>
  </si>
  <si>
    <t>45</t>
  </si>
  <si>
    <t>998712201.S</t>
  </si>
  <si>
    <t>Presun hmôt pre izoláciu povlakovej krytiny v objektoch výšky do 6 m</t>
  </si>
  <si>
    <t>-1176446528</t>
  </si>
  <si>
    <t>713</t>
  </si>
  <si>
    <t>Izolácie tepelné</t>
  </si>
  <si>
    <t>46</t>
  </si>
  <si>
    <t>713000090.S</t>
  </si>
  <si>
    <t>Odstránenie nadstrešnej tepelnej izolácie striech šikmých kladenej voľne z vláknitých materiálov hr. do 10 cm -0,001t</t>
  </si>
  <si>
    <t>13730505</t>
  </si>
  <si>
    <t>47</t>
  </si>
  <si>
    <t>713161510.S</t>
  </si>
  <si>
    <t>Montáž tepelnej izolácie striech šikmých kladená voľne medzi a pod krokvy hr. nad 10 cm</t>
  </si>
  <si>
    <t>-1997243832</t>
  </si>
  <si>
    <t>48</t>
  </si>
  <si>
    <t>631640001300.S</t>
  </si>
  <si>
    <t>Pás zo sklenej vlny hr. 160 mm, pre šikmé strechy, podkrovia, stropy a ľahké podlahy</t>
  </si>
  <si>
    <t>-551208021</t>
  </si>
  <si>
    <t>49</t>
  </si>
  <si>
    <t>998713201.S</t>
  </si>
  <si>
    <t>Presun hmôt pre izolácie tepelné v objektoch výšky do 6 m</t>
  </si>
  <si>
    <t>-1670176356</t>
  </si>
  <si>
    <t>762</t>
  </si>
  <si>
    <t>Konštrukcie tesárske</t>
  </si>
  <si>
    <t>50</t>
  </si>
  <si>
    <t>762331812.S</t>
  </si>
  <si>
    <t>Demontáž viazaných konštrukcií krovov so sklonom do 60°, prierezovej plochy 120 - 224 cm2, -0,01400 t</t>
  </si>
  <si>
    <t>m</t>
  </si>
  <si>
    <t>-264735640</t>
  </si>
  <si>
    <t>51</t>
  </si>
  <si>
    <t>762335120.S</t>
  </si>
  <si>
    <t>Montáž viazaných konštrukcií krovov krokví vlašských z hraneného reziva plochy 120 - 288 cm2</t>
  </si>
  <si>
    <t>-550553317</t>
  </si>
  <si>
    <t>52</t>
  </si>
  <si>
    <t>605120007200.S</t>
  </si>
  <si>
    <t>Hranoly zo smrekovca neopracované hranené akosť I dĺ. 1000-1750 mm, hr. 120 mm, š. 120, 140, 180 mm</t>
  </si>
  <si>
    <t>-849460767</t>
  </si>
  <si>
    <t>53</t>
  </si>
  <si>
    <t>762341201.S</t>
  </si>
  <si>
    <t>Montáž latovania jednoduchých striech pre sklon do 60°</t>
  </si>
  <si>
    <t>-250519750</t>
  </si>
  <si>
    <t>54</t>
  </si>
  <si>
    <t>605120002800.S</t>
  </si>
  <si>
    <t>Hranoly z mäkkého reziva neopracované nehranené akosť II, prierez 25-100 cm2</t>
  </si>
  <si>
    <t>110869777</t>
  </si>
  <si>
    <t>55</t>
  </si>
  <si>
    <t>762395000.S</t>
  </si>
  <si>
    <t>Spojovacie prostriedky pre viazané konštrukcie krovov, debnenie a laťovanie, nadstrešné konštr., spádové kliny - svorky, dosky, klince, pásová oceľ, vruty</t>
  </si>
  <si>
    <t>-1436694752</t>
  </si>
  <si>
    <t>56</t>
  </si>
  <si>
    <t>762631803.S</t>
  </si>
  <si>
    <t>Demontáž vrát vrátane demontáže kovania plochy nad 8 m2 -0,03400 t</t>
  </si>
  <si>
    <t>394715655</t>
  </si>
  <si>
    <t>57</t>
  </si>
  <si>
    <t>762841110.S</t>
  </si>
  <si>
    <t xml:space="preserve">Montáž podbíjania stropov a striech rovných z hrubých dosiek na zraz - podľa potreby nahradenia pôvodného podbitia </t>
  </si>
  <si>
    <t>-576597269</t>
  </si>
  <si>
    <t>58</t>
  </si>
  <si>
    <t>605110000500.S</t>
  </si>
  <si>
    <t>Dosky a fošne zo smreku neopracované neomietané akosť I hr. 24-32 mm, š. 170-240 mm</t>
  </si>
  <si>
    <t>1638521220</t>
  </si>
  <si>
    <t>59</t>
  </si>
  <si>
    <t>762841811.S</t>
  </si>
  <si>
    <t>Demontáž podbíjania obkladov stropov a striech sklonu do 60° z dosiek hr.do 35 mm bez omietky, -0,01400 t</t>
  </si>
  <si>
    <t>2071623285</t>
  </si>
  <si>
    <t>60</t>
  </si>
  <si>
    <t>762895000.S</t>
  </si>
  <si>
    <t>Spojovacie prostriedky pre záklop, stropnice, podbíjanie - klince, svorky</t>
  </si>
  <si>
    <t>-1003961881</t>
  </si>
  <si>
    <t>61</t>
  </si>
  <si>
    <t>998762202.S</t>
  </si>
  <si>
    <t>Presun hmôt pre konštrukcie tesárske v objektoch výšky do 12 m</t>
  </si>
  <si>
    <t>-1803325830</t>
  </si>
  <si>
    <t>764</t>
  </si>
  <si>
    <t>Konštrukcie klampiarske</t>
  </si>
  <si>
    <t>62</t>
  </si>
  <si>
    <t>764171848.S</t>
  </si>
  <si>
    <t>Štítové lemovanie pozink farebný, r.š. do 370 mm, sklon strechy do 30°</t>
  </si>
  <si>
    <t>-1617038879</t>
  </si>
  <si>
    <t>63</t>
  </si>
  <si>
    <t>764172128.S</t>
  </si>
  <si>
    <t>Lapač snehu rúrkový s konzolami, sklon strechy do 30°</t>
  </si>
  <si>
    <t>479224925</t>
  </si>
  <si>
    <t>64</t>
  </si>
  <si>
    <t>764172491.S</t>
  </si>
  <si>
    <t>Montáž krytiny z trapézového plechu, sklon do 30°</t>
  </si>
  <si>
    <t>1316595902</t>
  </si>
  <si>
    <t>65</t>
  </si>
  <si>
    <t>138310006910</t>
  </si>
  <si>
    <t>Plech trapézový PZf</t>
  </si>
  <si>
    <t>-360745056</t>
  </si>
  <si>
    <t>66</t>
  </si>
  <si>
    <t>764327220.S</t>
  </si>
  <si>
    <t>Oplechovanie z pozinkovaného farbeného PZf plechu, odkvapov na strechách s tvrdou krytinou r.š. 330 mm</t>
  </si>
  <si>
    <t>-1712215788</t>
  </si>
  <si>
    <t>67</t>
  </si>
  <si>
    <t>764352427.S</t>
  </si>
  <si>
    <t>Žľaby z pozinkovaného farbeného PZf plechu, pododkvapové polkruhové r.š. 330 mm</t>
  </si>
  <si>
    <t>-607042812</t>
  </si>
  <si>
    <t>68</t>
  </si>
  <si>
    <t>764352810.S</t>
  </si>
  <si>
    <t>Demontáž žľabov pododkvapových polkruhových so sklonom do 30st. rš 330 mm,  -0,00330t</t>
  </si>
  <si>
    <t>992589152</t>
  </si>
  <si>
    <t>69</t>
  </si>
  <si>
    <t>764393420.S</t>
  </si>
  <si>
    <t>Hrebeň strechy z pozinkovaného farbeného PZf plechu, r.š. 330 mm</t>
  </si>
  <si>
    <t>-1315234657</t>
  </si>
  <si>
    <t>70</t>
  </si>
  <si>
    <t>764410440.S</t>
  </si>
  <si>
    <t>Oplechovanie parapetov z pozinkovaného farbeného PZf plechu, vrátane rohov r.š. 250 mm</t>
  </si>
  <si>
    <t>1282845633</t>
  </si>
  <si>
    <t>71</t>
  </si>
  <si>
    <t>764410850.S</t>
  </si>
  <si>
    <t>Demontáž oplechovania parapetov rš od 100 do 330 mm,  -0,00135t</t>
  </si>
  <si>
    <t>1280041968</t>
  </si>
  <si>
    <t>72</t>
  </si>
  <si>
    <t>764454453.S</t>
  </si>
  <si>
    <t>Zvodové rúry z pozinkovaného farbeného PZf plechu, kruhové priemer 100 mm</t>
  </si>
  <si>
    <t>167706708</t>
  </si>
  <si>
    <t>73</t>
  </si>
  <si>
    <t>764454801.S</t>
  </si>
  <si>
    <t>Demontáž odpadových rúr kruhových, s priemerom 75 a 100 mm,  -0,00226t</t>
  </si>
  <si>
    <t>446297071</t>
  </si>
  <si>
    <t>74</t>
  </si>
  <si>
    <t>764900002.S</t>
  </si>
  <si>
    <t>Kontaktná paropriepustná fólia pod strešnú krytinu, plošná hmotnosť 140 g/m2</t>
  </si>
  <si>
    <t>2104468694</t>
  </si>
  <si>
    <t>75</t>
  </si>
  <si>
    <t>998764201.S</t>
  </si>
  <si>
    <t>Presun hmôt pre konštrukcie klampiarske v objektoch výšky do 6 m</t>
  </si>
  <si>
    <t>-1529215767</t>
  </si>
  <si>
    <t>767</t>
  </si>
  <si>
    <t>Konštrukcie doplnkové kovové</t>
  </si>
  <si>
    <t>76</t>
  </si>
  <si>
    <t>767113110.S</t>
  </si>
  <si>
    <t>Montáž stien a priečok pre zasklenie z AL-profilov s plochou jednotlivých stien do 6 m2</t>
  </si>
  <si>
    <t>-1105019489</t>
  </si>
  <si>
    <t>77</t>
  </si>
  <si>
    <t>283170001220.SR</t>
  </si>
  <si>
    <t>Doska komôrková z polykarbonátu</t>
  </si>
  <si>
    <t>-1825633668</t>
  </si>
  <si>
    <t>78</t>
  </si>
  <si>
    <t>767392802.S</t>
  </si>
  <si>
    <t>Demontáž krytín striech z plechov skrutkovaných,  -0,00700t</t>
  </si>
  <si>
    <t>-224254433</t>
  </si>
  <si>
    <t>79</t>
  </si>
  <si>
    <t>767651230.S</t>
  </si>
  <si>
    <t>Montáž vrát otočných, osadených do oceľovej zárubne z dielov, s plochou nad 9 do 13 m2</t>
  </si>
  <si>
    <t>ks</t>
  </si>
  <si>
    <t>1606984584</t>
  </si>
  <si>
    <t>80</t>
  </si>
  <si>
    <t xml:space="preserve">Dodávka oceľových vrát vrátane náteru podla špecifikácie v projekte </t>
  </si>
  <si>
    <t>282436171</t>
  </si>
  <si>
    <t>81</t>
  </si>
  <si>
    <t>767651230.SR</t>
  </si>
  <si>
    <t>Revízia vrát s rozmerom 3,3x3,6m</t>
  </si>
  <si>
    <t>1141405876</t>
  </si>
  <si>
    <t>82</t>
  </si>
  <si>
    <t>998767201.S</t>
  </si>
  <si>
    <t>Presun hmôt pre kovové stavebné doplnkové konštrukcie v objektoch výšky do 6 m</t>
  </si>
  <si>
    <t>1593069684</t>
  </si>
  <si>
    <t>776</t>
  </si>
  <si>
    <t>Podlahy povlakové</t>
  </si>
  <si>
    <t>83</t>
  </si>
  <si>
    <t>776420010.S</t>
  </si>
  <si>
    <t>Lepenie podlahových soklov z PVC</t>
  </si>
  <si>
    <t>1030520190</t>
  </si>
  <si>
    <t>84</t>
  </si>
  <si>
    <t>284130001500.S</t>
  </si>
  <si>
    <t xml:space="preserve">PVC sokel </t>
  </si>
  <si>
    <t>-445418991</t>
  </si>
  <si>
    <t>85</t>
  </si>
  <si>
    <t>998776201.S</t>
  </si>
  <si>
    <t>Presun hmôt pre podlahy povlakové v objektoch výšky do 6 m</t>
  </si>
  <si>
    <t>-1224075475</t>
  </si>
  <si>
    <t>777</t>
  </si>
  <si>
    <t>Podlahy syntetické</t>
  </si>
  <si>
    <t>86</t>
  </si>
  <si>
    <t>777311110.S</t>
  </si>
  <si>
    <t>Cementovo - epoxidová opravná a sanačná malta hr. 5 mm, penetrácia, 1x malta s kremičitým pieskom</t>
  </si>
  <si>
    <t>-733210436</t>
  </si>
  <si>
    <t>87</t>
  </si>
  <si>
    <t>777630010.S</t>
  </si>
  <si>
    <t>Polyuretánový uzatvárací pružný náter, 1x náter</t>
  </si>
  <si>
    <t>1237419741</t>
  </si>
  <si>
    <t>88</t>
  </si>
  <si>
    <t>998777201.S</t>
  </si>
  <si>
    <t>Presun hmôt pre podlahy syntetické v objektoch výšky do 6 m</t>
  </si>
  <si>
    <t>1152100230</t>
  </si>
  <si>
    <t>783</t>
  </si>
  <si>
    <t>Nátery</t>
  </si>
  <si>
    <t>89</t>
  </si>
  <si>
    <t>783101812.S</t>
  </si>
  <si>
    <t>Odstránenie starých náterov z oceľových konštrukcií ťažkých A oceľovou kefou</t>
  </si>
  <si>
    <t>1478121110</t>
  </si>
  <si>
    <t>90</t>
  </si>
  <si>
    <t>783172511.S</t>
  </si>
  <si>
    <t>Nátery oceľ.konštr. polyuretánové ťažkých A dvojnásobné 3x s emailovaním - 175μm</t>
  </si>
  <si>
    <t>251050133</t>
  </si>
  <si>
    <t>91</t>
  </si>
  <si>
    <t>783782404.S</t>
  </si>
  <si>
    <t xml:space="preserve">Nátery tesárskych konštrukcií, povrchová impregnácia proti drevokaznému hmyzu, hubám a plesniam, jednonásobná - pôvodné podbitie </t>
  </si>
  <si>
    <t>-1919181559</t>
  </si>
  <si>
    <t>784</t>
  </si>
  <si>
    <t>Maľby</t>
  </si>
  <si>
    <t>92</t>
  </si>
  <si>
    <t>784410100.S</t>
  </si>
  <si>
    <t>Penetrovanie jednonásobné jemnozrnných podkladov výšky do 3,80 m</t>
  </si>
  <si>
    <t>1190555403</t>
  </si>
  <si>
    <t>93</t>
  </si>
  <si>
    <t>784418012.S</t>
  </si>
  <si>
    <t>Zakrývanie podláh a zariadení papierom v miestnostiach alebo na schodisku</t>
  </si>
  <si>
    <t>770083255</t>
  </si>
  <si>
    <t>94</t>
  </si>
  <si>
    <t>784430010.S</t>
  </si>
  <si>
    <t>Maľby akrylátové základné dvojnásobné, ručne nanášané na jemnozrnný podklad výšky do 3,80 m</t>
  </si>
  <si>
    <t>1127406439</t>
  </si>
  <si>
    <t>Práce a dodávky M</t>
  </si>
  <si>
    <t>21-M</t>
  </si>
  <si>
    <t>Elektromontáže</t>
  </si>
  <si>
    <t>95</t>
  </si>
  <si>
    <t>210220001.SR</t>
  </si>
  <si>
    <t xml:space="preserve">Dodávka a montáž bleskozvodu </t>
  </si>
  <si>
    <t>717189078</t>
  </si>
  <si>
    <t>HZS</t>
  </si>
  <si>
    <t>Hodinové zúčtovacie sadzby</t>
  </si>
  <si>
    <t>96</t>
  </si>
  <si>
    <t>HZS000112.S</t>
  </si>
  <si>
    <t xml:space="preserve">Stavebno montážne práce náročnejšie, ucelené, obtiažne, rutinné (Tr. 2) v rozsahu viac ako 8 hodín rôzne demontáža na fasáde a v interiéri </t>
  </si>
  <si>
    <t>hod</t>
  </si>
  <si>
    <t>512</t>
  </si>
  <si>
    <t>-868564333</t>
  </si>
  <si>
    <t>VRN</t>
  </si>
  <si>
    <t>Investičné náklady neobsiahnuté v cenách</t>
  </si>
  <si>
    <t>97</t>
  </si>
  <si>
    <t>001000034.S</t>
  </si>
  <si>
    <t xml:space="preserve">Inžinierska činnosť - skúšky a revízie - bleskozvod </t>
  </si>
  <si>
    <t>eur</t>
  </si>
  <si>
    <t>1024</t>
  </si>
  <si>
    <t>290136514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</si>
</sst>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19" t="s">
        <v>13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19"/>
      <c r="AQ5" s="19"/>
      <c r="AR5" s="17"/>
      <c r="BE5" s="216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21" t="s">
        <v>16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19"/>
      <c r="AQ6" s="19"/>
      <c r="AR6" s="17"/>
      <c r="BE6" s="217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17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17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7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17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17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7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17"/>
      <c r="BS13" s="14" t="s">
        <v>6</v>
      </c>
    </row>
    <row r="14" spans="1:74" ht="12.75">
      <c r="B14" s="18"/>
      <c r="C14" s="19"/>
      <c r="D14" s="19"/>
      <c r="E14" s="222" t="s">
        <v>28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17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7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7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17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7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7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17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7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7"/>
    </row>
    <row r="23" spans="1:71" s="1" customFormat="1" ht="16.5" customHeight="1">
      <c r="B23" s="18"/>
      <c r="C23" s="19"/>
      <c r="D23" s="19"/>
      <c r="E23" s="224" t="s">
        <v>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19"/>
      <c r="AP23" s="19"/>
      <c r="AQ23" s="19"/>
      <c r="AR23" s="17"/>
      <c r="BE23" s="217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7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7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5">
        <f>ROUND(AG94,2)</f>
        <v>0</v>
      </c>
      <c r="AL26" s="226"/>
      <c r="AM26" s="226"/>
      <c r="AN26" s="226"/>
      <c r="AO26" s="226"/>
      <c r="AP26" s="33"/>
      <c r="AQ26" s="33"/>
      <c r="AR26" s="36"/>
      <c r="BE26" s="217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7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7" t="s">
        <v>36</v>
      </c>
      <c r="M28" s="227"/>
      <c r="N28" s="227"/>
      <c r="O28" s="227"/>
      <c r="P28" s="227"/>
      <c r="Q28" s="33"/>
      <c r="R28" s="33"/>
      <c r="S28" s="33"/>
      <c r="T28" s="33"/>
      <c r="U28" s="33"/>
      <c r="V28" s="33"/>
      <c r="W28" s="227" t="s">
        <v>37</v>
      </c>
      <c r="X28" s="227"/>
      <c r="Y28" s="227"/>
      <c r="Z28" s="227"/>
      <c r="AA28" s="227"/>
      <c r="AB28" s="227"/>
      <c r="AC28" s="227"/>
      <c r="AD28" s="227"/>
      <c r="AE28" s="227"/>
      <c r="AF28" s="33"/>
      <c r="AG28" s="33"/>
      <c r="AH28" s="33"/>
      <c r="AI28" s="33"/>
      <c r="AJ28" s="33"/>
      <c r="AK28" s="227" t="s">
        <v>38</v>
      </c>
      <c r="AL28" s="227"/>
      <c r="AM28" s="227"/>
      <c r="AN28" s="227"/>
      <c r="AO28" s="227"/>
      <c r="AP28" s="33"/>
      <c r="AQ28" s="33"/>
      <c r="AR28" s="36"/>
      <c r="BE28" s="217"/>
    </row>
    <row r="29" spans="1:71" s="3" customFormat="1" ht="14.45" customHeight="1">
      <c r="B29" s="37"/>
      <c r="C29" s="38"/>
      <c r="D29" s="26" t="s">
        <v>39</v>
      </c>
      <c r="E29" s="38"/>
      <c r="F29" s="39" t="s">
        <v>40</v>
      </c>
      <c r="G29" s="38"/>
      <c r="H29" s="38"/>
      <c r="I29" s="38"/>
      <c r="J29" s="38"/>
      <c r="K29" s="38"/>
      <c r="L29" s="230">
        <v>0.2</v>
      </c>
      <c r="M29" s="229"/>
      <c r="N29" s="229"/>
      <c r="O29" s="229"/>
      <c r="P29" s="229"/>
      <c r="Q29" s="38"/>
      <c r="R29" s="38"/>
      <c r="S29" s="38"/>
      <c r="T29" s="38"/>
      <c r="U29" s="38"/>
      <c r="V29" s="38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8"/>
      <c r="AG29" s="38"/>
      <c r="AH29" s="38"/>
      <c r="AI29" s="38"/>
      <c r="AJ29" s="38"/>
      <c r="AK29" s="228">
        <f>ROUND(AV94, 2)</f>
        <v>0</v>
      </c>
      <c r="AL29" s="229"/>
      <c r="AM29" s="229"/>
      <c r="AN29" s="229"/>
      <c r="AO29" s="229"/>
      <c r="AP29" s="38"/>
      <c r="AQ29" s="38"/>
      <c r="AR29" s="40"/>
      <c r="BE29" s="218"/>
    </row>
    <row r="30" spans="1:71" s="3" customFormat="1" ht="14.45" customHeight="1">
      <c r="B30" s="37"/>
      <c r="C30" s="38"/>
      <c r="D30" s="38"/>
      <c r="E30" s="38"/>
      <c r="F30" s="39" t="s">
        <v>41</v>
      </c>
      <c r="G30" s="38"/>
      <c r="H30" s="38"/>
      <c r="I30" s="38"/>
      <c r="J30" s="38"/>
      <c r="K30" s="38"/>
      <c r="L30" s="230">
        <v>0.2</v>
      </c>
      <c r="M30" s="229"/>
      <c r="N30" s="229"/>
      <c r="O30" s="229"/>
      <c r="P30" s="229"/>
      <c r="Q30" s="38"/>
      <c r="R30" s="38"/>
      <c r="S30" s="38"/>
      <c r="T30" s="38"/>
      <c r="U30" s="38"/>
      <c r="V30" s="38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38"/>
      <c r="AG30" s="38"/>
      <c r="AH30" s="38"/>
      <c r="AI30" s="38"/>
      <c r="AJ30" s="38"/>
      <c r="AK30" s="228">
        <f>ROUND(AW94, 2)</f>
        <v>0</v>
      </c>
      <c r="AL30" s="229"/>
      <c r="AM30" s="229"/>
      <c r="AN30" s="229"/>
      <c r="AO30" s="229"/>
      <c r="AP30" s="38"/>
      <c r="AQ30" s="38"/>
      <c r="AR30" s="40"/>
      <c r="BE30" s="218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30">
        <v>0.2</v>
      </c>
      <c r="M31" s="229"/>
      <c r="N31" s="229"/>
      <c r="O31" s="229"/>
      <c r="P31" s="229"/>
      <c r="Q31" s="38"/>
      <c r="R31" s="38"/>
      <c r="S31" s="38"/>
      <c r="T31" s="38"/>
      <c r="U31" s="38"/>
      <c r="V31" s="38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F31" s="38"/>
      <c r="AG31" s="38"/>
      <c r="AH31" s="38"/>
      <c r="AI31" s="38"/>
      <c r="AJ31" s="38"/>
      <c r="AK31" s="228">
        <v>0</v>
      </c>
      <c r="AL31" s="229"/>
      <c r="AM31" s="229"/>
      <c r="AN31" s="229"/>
      <c r="AO31" s="229"/>
      <c r="AP31" s="38"/>
      <c r="AQ31" s="38"/>
      <c r="AR31" s="40"/>
      <c r="BE31" s="218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30">
        <v>0.2</v>
      </c>
      <c r="M32" s="229"/>
      <c r="N32" s="229"/>
      <c r="O32" s="229"/>
      <c r="P32" s="229"/>
      <c r="Q32" s="38"/>
      <c r="R32" s="38"/>
      <c r="S32" s="38"/>
      <c r="T32" s="38"/>
      <c r="U32" s="38"/>
      <c r="V32" s="38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F32" s="38"/>
      <c r="AG32" s="38"/>
      <c r="AH32" s="38"/>
      <c r="AI32" s="38"/>
      <c r="AJ32" s="38"/>
      <c r="AK32" s="228">
        <v>0</v>
      </c>
      <c r="AL32" s="229"/>
      <c r="AM32" s="229"/>
      <c r="AN32" s="229"/>
      <c r="AO32" s="229"/>
      <c r="AP32" s="38"/>
      <c r="AQ32" s="38"/>
      <c r="AR32" s="40"/>
      <c r="BE32" s="218"/>
    </row>
    <row r="33" spans="1:57" s="3" customFormat="1" ht="14.45" hidden="1" customHeight="1">
      <c r="B33" s="37"/>
      <c r="C33" s="38"/>
      <c r="D33" s="38"/>
      <c r="E33" s="38"/>
      <c r="F33" s="39" t="s">
        <v>44</v>
      </c>
      <c r="G33" s="38"/>
      <c r="H33" s="38"/>
      <c r="I33" s="38"/>
      <c r="J33" s="38"/>
      <c r="K33" s="38"/>
      <c r="L33" s="230">
        <v>0</v>
      </c>
      <c r="M33" s="229"/>
      <c r="N33" s="229"/>
      <c r="O33" s="229"/>
      <c r="P33" s="229"/>
      <c r="Q33" s="38"/>
      <c r="R33" s="38"/>
      <c r="S33" s="38"/>
      <c r="T33" s="38"/>
      <c r="U33" s="38"/>
      <c r="V33" s="38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8"/>
      <c r="AG33" s="38"/>
      <c r="AH33" s="38"/>
      <c r="AI33" s="38"/>
      <c r="AJ33" s="38"/>
      <c r="AK33" s="228">
        <v>0</v>
      </c>
      <c r="AL33" s="229"/>
      <c r="AM33" s="229"/>
      <c r="AN33" s="229"/>
      <c r="AO33" s="229"/>
      <c r="AP33" s="38"/>
      <c r="AQ33" s="38"/>
      <c r="AR33" s="40"/>
      <c r="BE33" s="218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7"/>
    </row>
    <row r="35" spans="1:57" s="2" customFormat="1" ht="25.9" customHeight="1">
      <c r="A35" s="31"/>
      <c r="B35" s="32"/>
      <c r="C35" s="41"/>
      <c r="D35" s="42" t="s">
        <v>45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46</v>
      </c>
      <c r="U35" s="43"/>
      <c r="V35" s="43"/>
      <c r="W35" s="43"/>
      <c r="X35" s="231" t="s">
        <v>47</v>
      </c>
      <c r="Y35" s="232"/>
      <c r="Z35" s="232"/>
      <c r="AA35" s="232"/>
      <c r="AB35" s="232"/>
      <c r="AC35" s="43"/>
      <c r="AD35" s="43"/>
      <c r="AE35" s="43"/>
      <c r="AF35" s="43"/>
      <c r="AG35" s="43"/>
      <c r="AH35" s="43"/>
      <c r="AI35" s="43"/>
      <c r="AJ35" s="43"/>
      <c r="AK35" s="233">
        <f>SUM(AK26:AK33)</f>
        <v>0</v>
      </c>
      <c r="AL35" s="232"/>
      <c r="AM35" s="232"/>
      <c r="AN35" s="232"/>
      <c r="AO35" s="234"/>
      <c r="AP35" s="41"/>
      <c r="AQ35" s="41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5"/>
      <c r="C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0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0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0" t="s">
        <v>50</v>
      </c>
      <c r="AI60" s="35"/>
      <c r="AJ60" s="35"/>
      <c r="AK60" s="35"/>
      <c r="AL60" s="35"/>
      <c r="AM60" s="50" t="s">
        <v>51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7" t="s">
        <v>52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53</v>
      </c>
      <c r="AI64" s="51"/>
      <c r="AJ64" s="51"/>
      <c r="AK64" s="51"/>
      <c r="AL64" s="51"/>
      <c r="AM64" s="51"/>
      <c r="AN64" s="51"/>
      <c r="AO64" s="51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0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0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0" t="s">
        <v>50</v>
      </c>
      <c r="AI75" s="35"/>
      <c r="AJ75" s="35"/>
      <c r="AK75" s="35"/>
      <c r="AL75" s="35"/>
      <c r="AM75" s="50" t="s">
        <v>51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6"/>
      <c r="BE77" s="31"/>
    </row>
    <row r="81" spans="1:90" s="2" customFormat="1" ht="6.95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6"/>
      <c r="BE81" s="31"/>
    </row>
    <row r="82" spans="1:90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6"/>
      <c r="C84" s="26" t="s">
        <v>12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6.950000000000003" customHeight="1">
      <c r="B85" s="59"/>
      <c r="C85" s="60" t="s">
        <v>15</v>
      </c>
      <c r="D85" s="61"/>
      <c r="E85" s="61"/>
      <c r="F85" s="61"/>
      <c r="G85" s="61"/>
      <c r="H85" s="61"/>
      <c r="I85" s="61"/>
      <c r="J85" s="61"/>
      <c r="K85" s="61"/>
      <c r="L85" s="235" t="str">
        <f>K6</f>
        <v>INOVÁCIA VÝROBY KRMNÝCH ZMESÍ V POLNOHOSPODÁRSKOM DRUŽSTVE LOVČICA- TRUBÍN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61"/>
      <c r="AQ85" s="61"/>
      <c r="AR85" s="62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3" t="str">
        <f>IF(K8="","",K8)</f>
        <v xml:space="preserve">LOVČICA- TRUBÍN, časť LOVČICA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37" t="str">
        <f>IF(AN8= "","",AN8)</f>
        <v>10. 4. 2022</v>
      </c>
      <c r="AN87" s="237"/>
      <c r="AO87" s="33"/>
      <c r="AP87" s="33"/>
      <c r="AQ87" s="33"/>
      <c r="AR87" s="36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7" t="str">
        <f>IF(E11= "","",E11)</f>
        <v>PD LOVČICA- TRUBÍN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38" t="str">
        <f>IF(E17="","",E17)</f>
        <v xml:space="preserve">Ing. LUBOSLAV PAVLA </v>
      </c>
      <c r="AN89" s="239"/>
      <c r="AO89" s="239"/>
      <c r="AP89" s="239"/>
      <c r="AQ89" s="33"/>
      <c r="AR89" s="36"/>
      <c r="AS89" s="240" t="s">
        <v>55</v>
      </c>
      <c r="AT89" s="241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1"/>
    </row>
    <row r="90" spans="1:90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7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8" t="str">
        <f>IF(E20="","",E20)</f>
        <v xml:space="preserve"> </v>
      </c>
      <c r="AN90" s="239"/>
      <c r="AO90" s="239"/>
      <c r="AP90" s="239"/>
      <c r="AQ90" s="33"/>
      <c r="AR90" s="36"/>
      <c r="AS90" s="242"/>
      <c r="AT90" s="243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4"/>
      <c r="AT91" s="245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1"/>
    </row>
    <row r="92" spans="1:90" s="2" customFormat="1" ht="29.25" customHeight="1">
      <c r="A92" s="31"/>
      <c r="B92" s="32"/>
      <c r="C92" s="246" t="s">
        <v>56</v>
      </c>
      <c r="D92" s="247"/>
      <c r="E92" s="247"/>
      <c r="F92" s="247"/>
      <c r="G92" s="247"/>
      <c r="H92" s="71"/>
      <c r="I92" s="248" t="s">
        <v>57</v>
      </c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9" t="s">
        <v>58</v>
      </c>
      <c r="AH92" s="247"/>
      <c r="AI92" s="247"/>
      <c r="AJ92" s="247"/>
      <c r="AK92" s="247"/>
      <c r="AL92" s="247"/>
      <c r="AM92" s="247"/>
      <c r="AN92" s="248" t="s">
        <v>59</v>
      </c>
      <c r="AO92" s="247"/>
      <c r="AP92" s="250"/>
      <c r="AQ92" s="72" t="s">
        <v>60</v>
      </c>
      <c r="AR92" s="36"/>
      <c r="AS92" s="73" t="s">
        <v>61</v>
      </c>
      <c r="AT92" s="74" t="s">
        <v>62</v>
      </c>
      <c r="AU92" s="74" t="s">
        <v>63</v>
      </c>
      <c r="AV92" s="74" t="s">
        <v>64</v>
      </c>
      <c r="AW92" s="74" t="s">
        <v>65</v>
      </c>
      <c r="AX92" s="74" t="s">
        <v>66</v>
      </c>
      <c r="AY92" s="74" t="s">
        <v>67</v>
      </c>
      <c r="AZ92" s="74" t="s">
        <v>68</v>
      </c>
      <c r="BA92" s="74" t="s">
        <v>69</v>
      </c>
      <c r="BB92" s="74" t="s">
        <v>70</v>
      </c>
      <c r="BC92" s="74" t="s">
        <v>71</v>
      </c>
      <c r="BD92" s="75" t="s">
        <v>72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1"/>
    </row>
    <row r="94" spans="1:90" s="6" customFormat="1" ht="32.450000000000003" customHeight="1">
      <c r="B94" s="79"/>
      <c r="C94" s="80" t="s">
        <v>73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54">
        <f>ROUND(AG95,2)</f>
        <v>0</v>
      </c>
      <c r="AH94" s="254"/>
      <c r="AI94" s="254"/>
      <c r="AJ94" s="254"/>
      <c r="AK94" s="254"/>
      <c r="AL94" s="254"/>
      <c r="AM94" s="254"/>
      <c r="AN94" s="255">
        <f>SUM(AG94,AT94)</f>
        <v>0</v>
      </c>
      <c r="AO94" s="255"/>
      <c r="AP94" s="255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74</v>
      </c>
      <c r="BT94" s="89" t="s">
        <v>75</v>
      </c>
      <c r="BV94" s="89" t="s">
        <v>76</v>
      </c>
      <c r="BW94" s="89" t="s">
        <v>5</v>
      </c>
      <c r="BX94" s="89" t="s">
        <v>77</v>
      </c>
      <c r="CL94" s="89" t="s">
        <v>1</v>
      </c>
    </row>
    <row r="95" spans="1:90" s="7" customFormat="1" ht="37.5" customHeight="1">
      <c r="A95" s="90" t="s">
        <v>78</v>
      </c>
      <c r="B95" s="91"/>
      <c r="C95" s="92"/>
      <c r="D95" s="253" t="s">
        <v>13</v>
      </c>
      <c r="E95" s="253"/>
      <c r="F95" s="253"/>
      <c r="G95" s="253"/>
      <c r="H95" s="253"/>
      <c r="I95" s="93"/>
      <c r="J95" s="253" t="s">
        <v>16</v>
      </c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1">
        <f>'21 - INOVÁCIA VÝROBY KRMN...'!J28</f>
        <v>0</v>
      </c>
      <c r="AH95" s="252"/>
      <c r="AI95" s="252"/>
      <c r="AJ95" s="252"/>
      <c r="AK95" s="252"/>
      <c r="AL95" s="252"/>
      <c r="AM95" s="252"/>
      <c r="AN95" s="251">
        <f>SUM(AG95,AT95)</f>
        <v>0</v>
      </c>
      <c r="AO95" s="252"/>
      <c r="AP95" s="252"/>
      <c r="AQ95" s="94" t="s">
        <v>79</v>
      </c>
      <c r="AR95" s="95"/>
      <c r="AS95" s="96">
        <v>0</v>
      </c>
      <c r="AT95" s="97">
        <f>ROUND(SUM(AV95:AW95),2)</f>
        <v>0</v>
      </c>
      <c r="AU95" s="98">
        <f>'21 - INOVÁCIA VÝROBY KRMN...'!P133</f>
        <v>0</v>
      </c>
      <c r="AV95" s="97">
        <f>'21 - INOVÁCIA VÝROBY KRMN...'!J31</f>
        <v>0</v>
      </c>
      <c r="AW95" s="97">
        <f>'21 - INOVÁCIA VÝROBY KRMN...'!J32</f>
        <v>0</v>
      </c>
      <c r="AX95" s="97">
        <f>'21 - INOVÁCIA VÝROBY KRMN...'!J33</f>
        <v>0</v>
      </c>
      <c r="AY95" s="97">
        <f>'21 - INOVÁCIA VÝROBY KRMN...'!J34</f>
        <v>0</v>
      </c>
      <c r="AZ95" s="97">
        <f>'21 - INOVÁCIA VÝROBY KRMN...'!F31</f>
        <v>0</v>
      </c>
      <c r="BA95" s="97">
        <f>'21 - INOVÁCIA VÝROBY KRMN...'!F32</f>
        <v>0</v>
      </c>
      <c r="BB95" s="97">
        <f>'21 - INOVÁCIA VÝROBY KRMN...'!F33</f>
        <v>0</v>
      </c>
      <c r="BC95" s="97">
        <f>'21 - INOVÁCIA VÝROBY KRMN...'!F34</f>
        <v>0</v>
      </c>
      <c r="BD95" s="99">
        <f>'21 - INOVÁCIA VÝROBY KRMN...'!F35</f>
        <v>0</v>
      </c>
      <c r="BT95" s="100" t="s">
        <v>80</v>
      </c>
      <c r="BU95" s="100" t="s">
        <v>81</v>
      </c>
      <c r="BV95" s="100" t="s">
        <v>76</v>
      </c>
      <c r="BW95" s="100" t="s">
        <v>5</v>
      </c>
      <c r="BX95" s="100" t="s">
        <v>77</v>
      </c>
      <c r="CL95" s="100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mSVtsdk7J1gkzSufVy84Lj7sNN14kJ1DI7eqv2bwrQAJ5NaRPrR6hVN7W3YnRuMxz8mgaI+cxLT8y0/dwddjdA==" saltValue="vOj3bPyRxGxMFotE26Je+t8vkcTmHj48WJppGw1i0zcSuVlWjXvhkQ6TcnXrbaU8JhmSaI09tG/jvCXEsew64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1 - INOVÁCIA VÝROBY KRM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2"/>
  <sheetViews>
    <sheetView showGridLines="0" tabSelected="1" topLeftCell="A9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7"/>
      <c r="AT3" s="14" t="s">
        <v>75</v>
      </c>
    </row>
    <row r="4" spans="1:46" s="1" customFormat="1" ht="24.95" customHeight="1">
      <c r="B4" s="17"/>
      <c r="D4" s="103" t="s">
        <v>82</v>
      </c>
      <c r="L4" s="17"/>
      <c r="M4" s="104" t="s">
        <v>9</v>
      </c>
      <c r="AT4" s="14" t="s">
        <v>4</v>
      </c>
    </row>
    <row r="5" spans="1:46" s="1" customFormat="1" ht="6.95" customHeight="1">
      <c r="B5" s="17"/>
      <c r="L5" s="17"/>
    </row>
    <row r="6" spans="1:46" s="2" customFormat="1" ht="12" customHeight="1">
      <c r="A6" s="31"/>
      <c r="B6" s="36"/>
      <c r="C6" s="31"/>
      <c r="D6" s="105" t="s">
        <v>15</v>
      </c>
      <c r="E6" s="31"/>
      <c r="F6" s="31"/>
      <c r="G6" s="31"/>
      <c r="H6" s="31"/>
      <c r="I6" s="31"/>
      <c r="J6" s="31"/>
      <c r="K6" s="31"/>
      <c r="L6" s="49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30" customHeight="1">
      <c r="A7" s="31"/>
      <c r="B7" s="36"/>
      <c r="C7" s="31"/>
      <c r="D7" s="31"/>
      <c r="E7" s="257" t="s">
        <v>16</v>
      </c>
      <c r="F7" s="258"/>
      <c r="G7" s="258"/>
      <c r="H7" s="258"/>
      <c r="I7" s="31"/>
      <c r="J7" s="31"/>
      <c r="K7" s="31"/>
      <c r="L7" s="49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1.25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5" t="s">
        <v>17</v>
      </c>
      <c r="E9" s="31"/>
      <c r="F9" s="106" t="s">
        <v>1</v>
      </c>
      <c r="G9" s="31"/>
      <c r="H9" s="31"/>
      <c r="I9" s="105" t="s">
        <v>18</v>
      </c>
      <c r="J9" s="106" t="s">
        <v>1</v>
      </c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5" t="s">
        <v>19</v>
      </c>
      <c r="E10" s="31"/>
      <c r="F10" s="106" t="s">
        <v>20</v>
      </c>
      <c r="G10" s="31"/>
      <c r="H10" s="31"/>
      <c r="I10" s="105" t="s">
        <v>21</v>
      </c>
      <c r="J10" s="107" t="str">
        <f>'Rekapitulácia stavby'!AN8</f>
        <v>10. 4. 2022</v>
      </c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5" t="s">
        <v>23</v>
      </c>
      <c r="E12" s="31"/>
      <c r="F12" s="31"/>
      <c r="G12" s="31"/>
      <c r="H12" s="31"/>
      <c r="I12" s="105" t="s">
        <v>24</v>
      </c>
      <c r="J12" s="106" t="s">
        <v>1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6" t="s">
        <v>25</v>
      </c>
      <c r="F13" s="31"/>
      <c r="G13" s="31"/>
      <c r="H13" s="31"/>
      <c r="I13" s="105" t="s">
        <v>26</v>
      </c>
      <c r="J13" s="106" t="s">
        <v>1</v>
      </c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5" t="s">
        <v>27</v>
      </c>
      <c r="E15" s="31"/>
      <c r="F15" s="31"/>
      <c r="G15" s="31"/>
      <c r="H15" s="31"/>
      <c r="I15" s="105" t="s">
        <v>24</v>
      </c>
      <c r="J15" s="27" t="str">
        <f>'Rekapitulácia stavby'!AN13</f>
        <v>Vyplň údaj</v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59" t="str">
        <f>'Rekapitulácia stavby'!E14</f>
        <v>Vyplň údaj</v>
      </c>
      <c r="F16" s="260"/>
      <c r="G16" s="260"/>
      <c r="H16" s="260"/>
      <c r="I16" s="105" t="s">
        <v>26</v>
      </c>
      <c r="J16" s="27" t="str">
        <f>'Rekapitulácia stavby'!AN14</f>
        <v>Vyplň údaj</v>
      </c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52" s="2" customFormat="1" ht="6.95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52" s="2" customFormat="1" ht="12" customHeight="1">
      <c r="A18" s="31"/>
      <c r="B18" s="36"/>
      <c r="C18" s="31"/>
      <c r="D18" s="105" t="s">
        <v>29</v>
      </c>
      <c r="E18" s="31"/>
      <c r="F18" s="31"/>
      <c r="G18" s="31"/>
      <c r="H18" s="31"/>
      <c r="I18" s="105" t="s">
        <v>24</v>
      </c>
      <c r="J18" s="106" t="s">
        <v>1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52" s="2" customFormat="1" ht="18" customHeight="1">
      <c r="A19" s="31"/>
      <c r="B19" s="36"/>
      <c r="C19" s="31"/>
      <c r="D19" s="31"/>
      <c r="E19" s="106" t="s">
        <v>30</v>
      </c>
      <c r="F19" s="31"/>
      <c r="G19" s="31"/>
      <c r="H19" s="31"/>
      <c r="I19" s="105" t="s">
        <v>26</v>
      </c>
      <c r="J19" s="106" t="s">
        <v>1</v>
      </c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52" s="2" customFormat="1" ht="6.95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52" s="2" customFormat="1" ht="12" customHeight="1">
      <c r="A21" s="31"/>
      <c r="B21" s="36"/>
      <c r="C21" s="31"/>
      <c r="D21" s="105" t="s">
        <v>32</v>
      </c>
      <c r="E21" s="31"/>
      <c r="F21" s="31"/>
      <c r="G21" s="31"/>
      <c r="H21" s="31"/>
      <c r="I21" s="105" t="s">
        <v>24</v>
      </c>
      <c r="J21" s="106" t="str">
        <f>IF('Rekapitulácia stavby'!AN19="","",'Rekapitulácia stavby'!AN19)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52" s="2" customFormat="1" ht="18" customHeight="1">
      <c r="A22" s="31"/>
      <c r="B22" s="36"/>
      <c r="C22" s="31"/>
      <c r="D22" s="31"/>
      <c r="E22" s="106" t="str">
        <f>IF('Rekapitulácia stavby'!E20="","",'Rekapitulácia stavby'!E20)</f>
        <v xml:space="preserve"> </v>
      </c>
      <c r="F22" s="31"/>
      <c r="G22" s="31"/>
      <c r="H22" s="31"/>
      <c r="I22" s="105" t="s">
        <v>26</v>
      </c>
      <c r="J22" s="106" t="str">
        <f>IF('Rekapitulácia stavby'!AN20="","",'Rekapitulácia stavby'!AN20)</f>
        <v/>
      </c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52" s="2" customFormat="1" ht="6.95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52" s="2" customFormat="1" ht="12" customHeight="1">
      <c r="A24" s="31"/>
      <c r="B24" s="36"/>
      <c r="C24" s="31"/>
      <c r="D24" s="105" t="s">
        <v>34</v>
      </c>
      <c r="E24" s="31"/>
      <c r="F24" s="31"/>
      <c r="G24" s="31"/>
      <c r="H24" s="31"/>
      <c r="I24" s="31"/>
      <c r="J24" s="31"/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52" s="8" customFormat="1" ht="16.5" customHeight="1">
      <c r="A25" s="108"/>
      <c r="B25" s="109"/>
      <c r="C25" s="108"/>
      <c r="D25" s="108"/>
      <c r="E25" s="261" t="s">
        <v>1</v>
      </c>
      <c r="F25" s="261"/>
      <c r="G25" s="261"/>
      <c r="H25" s="261"/>
      <c r="I25" s="108"/>
      <c r="J25" s="108"/>
      <c r="K25" s="108"/>
      <c r="L25" s="110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52" s="2" customFormat="1" ht="6.95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2" s="2" customFormat="1" ht="6.95" customHeight="1">
      <c r="A27" s="31"/>
      <c r="B27" s="36"/>
      <c r="C27" s="31"/>
      <c r="D27" s="111"/>
      <c r="E27" s="111"/>
      <c r="F27" s="111"/>
      <c r="G27" s="111"/>
      <c r="H27" s="111"/>
      <c r="I27" s="111"/>
      <c r="J27" s="111"/>
      <c r="K27" s="111"/>
      <c r="L27" s="49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52" s="2" customFormat="1" ht="25.35" customHeight="1">
      <c r="A28" s="31"/>
      <c r="B28" s="36"/>
      <c r="C28" s="31"/>
      <c r="D28" s="112" t="s">
        <v>35</v>
      </c>
      <c r="E28" s="31"/>
      <c r="F28" s="31"/>
      <c r="G28" s="31"/>
      <c r="H28" s="31"/>
      <c r="I28" s="31"/>
      <c r="J28" s="113">
        <f>ROUND(J133, 2)</f>
        <v>0</v>
      </c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2" s="2" customFormat="1" ht="6.95" customHeight="1">
      <c r="A29" s="31"/>
      <c r="B29" s="36"/>
      <c r="C29" s="31"/>
      <c r="D29" s="111"/>
      <c r="E29" s="111"/>
      <c r="F29" s="111"/>
      <c r="G29" s="111"/>
      <c r="H29" s="111"/>
      <c r="I29" s="111"/>
      <c r="J29" s="111"/>
      <c r="K29" s="111"/>
      <c r="L29" s="114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</row>
    <row r="30" spans="1:52" s="2" customFormat="1" ht="14.45" customHeight="1">
      <c r="A30" s="31"/>
      <c r="B30" s="36"/>
      <c r="C30" s="31"/>
      <c r="D30" s="31"/>
      <c r="E30" s="31"/>
      <c r="F30" s="116" t="s">
        <v>37</v>
      </c>
      <c r="G30" s="31"/>
      <c r="H30" s="31"/>
      <c r="I30" s="116" t="s">
        <v>36</v>
      </c>
      <c r="J30" s="116" t="s">
        <v>38</v>
      </c>
      <c r="K30" s="31"/>
      <c r="L30" s="114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</row>
    <row r="31" spans="1:52" s="2" customFormat="1" ht="14.45" customHeight="1">
      <c r="A31" s="31"/>
      <c r="B31" s="36"/>
      <c r="C31" s="31"/>
      <c r="D31" s="117" t="s">
        <v>39</v>
      </c>
      <c r="E31" s="118" t="s">
        <v>40</v>
      </c>
      <c r="F31" s="119">
        <f>ROUND((SUM(BE133:BE251)),  2)</f>
        <v>0</v>
      </c>
      <c r="G31" s="115"/>
      <c r="H31" s="115"/>
      <c r="I31" s="120">
        <v>0.2</v>
      </c>
      <c r="J31" s="119">
        <f>ROUND(((SUM(BE133:BE251))*I31),  2)</f>
        <v>0</v>
      </c>
      <c r="K31" s="31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52" s="2" customFormat="1" ht="14.45" customHeight="1">
      <c r="A32" s="31"/>
      <c r="B32" s="36"/>
      <c r="C32" s="31"/>
      <c r="D32" s="31"/>
      <c r="E32" s="118" t="s">
        <v>41</v>
      </c>
      <c r="F32" s="119">
        <f>ROUND((SUM(BF133:BF251)),  2)</f>
        <v>0</v>
      </c>
      <c r="G32" s="115"/>
      <c r="H32" s="115"/>
      <c r="I32" s="120">
        <v>0.2</v>
      </c>
      <c r="J32" s="119">
        <f>ROUND(((SUM(BF133:BF251))*I32),  2)</f>
        <v>0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52" s="2" customFormat="1" ht="14.45" hidden="1" customHeight="1">
      <c r="A33" s="31"/>
      <c r="B33" s="36"/>
      <c r="C33" s="31"/>
      <c r="D33" s="31"/>
      <c r="E33" s="105" t="s">
        <v>42</v>
      </c>
      <c r="F33" s="121">
        <f>ROUND((SUM(BG133:BG251)),  2)</f>
        <v>0</v>
      </c>
      <c r="G33" s="31"/>
      <c r="H33" s="31"/>
      <c r="I33" s="122">
        <v>0.2</v>
      </c>
      <c r="J33" s="121">
        <f>0</f>
        <v>0</v>
      </c>
      <c r="K33" s="31"/>
      <c r="L33" s="114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</row>
    <row r="34" spans="1:52" s="2" customFormat="1" ht="14.45" hidden="1" customHeight="1">
      <c r="A34" s="31"/>
      <c r="B34" s="36"/>
      <c r="C34" s="31"/>
      <c r="D34" s="31"/>
      <c r="E34" s="105" t="s">
        <v>43</v>
      </c>
      <c r="F34" s="121">
        <f>ROUND((SUM(BH133:BH251)),  2)</f>
        <v>0</v>
      </c>
      <c r="G34" s="31"/>
      <c r="H34" s="31"/>
      <c r="I34" s="122">
        <v>0.2</v>
      </c>
      <c r="J34" s="121">
        <f>0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52" s="2" customFormat="1" ht="14.45" hidden="1" customHeight="1">
      <c r="A35" s="31"/>
      <c r="B35" s="36"/>
      <c r="C35" s="31"/>
      <c r="D35" s="31"/>
      <c r="E35" s="118" t="s">
        <v>44</v>
      </c>
      <c r="F35" s="119">
        <f>ROUND((SUM(BI133:BI251)),  2)</f>
        <v>0</v>
      </c>
      <c r="G35" s="115"/>
      <c r="H35" s="115"/>
      <c r="I35" s="120">
        <v>0</v>
      </c>
      <c r="J35" s="119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52" s="2" customFormat="1" ht="6.95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52" s="2" customFormat="1" ht="25.35" customHeight="1">
      <c r="A37" s="31"/>
      <c r="B37" s="36"/>
      <c r="C37" s="123"/>
      <c r="D37" s="124" t="s">
        <v>45</v>
      </c>
      <c r="E37" s="125"/>
      <c r="F37" s="125"/>
      <c r="G37" s="126" t="s">
        <v>46</v>
      </c>
      <c r="H37" s="127" t="s">
        <v>47</v>
      </c>
      <c r="I37" s="125"/>
      <c r="J37" s="128">
        <f>SUM(J28:J35)</f>
        <v>0</v>
      </c>
      <c r="K37" s="129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52" s="2" customFormat="1" ht="14.4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0" t="s">
        <v>48</v>
      </c>
      <c r="E50" s="131"/>
      <c r="F50" s="131"/>
      <c r="G50" s="130" t="s">
        <v>49</v>
      </c>
      <c r="H50" s="131"/>
      <c r="I50" s="131"/>
      <c r="J50" s="131"/>
      <c r="K50" s="131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2" t="s">
        <v>50</v>
      </c>
      <c r="E61" s="133"/>
      <c r="F61" s="134" t="s">
        <v>51</v>
      </c>
      <c r="G61" s="132" t="s">
        <v>50</v>
      </c>
      <c r="H61" s="133"/>
      <c r="I61" s="133"/>
      <c r="J61" s="135" t="s">
        <v>51</v>
      </c>
      <c r="K61" s="133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0" t="s">
        <v>52</v>
      </c>
      <c r="E65" s="136"/>
      <c r="F65" s="136"/>
      <c r="G65" s="130" t="s">
        <v>53</v>
      </c>
      <c r="H65" s="136"/>
      <c r="I65" s="136"/>
      <c r="J65" s="136"/>
      <c r="K65" s="136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2" t="s">
        <v>50</v>
      </c>
      <c r="E76" s="133"/>
      <c r="F76" s="134" t="s">
        <v>51</v>
      </c>
      <c r="G76" s="132" t="s">
        <v>50</v>
      </c>
      <c r="H76" s="133"/>
      <c r="I76" s="133"/>
      <c r="J76" s="135" t="s">
        <v>51</v>
      </c>
      <c r="K76" s="133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83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30" customHeight="1">
      <c r="A85" s="31"/>
      <c r="B85" s="32"/>
      <c r="C85" s="33"/>
      <c r="D85" s="33"/>
      <c r="E85" s="235" t="str">
        <f>E7</f>
        <v>INOVÁCIA VÝROBY KRMNÝCH ZMESÍ V POLNOHOSPODÁRSKOM DRUŽSTVE LOVČICA- TRUBÍN</v>
      </c>
      <c r="F85" s="262"/>
      <c r="G85" s="262"/>
      <c r="H85" s="26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19</v>
      </c>
      <c r="D87" s="33"/>
      <c r="E87" s="33"/>
      <c r="F87" s="24" t="str">
        <f>F10</f>
        <v xml:space="preserve">LOVČICA- TRUBÍN, časť LOVČICA </v>
      </c>
      <c r="G87" s="33"/>
      <c r="H87" s="33"/>
      <c r="I87" s="26" t="s">
        <v>21</v>
      </c>
      <c r="J87" s="64" t="str">
        <f>IF(J10="","",J10)</f>
        <v>10. 4. 2022</v>
      </c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7" customHeight="1">
      <c r="A89" s="31"/>
      <c r="B89" s="32"/>
      <c r="C89" s="26" t="s">
        <v>23</v>
      </c>
      <c r="D89" s="33"/>
      <c r="E89" s="33"/>
      <c r="F89" s="24" t="str">
        <f>E13</f>
        <v>PD LOVČICA- TRUBÍN</v>
      </c>
      <c r="G89" s="33"/>
      <c r="H89" s="33"/>
      <c r="I89" s="26" t="s">
        <v>29</v>
      </c>
      <c r="J89" s="29" t="str">
        <f>E19</f>
        <v xml:space="preserve">Ing. LUBOSLAV PAVLA 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27</v>
      </c>
      <c r="D90" s="33"/>
      <c r="E90" s="33"/>
      <c r="F90" s="24" t="str">
        <f>IF(E16="","",E16)</f>
        <v>Vyplň údaj</v>
      </c>
      <c r="G90" s="33"/>
      <c r="H90" s="33"/>
      <c r="I90" s="26" t="s">
        <v>32</v>
      </c>
      <c r="J90" s="29" t="str">
        <f>E22</f>
        <v xml:space="preserve"> </v>
      </c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41" t="s">
        <v>84</v>
      </c>
      <c r="D92" s="142"/>
      <c r="E92" s="142"/>
      <c r="F92" s="142"/>
      <c r="G92" s="142"/>
      <c r="H92" s="142"/>
      <c r="I92" s="142"/>
      <c r="J92" s="143" t="s">
        <v>85</v>
      </c>
      <c r="K92" s="142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44" t="s">
        <v>86</v>
      </c>
      <c r="D94" s="33"/>
      <c r="E94" s="33"/>
      <c r="F94" s="33"/>
      <c r="G94" s="33"/>
      <c r="H94" s="33"/>
      <c r="I94" s="33"/>
      <c r="J94" s="82">
        <f>J133</f>
        <v>0</v>
      </c>
      <c r="K94" s="33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87</v>
      </c>
    </row>
    <row r="95" spans="1:47" s="9" customFormat="1" ht="24.95" customHeight="1">
      <c r="B95" s="145"/>
      <c r="C95" s="146"/>
      <c r="D95" s="147" t="s">
        <v>88</v>
      </c>
      <c r="E95" s="148"/>
      <c r="F95" s="148"/>
      <c r="G95" s="148"/>
      <c r="H95" s="148"/>
      <c r="I95" s="148"/>
      <c r="J95" s="149">
        <f>J134</f>
        <v>0</v>
      </c>
      <c r="K95" s="146"/>
      <c r="L95" s="150"/>
    </row>
    <row r="96" spans="1:47" s="10" customFormat="1" ht="19.899999999999999" customHeight="1">
      <c r="B96" s="151"/>
      <c r="C96" s="152"/>
      <c r="D96" s="153" t="s">
        <v>89</v>
      </c>
      <c r="E96" s="154"/>
      <c r="F96" s="154"/>
      <c r="G96" s="154"/>
      <c r="H96" s="154"/>
      <c r="I96" s="154"/>
      <c r="J96" s="155">
        <f>J135</f>
        <v>0</v>
      </c>
      <c r="K96" s="152"/>
      <c r="L96" s="156"/>
    </row>
    <row r="97" spans="2:12" s="10" customFormat="1" ht="19.899999999999999" customHeight="1">
      <c r="B97" s="151"/>
      <c r="C97" s="152"/>
      <c r="D97" s="153" t="s">
        <v>90</v>
      </c>
      <c r="E97" s="154"/>
      <c r="F97" s="154"/>
      <c r="G97" s="154"/>
      <c r="H97" s="154"/>
      <c r="I97" s="154"/>
      <c r="J97" s="155">
        <f>J137</f>
        <v>0</v>
      </c>
      <c r="K97" s="152"/>
      <c r="L97" s="156"/>
    </row>
    <row r="98" spans="2:12" s="10" customFormat="1" ht="19.899999999999999" customHeight="1">
      <c r="B98" s="151"/>
      <c r="C98" s="152"/>
      <c r="D98" s="153" t="s">
        <v>91</v>
      </c>
      <c r="E98" s="154"/>
      <c r="F98" s="154"/>
      <c r="G98" s="154"/>
      <c r="H98" s="154"/>
      <c r="I98" s="154"/>
      <c r="J98" s="155">
        <f>J140</f>
        <v>0</v>
      </c>
      <c r="K98" s="152"/>
      <c r="L98" s="156"/>
    </row>
    <row r="99" spans="2:12" s="10" customFormat="1" ht="19.899999999999999" customHeight="1">
      <c r="B99" s="151"/>
      <c r="C99" s="152"/>
      <c r="D99" s="153" t="s">
        <v>92</v>
      </c>
      <c r="E99" s="154"/>
      <c r="F99" s="154"/>
      <c r="G99" s="154"/>
      <c r="H99" s="154"/>
      <c r="I99" s="154"/>
      <c r="J99" s="155">
        <f>J155</f>
        <v>0</v>
      </c>
      <c r="K99" s="152"/>
      <c r="L99" s="156"/>
    </row>
    <row r="100" spans="2:12" s="10" customFormat="1" ht="19.899999999999999" customHeight="1">
      <c r="B100" s="151"/>
      <c r="C100" s="152"/>
      <c r="D100" s="153" t="s">
        <v>93</v>
      </c>
      <c r="E100" s="154"/>
      <c r="F100" s="154"/>
      <c r="G100" s="154"/>
      <c r="H100" s="154"/>
      <c r="I100" s="154"/>
      <c r="J100" s="155">
        <f>J172</f>
        <v>0</v>
      </c>
      <c r="K100" s="152"/>
      <c r="L100" s="156"/>
    </row>
    <row r="101" spans="2:12" s="9" customFormat="1" ht="24.95" customHeight="1">
      <c r="B101" s="145"/>
      <c r="C101" s="146"/>
      <c r="D101" s="147" t="s">
        <v>94</v>
      </c>
      <c r="E101" s="148"/>
      <c r="F101" s="148"/>
      <c r="G101" s="148"/>
      <c r="H101" s="148"/>
      <c r="I101" s="148"/>
      <c r="J101" s="149">
        <f>J174</f>
        <v>0</v>
      </c>
      <c r="K101" s="146"/>
      <c r="L101" s="150"/>
    </row>
    <row r="102" spans="2:12" s="10" customFormat="1" ht="19.899999999999999" customHeight="1">
      <c r="B102" s="151"/>
      <c r="C102" s="152"/>
      <c r="D102" s="153" t="s">
        <v>95</v>
      </c>
      <c r="E102" s="154"/>
      <c r="F102" s="154"/>
      <c r="G102" s="154"/>
      <c r="H102" s="154"/>
      <c r="I102" s="154"/>
      <c r="J102" s="155">
        <f>J175</f>
        <v>0</v>
      </c>
      <c r="K102" s="152"/>
      <c r="L102" s="156"/>
    </row>
    <row r="103" spans="2:12" s="10" customFormat="1" ht="19.899999999999999" customHeight="1">
      <c r="B103" s="151"/>
      <c r="C103" s="152"/>
      <c r="D103" s="153" t="s">
        <v>96</v>
      </c>
      <c r="E103" s="154"/>
      <c r="F103" s="154"/>
      <c r="G103" s="154"/>
      <c r="H103" s="154"/>
      <c r="I103" s="154"/>
      <c r="J103" s="155">
        <f>J183</f>
        <v>0</v>
      </c>
      <c r="K103" s="152"/>
      <c r="L103" s="156"/>
    </row>
    <row r="104" spans="2:12" s="10" customFormat="1" ht="19.899999999999999" customHeight="1">
      <c r="B104" s="151"/>
      <c r="C104" s="152"/>
      <c r="D104" s="153" t="s">
        <v>97</v>
      </c>
      <c r="E104" s="154"/>
      <c r="F104" s="154"/>
      <c r="G104" s="154"/>
      <c r="H104" s="154"/>
      <c r="I104" s="154"/>
      <c r="J104" s="155">
        <f>J188</f>
        <v>0</v>
      </c>
      <c r="K104" s="152"/>
      <c r="L104" s="156"/>
    </row>
    <row r="105" spans="2:12" s="10" customFormat="1" ht="19.899999999999999" customHeight="1">
      <c r="B105" s="151"/>
      <c r="C105" s="152"/>
      <c r="D105" s="153" t="s">
        <v>98</v>
      </c>
      <c r="E105" s="154"/>
      <c r="F105" s="154"/>
      <c r="G105" s="154"/>
      <c r="H105" s="154"/>
      <c r="I105" s="154"/>
      <c r="J105" s="155">
        <f>J193</f>
        <v>0</v>
      </c>
      <c r="K105" s="152"/>
      <c r="L105" s="156"/>
    </row>
    <row r="106" spans="2:12" s="10" customFormat="1" ht="19.899999999999999" customHeight="1">
      <c r="B106" s="151"/>
      <c r="C106" s="152"/>
      <c r="D106" s="153" t="s">
        <v>99</v>
      </c>
      <c r="E106" s="154"/>
      <c r="F106" s="154"/>
      <c r="G106" s="154"/>
      <c r="H106" s="154"/>
      <c r="I106" s="154"/>
      <c r="J106" s="155">
        <f>J206</f>
        <v>0</v>
      </c>
      <c r="K106" s="152"/>
      <c r="L106" s="156"/>
    </row>
    <row r="107" spans="2:12" s="10" customFormat="1" ht="19.899999999999999" customHeight="1">
      <c r="B107" s="151"/>
      <c r="C107" s="152"/>
      <c r="D107" s="153" t="s">
        <v>100</v>
      </c>
      <c r="E107" s="154"/>
      <c r="F107" s="154"/>
      <c r="G107" s="154"/>
      <c r="H107" s="154"/>
      <c r="I107" s="154"/>
      <c r="J107" s="155">
        <f>J221</f>
        <v>0</v>
      </c>
      <c r="K107" s="152"/>
      <c r="L107" s="156"/>
    </row>
    <row r="108" spans="2:12" s="10" customFormat="1" ht="19.899999999999999" customHeight="1">
      <c r="B108" s="151"/>
      <c r="C108" s="152"/>
      <c r="D108" s="153" t="s">
        <v>101</v>
      </c>
      <c r="E108" s="154"/>
      <c r="F108" s="154"/>
      <c r="G108" s="154"/>
      <c r="H108" s="154"/>
      <c r="I108" s="154"/>
      <c r="J108" s="155">
        <f>J229</f>
        <v>0</v>
      </c>
      <c r="K108" s="152"/>
      <c r="L108" s="156"/>
    </row>
    <row r="109" spans="2:12" s="10" customFormat="1" ht="19.899999999999999" customHeight="1">
      <c r="B109" s="151"/>
      <c r="C109" s="152"/>
      <c r="D109" s="153" t="s">
        <v>102</v>
      </c>
      <c r="E109" s="154"/>
      <c r="F109" s="154"/>
      <c r="G109" s="154"/>
      <c r="H109" s="154"/>
      <c r="I109" s="154"/>
      <c r="J109" s="155">
        <f>J233</f>
        <v>0</v>
      </c>
      <c r="K109" s="152"/>
      <c r="L109" s="156"/>
    </row>
    <row r="110" spans="2:12" s="10" customFormat="1" ht="19.899999999999999" customHeight="1">
      <c r="B110" s="151"/>
      <c r="C110" s="152"/>
      <c r="D110" s="153" t="s">
        <v>103</v>
      </c>
      <c r="E110" s="154"/>
      <c r="F110" s="154"/>
      <c r="G110" s="154"/>
      <c r="H110" s="154"/>
      <c r="I110" s="154"/>
      <c r="J110" s="155">
        <f>J237</f>
        <v>0</v>
      </c>
      <c r="K110" s="152"/>
      <c r="L110" s="156"/>
    </row>
    <row r="111" spans="2:12" s="10" customFormat="1" ht="19.899999999999999" customHeight="1">
      <c r="B111" s="151"/>
      <c r="C111" s="152"/>
      <c r="D111" s="153" t="s">
        <v>104</v>
      </c>
      <c r="E111" s="154"/>
      <c r="F111" s="154"/>
      <c r="G111" s="154"/>
      <c r="H111" s="154"/>
      <c r="I111" s="154"/>
      <c r="J111" s="155">
        <f>J241</f>
        <v>0</v>
      </c>
      <c r="K111" s="152"/>
      <c r="L111" s="156"/>
    </row>
    <row r="112" spans="2:12" s="9" customFormat="1" ht="24.95" customHeight="1">
      <c r="B112" s="145"/>
      <c r="C112" s="146"/>
      <c r="D112" s="147" t="s">
        <v>105</v>
      </c>
      <c r="E112" s="148"/>
      <c r="F112" s="148"/>
      <c r="G112" s="148"/>
      <c r="H112" s="148"/>
      <c r="I112" s="148"/>
      <c r="J112" s="149">
        <f>J245</f>
        <v>0</v>
      </c>
      <c r="K112" s="146"/>
      <c r="L112" s="150"/>
    </row>
    <row r="113" spans="1:31" s="10" customFormat="1" ht="19.899999999999999" customHeight="1">
      <c r="B113" s="151"/>
      <c r="C113" s="152"/>
      <c r="D113" s="153" t="s">
        <v>106</v>
      </c>
      <c r="E113" s="154"/>
      <c r="F113" s="154"/>
      <c r="G113" s="154"/>
      <c r="H113" s="154"/>
      <c r="I113" s="154"/>
      <c r="J113" s="155">
        <f>J246</f>
        <v>0</v>
      </c>
      <c r="K113" s="152"/>
      <c r="L113" s="156"/>
    </row>
    <row r="114" spans="1:31" s="9" customFormat="1" ht="24.95" customHeight="1">
      <c r="B114" s="145"/>
      <c r="C114" s="146"/>
      <c r="D114" s="147" t="s">
        <v>107</v>
      </c>
      <c r="E114" s="148"/>
      <c r="F114" s="148"/>
      <c r="G114" s="148"/>
      <c r="H114" s="148"/>
      <c r="I114" s="148"/>
      <c r="J114" s="149">
        <f>J248</f>
        <v>0</v>
      </c>
      <c r="K114" s="146"/>
      <c r="L114" s="150"/>
    </row>
    <row r="115" spans="1:31" s="9" customFormat="1" ht="24.95" customHeight="1">
      <c r="B115" s="145"/>
      <c r="C115" s="146"/>
      <c r="D115" s="147" t="s">
        <v>108</v>
      </c>
      <c r="E115" s="148"/>
      <c r="F115" s="148"/>
      <c r="G115" s="148"/>
      <c r="H115" s="148"/>
      <c r="I115" s="148"/>
      <c r="J115" s="149">
        <f>J250</f>
        <v>0</v>
      </c>
      <c r="K115" s="146"/>
      <c r="L115" s="150"/>
    </row>
    <row r="116" spans="1:31" s="2" customFormat="1" ht="21.7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31" s="2" customFormat="1" ht="6.95" customHeight="1">
      <c r="A121" s="31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49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5" customHeight="1">
      <c r="A122" s="31"/>
      <c r="B122" s="32"/>
      <c r="C122" s="20" t="s">
        <v>109</v>
      </c>
      <c r="D122" s="33"/>
      <c r="E122" s="33"/>
      <c r="F122" s="33"/>
      <c r="G122" s="33"/>
      <c r="H122" s="33"/>
      <c r="I122" s="33"/>
      <c r="J122" s="33"/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15</v>
      </c>
      <c r="D124" s="33"/>
      <c r="E124" s="33"/>
      <c r="F124" s="33"/>
      <c r="G124" s="33"/>
      <c r="H124" s="33"/>
      <c r="I124" s="33"/>
      <c r="J124" s="33"/>
      <c r="K124" s="33"/>
      <c r="L124" s="49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30" customHeight="1">
      <c r="A125" s="31"/>
      <c r="B125" s="32"/>
      <c r="C125" s="33"/>
      <c r="D125" s="33"/>
      <c r="E125" s="235" t="str">
        <f>E7</f>
        <v>INOVÁCIA VÝROBY KRMNÝCH ZMESÍ V POLNOHOSPODÁRSKOM DRUŽSTVE LOVČICA- TRUBÍN</v>
      </c>
      <c r="F125" s="262"/>
      <c r="G125" s="262"/>
      <c r="H125" s="262"/>
      <c r="I125" s="33"/>
      <c r="J125" s="33"/>
      <c r="K125" s="33"/>
      <c r="L125" s="49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9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19</v>
      </c>
      <c r="D127" s="33"/>
      <c r="E127" s="33"/>
      <c r="F127" s="24" t="str">
        <f>F10</f>
        <v xml:space="preserve">LOVČICA- TRUBÍN, časť LOVČICA </v>
      </c>
      <c r="G127" s="33"/>
      <c r="H127" s="33"/>
      <c r="I127" s="26" t="s">
        <v>21</v>
      </c>
      <c r="J127" s="64" t="str">
        <f>IF(J10="","",J10)</f>
        <v>10. 4. 2022</v>
      </c>
      <c r="K127" s="33"/>
      <c r="L127" s="49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49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25.7" customHeight="1">
      <c r="A129" s="31"/>
      <c r="B129" s="32"/>
      <c r="C129" s="26" t="s">
        <v>23</v>
      </c>
      <c r="D129" s="33"/>
      <c r="E129" s="33"/>
      <c r="F129" s="24" t="str">
        <f>E13</f>
        <v>PD LOVČICA- TRUBÍN</v>
      </c>
      <c r="G129" s="33"/>
      <c r="H129" s="33"/>
      <c r="I129" s="26" t="s">
        <v>29</v>
      </c>
      <c r="J129" s="29" t="str">
        <f>E19</f>
        <v xml:space="preserve">Ing. LUBOSLAV PAVLA </v>
      </c>
      <c r="K129" s="33"/>
      <c r="L129" s="49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27</v>
      </c>
      <c r="D130" s="33"/>
      <c r="E130" s="33"/>
      <c r="F130" s="24" t="str">
        <f>IF(E16="","",E16)</f>
        <v>Vyplň údaj</v>
      </c>
      <c r="G130" s="33"/>
      <c r="H130" s="33"/>
      <c r="I130" s="26" t="s">
        <v>32</v>
      </c>
      <c r="J130" s="29" t="str">
        <f>E22</f>
        <v xml:space="preserve"> </v>
      </c>
      <c r="K130" s="33"/>
      <c r="L130" s="49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49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57"/>
      <c r="B132" s="158"/>
      <c r="C132" s="159" t="s">
        <v>110</v>
      </c>
      <c r="D132" s="160" t="s">
        <v>60</v>
      </c>
      <c r="E132" s="160" t="s">
        <v>56</v>
      </c>
      <c r="F132" s="160" t="s">
        <v>57</v>
      </c>
      <c r="G132" s="160" t="s">
        <v>111</v>
      </c>
      <c r="H132" s="160" t="s">
        <v>112</v>
      </c>
      <c r="I132" s="160" t="s">
        <v>113</v>
      </c>
      <c r="J132" s="161" t="s">
        <v>85</v>
      </c>
      <c r="K132" s="162" t="s">
        <v>114</v>
      </c>
      <c r="L132" s="163"/>
      <c r="M132" s="73" t="s">
        <v>1</v>
      </c>
      <c r="N132" s="74" t="s">
        <v>39</v>
      </c>
      <c r="O132" s="74" t="s">
        <v>115</v>
      </c>
      <c r="P132" s="74" t="s">
        <v>116</v>
      </c>
      <c r="Q132" s="74" t="s">
        <v>117</v>
      </c>
      <c r="R132" s="74" t="s">
        <v>118</v>
      </c>
      <c r="S132" s="74" t="s">
        <v>119</v>
      </c>
      <c r="T132" s="75" t="s">
        <v>120</v>
      </c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</row>
    <row r="133" spans="1:65" s="2" customFormat="1" ht="22.9" customHeight="1">
      <c r="A133" s="31"/>
      <c r="B133" s="32"/>
      <c r="C133" s="80" t="s">
        <v>86</v>
      </c>
      <c r="D133" s="33"/>
      <c r="E133" s="33"/>
      <c r="F133" s="33"/>
      <c r="G133" s="33"/>
      <c r="H133" s="33"/>
      <c r="I133" s="33"/>
      <c r="J133" s="164">
        <f>BK133</f>
        <v>0</v>
      </c>
      <c r="K133" s="33"/>
      <c r="L133" s="36"/>
      <c r="M133" s="76"/>
      <c r="N133" s="165"/>
      <c r="O133" s="77"/>
      <c r="P133" s="166">
        <f>P134+P174+P245+P248+P250</f>
        <v>0</v>
      </c>
      <c r="Q133" s="77"/>
      <c r="R133" s="166">
        <f>R134+R174+R245+R248+R250</f>
        <v>320.73578297597595</v>
      </c>
      <c r="S133" s="77"/>
      <c r="T133" s="167">
        <f>T134+T174+T245+T248+T250</f>
        <v>100.74905799999999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74</v>
      </c>
      <c r="AU133" s="14" t="s">
        <v>87</v>
      </c>
      <c r="BK133" s="168">
        <f>BK134+BK174+BK245+BK248+BK250</f>
        <v>0</v>
      </c>
    </row>
    <row r="134" spans="1:65" s="12" customFormat="1" ht="25.9" customHeight="1">
      <c r="B134" s="169"/>
      <c r="C134" s="170"/>
      <c r="D134" s="171" t="s">
        <v>74</v>
      </c>
      <c r="E134" s="172" t="s">
        <v>121</v>
      </c>
      <c r="F134" s="172" t="s">
        <v>122</v>
      </c>
      <c r="G134" s="170"/>
      <c r="H134" s="170"/>
      <c r="I134" s="173"/>
      <c r="J134" s="174">
        <f>BK134</f>
        <v>0</v>
      </c>
      <c r="K134" s="170"/>
      <c r="L134" s="175"/>
      <c r="M134" s="176"/>
      <c r="N134" s="177"/>
      <c r="O134" s="177"/>
      <c r="P134" s="178">
        <f>P135+P137+P140+P155+P172</f>
        <v>0</v>
      </c>
      <c r="Q134" s="177"/>
      <c r="R134" s="178">
        <f>R135+R137+R140+R155+R172</f>
        <v>305.68300022083997</v>
      </c>
      <c r="S134" s="177"/>
      <c r="T134" s="179">
        <f>T135+T137+T140+T155+T172</f>
        <v>78.003119999999996</v>
      </c>
      <c r="AR134" s="180" t="s">
        <v>80</v>
      </c>
      <c r="AT134" s="181" t="s">
        <v>74</v>
      </c>
      <c r="AU134" s="181" t="s">
        <v>75</v>
      </c>
      <c r="AY134" s="180" t="s">
        <v>123</v>
      </c>
      <c r="BK134" s="182">
        <f>BK135+BK137+BK140+BK155+BK172</f>
        <v>0</v>
      </c>
    </row>
    <row r="135" spans="1:65" s="12" customFormat="1" ht="22.9" customHeight="1">
      <c r="B135" s="169"/>
      <c r="C135" s="170"/>
      <c r="D135" s="171" t="s">
        <v>74</v>
      </c>
      <c r="E135" s="183" t="s">
        <v>124</v>
      </c>
      <c r="F135" s="183" t="s">
        <v>125</v>
      </c>
      <c r="G135" s="170"/>
      <c r="H135" s="170"/>
      <c r="I135" s="173"/>
      <c r="J135" s="184">
        <f>BK135</f>
        <v>0</v>
      </c>
      <c r="K135" s="170"/>
      <c r="L135" s="175"/>
      <c r="M135" s="176"/>
      <c r="N135" s="177"/>
      <c r="O135" s="177"/>
      <c r="P135" s="178">
        <f>P136</f>
        <v>0</v>
      </c>
      <c r="Q135" s="177"/>
      <c r="R135" s="178">
        <f>R136</f>
        <v>11.840399999999999</v>
      </c>
      <c r="S135" s="177"/>
      <c r="T135" s="179">
        <f>T136</f>
        <v>0</v>
      </c>
      <c r="AR135" s="180" t="s">
        <v>80</v>
      </c>
      <c r="AT135" s="181" t="s">
        <v>74</v>
      </c>
      <c r="AU135" s="181" t="s">
        <v>80</v>
      </c>
      <c r="AY135" s="180" t="s">
        <v>123</v>
      </c>
      <c r="BK135" s="182">
        <f>BK136</f>
        <v>0</v>
      </c>
    </row>
    <row r="136" spans="1:65" s="2" customFormat="1" ht="24.2" customHeight="1">
      <c r="A136" s="31"/>
      <c r="B136" s="32"/>
      <c r="C136" s="185" t="s">
        <v>80</v>
      </c>
      <c r="D136" s="185" t="s">
        <v>126</v>
      </c>
      <c r="E136" s="186" t="s">
        <v>127</v>
      </c>
      <c r="F136" s="187" t="s">
        <v>128</v>
      </c>
      <c r="G136" s="188" t="s">
        <v>129</v>
      </c>
      <c r="H136" s="189">
        <v>5.72</v>
      </c>
      <c r="I136" s="190"/>
      <c r="J136" s="191">
        <f>ROUND(I136*H136,2)</f>
        <v>0</v>
      </c>
      <c r="K136" s="192"/>
      <c r="L136" s="36"/>
      <c r="M136" s="193" t="s">
        <v>1</v>
      </c>
      <c r="N136" s="194" t="s">
        <v>41</v>
      </c>
      <c r="O136" s="69"/>
      <c r="P136" s="195">
        <f>O136*H136</f>
        <v>0</v>
      </c>
      <c r="Q136" s="195">
        <v>2.0699999999999998</v>
      </c>
      <c r="R136" s="195">
        <f>Q136*H136</f>
        <v>11.840399999999999</v>
      </c>
      <c r="S136" s="195">
        <v>0</v>
      </c>
      <c r="T136" s="196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7" t="s">
        <v>130</v>
      </c>
      <c r="AT136" s="197" t="s">
        <v>126</v>
      </c>
      <c r="AU136" s="197" t="s">
        <v>124</v>
      </c>
      <c r="AY136" s="14" t="s">
        <v>123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4" t="s">
        <v>124</v>
      </c>
      <c r="BK136" s="198">
        <f>ROUND(I136*H136,2)</f>
        <v>0</v>
      </c>
      <c r="BL136" s="14" t="s">
        <v>130</v>
      </c>
      <c r="BM136" s="197" t="s">
        <v>131</v>
      </c>
    </row>
    <row r="137" spans="1:65" s="12" customFormat="1" ht="22.9" customHeight="1">
      <c r="B137" s="169"/>
      <c r="C137" s="170"/>
      <c r="D137" s="171" t="s">
        <v>74</v>
      </c>
      <c r="E137" s="183" t="s">
        <v>132</v>
      </c>
      <c r="F137" s="183" t="s">
        <v>133</v>
      </c>
      <c r="G137" s="170"/>
      <c r="H137" s="170"/>
      <c r="I137" s="173"/>
      <c r="J137" s="184">
        <f>BK137</f>
        <v>0</v>
      </c>
      <c r="K137" s="170"/>
      <c r="L137" s="175"/>
      <c r="M137" s="176"/>
      <c r="N137" s="177"/>
      <c r="O137" s="177"/>
      <c r="P137" s="178">
        <f>SUM(P138:P139)</f>
        <v>0</v>
      </c>
      <c r="Q137" s="177"/>
      <c r="R137" s="178">
        <f>SUM(R138:R139)</f>
        <v>5.8025832600000005</v>
      </c>
      <c r="S137" s="177"/>
      <c r="T137" s="179">
        <f>SUM(T138:T139)</f>
        <v>0</v>
      </c>
      <c r="AR137" s="180" t="s">
        <v>80</v>
      </c>
      <c r="AT137" s="181" t="s">
        <v>74</v>
      </c>
      <c r="AU137" s="181" t="s">
        <v>80</v>
      </c>
      <c r="AY137" s="180" t="s">
        <v>123</v>
      </c>
      <c r="BK137" s="182">
        <f>SUM(BK138:BK139)</f>
        <v>0</v>
      </c>
    </row>
    <row r="138" spans="1:65" s="2" customFormat="1" ht="37.9" customHeight="1">
      <c r="A138" s="31"/>
      <c r="B138" s="32"/>
      <c r="C138" s="185" t="s">
        <v>124</v>
      </c>
      <c r="D138" s="185" t="s">
        <v>126</v>
      </c>
      <c r="E138" s="186" t="s">
        <v>134</v>
      </c>
      <c r="F138" s="187" t="s">
        <v>135</v>
      </c>
      <c r="G138" s="188" t="s">
        <v>129</v>
      </c>
      <c r="H138" s="189">
        <v>4.915</v>
      </c>
      <c r="I138" s="190"/>
      <c r="J138" s="191">
        <f>ROUND(I138*H138,2)</f>
        <v>0</v>
      </c>
      <c r="K138" s="192"/>
      <c r="L138" s="36"/>
      <c r="M138" s="193" t="s">
        <v>1</v>
      </c>
      <c r="N138" s="194" t="s">
        <v>41</v>
      </c>
      <c r="O138" s="69"/>
      <c r="P138" s="195">
        <f>O138*H138</f>
        <v>0</v>
      </c>
      <c r="Q138" s="195">
        <v>0.84753999999999996</v>
      </c>
      <c r="R138" s="195">
        <f>Q138*H138</f>
        <v>4.1656591000000001</v>
      </c>
      <c r="S138" s="195">
        <v>0</v>
      </c>
      <c r="T138" s="196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7" t="s">
        <v>130</v>
      </c>
      <c r="AT138" s="197" t="s">
        <v>126</v>
      </c>
      <c r="AU138" s="197" t="s">
        <v>124</v>
      </c>
      <c r="AY138" s="14" t="s">
        <v>123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4" t="s">
        <v>124</v>
      </c>
      <c r="BK138" s="198">
        <f>ROUND(I138*H138,2)</f>
        <v>0</v>
      </c>
      <c r="BL138" s="14" t="s">
        <v>130</v>
      </c>
      <c r="BM138" s="197" t="s">
        <v>136</v>
      </c>
    </row>
    <row r="139" spans="1:65" s="2" customFormat="1" ht="33" customHeight="1">
      <c r="A139" s="31"/>
      <c r="B139" s="32"/>
      <c r="C139" s="185" t="s">
        <v>132</v>
      </c>
      <c r="D139" s="185" t="s">
        <v>126</v>
      </c>
      <c r="E139" s="186" t="s">
        <v>137</v>
      </c>
      <c r="F139" s="187" t="s">
        <v>138</v>
      </c>
      <c r="G139" s="188" t="s">
        <v>129</v>
      </c>
      <c r="H139" s="189">
        <v>0.76900000000000002</v>
      </c>
      <c r="I139" s="190"/>
      <c r="J139" s="191">
        <f>ROUND(I139*H139,2)</f>
        <v>0</v>
      </c>
      <c r="K139" s="192"/>
      <c r="L139" s="36"/>
      <c r="M139" s="193" t="s">
        <v>1</v>
      </c>
      <c r="N139" s="194" t="s">
        <v>41</v>
      </c>
      <c r="O139" s="69"/>
      <c r="P139" s="195">
        <f>O139*H139</f>
        <v>0</v>
      </c>
      <c r="Q139" s="195">
        <v>2.1286399999999999</v>
      </c>
      <c r="R139" s="195">
        <f>Q139*H139</f>
        <v>1.63692416</v>
      </c>
      <c r="S139" s="195">
        <v>0</v>
      </c>
      <c r="T139" s="196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7" t="s">
        <v>130</v>
      </c>
      <c r="AT139" s="197" t="s">
        <v>126</v>
      </c>
      <c r="AU139" s="197" t="s">
        <v>124</v>
      </c>
      <c r="AY139" s="14" t="s">
        <v>123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4" t="s">
        <v>124</v>
      </c>
      <c r="BK139" s="198">
        <f>ROUND(I139*H139,2)</f>
        <v>0</v>
      </c>
      <c r="BL139" s="14" t="s">
        <v>130</v>
      </c>
      <c r="BM139" s="197" t="s">
        <v>139</v>
      </c>
    </row>
    <row r="140" spans="1:65" s="12" customFormat="1" ht="22.9" customHeight="1">
      <c r="B140" s="169"/>
      <c r="C140" s="170"/>
      <c r="D140" s="171" t="s">
        <v>74</v>
      </c>
      <c r="E140" s="183" t="s">
        <v>140</v>
      </c>
      <c r="F140" s="183" t="s">
        <v>141</v>
      </c>
      <c r="G140" s="170"/>
      <c r="H140" s="170"/>
      <c r="I140" s="173"/>
      <c r="J140" s="184">
        <f>BK140</f>
        <v>0</v>
      </c>
      <c r="K140" s="170"/>
      <c r="L140" s="175"/>
      <c r="M140" s="176"/>
      <c r="N140" s="177"/>
      <c r="O140" s="177"/>
      <c r="P140" s="178">
        <f>SUM(P141:P154)</f>
        <v>0</v>
      </c>
      <c r="Q140" s="177"/>
      <c r="R140" s="178">
        <f>SUM(R141:R154)</f>
        <v>244.72518504543996</v>
      </c>
      <c r="S140" s="177"/>
      <c r="T140" s="179">
        <f>SUM(T141:T154)</f>
        <v>0</v>
      </c>
      <c r="AR140" s="180" t="s">
        <v>80</v>
      </c>
      <c r="AT140" s="181" t="s">
        <v>74</v>
      </c>
      <c r="AU140" s="181" t="s">
        <v>80</v>
      </c>
      <c r="AY140" s="180" t="s">
        <v>123</v>
      </c>
      <c r="BK140" s="182">
        <f>SUM(BK141:BK154)</f>
        <v>0</v>
      </c>
    </row>
    <row r="141" spans="1:65" s="2" customFormat="1" ht="24.2" customHeight="1">
      <c r="A141" s="31"/>
      <c r="B141" s="32"/>
      <c r="C141" s="185" t="s">
        <v>130</v>
      </c>
      <c r="D141" s="185" t="s">
        <v>126</v>
      </c>
      <c r="E141" s="186" t="s">
        <v>142</v>
      </c>
      <c r="F141" s="187" t="s">
        <v>143</v>
      </c>
      <c r="G141" s="188" t="s">
        <v>144</v>
      </c>
      <c r="H141" s="189">
        <v>198</v>
      </c>
      <c r="I141" s="190"/>
      <c r="J141" s="191">
        <f t="shared" ref="J141:J154" si="0">ROUND(I141*H141,2)</f>
        <v>0</v>
      </c>
      <c r="K141" s="192"/>
      <c r="L141" s="36"/>
      <c r="M141" s="193" t="s">
        <v>1</v>
      </c>
      <c r="N141" s="194" t="s">
        <v>41</v>
      </c>
      <c r="O141" s="69"/>
      <c r="P141" s="195">
        <f t="shared" ref="P141:P154" si="1">O141*H141</f>
        <v>0</v>
      </c>
      <c r="Q141" s="195">
        <v>1.9136000000000001E-4</v>
      </c>
      <c r="R141" s="195">
        <f t="shared" ref="R141:R154" si="2">Q141*H141</f>
        <v>3.7889280000000004E-2</v>
      </c>
      <c r="S141" s="195">
        <v>0</v>
      </c>
      <c r="T141" s="196">
        <f t="shared" ref="T141:T154" si="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7" t="s">
        <v>130</v>
      </c>
      <c r="AT141" s="197" t="s">
        <v>126</v>
      </c>
      <c r="AU141" s="197" t="s">
        <v>124</v>
      </c>
      <c r="AY141" s="14" t="s">
        <v>123</v>
      </c>
      <c r="BE141" s="198">
        <f t="shared" ref="BE141:BE154" si="4">IF(N141="základná",J141,0)</f>
        <v>0</v>
      </c>
      <c r="BF141" s="198">
        <f t="shared" ref="BF141:BF154" si="5">IF(N141="znížená",J141,0)</f>
        <v>0</v>
      </c>
      <c r="BG141" s="198">
        <f t="shared" ref="BG141:BG154" si="6">IF(N141="zákl. prenesená",J141,0)</f>
        <v>0</v>
      </c>
      <c r="BH141" s="198">
        <f t="shared" ref="BH141:BH154" si="7">IF(N141="zníž. prenesená",J141,0)</f>
        <v>0</v>
      </c>
      <c r="BI141" s="198">
        <f t="shared" ref="BI141:BI154" si="8">IF(N141="nulová",J141,0)</f>
        <v>0</v>
      </c>
      <c r="BJ141" s="14" t="s">
        <v>124</v>
      </c>
      <c r="BK141" s="198">
        <f t="shared" ref="BK141:BK154" si="9">ROUND(I141*H141,2)</f>
        <v>0</v>
      </c>
      <c r="BL141" s="14" t="s">
        <v>130</v>
      </c>
      <c r="BM141" s="197" t="s">
        <v>145</v>
      </c>
    </row>
    <row r="142" spans="1:65" s="2" customFormat="1" ht="24.2" customHeight="1">
      <c r="A142" s="31"/>
      <c r="B142" s="32"/>
      <c r="C142" s="185" t="s">
        <v>146</v>
      </c>
      <c r="D142" s="185" t="s">
        <v>126</v>
      </c>
      <c r="E142" s="186" t="s">
        <v>147</v>
      </c>
      <c r="F142" s="187" t="s">
        <v>148</v>
      </c>
      <c r="G142" s="188" t="s">
        <v>144</v>
      </c>
      <c r="H142" s="189">
        <v>436.92</v>
      </c>
      <c r="I142" s="190"/>
      <c r="J142" s="191">
        <f t="shared" si="0"/>
        <v>0</v>
      </c>
      <c r="K142" s="192"/>
      <c r="L142" s="36"/>
      <c r="M142" s="193" t="s">
        <v>1</v>
      </c>
      <c r="N142" s="194" t="s">
        <v>41</v>
      </c>
      <c r="O142" s="69"/>
      <c r="P142" s="195">
        <f t="shared" si="1"/>
        <v>0</v>
      </c>
      <c r="Q142" s="195">
        <v>2.2499999999999999E-4</v>
      </c>
      <c r="R142" s="195">
        <f t="shared" si="2"/>
        <v>9.8307000000000005E-2</v>
      </c>
      <c r="S142" s="195">
        <v>0</v>
      </c>
      <c r="T142" s="196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7" t="s">
        <v>130</v>
      </c>
      <c r="AT142" s="197" t="s">
        <v>126</v>
      </c>
      <c r="AU142" s="197" t="s">
        <v>124</v>
      </c>
      <c r="AY142" s="14" t="s">
        <v>123</v>
      </c>
      <c r="BE142" s="198">
        <f t="shared" si="4"/>
        <v>0</v>
      </c>
      <c r="BF142" s="198">
        <f t="shared" si="5"/>
        <v>0</v>
      </c>
      <c r="BG142" s="198">
        <f t="shared" si="6"/>
        <v>0</v>
      </c>
      <c r="BH142" s="198">
        <f t="shared" si="7"/>
        <v>0</v>
      </c>
      <c r="BI142" s="198">
        <f t="shared" si="8"/>
        <v>0</v>
      </c>
      <c r="BJ142" s="14" t="s">
        <v>124</v>
      </c>
      <c r="BK142" s="198">
        <f t="shared" si="9"/>
        <v>0</v>
      </c>
      <c r="BL142" s="14" t="s">
        <v>130</v>
      </c>
      <c r="BM142" s="197" t="s">
        <v>149</v>
      </c>
    </row>
    <row r="143" spans="1:65" s="2" customFormat="1" ht="37.9" customHeight="1">
      <c r="A143" s="31"/>
      <c r="B143" s="32"/>
      <c r="C143" s="185" t="s">
        <v>140</v>
      </c>
      <c r="D143" s="185" t="s">
        <v>126</v>
      </c>
      <c r="E143" s="186" t="s">
        <v>150</v>
      </c>
      <c r="F143" s="187" t="s">
        <v>151</v>
      </c>
      <c r="G143" s="188" t="s">
        <v>144</v>
      </c>
      <c r="H143" s="189">
        <v>218.46</v>
      </c>
      <c r="I143" s="190"/>
      <c r="J143" s="191">
        <f t="shared" si="0"/>
        <v>0</v>
      </c>
      <c r="K143" s="192"/>
      <c r="L143" s="36"/>
      <c r="M143" s="193" t="s">
        <v>1</v>
      </c>
      <c r="N143" s="194" t="s">
        <v>41</v>
      </c>
      <c r="O143" s="69"/>
      <c r="P143" s="195">
        <f t="shared" si="1"/>
        <v>0</v>
      </c>
      <c r="Q143" s="195">
        <v>4.9350000000000002E-3</v>
      </c>
      <c r="R143" s="195">
        <f t="shared" si="2"/>
        <v>1.0781001000000001</v>
      </c>
      <c r="S143" s="195">
        <v>0</v>
      </c>
      <c r="T143" s="196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7" t="s">
        <v>130</v>
      </c>
      <c r="AT143" s="197" t="s">
        <v>126</v>
      </c>
      <c r="AU143" s="197" t="s">
        <v>124</v>
      </c>
      <c r="AY143" s="14" t="s">
        <v>123</v>
      </c>
      <c r="BE143" s="198">
        <f t="shared" si="4"/>
        <v>0</v>
      </c>
      <c r="BF143" s="198">
        <f t="shared" si="5"/>
        <v>0</v>
      </c>
      <c r="BG143" s="198">
        <f t="shared" si="6"/>
        <v>0</v>
      </c>
      <c r="BH143" s="198">
        <f t="shared" si="7"/>
        <v>0</v>
      </c>
      <c r="BI143" s="198">
        <f t="shared" si="8"/>
        <v>0</v>
      </c>
      <c r="BJ143" s="14" t="s">
        <v>124</v>
      </c>
      <c r="BK143" s="198">
        <f t="shared" si="9"/>
        <v>0</v>
      </c>
      <c r="BL143" s="14" t="s">
        <v>130</v>
      </c>
      <c r="BM143" s="197" t="s">
        <v>152</v>
      </c>
    </row>
    <row r="144" spans="1:65" s="2" customFormat="1" ht="33" customHeight="1">
      <c r="A144" s="31"/>
      <c r="B144" s="32"/>
      <c r="C144" s="185" t="s">
        <v>153</v>
      </c>
      <c r="D144" s="185" t="s">
        <v>126</v>
      </c>
      <c r="E144" s="186" t="s">
        <v>154</v>
      </c>
      <c r="F144" s="187" t="s">
        <v>155</v>
      </c>
      <c r="G144" s="188" t="s">
        <v>144</v>
      </c>
      <c r="H144" s="189">
        <v>218.46</v>
      </c>
      <c r="I144" s="190"/>
      <c r="J144" s="191">
        <f t="shared" si="0"/>
        <v>0</v>
      </c>
      <c r="K144" s="192"/>
      <c r="L144" s="36"/>
      <c r="M144" s="193" t="s">
        <v>1</v>
      </c>
      <c r="N144" s="194" t="s">
        <v>41</v>
      </c>
      <c r="O144" s="69"/>
      <c r="P144" s="195">
        <f t="shared" si="1"/>
        <v>0</v>
      </c>
      <c r="Q144" s="195">
        <v>3.15E-2</v>
      </c>
      <c r="R144" s="195">
        <f t="shared" si="2"/>
        <v>6.8814900000000003</v>
      </c>
      <c r="S144" s="195">
        <v>0</v>
      </c>
      <c r="T144" s="196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7" t="s">
        <v>130</v>
      </c>
      <c r="AT144" s="197" t="s">
        <v>126</v>
      </c>
      <c r="AU144" s="197" t="s">
        <v>124</v>
      </c>
      <c r="AY144" s="14" t="s">
        <v>123</v>
      </c>
      <c r="BE144" s="198">
        <f t="shared" si="4"/>
        <v>0</v>
      </c>
      <c r="BF144" s="198">
        <f t="shared" si="5"/>
        <v>0</v>
      </c>
      <c r="BG144" s="198">
        <f t="shared" si="6"/>
        <v>0</v>
      </c>
      <c r="BH144" s="198">
        <f t="shared" si="7"/>
        <v>0</v>
      </c>
      <c r="BI144" s="198">
        <f t="shared" si="8"/>
        <v>0</v>
      </c>
      <c r="BJ144" s="14" t="s">
        <v>124</v>
      </c>
      <c r="BK144" s="198">
        <f t="shared" si="9"/>
        <v>0</v>
      </c>
      <c r="BL144" s="14" t="s">
        <v>130</v>
      </c>
      <c r="BM144" s="197" t="s">
        <v>156</v>
      </c>
    </row>
    <row r="145" spans="1:65" s="2" customFormat="1" ht="24.2" customHeight="1">
      <c r="A145" s="31"/>
      <c r="B145" s="32"/>
      <c r="C145" s="185" t="s">
        <v>157</v>
      </c>
      <c r="D145" s="185" t="s">
        <v>126</v>
      </c>
      <c r="E145" s="186" t="s">
        <v>158</v>
      </c>
      <c r="F145" s="187" t="s">
        <v>159</v>
      </c>
      <c r="G145" s="188" t="s">
        <v>144</v>
      </c>
      <c r="H145" s="189">
        <v>436.92</v>
      </c>
      <c r="I145" s="190"/>
      <c r="J145" s="191">
        <f t="shared" si="0"/>
        <v>0</v>
      </c>
      <c r="K145" s="192"/>
      <c r="L145" s="36"/>
      <c r="M145" s="193" t="s">
        <v>1</v>
      </c>
      <c r="N145" s="194" t="s">
        <v>41</v>
      </c>
      <c r="O145" s="69"/>
      <c r="P145" s="195">
        <f t="shared" si="1"/>
        <v>0</v>
      </c>
      <c r="Q145" s="195">
        <v>4.725E-3</v>
      </c>
      <c r="R145" s="195">
        <f t="shared" si="2"/>
        <v>2.0644469999999999</v>
      </c>
      <c r="S145" s="195">
        <v>0</v>
      </c>
      <c r="T145" s="196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7" t="s">
        <v>130</v>
      </c>
      <c r="AT145" s="197" t="s">
        <v>126</v>
      </c>
      <c r="AU145" s="197" t="s">
        <v>124</v>
      </c>
      <c r="AY145" s="14" t="s">
        <v>123</v>
      </c>
      <c r="BE145" s="198">
        <f t="shared" si="4"/>
        <v>0</v>
      </c>
      <c r="BF145" s="198">
        <f t="shared" si="5"/>
        <v>0</v>
      </c>
      <c r="BG145" s="198">
        <f t="shared" si="6"/>
        <v>0</v>
      </c>
      <c r="BH145" s="198">
        <f t="shared" si="7"/>
        <v>0</v>
      </c>
      <c r="BI145" s="198">
        <f t="shared" si="8"/>
        <v>0</v>
      </c>
      <c r="BJ145" s="14" t="s">
        <v>124</v>
      </c>
      <c r="BK145" s="198">
        <f t="shared" si="9"/>
        <v>0</v>
      </c>
      <c r="BL145" s="14" t="s">
        <v>130</v>
      </c>
      <c r="BM145" s="197" t="s">
        <v>160</v>
      </c>
    </row>
    <row r="146" spans="1:65" s="2" customFormat="1" ht="24.2" customHeight="1">
      <c r="A146" s="31"/>
      <c r="B146" s="32"/>
      <c r="C146" s="185" t="s">
        <v>161</v>
      </c>
      <c r="D146" s="185" t="s">
        <v>126</v>
      </c>
      <c r="E146" s="186" t="s">
        <v>162</v>
      </c>
      <c r="F146" s="187" t="s">
        <v>163</v>
      </c>
      <c r="G146" s="188" t="s">
        <v>144</v>
      </c>
      <c r="H146" s="189">
        <v>436.92</v>
      </c>
      <c r="I146" s="190"/>
      <c r="J146" s="191">
        <f t="shared" si="0"/>
        <v>0</v>
      </c>
      <c r="K146" s="192"/>
      <c r="L146" s="36"/>
      <c r="M146" s="193" t="s">
        <v>1</v>
      </c>
      <c r="N146" s="194" t="s">
        <v>41</v>
      </c>
      <c r="O146" s="69"/>
      <c r="P146" s="195">
        <f t="shared" si="1"/>
        <v>0</v>
      </c>
      <c r="Q146" s="195">
        <v>5.1539999999999997E-3</v>
      </c>
      <c r="R146" s="195">
        <f t="shared" si="2"/>
        <v>2.25188568</v>
      </c>
      <c r="S146" s="195">
        <v>0</v>
      </c>
      <c r="T146" s="196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7" t="s">
        <v>130</v>
      </c>
      <c r="AT146" s="197" t="s">
        <v>126</v>
      </c>
      <c r="AU146" s="197" t="s">
        <v>124</v>
      </c>
      <c r="AY146" s="14" t="s">
        <v>123</v>
      </c>
      <c r="BE146" s="198">
        <f t="shared" si="4"/>
        <v>0</v>
      </c>
      <c r="BF146" s="198">
        <f t="shared" si="5"/>
        <v>0</v>
      </c>
      <c r="BG146" s="198">
        <f t="shared" si="6"/>
        <v>0</v>
      </c>
      <c r="BH146" s="198">
        <f t="shared" si="7"/>
        <v>0</v>
      </c>
      <c r="BI146" s="198">
        <f t="shared" si="8"/>
        <v>0</v>
      </c>
      <c r="BJ146" s="14" t="s">
        <v>124</v>
      </c>
      <c r="BK146" s="198">
        <f t="shared" si="9"/>
        <v>0</v>
      </c>
      <c r="BL146" s="14" t="s">
        <v>130</v>
      </c>
      <c r="BM146" s="197" t="s">
        <v>164</v>
      </c>
    </row>
    <row r="147" spans="1:65" s="2" customFormat="1" ht="24.2" customHeight="1">
      <c r="A147" s="31"/>
      <c r="B147" s="32"/>
      <c r="C147" s="185" t="s">
        <v>165</v>
      </c>
      <c r="D147" s="185" t="s">
        <v>126</v>
      </c>
      <c r="E147" s="186" t="s">
        <v>166</v>
      </c>
      <c r="F147" s="187" t="s">
        <v>167</v>
      </c>
      <c r="G147" s="188" t="s">
        <v>144</v>
      </c>
      <c r="H147" s="189">
        <v>390.28</v>
      </c>
      <c r="I147" s="190"/>
      <c r="J147" s="191">
        <f t="shared" si="0"/>
        <v>0</v>
      </c>
      <c r="K147" s="192"/>
      <c r="L147" s="36"/>
      <c r="M147" s="193" t="s">
        <v>1</v>
      </c>
      <c r="N147" s="194" t="s">
        <v>41</v>
      </c>
      <c r="O147" s="69"/>
      <c r="P147" s="195">
        <f t="shared" si="1"/>
        <v>0</v>
      </c>
      <c r="Q147" s="195">
        <v>2.9999999999999997E-4</v>
      </c>
      <c r="R147" s="195">
        <f t="shared" si="2"/>
        <v>0.11708399999999998</v>
      </c>
      <c r="S147" s="195">
        <v>0</v>
      </c>
      <c r="T147" s="196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7" t="s">
        <v>130</v>
      </c>
      <c r="AT147" s="197" t="s">
        <v>126</v>
      </c>
      <c r="AU147" s="197" t="s">
        <v>124</v>
      </c>
      <c r="AY147" s="14" t="s">
        <v>123</v>
      </c>
      <c r="BE147" s="198">
        <f t="shared" si="4"/>
        <v>0</v>
      </c>
      <c r="BF147" s="198">
        <f t="shared" si="5"/>
        <v>0</v>
      </c>
      <c r="BG147" s="198">
        <f t="shared" si="6"/>
        <v>0</v>
      </c>
      <c r="BH147" s="198">
        <f t="shared" si="7"/>
        <v>0</v>
      </c>
      <c r="BI147" s="198">
        <f t="shared" si="8"/>
        <v>0</v>
      </c>
      <c r="BJ147" s="14" t="s">
        <v>124</v>
      </c>
      <c r="BK147" s="198">
        <f t="shared" si="9"/>
        <v>0</v>
      </c>
      <c r="BL147" s="14" t="s">
        <v>130</v>
      </c>
      <c r="BM147" s="197" t="s">
        <v>168</v>
      </c>
    </row>
    <row r="148" spans="1:65" s="2" customFormat="1" ht="37.9" customHeight="1">
      <c r="A148" s="31"/>
      <c r="B148" s="32"/>
      <c r="C148" s="185" t="s">
        <v>169</v>
      </c>
      <c r="D148" s="185" t="s">
        <v>126</v>
      </c>
      <c r="E148" s="186" t="s">
        <v>170</v>
      </c>
      <c r="F148" s="187" t="s">
        <v>171</v>
      </c>
      <c r="G148" s="188" t="s">
        <v>144</v>
      </c>
      <c r="H148" s="189">
        <v>195.14</v>
      </c>
      <c r="I148" s="190"/>
      <c r="J148" s="191">
        <f t="shared" si="0"/>
        <v>0</v>
      </c>
      <c r="K148" s="192"/>
      <c r="L148" s="36"/>
      <c r="M148" s="193" t="s">
        <v>1</v>
      </c>
      <c r="N148" s="194" t="s">
        <v>41</v>
      </c>
      <c r="O148" s="69"/>
      <c r="P148" s="195">
        <f t="shared" si="1"/>
        <v>0</v>
      </c>
      <c r="Q148" s="195">
        <v>4.9350000000000002E-3</v>
      </c>
      <c r="R148" s="195">
        <f t="shared" si="2"/>
        <v>0.96301589999999992</v>
      </c>
      <c r="S148" s="195">
        <v>0</v>
      </c>
      <c r="T148" s="196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7" t="s">
        <v>130</v>
      </c>
      <c r="AT148" s="197" t="s">
        <v>126</v>
      </c>
      <c r="AU148" s="197" t="s">
        <v>124</v>
      </c>
      <c r="AY148" s="14" t="s">
        <v>123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4" t="s">
        <v>124</v>
      </c>
      <c r="BK148" s="198">
        <f t="shared" si="9"/>
        <v>0</v>
      </c>
      <c r="BL148" s="14" t="s">
        <v>130</v>
      </c>
      <c r="BM148" s="197" t="s">
        <v>172</v>
      </c>
    </row>
    <row r="149" spans="1:65" s="2" customFormat="1" ht="33" customHeight="1">
      <c r="A149" s="31"/>
      <c r="B149" s="32"/>
      <c r="C149" s="185" t="s">
        <v>173</v>
      </c>
      <c r="D149" s="185" t="s">
        <v>126</v>
      </c>
      <c r="E149" s="186" t="s">
        <v>174</v>
      </c>
      <c r="F149" s="187" t="s">
        <v>175</v>
      </c>
      <c r="G149" s="188" t="s">
        <v>144</v>
      </c>
      <c r="H149" s="189">
        <v>195.14</v>
      </c>
      <c r="I149" s="190"/>
      <c r="J149" s="191">
        <f t="shared" si="0"/>
        <v>0</v>
      </c>
      <c r="K149" s="192"/>
      <c r="L149" s="36"/>
      <c r="M149" s="193" t="s">
        <v>1</v>
      </c>
      <c r="N149" s="194" t="s">
        <v>41</v>
      </c>
      <c r="O149" s="69"/>
      <c r="P149" s="195">
        <f t="shared" si="1"/>
        <v>0</v>
      </c>
      <c r="Q149" s="195">
        <v>3.15E-2</v>
      </c>
      <c r="R149" s="195">
        <f t="shared" si="2"/>
        <v>6.1469099999999992</v>
      </c>
      <c r="S149" s="195">
        <v>0</v>
      </c>
      <c r="T149" s="196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7" t="s">
        <v>130</v>
      </c>
      <c r="AT149" s="197" t="s">
        <v>126</v>
      </c>
      <c r="AU149" s="197" t="s">
        <v>124</v>
      </c>
      <c r="AY149" s="14" t="s">
        <v>123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4" t="s">
        <v>124</v>
      </c>
      <c r="BK149" s="198">
        <f t="shared" si="9"/>
        <v>0</v>
      </c>
      <c r="BL149" s="14" t="s">
        <v>130</v>
      </c>
      <c r="BM149" s="197" t="s">
        <v>176</v>
      </c>
    </row>
    <row r="150" spans="1:65" s="2" customFormat="1" ht="24.2" customHeight="1">
      <c r="A150" s="31"/>
      <c r="B150" s="32"/>
      <c r="C150" s="185" t="s">
        <v>177</v>
      </c>
      <c r="D150" s="185" t="s">
        <v>126</v>
      </c>
      <c r="E150" s="186" t="s">
        <v>178</v>
      </c>
      <c r="F150" s="187" t="s">
        <v>179</v>
      </c>
      <c r="G150" s="188" t="s">
        <v>144</v>
      </c>
      <c r="H150" s="189">
        <v>195.14</v>
      </c>
      <c r="I150" s="190"/>
      <c r="J150" s="191">
        <f t="shared" si="0"/>
        <v>0</v>
      </c>
      <c r="K150" s="192"/>
      <c r="L150" s="36"/>
      <c r="M150" s="193" t="s">
        <v>1</v>
      </c>
      <c r="N150" s="194" t="s">
        <v>41</v>
      </c>
      <c r="O150" s="69"/>
      <c r="P150" s="195">
        <f t="shared" si="1"/>
        <v>0</v>
      </c>
      <c r="Q150" s="195">
        <v>4.7200000000000002E-3</v>
      </c>
      <c r="R150" s="195">
        <f t="shared" si="2"/>
        <v>0.92106080000000001</v>
      </c>
      <c r="S150" s="195">
        <v>0</v>
      </c>
      <c r="T150" s="196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7" t="s">
        <v>130</v>
      </c>
      <c r="AT150" s="197" t="s">
        <v>126</v>
      </c>
      <c r="AU150" s="197" t="s">
        <v>124</v>
      </c>
      <c r="AY150" s="14" t="s">
        <v>123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4" t="s">
        <v>124</v>
      </c>
      <c r="BK150" s="198">
        <f t="shared" si="9"/>
        <v>0</v>
      </c>
      <c r="BL150" s="14" t="s">
        <v>130</v>
      </c>
      <c r="BM150" s="197" t="s">
        <v>180</v>
      </c>
    </row>
    <row r="151" spans="1:65" s="2" customFormat="1" ht="24.2" customHeight="1">
      <c r="A151" s="31"/>
      <c r="B151" s="32"/>
      <c r="C151" s="185" t="s">
        <v>181</v>
      </c>
      <c r="D151" s="185" t="s">
        <v>126</v>
      </c>
      <c r="E151" s="186" t="s">
        <v>182</v>
      </c>
      <c r="F151" s="187" t="s">
        <v>183</v>
      </c>
      <c r="G151" s="188" t="s">
        <v>144</v>
      </c>
      <c r="H151" s="189">
        <v>195.14</v>
      </c>
      <c r="I151" s="190"/>
      <c r="J151" s="191">
        <f t="shared" si="0"/>
        <v>0</v>
      </c>
      <c r="K151" s="192"/>
      <c r="L151" s="36"/>
      <c r="M151" s="193" t="s">
        <v>1</v>
      </c>
      <c r="N151" s="194" t="s">
        <v>41</v>
      </c>
      <c r="O151" s="69"/>
      <c r="P151" s="195">
        <f t="shared" si="1"/>
        <v>0</v>
      </c>
      <c r="Q151" s="195">
        <v>5.1500000000000001E-3</v>
      </c>
      <c r="R151" s="195">
        <f t="shared" si="2"/>
        <v>1.0049709999999998</v>
      </c>
      <c r="S151" s="195">
        <v>0</v>
      </c>
      <c r="T151" s="196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7" t="s">
        <v>130</v>
      </c>
      <c r="AT151" s="197" t="s">
        <v>126</v>
      </c>
      <c r="AU151" s="197" t="s">
        <v>124</v>
      </c>
      <c r="AY151" s="14" t="s">
        <v>123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4" t="s">
        <v>124</v>
      </c>
      <c r="BK151" s="198">
        <f t="shared" si="9"/>
        <v>0</v>
      </c>
      <c r="BL151" s="14" t="s">
        <v>130</v>
      </c>
      <c r="BM151" s="197" t="s">
        <v>184</v>
      </c>
    </row>
    <row r="152" spans="1:65" s="2" customFormat="1" ht="16.5" customHeight="1">
      <c r="A152" s="31"/>
      <c r="B152" s="32"/>
      <c r="C152" s="185" t="s">
        <v>185</v>
      </c>
      <c r="D152" s="185" t="s">
        <v>126</v>
      </c>
      <c r="E152" s="186" t="s">
        <v>186</v>
      </c>
      <c r="F152" s="187" t="s">
        <v>187</v>
      </c>
      <c r="G152" s="188" t="s">
        <v>144</v>
      </c>
      <c r="H152" s="189">
        <v>390.28</v>
      </c>
      <c r="I152" s="190"/>
      <c r="J152" s="191">
        <f t="shared" si="0"/>
        <v>0</v>
      </c>
      <c r="K152" s="192"/>
      <c r="L152" s="36"/>
      <c r="M152" s="193" t="s">
        <v>1</v>
      </c>
      <c r="N152" s="194" t="s">
        <v>41</v>
      </c>
      <c r="O152" s="69"/>
      <c r="P152" s="195">
        <f t="shared" si="1"/>
        <v>0</v>
      </c>
      <c r="Q152" s="195">
        <v>5.8E-4</v>
      </c>
      <c r="R152" s="195">
        <f t="shared" si="2"/>
        <v>0.22636239999999999</v>
      </c>
      <c r="S152" s="195">
        <v>0</v>
      </c>
      <c r="T152" s="196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7" t="s">
        <v>130</v>
      </c>
      <c r="AT152" s="197" t="s">
        <v>126</v>
      </c>
      <c r="AU152" s="197" t="s">
        <v>124</v>
      </c>
      <c r="AY152" s="14" t="s">
        <v>123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4" t="s">
        <v>124</v>
      </c>
      <c r="BK152" s="198">
        <f t="shared" si="9"/>
        <v>0</v>
      </c>
      <c r="BL152" s="14" t="s">
        <v>130</v>
      </c>
      <c r="BM152" s="197" t="s">
        <v>188</v>
      </c>
    </row>
    <row r="153" spans="1:65" s="2" customFormat="1" ht="24.2" customHeight="1">
      <c r="A153" s="31"/>
      <c r="B153" s="32"/>
      <c r="C153" s="185" t="s">
        <v>189</v>
      </c>
      <c r="D153" s="185" t="s">
        <v>126</v>
      </c>
      <c r="E153" s="186" t="s">
        <v>190</v>
      </c>
      <c r="F153" s="187" t="s">
        <v>191</v>
      </c>
      <c r="G153" s="188" t="s">
        <v>129</v>
      </c>
      <c r="H153" s="189">
        <v>95.915999999999997</v>
      </c>
      <c r="I153" s="190"/>
      <c r="J153" s="191">
        <f t="shared" si="0"/>
        <v>0</v>
      </c>
      <c r="K153" s="192"/>
      <c r="L153" s="36"/>
      <c r="M153" s="193" t="s">
        <v>1</v>
      </c>
      <c r="N153" s="194" t="s">
        <v>41</v>
      </c>
      <c r="O153" s="69"/>
      <c r="P153" s="195">
        <f t="shared" si="1"/>
        <v>0</v>
      </c>
      <c r="Q153" s="195">
        <v>2.2404799999999998</v>
      </c>
      <c r="R153" s="195">
        <f t="shared" si="2"/>
        <v>214.89787967999996</v>
      </c>
      <c r="S153" s="195">
        <v>0</v>
      </c>
      <c r="T153" s="196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7" t="s">
        <v>130</v>
      </c>
      <c r="AT153" s="197" t="s">
        <v>126</v>
      </c>
      <c r="AU153" s="197" t="s">
        <v>124</v>
      </c>
      <c r="AY153" s="14" t="s">
        <v>123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4" t="s">
        <v>124</v>
      </c>
      <c r="BK153" s="198">
        <f t="shared" si="9"/>
        <v>0</v>
      </c>
      <c r="BL153" s="14" t="s">
        <v>130</v>
      </c>
      <c r="BM153" s="197" t="s">
        <v>192</v>
      </c>
    </row>
    <row r="154" spans="1:65" s="2" customFormat="1" ht="37.9" customHeight="1">
      <c r="A154" s="31"/>
      <c r="B154" s="32"/>
      <c r="C154" s="185" t="s">
        <v>193</v>
      </c>
      <c r="D154" s="185" t="s">
        <v>126</v>
      </c>
      <c r="E154" s="186" t="s">
        <v>194</v>
      </c>
      <c r="F154" s="187" t="s">
        <v>195</v>
      </c>
      <c r="G154" s="188" t="s">
        <v>196</v>
      </c>
      <c r="H154" s="189">
        <v>6.68</v>
      </c>
      <c r="I154" s="190"/>
      <c r="J154" s="191">
        <f t="shared" si="0"/>
        <v>0</v>
      </c>
      <c r="K154" s="192"/>
      <c r="L154" s="36"/>
      <c r="M154" s="193" t="s">
        <v>1</v>
      </c>
      <c r="N154" s="194" t="s">
        <v>41</v>
      </c>
      <c r="O154" s="69"/>
      <c r="P154" s="195">
        <f t="shared" si="1"/>
        <v>0</v>
      </c>
      <c r="Q154" s="195">
        <v>1.202961408</v>
      </c>
      <c r="R154" s="195">
        <f t="shared" si="2"/>
        <v>8.0357822054399985</v>
      </c>
      <c r="S154" s="195">
        <v>0</v>
      </c>
      <c r="T154" s="196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7" t="s">
        <v>130</v>
      </c>
      <c r="AT154" s="197" t="s">
        <v>126</v>
      </c>
      <c r="AU154" s="197" t="s">
        <v>124</v>
      </c>
      <c r="AY154" s="14" t="s">
        <v>123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4" t="s">
        <v>124</v>
      </c>
      <c r="BK154" s="198">
        <f t="shared" si="9"/>
        <v>0</v>
      </c>
      <c r="BL154" s="14" t="s">
        <v>130</v>
      </c>
      <c r="BM154" s="197" t="s">
        <v>197</v>
      </c>
    </row>
    <row r="155" spans="1:65" s="12" customFormat="1" ht="22.9" customHeight="1">
      <c r="B155" s="169"/>
      <c r="C155" s="170"/>
      <c r="D155" s="171" t="s">
        <v>74</v>
      </c>
      <c r="E155" s="183" t="s">
        <v>161</v>
      </c>
      <c r="F155" s="183" t="s">
        <v>198</v>
      </c>
      <c r="G155" s="170"/>
      <c r="H155" s="170"/>
      <c r="I155" s="173"/>
      <c r="J155" s="184">
        <f>BK155</f>
        <v>0</v>
      </c>
      <c r="K155" s="170"/>
      <c r="L155" s="175"/>
      <c r="M155" s="176"/>
      <c r="N155" s="177"/>
      <c r="O155" s="177"/>
      <c r="P155" s="178">
        <f>SUM(P156:P171)</f>
        <v>0</v>
      </c>
      <c r="Q155" s="177"/>
      <c r="R155" s="178">
        <f>SUM(R156:R171)</f>
        <v>43.314831915400006</v>
      </c>
      <c r="S155" s="177"/>
      <c r="T155" s="179">
        <f>SUM(T156:T171)</f>
        <v>78.003119999999996</v>
      </c>
      <c r="AR155" s="180" t="s">
        <v>80</v>
      </c>
      <c r="AT155" s="181" t="s">
        <v>74</v>
      </c>
      <c r="AU155" s="181" t="s">
        <v>80</v>
      </c>
      <c r="AY155" s="180" t="s">
        <v>123</v>
      </c>
      <c r="BK155" s="182">
        <f>SUM(BK156:BK171)</f>
        <v>0</v>
      </c>
    </row>
    <row r="156" spans="1:65" s="2" customFormat="1" ht="33" customHeight="1">
      <c r="A156" s="31"/>
      <c r="B156" s="32"/>
      <c r="C156" s="185" t="s">
        <v>199</v>
      </c>
      <c r="D156" s="185" t="s">
        <v>126</v>
      </c>
      <c r="E156" s="186" t="s">
        <v>200</v>
      </c>
      <c r="F156" s="187" t="s">
        <v>201</v>
      </c>
      <c r="G156" s="188" t="s">
        <v>144</v>
      </c>
      <c r="H156" s="189">
        <v>513.46</v>
      </c>
      <c r="I156" s="190"/>
      <c r="J156" s="191">
        <f t="shared" ref="J156:J171" si="10">ROUND(I156*H156,2)</f>
        <v>0</v>
      </c>
      <c r="K156" s="192"/>
      <c r="L156" s="36"/>
      <c r="M156" s="193" t="s">
        <v>1</v>
      </c>
      <c r="N156" s="194" t="s">
        <v>41</v>
      </c>
      <c r="O156" s="69"/>
      <c r="P156" s="195">
        <f t="shared" ref="P156:P171" si="11">O156*H156</f>
        <v>0</v>
      </c>
      <c r="Q156" s="195">
        <v>2.5710469999999999E-2</v>
      </c>
      <c r="R156" s="195">
        <f t="shared" ref="R156:R171" si="12">Q156*H156</f>
        <v>13.201297926200001</v>
      </c>
      <c r="S156" s="195">
        <v>0</v>
      </c>
      <c r="T156" s="196">
        <f t="shared" ref="T156:T171" si="13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7" t="s">
        <v>130</v>
      </c>
      <c r="AT156" s="197" t="s">
        <v>126</v>
      </c>
      <c r="AU156" s="197" t="s">
        <v>124</v>
      </c>
      <c r="AY156" s="14" t="s">
        <v>123</v>
      </c>
      <c r="BE156" s="198">
        <f t="shared" ref="BE156:BE171" si="14">IF(N156="základná",J156,0)</f>
        <v>0</v>
      </c>
      <c r="BF156" s="198">
        <f t="shared" ref="BF156:BF171" si="15">IF(N156="znížená",J156,0)</f>
        <v>0</v>
      </c>
      <c r="BG156" s="198">
        <f t="shared" ref="BG156:BG171" si="16">IF(N156="zákl. prenesená",J156,0)</f>
        <v>0</v>
      </c>
      <c r="BH156" s="198">
        <f t="shared" ref="BH156:BH171" si="17">IF(N156="zníž. prenesená",J156,0)</f>
        <v>0</v>
      </c>
      <c r="BI156" s="198">
        <f t="shared" ref="BI156:BI171" si="18">IF(N156="nulová",J156,0)</f>
        <v>0</v>
      </c>
      <c r="BJ156" s="14" t="s">
        <v>124</v>
      </c>
      <c r="BK156" s="198">
        <f t="shared" ref="BK156:BK171" si="19">ROUND(I156*H156,2)</f>
        <v>0</v>
      </c>
      <c r="BL156" s="14" t="s">
        <v>130</v>
      </c>
      <c r="BM156" s="197" t="s">
        <v>202</v>
      </c>
    </row>
    <row r="157" spans="1:65" s="2" customFormat="1" ht="44.25" customHeight="1">
      <c r="A157" s="31"/>
      <c r="B157" s="32"/>
      <c r="C157" s="185" t="s">
        <v>203</v>
      </c>
      <c r="D157" s="185" t="s">
        <v>126</v>
      </c>
      <c r="E157" s="186" t="s">
        <v>204</v>
      </c>
      <c r="F157" s="187" t="s">
        <v>205</v>
      </c>
      <c r="G157" s="188" t="s">
        <v>144</v>
      </c>
      <c r="H157" s="189">
        <v>513.46</v>
      </c>
      <c r="I157" s="190"/>
      <c r="J157" s="191">
        <f t="shared" si="10"/>
        <v>0</v>
      </c>
      <c r="K157" s="192"/>
      <c r="L157" s="36"/>
      <c r="M157" s="193" t="s">
        <v>1</v>
      </c>
      <c r="N157" s="194" t="s">
        <v>41</v>
      </c>
      <c r="O157" s="69"/>
      <c r="P157" s="195">
        <f t="shared" si="11"/>
        <v>0</v>
      </c>
      <c r="Q157" s="195">
        <v>0</v>
      </c>
      <c r="R157" s="195">
        <f t="shared" si="12"/>
        <v>0</v>
      </c>
      <c r="S157" s="195">
        <v>0</v>
      </c>
      <c r="T157" s="196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7" t="s">
        <v>130</v>
      </c>
      <c r="AT157" s="197" t="s">
        <v>126</v>
      </c>
      <c r="AU157" s="197" t="s">
        <v>124</v>
      </c>
      <c r="AY157" s="14" t="s">
        <v>123</v>
      </c>
      <c r="BE157" s="198">
        <f t="shared" si="14"/>
        <v>0</v>
      </c>
      <c r="BF157" s="198">
        <f t="shared" si="15"/>
        <v>0</v>
      </c>
      <c r="BG157" s="198">
        <f t="shared" si="16"/>
        <v>0</v>
      </c>
      <c r="BH157" s="198">
        <f t="shared" si="17"/>
        <v>0</v>
      </c>
      <c r="BI157" s="198">
        <f t="shared" si="18"/>
        <v>0</v>
      </c>
      <c r="BJ157" s="14" t="s">
        <v>124</v>
      </c>
      <c r="BK157" s="198">
        <f t="shared" si="19"/>
        <v>0</v>
      </c>
      <c r="BL157" s="14" t="s">
        <v>130</v>
      </c>
      <c r="BM157" s="197" t="s">
        <v>206</v>
      </c>
    </row>
    <row r="158" spans="1:65" s="2" customFormat="1" ht="33" customHeight="1">
      <c r="A158" s="31"/>
      <c r="B158" s="32"/>
      <c r="C158" s="185" t="s">
        <v>7</v>
      </c>
      <c r="D158" s="185" t="s">
        <v>126</v>
      </c>
      <c r="E158" s="186" t="s">
        <v>207</v>
      </c>
      <c r="F158" s="187" t="s">
        <v>208</v>
      </c>
      <c r="G158" s="188" t="s">
        <v>144</v>
      </c>
      <c r="H158" s="189">
        <v>513.46</v>
      </c>
      <c r="I158" s="190"/>
      <c r="J158" s="191">
        <f t="shared" si="10"/>
        <v>0</v>
      </c>
      <c r="K158" s="192"/>
      <c r="L158" s="36"/>
      <c r="M158" s="193" t="s">
        <v>1</v>
      </c>
      <c r="N158" s="194" t="s">
        <v>41</v>
      </c>
      <c r="O158" s="69"/>
      <c r="P158" s="195">
        <f t="shared" si="11"/>
        <v>0</v>
      </c>
      <c r="Q158" s="195">
        <v>2.571E-2</v>
      </c>
      <c r="R158" s="195">
        <f t="shared" si="12"/>
        <v>13.201056600000001</v>
      </c>
      <c r="S158" s="195">
        <v>0</v>
      </c>
      <c r="T158" s="196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7" t="s">
        <v>130</v>
      </c>
      <c r="AT158" s="197" t="s">
        <v>126</v>
      </c>
      <c r="AU158" s="197" t="s">
        <v>124</v>
      </c>
      <c r="AY158" s="14" t="s">
        <v>123</v>
      </c>
      <c r="BE158" s="198">
        <f t="shared" si="14"/>
        <v>0</v>
      </c>
      <c r="BF158" s="198">
        <f t="shared" si="15"/>
        <v>0</v>
      </c>
      <c r="BG158" s="198">
        <f t="shared" si="16"/>
        <v>0</v>
      </c>
      <c r="BH158" s="198">
        <f t="shared" si="17"/>
        <v>0</v>
      </c>
      <c r="BI158" s="198">
        <f t="shared" si="18"/>
        <v>0</v>
      </c>
      <c r="BJ158" s="14" t="s">
        <v>124</v>
      </c>
      <c r="BK158" s="198">
        <f t="shared" si="19"/>
        <v>0</v>
      </c>
      <c r="BL158" s="14" t="s">
        <v>130</v>
      </c>
      <c r="BM158" s="197" t="s">
        <v>209</v>
      </c>
    </row>
    <row r="159" spans="1:65" s="2" customFormat="1" ht="24.2" customHeight="1">
      <c r="A159" s="31"/>
      <c r="B159" s="32"/>
      <c r="C159" s="185" t="s">
        <v>13</v>
      </c>
      <c r="D159" s="185" t="s">
        <v>126</v>
      </c>
      <c r="E159" s="186" t="s">
        <v>210</v>
      </c>
      <c r="F159" s="187" t="s">
        <v>211</v>
      </c>
      <c r="G159" s="188" t="s">
        <v>144</v>
      </c>
      <c r="H159" s="189">
        <v>399.65</v>
      </c>
      <c r="I159" s="190"/>
      <c r="J159" s="191">
        <f t="shared" si="10"/>
        <v>0</v>
      </c>
      <c r="K159" s="192"/>
      <c r="L159" s="36"/>
      <c r="M159" s="193" t="s">
        <v>1</v>
      </c>
      <c r="N159" s="194" t="s">
        <v>41</v>
      </c>
      <c r="O159" s="69"/>
      <c r="P159" s="195">
        <f t="shared" si="11"/>
        <v>0</v>
      </c>
      <c r="Q159" s="195">
        <v>4.2198630000000001E-2</v>
      </c>
      <c r="R159" s="195">
        <f t="shared" si="12"/>
        <v>16.864682479500001</v>
      </c>
      <c r="S159" s="195">
        <v>0</v>
      </c>
      <c r="T159" s="196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7" t="s">
        <v>130</v>
      </c>
      <c r="AT159" s="197" t="s">
        <v>126</v>
      </c>
      <c r="AU159" s="197" t="s">
        <v>124</v>
      </c>
      <c r="AY159" s="14" t="s">
        <v>123</v>
      </c>
      <c r="BE159" s="198">
        <f t="shared" si="14"/>
        <v>0</v>
      </c>
      <c r="BF159" s="198">
        <f t="shared" si="15"/>
        <v>0</v>
      </c>
      <c r="BG159" s="198">
        <f t="shared" si="16"/>
        <v>0</v>
      </c>
      <c r="BH159" s="198">
        <f t="shared" si="17"/>
        <v>0</v>
      </c>
      <c r="BI159" s="198">
        <f t="shared" si="18"/>
        <v>0</v>
      </c>
      <c r="BJ159" s="14" t="s">
        <v>124</v>
      </c>
      <c r="BK159" s="198">
        <f t="shared" si="19"/>
        <v>0</v>
      </c>
      <c r="BL159" s="14" t="s">
        <v>130</v>
      </c>
      <c r="BM159" s="197" t="s">
        <v>212</v>
      </c>
    </row>
    <row r="160" spans="1:65" s="2" customFormat="1" ht="16.5" customHeight="1">
      <c r="A160" s="31"/>
      <c r="B160" s="32"/>
      <c r="C160" s="185" t="s">
        <v>213</v>
      </c>
      <c r="D160" s="185" t="s">
        <v>126</v>
      </c>
      <c r="E160" s="186" t="s">
        <v>214</v>
      </c>
      <c r="F160" s="187" t="s">
        <v>215</v>
      </c>
      <c r="G160" s="188" t="s">
        <v>144</v>
      </c>
      <c r="H160" s="189">
        <v>513.46</v>
      </c>
      <c r="I160" s="190"/>
      <c r="J160" s="191">
        <f t="shared" si="10"/>
        <v>0</v>
      </c>
      <c r="K160" s="192"/>
      <c r="L160" s="36"/>
      <c r="M160" s="193" t="s">
        <v>1</v>
      </c>
      <c r="N160" s="194" t="s">
        <v>41</v>
      </c>
      <c r="O160" s="69"/>
      <c r="P160" s="195">
        <f t="shared" si="11"/>
        <v>0</v>
      </c>
      <c r="Q160" s="195">
        <v>5.4945000000000003E-5</v>
      </c>
      <c r="R160" s="195">
        <f t="shared" si="12"/>
        <v>2.8212059700000004E-2</v>
      </c>
      <c r="S160" s="195">
        <v>0</v>
      </c>
      <c r="T160" s="196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7" t="s">
        <v>130</v>
      </c>
      <c r="AT160" s="197" t="s">
        <v>126</v>
      </c>
      <c r="AU160" s="197" t="s">
        <v>124</v>
      </c>
      <c r="AY160" s="14" t="s">
        <v>123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4" t="s">
        <v>124</v>
      </c>
      <c r="BK160" s="198">
        <f t="shared" si="19"/>
        <v>0</v>
      </c>
      <c r="BL160" s="14" t="s">
        <v>130</v>
      </c>
      <c r="BM160" s="197" t="s">
        <v>216</v>
      </c>
    </row>
    <row r="161" spans="1:65" s="2" customFormat="1" ht="16.5" customHeight="1">
      <c r="A161" s="31"/>
      <c r="B161" s="32"/>
      <c r="C161" s="185" t="s">
        <v>217</v>
      </c>
      <c r="D161" s="185" t="s">
        <v>126</v>
      </c>
      <c r="E161" s="186" t="s">
        <v>218</v>
      </c>
      <c r="F161" s="187" t="s">
        <v>219</v>
      </c>
      <c r="G161" s="188" t="s">
        <v>144</v>
      </c>
      <c r="H161" s="189">
        <v>513.46</v>
      </c>
      <c r="I161" s="190"/>
      <c r="J161" s="191">
        <f t="shared" si="10"/>
        <v>0</v>
      </c>
      <c r="K161" s="192"/>
      <c r="L161" s="36"/>
      <c r="M161" s="193" t="s">
        <v>1</v>
      </c>
      <c r="N161" s="194" t="s">
        <v>41</v>
      </c>
      <c r="O161" s="69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7" t="s">
        <v>130</v>
      </c>
      <c r="AT161" s="197" t="s">
        <v>126</v>
      </c>
      <c r="AU161" s="197" t="s">
        <v>124</v>
      </c>
      <c r="AY161" s="14" t="s">
        <v>123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4" t="s">
        <v>124</v>
      </c>
      <c r="BK161" s="198">
        <f t="shared" si="19"/>
        <v>0</v>
      </c>
      <c r="BL161" s="14" t="s">
        <v>130</v>
      </c>
      <c r="BM161" s="197" t="s">
        <v>220</v>
      </c>
    </row>
    <row r="162" spans="1:65" s="2" customFormat="1" ht="16.5" customHeight="1">
      <c r="A162" s="31"/>
      <c r="B162" s="32"/>
      <c r="C162" s="185" t="s">
        <v>221</v>
      </c>
      <c r="D162" s="185" t="s">
        <v>126</v>
      </c>
      <c r="E162" s="186" t="s">
        <v>222</v>
      </c>
      <c r="F162" s="187" t="s">
        <v>223</v>
      </c>
      <c r="G162" s="188" t="s">
        <v>144</v>
      </c>
      <c r="H162" s="189">
        <v>399.65</v>
      </c>
      <c r="I162" s="190"/>
      <c r="J162" s="191">
        <f t="shared" si="10"/>
        <v>0</v>
      </c>
      <c r="K162" s="192"/>
      <c r="L162" s="36"/>
      <c r="M162" s="193" t="s">
        <v>1</v>
      </c>
      <c r="N162" s="194" t="s">
        <v>41</v>
      </c>
      <c r="O162" s="69"/>
      <c r="P162" s="195">
        <f t="shared" si="11"/>
        <v>0</v>
      </c>
      <c r="Q162" s="195">
        <v>4.8999999999999998E-5</v>
      </c>
      <c r="R162" s="195">
        <f t="shared" si="12"/>
        <v>1.9582849999999999E-2</v>
      </c>
      <c r="S162" s="195">
        <v>0</v>
      </c>
      <c r="T162" s="196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7" t="s">
        <v>130</v>
      </c>
      <c r="AT162" s="197" t="s">
        <v>126</v>
      </c>
      <c r="AU162" s="197" t="s">
        <v>124</v>
      </c>
      <c r="AY162" s="14" t="s">
        <v>123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4" t="s">
        <v>124</v>
      </c>
      <c r="BK162" s="198">
        <f t="shared" si="19"/>
        <v>0</v>
      </c>
      <c r="BL162" s="14" t="s">
        <v>130</v>
      </c>
      <c r="BM162" s="197" t="s">
        <v>224</v>
      </c>
    </row>
    <row r="163" spans="1:65" s="2" customFormat="1" ht="24.2" customHeight="1">
      <c r="A163" s="31"/>
      <c r="B163" s="32"/>
      <c r="C163" s="185" t="s">
        <v>225</v>
      </c>
      <c r="D163" s="185" t="s">
        <v>126</v>
      </c>
      <c r="E163" s="186" t="s">
        <v>226</v>
      </c>
      <c r="F163" s="187" t="s">
        <v>227</v>
      </c>
      <c r="G163" s="188" t="s">
        <v>144</v>
      </c>
      <c r="H163" s="189">
        <v>47.52</v>
      </c>
      <c r="I163" s="190"/>
      <c r="J163" s="191">
        <f t="shared" si="10"/>
        <v>0</v>
      </c>
      <c r="K163" s="192"/>
      <c r="L163" s="36"/>
      <c r="M163" s="193" t="s">
        <v>1</v>
      </c>
      <c r="N163" s="194" t="s">
        <v>41</v>
      </c>
      <c r="O163" s="69"/>
      <c r="P163" s="195">
        <f t="shared" si="11"/>
        <v>0</v>
      </c>
      <c r="Q163" s="195">
        <v>0</v>
      </c>
      <c r="R163" s="195">
        <f t="shared" si="12"/>
        <v>0</v>
      </c>
      <c r="S163" s="195">
        <v>5.5E-2</v>
      </c>
      <c r="T163" s="196">
        <f t="shared" si="13"/>
        <v>2.6136000000000004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7" t="s">
        <v>130</v>
      </c>
      <c r="AT163" s="197" t="s">
        <v>126</v>
      </c>
      <c r="AU163" s="197" t="s">
        <v>124</v>
      </c>
      <c r="AY163" s="14" t="s">
        <v>123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4" t="s">
        <v>124</v>
      </c>
      <c r="BK163" s="198">
        <f t="shared" si="19"/>
        <v>0</v>
      </c>
      <c r="BL163" s="14" t="s">
        <v>130</v>
      </c>
      <c r="BM163" s="197" t="s">
        <v>228</v>
      </c>
    </row>
    <row r="164" spans="1:65" s="2" customFormat="1" ht="37.9" customHeight="1">
      <c r="A164" s="31"/>
      <c r="B164" s="32"/>
      <c r="C164" s="185" t="s">
        <v>229</v>
      </c>
      <c r="D164" s="185" t="s">
        <v>126</v>
      </c>
      <c r="E164" s="186" t="s">
        <v>230</v>
      </c>
      <c r="F164" s="187" t="s">
        <v>231</v>
      </c>
      <c r="G164" s="188" t="s">
        <v>129</v>
      </c>
      <c r="H164" s="189">
        <v>24.64</v>
      </c>
      <c r="I164" s="190"/>
      <c r="J164" s="191">
        <f t="shared" si="10"/>
        <v>0</v>
      </c>
      <c r="K164" s="192"/>
      <c r="L164" s="36"/>
      <c r="M164" s="193" t="s">
        <v>1</v>
      </c>
      <c r="N164" s="194" t="s">
        <v>41</v>
      </c>
      <c r="O164" s="69"/>
      <c r="P164" s="195">
        <f t="shared" si="11"/>
        <v>0</v>
      </c>
      <c r="Q164" s="195">
        <v>0</v>
      </c>
      <c r="R164" s="195">
        <f t="shared" si="12"/>
        <v>0</v>
      </c>
      <c r="S164" s="195">
        <v>2.2000000000000002</v>
      </c>
      <c r="T164" s="196">
        <f t="shared" si="13"/>
        <v>54.208000000000006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7" t="s">
        <v>130</v>
      </c>
      <c r="AT164" s="197" t="s">
        <v>126</v>
      </c>
      <c r="AU164" s="197" t="s">
        <v>124</v>
      </c>
      <c r="AY164" s="14" t="s">
        <v>123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4" t="s">
        <v>124</v>
      </c>
      <c r="BK164" s="198">
        <f t="shared" si="19"/>
        <v>0</v>
      </c>
      <c r="BL164" s="14" t="s">
        <v>130</v>
      </c>
      <c r="BM164" s="197" t="s">
        <v>232</v>
      </c>
    </row>
    <row r="165" spans="1:65" s="2" customFormat="1" ht="33" customHeight="1">
      <c r="A165" s="31"/>
      <c r="B165" s="32"/>
      <c r="C165" s="185" t="s">
        <v>233</v>
      </c>
      <c r="D165" s="185" t="s">
        <v>126</v>
      </c>
      <c r="E165" s="186" t="s">
        <v>234</v>
      </c>
      <c r="F165" s="187" t="s">
        <v>235</v>
      </c>
      <c r="G165" s="188" t="s">
        <v>129</v>
      </c>
      <c r="H165" s="189">
        <v>0.6</v>
      </c>
      <c r="I165" s="190"/>
      <c r="J165" s="191">
        <f t="shared" si="10"/>
        <v>0</v>
      </c>
      <c r="K165" s="192"/>
      <c r="L165" s="36"/>
      <c r="M165" s="193" t="s">
        <v>1</v>
      </c>
      <c r="N165" s="194" t="s">
        <v>41</v>
      </c>
      <c r="O165" s="69"/>
      <c r="P165" s="195">
        <f t="shared" si="11"/>
        <v>0</v>
      </c>
      <c r="Q165" s="195">
        <v>0</v>
      </c>
      <c r="R165" s="195">
        <f t="shared" si="12"/>
        <v>0</v>
      </c>
      <c r="S165" s="195">
        <v>1.875</v>
      </c>
      <c r="T165" s="196">
        <f t="shared" si="13"/>
        <v>1.125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7" t="s">
        <v>130</v>
      </c>
      <c r="AT165" s="197" t="s">
        <v>126</v>
      </c>
      <c r="AU165" s="197" t="s">
        <v>124</v>
      </c>
      <c r="AY165" s="14" t="s">
        <v>123</v>
      </c>
      <c r="BE165" s="198">
        <f t="shared" si="14"/>
        <v>0</v>
      </c>
      <c r="BF165" s="198">
        <f t="shared" si="15"/>
        <v>0</v>
      </c>
      <c r="BG165" s="198">
        <f t="shared" si="16"/>
        <v>0</v>
      </c>
      <c r="BH165" s="198">
        <f t="shared" si="17"/>
        <v>0</v>
      </c>
      <c r="BI165" s="198">
        <f t="shared" si="18"/>
        <v>0</v>
      </c>
      <c r="BJ165" s="14" t="s">
        <v>124</v>
      </c>
      <c r="BK165" s="198">
        <f t="shared" si="19"/>
        <v>0</v>
      </c>
      <c r="BL165" s="14" t="s">
        <v>130</v>
      </c>
      <c r="BM165" s="197" t="s">
        <v>236</v>
      </c>
    </row>
    <row r="166" spans="1:65" s="2" customFormat="1" ht="33" customHeight="1">
      <c r="A166" s="31"/>
      <c r="B166" s="32"/>
      <c r="C166" s="185" t="s">
        <v>237</v>
      </c>
      <c r="D166" s="185" t="s">
        <v>126</v>
      </c>
      <c r="E166" s="186" t="s">
        <v>238</v>
      </c>
      <c r="F166" s="187" t="s">
        <v>239</v>
      </c>
      <c r="G166" s="188" t="s">
        <v>144</v>
      </c>
      <c r="H166" s="189">
        <v>436.92</v>
      </c>
      <c r="I166" s="190"/>
      <c r="J166" s="191">
        <f t="shared" si="10"/>
        <v>0</v>
      </c>
      <c r="K166" s="192"/>
      <c r="L166" s="36"/>
      <c r="M166" s="193" t="s">
        <v>1</v>
      </c>
      <c r="N166" s="194" t="s">
        <v>41</v>
      </c>
      <c r="O166" s="69"/>
      <c r="P166" s="195">
        <f t="shared" si="11"/>
        <v>0</v>
      </c>
      <c r="Q166" s="195">
        <v>0</v>
      </c>
      <c r="R166" s="195">
        <f t="shared" si="12"/>
        <v>0</v>
      </c>
      <c r="S166" s="195">
        <v>0.02</v>
      </c>
      <c r="T166" s="196">
        <f t="shared" si="13"/>
        <v>8.7384000000000004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7" t="s">
        <v>130</v>
      </c>
      <c r="AT166" s="197" t="s">
        <v>126</v>
      </c>
      <c r="AU166" s="197" t="s">
        <v>124</v>
      </c>
      <c r="AY166" s="14" t="s">
        <v>123</v>
      </c>
      <c r="BE166" s="198">
        <f t="shared" si="14"/>
        <v>0</v>
      </c>
      <c r="BF166" s="198">
        <f t="shared" si="15"/>
        <v>0</v>
      </c>
      <c r="BG166" s="198">
        <f t="shared" si="16"/>
        <v>0</v>
      </c>
      <c r="BH166" s="198">
        <f t="shared" si="17"/>
        <v>0</v>
      </c>
      <c r="BI166" s="198">
        <f t="shared" si="18"/>
        <v>0</v>
      </c>
      <c r="BJ166" s="14" t="s">
        <v>124</v>
      </c>
      <c r="BK166" s="198">
        <f t="shared" si="19"/>
        <v>0</v>
      </c>
      <c r="BL166" s="14" t="s">
        <v>130</v>
      </c>
      <c r="BM166" s="197" t="s">
        <v>240</v>
      </c>
    </row>
    <row r="167" spans="1:65" s="2" customFormat="1" ht="37.9" customHeight="1">
      <c r="A167" s="31"/>
      <c r="B167" s="32"/>
      <c r="C167" s="185" t="s">
        <v>241</v>
      </c>
      <c r="D167" s="185" t="s">
        <v>126</v>
      </c>
      <c r="E167" s="186" t="s">
        <v>242</v>
      </c>
      <c r="F167" s="187" t="s">
        <v>243</v>
      </c>
      <c r="G167" s="188" t="s">
        <v>144</v>
      </c>
      <c r="H167" s="189">
        <v>390.28</v>
      </c>
      <c r="I167" s="190"/>
      <c r="J167" s="191">
        <f t="shared" si="10"/>
        <v>0</v>
      </c>
      <c r="K167" s="192"/>
      <c r="L167" s="36"/>
      <c r="M167" s="193" t="s">
        <v>1</v>
      </c>
      <c r="N167" s="194" t="s">
        <v>41</v>
      </c>
      <c r="O167" s="69"/>
      <c r="P167" s="195">
        <f t="shared" si="11"/>
        <v>0</v>
      </c>
      <c r="Q167" s="195">
        <v>0</v>
      </c>
      <c r="R167" s="195">
        <f t="shared" si="12"/>
        <v>0</v>
      </c>
      <c r="S167" s="195">
        <v>2.9000000000000001E-2</v>
      </c>
      <c r="T167" s="196">
        <f t="shared" si="13"/>
        <v>11.31812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7" t="s">
        <v>130</v>
      </c>
      <c r="AT167" s="197" t="s">
        <v>126</v>
      </c>
      <c r="AU167" s="197" t="s">
        <v>124</v>
      </c>
      <c r="AY167" s="14" t="s">
        <v>123</v>
      </c>
      <c r="BE167" s="198">
        <f t="shared" si="14"/>
        <v>0</v>
      </c>
      <c r="BF167" s="198">
        <f t="shared" si="15"/>
        <v>0</v>
      </c>
      <c r="BG167" s="198">
        <f t="shared" si="16"/>
        <v>0</v>
      </c>
      <c r="BH167" s="198">
        <f t="shared" si="17"/>
        <v>0</v>
      </c>
      <c r="BI167" s="198">
        <f t="shared" si="18"/>
        <v>0</v>
      </c>
      <c r="BJ167" s="14" t="s">
        <v>124</v>
      </c>
      <c r="BK167" s="198">
        <f t="shared" si="19"/>
        <v>0</v>
      </c>
      <c r="BL167" s="14" t="s">
        <v>130</v>
      </c>
      <c r="BM167" s="197" t="s">
        <v>244</v>
      </c>
    </row>
    <row r="168" spans="1:65" s="2" customFormat="1" ht="21.75" customHeight="1">
      <c r="A168" s="31"/>
      <c r="B168" s="32"/>
      <c r="C168" s="185" t="s">
        <v>245</v>
      </c>
      <c r="D168" s="185" t="s">
        <v>126</v>
      </c>
      <c r="E168" s="186" t="s">
        <v>246</v>
      </c>
      <c r="F168" s="187" t="s">
        <v>247</v>
      </c>
      <c r="G168" s="188" t="s">
        <v>196</v>
      </c>
      <c r="H168" s="189">
        <v>100.749</v>
      </c>
      <c r="I168" s="190"/>
      <c r="J168" s="191">
        <f t="shared" si="10"/>
        <v>0</v>
      </c>
      <c r="K168" s="192"/>
      <c r="L168" s="36"/>
      <c r="M168" s="193" t="s">
        <v>1</v>
      </c>
      <c r="N168" s="194" t="s">
        <v>41</v>
      </c>
      <c r="O168" s="69"/>
      <c r="P168" s="195">
        <f t="shared" si="11"/>
        <v>0</v>
      </c>
      <c r="Q168" s="195">
        <v>0</v>
      </c>
      <c r="R168" s="195">
        <f t="shared" si="12"/>
        <v>0</v>
      </c>
      <c r="S168" s="195">
        <v>0</v>
      </c>
      <c r="T168" s="196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7" t="s">
        <v>130</v>
      </c>
      <c r="AT168" s="197" t="s">
        <v>126</v>
      </c>
      <c r="AU168" s="197" t="s">
        <v>124</v>
      </c>
      <c r="AY168" s="14" t="s">
        <v>123</v>
      </c>
      <c r="BE168" s="198">
        <f t="shared" si="14"/>
        <v>0</v>
      </c>
      <c r="BF168" s="198">
        <f t="shared" si="15"/>
        <v>0</v>
      </c>
      <c r="BG168" s="198">
        <f t="shared" si="16"/>
        <v>0</v>
      </c>
      <c r="BH168" s="198">
        <f t="shared" si="17"/>
        <v>0</v>
      </c>
      <c r="BI168" s="198">
        <f t="shared" si="18"/>
        <v>0</v>
      </c>
      <c r="BJ168" s="14" t="s">
        <v>124</v>
      </c>
      <c r="BK168" s="198">
        <f t="shared" si="19"/>
        <v>0</v>
      </c>
      <c r="BL168" s="14" t="s">
        <v>130</v>
      </c>
      <c r="BM168" s="197" t="s">
        <v>248</v>
      </c>
    </row>
    <row r="169" spans="1:65" s="2" customFormat="1" ht="24.2" customHeight="1">
      <c r="A169" s="31"/>
      <c r="B169" s="32"/>
      <c r="C169" s="185" t="s">
        <v>249</v>
      </c>
      <c r="D169" s="185" t="s">
        <v>126</v>
      </c>
      <c r="E169" s="186" t="s">
        <v>250</v>
      </c>
      <c r="F169" s="187" t="s">
        <v>251</v>
      </c>
      <c r="G169" s="188" t="s">
        <v>196</v>
      </c>
      <c r="H169" s="189">
        <v>2014.98</v>
      </c>
      <c r="I169" s="190"/>
      <c r="J169" s="191">
        <f t="shared" si="10"/>
        <v>0</v>
      </c>
      <c r="K169" s="192"/>
      <c r="L169" s="36"/>
      <c r="M169" s="193" t="s">
        <v>1</v>
      </c>
      <c r="N169" s="194" t="s">
        <v>41</v>
      </c>
      <c r="O169" s="69"/>
      <c r="P169" s="195">
        <f t="shared" si="11"/>
        <v>0</v>
      </c>
      <c r="Q169" s="195">
        <v>0</v>
      </c>
      <c r="R169" s="195">
        <f t="shared" si="12"/>
        <v>0</v>
      </c>
      <c r="S169" s="195">
        <v>0</v>
      </c>
      <c r="T169" s="196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7" t="s">
        <v>130</v>
      </c>
      <c r="AT169" s="197" t="s">
        <v>126</v>
      </c>
      <c r="AU169" s="197" t="s">
        <v>124</v>
      </c>
      <c r="AY169" s="14" t="s">
        <v>123</v>
      </c>
      <c r="BE169" s="198">
        <f t="shared" si="14"/>
        <v>0</v>
      </c>
      <c r="BF169" s="198">
        <f t="shared" si="15"/>
        <v>0</v>
      </c>
      <c r="BG169" s="198">
        <f t="shared" si="16"/>
        <v>0</v>
      </c>
      <c r="BH169" s="198">
        <f t="shared" si="17"/>
        <v>0</v>
      </c>
      <c r="BI169" s="198">
        <f t="shared" si="18"/>
        <v>0</v>
      </c>
      <c r="BJ169" s="14" t="s">
        <v>124</v>
      </c>
      <c r="BK169" s="198">
        <f t="shared" si="19"/>
        <v>0</v>
      </c>
      <c r="BL169" s="14" t="s">
        <v>130</v>
      </c>
      <c r="BM169" s="197" t="s">
        <v>252</v>
      </c>
    </row>
    <row r="170" spans="1:65" s="2" customFormat="1" ht="24.2" customHeight="1">
      <c r="A170" s="31"/>
      <c r="B170" s="32"/>
      <c r="C170" s="185" t="s">
        <v>253</v>
      </c>
      <c r="D170" s="185" t="s">
        <v>126</v>
      </c>
      <c r="E170" s="186" t="s">
        <v>254</v>
      </c>
      <c r="F170" s="187" t="s">
        <v>255</v>
      </c>
      <c r="G170" s="188" t="s">
        <v>196</v>
      </c>
      <c r="H170" s="189">
        <v>100.749</v>
      </c>
      <c r="I170" s="190"/>
      <c r="J170" s="191">
        <f t="shared" si="10"/>
        <v>0</v>
      </c>
      <c r="K170" s="192"/>
      <c r="L170" s="36"/>
      <c r="M170" s="193" t="s">
        <v>1</v>
      </c>
      <c r="N170" s="194" t="s">
        <v>41</v>
      </c>
      <c r="O170" s="69"/>
      <c r="P170" s="195">
        <f t="shared" si="11"/>
        <v>0</v>
      </c>
      <c r="Q170" s="195">
        <v>0</v>
      </c>
      <c r="R170" s="195">
        <f t="shared" si="12"/>
        <v>0</v>
      </c>
      <c r="S170" s="195">
        <v>0</v>
      </c>
      <c r="T170" s="196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7" t="s">
        <v>130</v>
      </c>
      <c r="AT170" s="197" t="s">
        <v>126</v>
      </c>
      <c r="AU170" s="197" t="s">
        <v>124</v>
      </c>
      <c r="AY170" s="14" t="s">
        <v>123</v>
      </c>
      <c r="BE170" s="198">
        <f t="shared" si="14"/>
        <v>0</v>
      </c>
      <c r="BF170" s="198">
        <f t="shared" si="15"/>
        <v>0</v>
      </c>
      <c r="BG170" s="198">
        <f t="shared" si="16"/>
        <v>0</v>
      </c>
      <c r="BH170" s="198">
        <f t="shared" si="17"/>
        <v>0</v>
      </c>
      <c r="BI170" s="198">
        <f t="shared" si="18"/>
        <v>0</v>
      </c>
      <c r="BJ170" s="14" t="s">
        <v>124</v>
      </c>
      <c r="BK170" s="198">
        <f t="shared" si="19"/>
        <v>0</v>
      </c>
      <c r="BL170" s="14" t="s">
        <v>130</v>
      </c>
      <c r="BM170" s="197" t="s">
        <v>256</v>
      </c>
    </row>
    <row r="171" spans="1:65" s="2" customFormat="1" ht="24.2" customHeight="1">
      <c r="A171" s="31"/>
      <c r="B171" s="32"/>
      <c r="C171" s="185" t="s">
        <v>257</v>
      </c>
      <c r="D171" s="185" t="s">
        <v>126</v>
      </c>
      <c r="E171" s="186" t="s">
        <v>258</v>
      </c>
      <c r="F171" s="187" t="s">
        <v>259</v>
      </c>
      <c r="G171" s="188" t="s">
        <v>196</v>
      </c>
      <c r="H171" s="189">
        <v>100.749</v>
      </c>
      <c r="I171" s="190"/>
      <c r="J171" s="191">
        <f t="shared" si="10"/>
        <v>0</v>
      </c>
      <c r="K171" s="192"/>
      <c r="L171" s="36"/>
      <c r="M171" s="193" t="s">
        <v>1</v>
      </c>
      <c r="N171" s="194" t="s">
        <v>41</v>
      </c>
      <c r="O171" s="69"/>
      <c r="P171" s="195">
        <f t="shared" si="11"/>
        <v>0</v>
      </c>
      <c r="Q171" s="195">
        <v>0</v>
      </c>
      <c r="R171" s="195">
        <f t="shared" si="12"/>
        <v>0</v>
      </c>
      <c r="S171" s="195">
        <v>0</v>
      </c>
      <c r="T171" s="196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7" t="s">
        <v>130</v>
      </c>
      <c r="AT171" s="197" t="s">
        <v>126</v>
      </c>
      <c r="AU171" s="197" t="s">
        <v>124</v>
      </c>
      <c r="AY171" s="14" t="s">
        <v>123</v>
      </c>
      <c r="BE171" s="198">
        <f t="shared" si="14"/>
        <v>0</v>
      </c>
      <c r="BF171" s="198">
        <f t="shared" si="15"/>
        <v>0</v>
      </c>
      <c r="BG171" s="198">
        <f t="shared" si="16"/>
        <v>0</v>
      </c>
      <c r="BH171" s="198">
        <f t="shared" si="17"/>
        <v>0</v>
      </c>
      <c r="BI171" s="198">
        <f t="shared" si="18"/>
        <v>0</v>
      </c>
      <c r="BJ171" s="14" t="s">
        <v>124</v>
      </c>
      <c r="BK171" s="198">
        <f t="shared" si="19"/>
        <v>0</v>
      </c>
      <c r="BL171" s="14" t="s">
        <v>130</v>
      </c>
      <c r="BM171" s="197" t="s">
        <v>260</v>
      </c>
    </row>
    <row r="172" spans="1:65" s="12" customFormat="1" ht="22.9" customHeight="1">
      <c r="B172" s="169"/>
      <c r="C172" s="170"/>
      <c r="D172" s="171" t="s">
        <v>74</v>
      </c>
      <c r="E172" s="183" t="s">
        <v>261</v>
      </c>
      <c r="F172" s="183" t="s">
        <v>262</v>
      </c>
      <c r="G172" s="170"/>
      <c r="H172" s="170"/>
      <c r="I172" s="173"/>
      <c r="J172" s="184">
        <f>BK172</f>
        <v>0</v>
      </c>
      <c r="K172" s="170"/>
      <c r="L172" s="175"/>
      <c r="M172" s="176"/>
      <c r="N172" s="177"/>
      <c r="O172" s="177"/>
      <c r="P172" s="178">
        <f>P173</f>
        <v>0</v>
      </c>
      <c r="Q172" s="177"/>
      <c r="R172" s="178">
        <f>R173</f>
        <v>0</v>
      </c>
      <c r="S172" s="177"/>
      <c r="T172" s="179">
        <f>T173</f>
        <v>0</v>
      </c>
      <c r="AR172" s="180" t="s">
        <v>80</v>
      </c>
      <c r="AT172" s="181" t="s">
        <v>74</v>
      </c>
      <c r="AU172" s="181" t="s">
        <v>80</v>
      </c>
      <c r="AY172" s="180" t="s">
        <v>123</v>
      </c>
      <c r="BK172" s="182">
        <f>BK173</f>
        <v>0</v>
      </c>
    </row>
    <row r="173" spans="1:65" s="2" customFormat="1" ht="16.5" customHeight="1">
      <c r="A173" s="31"/>
      <c r="B173" s="32"/>
      <c r="C173" s="185" t="s">
        <v>263</v>
      </c>
      <c r="D173" s="185" t="s">
        <v>126</v>
      </c>
      <c r="E173" s="186" t="s">
        <v>264</v>
      </c>
      <c r="F173" s="187" t="s">
        <v>265</v>
      </c>
      <c r="G173" s="188" t="s">
        <v>196</v>
      </c>
      <c r="H173" s="189">
        <v>305.68299999999999</v>
      </c>
      <c r="I173" s="190"/>
      <c r="J173" s="191">
        <f>ROUND(I173*H173,2)</f>
        <v>0</v>
      </c>
      <c r="K173" s="192"/>
      <c r="L173" s="36"/>
      <c r="M173" s="193" t="s">
        <v>1</v>
      </c>
      <c r="N173" s="194" t="s">
        <v>41</v>
      </c>
      <c r="O173" s="69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7" t="s">
        <v>130</v>
      </c>
      <c r="AT173" s="197" t="s">
        <v>126</v>
      </c>
      <c r="AU173" s="197" t="s">
        <v>124</v>
      </c>
      <c r="AY173" s="14" t="s">
        <v>123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4" t="s">
        <v>124</v>
      </c>
      <c r="BK173" s="198">
        <f>ROUND(I173*H173,2)</f>
        <v>0</v>
      </c>
      <c r="BL173" s="14" t="s">
        <v>130</v>
      </c>
      <c r="BM173" s="197" t="s">
        <v>266</v>
      </c>
    </row>
    <row r="174" spans="1:65" s="12" customFormat="1" ht="25.9" customHeight="1">
      <c r="B174" s="169"/>
      <c r="C174" s="170"/>
      <c r="D174" s="171" t="s">
        <v>74</v>
      </c>
      <c r="E174" s="172" t="s">
        <v>267</v>
      </c>
      <c r="F174" s="172" t="s">
        <v>268</v>
      </c>
      <c r="G174" s="170"/>
      <c r="H174" s="170"/>
      <c r="I174" s="173"/>
      <c r="J174" s="174">
        <f>BK174</f>
        <v>0</v>
      </c>
      <c r="K174" s="170"/>
      <c r="L174" s="175"/>
      <c r="M174" s="176"/>
      <c r="N174" s="177"/>
      <c r="O174" s="177"/>
      <c r="P174" s="178">
        <f>P175+P183+P188+P193+P206+P221+P229+P233+P237+P241</f>
        <v>0</v>
      </c>
      <c r="Q174" s="177"/>
      <c r="R174" s="178">
        <f>R175+R183+R188+R193+R206+R221+R229+R233+R237+R241</f>
        <v>15.052782755136001</v>
      </c>
      <c r="S174" s="177"/>
      <c r="T174" s="179">
        <f>T175+T183+T188+T193+T206+T221+T229+T233+T237+T241</f>
        <v>22.745938000000002</v>
      </c>
      <c r="AR174" s="180" t="s">
        <v>124</v>
      </c>
      <c r="AT174" s="181" t="s">
        <v>74</v>
      </c>
      <c r="AU174" s="181" t="s">
        <v>75</v>
      </c>
      <c r="AY174" s="180" t="s">
        <v>123</v>
      </c>
      <c r="BK174" s="182">
        <f>BK175+BK183+BK188+BK193+BK206+BK221+BK229+BK233+BK237+BK241</f>
        <v>0</v>
      </c>
    </row>
    <row r="175" spans="1:65" s="12" customFormat="1" ht="22.9" customHeight="1">
      <c r="B175" s="169"/>
      <c r="C175" s="170"/>
      <c r="D175" s="171" t="s">
        <v>74</v>
      </c>
      <c r="E175" s="183" t="s">
        <v>269</v>
      </c>
      <c r="F175" s="183" t="s">
        <v>270</v>
      </c>
      <c r="G175" s="170"/>
      <c r="H175" s="170"/>
      <c r="I175" s="173"/>
      <c r="J175" s="184">
        <f>BK175</f>
        <v>0</v>
      </c>
      <c r="K175" s="170"/>
      <c r="L175" s="175"/>
      <c r="M175" s="176"/>
      <c r="N175" s="177"/>
      <c r="O175" s="177"/>
      <c r="P175" s="178">
        <f>SUM(P176:P182)</f>
        <v>0</v>
      </c>
      <c r="Q175" s="177"/>
      <c r="R175" s="178">
        <f>SUM(R176:R182)</f>
        <v>2.354349429</v>
      </c>
      <c r="S175" s="177"/>
      <c r="T175" s="179">
        <f>SUM(T176:T182)</f>
        <v>0</v>
      </c>
      <c r="AR175" s="180" t="s">
        <v>124</v>
      </c>
      <c r="AT175" s="181" t="s">
        <v>74</v>
      </c>
      <c r="AU175" s="181" t="s">
        <v>80</v>
      </c>
      <c r="AY175" s="180" t="s">
        <v>123</v>
      </c>
      <c r="BK175" s="182">
        <f>SUM(BK176:BK182)</f>
        <v>0</v>
      </c>
    </row>
    <row r="176" spans="1:65" s="2" customFormat="1" ht="24.2" customHeight="1">
      <c r="A176" s="31"/>
      <c r="B176" s="32"/>
      <c r="C176" s="185" t="s">
        <v>271</v>
      </c>
      <c r="D176" s="185" t="s">
        <v>126</v>
      </c>
      <c r="E176" s="186" t="s">
        <v>272</v>
      </c>
      <c r="F176" s="187" t="s">
        <v>273</v>
      </c>
      <c r="G176" s="188" t="s">
        <v>144</v>
      </c>
      <c r="H176" s="189">
        <v>399.65</v>
      </c>
      <c r="I176" s="190"/>
      <c r="J176" s="191">
        <f t="shared" ref="J176:J182" si="20">ROUND(I176*H176,2)</f>
        <v>0</v>
      </c>
      <c r="K176" s="192"/>
      <c r="L176" s="36"/>
      <c r="M176" s="193" t="s">
        <v>1</v>
      </c>
      <c r="N176" s="194" t="s">
        <v>41</v>
      </c>
      <c r="O176" s="69"/>
      <c r="P176" s="195">
        <f t="shared" ref="P176:P182" si="21">O176*H176</f>
        <v>0</v>
      </c>
      <c r="Q176" s="195">
        <v>0</v>
      </c>
      <c r="R176" s="195">
        <f t="shared" ref="R176:R182" si="22">Q176*H176</f>
        <v>0</v>
      </c>
      <c r="S176" s="195">
        <v>0</v>
      </c>
      <c r="T176" s="196">
        <f t="shared" ref="T176:T182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7" t="s">
        <v>189</v>
      </c>
      <c r="AT176" s="197" t="s">
        <v>126</v>
      </c>
      <c r="AU176" s="197" t="s">
        <v>124</v>
      </c>
      <c r="AY176" s="14" t="s">
        <v>123</v>
      </c>
      <c r="BE176" s="198">
        <f t="shared" ref="BE176:BE182" si="24">IF(N176="základná",J176,0)</f>
        <v>0</v>
      </c>
      <c r="BF176" s="198">
        <f t="shared" ref="BF176:BF182" si="25">IF(N176="znížená",J176,0)</f>
        <v>0</v>
      </c>
      <c r="BG176" s="198">
        <f t="shared" ref="BG176:BG182" si="26">IF(N176="zákl. prenesená",J176,0)</f>
        <v>0</v>
      </c>
      <c r="BH176" s="198">
        <f t="shared" ref="BH176:BH182" si="27">IF(N176="zníž. prenesená",J176,0)</f>
        <v>0</v>
      </c>
      <c r="BI176" s="198">
        <f t="shared" ref="BI176:BI182" si="28">IF(N176="nulová",J176,0)</f>
        <v>0</v>
      </c>
      <c r="BJ176" s="14" t="s">
        <v>124</v>
      </c>
      <c r="BK176" s="198">
        <f t="shared" ref="BK176:BK182" si="29">ROUND(I176*H176,2)</f>
        <v>0</v>
      </c>
      <c r="BL176" s="14" t="s">
        <v>189</v>
      </c>
      <c r="BM176" s="197" t="s">
        <v>274</v>
      </c>
    </row>
    <row r="177" spans="1:65" s="2" customFormat="1" ht="16.5" customHeight="1">
      <c r="A177" s="31"/>
      <c r="B177" s="32"/>
      <c r="C177" s="199" t="s">
        <v>275</v>
      </c>
      <c r="D177" s="199" t="s">
        <v>276</v>
      </c>
      <c r="E177" s="200" t="s">
        <v>277</v>
      </c>
      <c r="F177" s="201" t="s">
        <v>278</v>
      </c>
      <c r="G177" s="202" t="s">
        <v>196</v>
      </c>
      <c r="H177" s="203">
        <v>0.12</v>
      </c>
      <c r="I177" s="204"/>
      <c r="J177" s="205">
        <f t="shared" si="20"/>
        <v>0</v>
      </c>
      <c r="K177" s="206"/>
      <c r="L177" s="207"/>
      <c r="M177" s="208" t="s">
        <v>1</v>
      </c>
      <c r="N177" s="209" t="s">
        <v>41</v>
      </c>
      <c r="O177" s="69"/>
      <c r="P177" s="195">
        <f t="shared" si="21"/>
        <v>0</v>
      </c>
      <c r="Q177" s="195">
        <v>1</v>
      </c>
      <c r="R177" s="195">
        <f t="shared" si="22"/>
        <v>0.12</v>
      </c>
      <c r="S177" s="195">
        <v>0</v>
      </c>
      <c r="T177" s="196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7" t="s">
        <v>253</v>
      </c>
      <c r="AT177" s="197" t="s">
        <v>276</v>
      </c>
      <c r="AU177" s="197" t="s">
        <v>124</v>
      </c>
      <c r="AY177" s="14" t="s">
        <v>123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4" t="s">
        <v>124</v>
      </c>
      <c r="BK177" s="198">
        <f t="shared" si="29"/>
        <v>0</v>
      </c>
      <c r="BL177" s="14" t="s">
        <v>189</v>
      </c>
      <c r="BM177" s="197" t="s">
        <v>279</v>
      </c>
    </row>
    <row r="178" spans="1:65" s="2" customFormat="1" ht="24.2" customHeight="1">
      <c r="A178" s="31"/>
      <c r="B178" s="32"/>
      <c r="C178" s="185" t="s">
        <v>280</v>
      </c>
      <c r="D178" s="185" t="s">
        <v>126</v>
      </c>
      <c r="E178" s="186" t="s">
        <v>281</v>
      </c>
      <c r="F178" s="187" t="s">
        <v>282</v>
      </c>
      <c r="G178" s="188" t="s">
        <v>144</v>
      </c>
      <c r="H178" s="189">
        <v>399.65</v>
      </c>
      <c r="I178" s="190"/>
      <c r="J178" s="191">
        <f t="shared" si="20"/>
        <v>0</v>
      </c>
      <c r="K178" s="192"/>
      <c r="L178" s="36"/>
      <c r="M178" s="193" t="s">
        <v>1</v>
      </c>
      <c r="N178" s="194" t="s">
        <v>41</v>
      </c>
      <c r="O178" s="69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7" t="s">
        <v>189</v>
      </c>
      <c r="AT178" s="197" t="s">
        <v>126</v>
      </c>
      <c r="AU178" s="197" t="s">
        <v>124</v>
      </c>
      <c r="AY178" s="14" t="s">
        <v>123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4" t="s">
        <v>124</v>
      </c>
      <c r="BK178" s="198">
        <f t="shared" si="29"/>
        <v>0</v>
      </c>
      <c r="BL178" s="14" t="s">
        <v>189</v>
      </c>
      <c r="BM178" s="197" t="s">
        <v>283</v>
      </c>
    </row>
    <row r="179" spans="1:65" s="2" customFormat="1" ht="16.5" customHeight="1">
      <c r="A179" s="31"/>
      <c r="B179" s="32"/>
      <c r="C179" s="199" t="s">
        <v>284</v>
      </c>
      <c r="D179" s="199" t="s">
        <v>276</v>
      </c>
      <c r="E179" s="200" t="s">
        <v>285</v>
      </c>
      <c r="F179" s="201" t="s">
        <v>286</v>
      </c>
      <c r="G179" s="202" t="s">
        <v>144</v>
      </c>
      <c r="H179" s="203">
        <v>459.59800000000001</v>
      </c>
      <c r="I179" s="204"/>
      <c r="J179" s="205">
        <f t="shared" si="20"/>
        <v>0</v>
      </c>
      <c r="K179" s="206"/>
      <c r="L179" s="207"/>
      <c r="M179" s="208" t="s">
        <v>1</v>
      </c>
      <c r="N179" s="209" t="s">
        <v>41</v>
      </c>
      <c r="O179" s="69"/>
      <c r="P179" s="195">
        <f t="shared" si="21"/>
        <v>0</v>
      </c>
      <c r="Q179" s="195">
        <v>1.3999999999999999E-4</v>
      </c>
      <c r="R179" s="195">
        <f t="shared" si="22"/>
        <v>6.4343719999999993E-2</v>
      </c>
      <c r="S179" s="195">
        <v>0</v>
      </c>
      <c r="T179" s="196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7" t="s">
        <v>253</v>
      </c>
      <c r="AT179" s="197" t="s">
        <v>276</v>
      </c>
      <c r="AU179" s="197" t="s">
        <v>124</v>
      </c>
      <c r="AY179" s="14" t="s">
        <v>123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4" t="s">
        <v>124</v>
      </c>
      <c r="BK179" s="198">
        <f t="shared" si="29"/>
        <v>0</v>
      </c>
      <c r="BL179" s="14" t="s">
        <v>189</v>
      </c>
      <c r="BM179" s="197" t="s">
        <v>287</v>
      </c>
    </row>
    <row r="180" spans="1:65" s="2" customFormat="1" ht="24.2" customHeight="1">
      <c r="A180" s="31"/>
      <c r="B180" s="32"/>
      <c r="C180" s="185" t="s">
        <v>288</v>
      </c>
      <c r="D180" s="185" t="s">
        <v>126</v>
      </c>
      <c r="E180" s="186" t="s">
        <v>289</v>
      </c>
      <c r="F180" s="187" t="s">
        <v>290</v>
      </c>
      <c r="G180" s="188" t="s">
        <v>144</v>
      </c>
      <c r="H180" s="189">
        <v>399.65</v>
      </c>
      <c r="I180" s="190"/>
      <c r="J180" s="191">
        <f t="shared" si="20"/>
        <v>0</v>
      </c>
      <c r="K180" s="192"/>
      <c r="L180" s="36"/>
      <c r="M180" s="193" t="s">
        <v>1</v>
      </c>
      <c r="N180" s="194" t="s">
        <v>41</v>
      </c>
      <c r="O180" s="69"/>
      <c r="P180" s="195">
        <f t="shared" si="21"/>
        <v>0</v>
      </c>
      <c r="Q180" s="195">
        <v>5.4226000000000003E-4</v>
      </c>
      <c r="R180" s="195">
        <f t="shared" si="22"/>
        <v>0.21671420899999999</v>
      </c>
      <c r="S180" s="195">
        <v>0</v>
      </c>
      <c r="T180" s="196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7" t="s">
        <v>189</v>
      </c>
      <c r="AT180" s="197" t="s">
        <v>126</v>
      </c>
      <c r="AU180" s="197" t="s">
        <v>124</v>
      </c>
      <c r="AY180" s="14" t="s">
        <v>123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4" t="s">
        <v>124</v>
      </c>
      <c r="BK180" s="198">
        <f t="shared" si="29"/>
        <v>0</v>
      </c>
      <c r="BL180" s="14" t="s">
        <v>189</v>
      </c>
      <c r="BM180" s="197" t="s">
        <v>291</v>
      </c>
    </row>
    <row r="181" spans="1:65" s="2" customFormat="1" ht="24.2" customHeight="1">
      <c r="A181" s="31"/>
      <c r="B181" s="32"/>
      <c r="C181" s="199" t="s">
        <v>292</v>
      </c>
      <c r="D181" s="199" t="s">
        <v>276</v>
      </c>
      <c r="E181" s="200" t="s">
        <v>293</v>
      </c>
      <c r="F181" s="201" t="s">
        <v>294</v>
      </c>
      <c r="G181" s="202" t="s">
        <v>144</v>
      </c>
      <c r="H181" s="203">
        <v>459.59800000000001</v>
      </c>
      <c r="I181" s="204"/>
      <c r="J181" s="205">
        <f t="shared" si="20"/>
        <v>0</v>
      </c>
      <c r="K181" s="206"/>
      <c r="L181" s="207"/>
      <c r="M181" s="208" t="s">
        <v>1</v>
      </c>
      <c r="N181" s="209" t="s">
        <v>41</v>
      </c>
      <c r="O181" s="69"/>
      <c r="P181" s="195">
        <f t="shared" si="21"/>
        <v>0</v>
      </c>
      <c r="Q181" s="195">
        <v>4.2500000000000003E-3</v>
      </c>
      <c r="R181" s="195">
        <f t="shared" si="22"/>
        <v>1.9532915000000002</v>
      </c>
      <c r="S181" s="195">
        <v>0</v>
      </c>
      <c r="T181" s="196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7" t="s">
        <v>253</v>
      </c>
      <c r="AT181" s="197" t="s">
        <v>276</v>
      </c>
      <c r="AU181" s="197" t="s">
        <v>124</v>
      </c>
      <c r="AY181" s="14" t="s">
        <v>123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4" t="s">
        <v>124</v>
      </c>
      <c r="BK181" s="198">
        <f t="shared" si="29"/>
        <v>0</v>
      </c>
      <c r="BL181" s="14" t="s">
        <v>189</v>
      </c>
      <c r="BM181" s="197" t="s">
        <v>295</v>
      </c>
    </row>
    <row r="182" spans="1:65" s="2" customFormat="1" ht="24.2" customHeight="1">
      <c r="A182" s="31"/>
      <c r="B182" s="32"/>
      <c r="C182" s="185" t="s">
        <v>296</v>
      </c>
      <c r="D182" s="185" t="s">
        <v>126</v>
      </c>
      <c r="E182" s="186" t="s">
        <v>297</v>
      </c>
      <c r="F182" s="187" t="s">
        <v>298</v>
      </c>
      <c r="G182" s="188" t="s">
        <v>299</v>
      </c>
      <c r="H182" s="210"/>
      <c r="I182" s="190"/>
      <c r="J182" s="191">
        <f t="shared" si="20"/>
        <v>0</v>
      </c>
      <c r="K182" s="192"/>
      <c r="L182" s="36"/>
      <c r="M182" s="193" t="s">
        <v>1</v>
      </c>
      <c r="N182" s="194" t="s">
        <v>41</v>
      </c>
      <c r="O182" s="69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7" t="s">
        <v>189</v>
      </c>
      <c r="AT182" s="197" t="s">
        <v>126</v>
      </c>
      <c r="AU182" s="197" t="s">
        <v>124</v>
      </c>
      <c r="AY182" s="14" t="s">
        <v>123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4" t="s">
        <v>124</v>
      </c>
      <c r="BK182" s="198">
        <f t="shared" si="29"/>
        <v>0</v>
      </c>
      <c r="BL182" s="14" t="s">
        <v>189</v>
      </c>
      <c r="BM182" s="197" t="s">
        <v>300</v>
      </c>
    </row>
    <row r="183" spans="1:65" s="12" customFormat="1" ht="22.9" customHeight="1">
      <c r="B183" s="169"/>
      <c r="C183" s="170"/>
      <c r="D183" s="171" t="s">
        <v>74</v>
      </c>
      <c r="E183" s="183" t="s">
        <v>301</v>
      </c>
      <c r="F183" s="183" t="s">
        <v>302</v>
      </c>
      <c r="G183" s="170"/>
      <c r="H183" s="170"/>
      <c r="I183" s="173"/>
      <c r="J183" s="184">
        <f>BK183</f>
        <v>0</v>
      </c>
      <c r="K183" s="170"/>
      <c r="L183" s="175"/>
      <c r="M183" s="176"/>
      <c r="N183" s="177"/>
      <c r="O183" s="177"/>
      <c r="P183" s="178">
        <f>SUM(P184:P187)</f>
        <v>0</v>
      </c>
      <c r="Q183" s="177"/>
      <c r="R183" s="178">
        <f>SUM(R184:R187)</f>
        <v>0.11962125000000001</v>
      </c>
      <c r="S183" s="177"/>
      <c r="T183" s="179">
        <f>SUM(T184:T187)</f>
        <v>8.9450000000000003</v>
      </c>
      <c r="AR183" s="180" t="s">
        <v>124</v>
      </c>
      <c r="AT183" s="181" t="s">
        <v>74</v>
      </c>
      <c r="AU183" s="181" t="s">
        <v>80</v>
      </c>
      <c r="AY183" s="180" t="s">
        <v>123</v>
      </c>
      <c r="BK183" s="182">
        <f>SUM(BK184:BK187)</f>
        <v>0</v>
      </c>
    </row>
    <row r="184" spans="1:65" s="2" customFormat="1" ht="21.75" customHeight="1">
      <c r="A184" s="31"/>
      <c r="B184" s="32"/>
      <c r="C184" s="185" t="s">
        <v>303</v>
      </c>
      <c r="D184" s="185" t="s">
        <v>126</v>
      </c>
      <c r="E184" s="186" t="s">
        <v>304</v>
      </c>
      <c r="F184" s="187" t="s">
        <v>305</v>
      </c>
      <c r="G184" s="188" t="s">
        <v>144</v>
      </c>
      <c r="H184" s="189">
        <v>542.5</v>
      </c>
      <c r="I184" s="190"/>
      <c r="J184" s="191">
        <f>ROUND(I184*H184,2)</f>
        <v>0</v>
      </c>
      <c r="K184" s="192"/>
      <c r="L184" s="36"/>
      <c r="M184" s="193" t="s">
        <v>1</v>
      </c>
      <c r="N184" s="194" t="s">
        <v>41</v>
      </c>
      <c r="O184" s="69"/>
      <c r="P184" s="195">
        <f>O184*H184</f>
        <v>0</v>
      </c>
      <c r="Q184" s="195">
        <v>1.9999999999999999E-6</v>
      </c>
      <c r="R184" s="195">
        <f>Q184*H184</f>
        <v>1.085E-3</v>
      </c>
      <c r="S184" s="195">
        <v>0</v>
      </c>
      <c r="T184" s="196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7" t="s">
        <v>189</v>
      </c>
      <c r="AT184" s="197" t="s">
        <v>126</v>
      </c>
      <c r="AU184" s="197" t="s">
        <v>124</v>
      </c>
      <c r="AY184" s="14" t="s">
        <v>123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4" t="s">
        <v>124</v>
      </c>
      <c r="BK184" s="198">
        <f>ROUND(I184*H184,2)</f>
        <v>0</v>
      </c>
      <c r="BL184" s="14" t="s">
        <v>189</v>
      </c>
      <c r="BM184" s="197" t="s">
        <v>306</v>
      </c>
    </row>
    <row r="185" spans="1:65" s="2" customFormat="1" ht="24.2" customHeight="1">
      <c r="A185" s="31"/>
      <c r="B185" s="32"/>
      <c r="C185" s="199" t="s">
        <v>307</v>
      </c>
      <c r="D185" s="199" t="s">
        <v>276</v>
      </c>
      <c r="E185" s="200" t="s">
        <v>308</v>
      </c>
      <c r="F185" s="201" t="s">
        <v>309</v>
      </c>
      <c r="G185" s="202" t="s">
        <v>144</v>
      </c>
      <c r="H185" s="203">
        <v>623.875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41</v>
      </c>
      <c r="O185" s="69"/>
      <c r="P185" s="195">
        <f>O185*H185</f>
        <v>0</v>
      </c>
      <c r="Q185" s="195">
        <v>1.9000000000000001E-4</v>
      </c>
      <c r="R185" s="195">
        <f>Q185*H185</f>
        <v>0.11853625000000001</v>
      </c>
      <c r="S185" s="195">
        <v>0</v>
      </c>
      <c r="T185" s="196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7" t="s">
        <v>253</v>
      </c>
      <c r="AT185" s="197" t="s">
        <v>276</v>
      </c>
      <c r="AU185" s="197" t="s">
        <v>124</v>
      </c>
      <c r="AY185" s="14" t="s">
        <v>123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4" t="s">
        <v>124</v>
      </c>
      <c r="BK185" s="198">
        <f>ROUND(I185*H185,2)</f>
        <v>0</v>
      </c>
      <c r="BL185" s="14" t="s">
        <v>189</v>
      </c>
      <c r="BM185" s="197" t="s">
        <v>310</v>
      </c>
    </row>
    <row r="186" spans="1:65" s="2" customFormat="1" ht="16.5" customHeight="1">
      <c r="A186" s="31"/>
      <c r="B186" s="32"/>
      <c r="C186" s="185" t="s">
        <v>311</v>
      </c>
      <c r="D186" s="185" t="s">
        <v>126</v>
      </c>
      <c r="E186" s="186" t="s">
        <v>312</v>
      </c>
      <c r="F186" s="187" t="s">
        <v>313</v>
      </c>
      <c r="G186" s="188" t="s">
        <v>144</v>
      </c>
      <c r="H186" s="189">
        <v>894.5</v>
      </c>
      <c r="I186" s="190"/>
      <c r="J186" s="191">
        <f>ROUND(I186*H186,2)</f>
        <v>0</v>
      </c>
      <c r="K186" s="192"/>
      <c r="L186" s="36"/>
      <c r="M186" s="193" t="s">
        <v>1</v>
      </c>
      <c r="N186" s="194" t="s">
        <v>41</v>
      </c>
      <c r="O186" s="69"/>
      <c r="P186" s="195">
        <f>O186*H186</f>
        <v>0</v>
      </c>
      <c r="Q186" s="195">
        <v>0</v>
      </c>
      <c r="R186" s="195">
        <f>Q186*H186</f>
        <v>0</v>
      </c>
      <c r="S186" s="195">
        <v>0.01</v>
      </c>
      <c r="T186" s="196">
        <f>S186*H186</f>
        <v>8.9450000000000003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7" t="s">
        <v>189</v>
      </c>
      <c r="AT186" s="197" t="s">
        <v>126</v>
      </c>
      <c r="AU186" s="197" t="s">
        <v>124</v>
      </c>
      <c r="AY186" s="14" t="s">
        <v>123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4" t="s">
        <v>124</v>
      </c>
      <c r="BK186" s="198">
        <f>ROUND(I186*H186,2)</f>
        <v>0</v>
      </c>
      <c r="BL186" s="14" t="s">
        <v>189</v>
      </c>
      <c r="BM186" s="197" t="s">
        <v>314</v>
      </c>
    </row>
    <row r="187" spans="1:65" s="2" customFormat="1" ht="24.2" customHeight="1">
      <c r="A187" s="31"/>
      <c r="B187" s="32"/>
      <c r="C187" s="185" t="s">
        <v>315</v>
      </c>
      <c r="D187" s="185" t="s">
        <v>126</v>
      </c>
      <c r="E187" s="186" t="s">
        <v>316</v>
      </c>
      <c r="F187" s="187" t="s">
        <v>317</v>
      </c>
      <c r="G187" s="188" t="s">
        <v>299</v>
      </c>
      <c r="H187" s="210"/>
      <c r="I187" s="190"/>
      <c r="J187" s="191">
        <f>ROUND(I187*H187,2)</f>
        <v>0</v>
      </c>
      <c r="K187" s="192"/>
      <c r="L187" s="36"/>
      <c r="M187" s="193" t="s">
        <v>1</v>
      </c>
      <c r="N187" s="194" t="s">
        <v>41</v>
      </c>
      <c r="O187" s="69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7" t="s">
        <v>189</v>
      </c>
      <c r="AT187" s="197" t="s">
        <v>126</v>
      </c>
      <c r="AU187" s="197" t="s">
        <v>124</v>
      </c>
      <c r="AY187" s="14" t="s">
        <v>123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4" t="s">
        <v>124</v>
      </c>
      <c r="BK187" s="198">
        <f>ROUND(I187*H187,2)</f>
        <v>0</v>
      </c>
      <c r="BL187" s="14" t="s">
        <v>189</v>
      </c>
      <c r="BM187" s="197" t="s">
        <v>318</v>
      </c>
    </row>
    <row r="188" spans="1:65" s="12" customFormat="1" ht="22.9" customHeight="1">
      <c r="B188" s="169"/>
      <c r="C188" s="170"/>
      <c r="D188" s="171" t="s">
        <v>74</v>
      </c>
      <c r="E188" s="183" t="s">
        <v>319</v>
      </c>
      <c r="F188" s="183" t="s">
        <v>320</v>
      </c>
      <c r="G188" s="170"/>
      <c r="H188" s="170"/>
      <c r="I188" s="173"/>
      <c r="J188" s="184">
        <f>BK188</f>
        <v>0</v>
      </c>
      <c r="K188" s="170"/>
      <c r="L188" s="175"/>
      <c r="M188" s="176"/>
      <c r="N188" s="177"/>
      <c r="O188" s="177"/>
      <c r="P188" s="178">
        <f>SUM(P189:P192)</f>
        <v>0</v>
      </c>
      <c r="Q188" s="177"/>
      <c r="R188" s="178">
        <f>SUM(R189:R192)</f>
        <v>2.5193157500000001</v>
      </c>
      <c r="S188" s="177"/>
      <c r="T188" s="179">
        <f>SUM(T189:T192)</f>
        <v>0.54249999999999998</v>
      </c>
      <c r="AR188" s="180" t="s">
        <v>124</v>
      </c>
      <c r="AT188" s="181" t="s">
        <v>74</v>
      </c>
      <c r="AU188" s="181" t="s">
        <v>80</v>
      </c>
      <c r="AY188" s="180" t="s">
        <v>123</v>
      </c>
      <c r="BK188" s="182">
        <f>SUM(BK189:BK192)</f>
        <v>0</v>
      </c>
    </row>
    <row r="189" spans="1:65" s="2" customFormat="1" ht="37.9" customHeight="1">
      <c r="A189" s="31"/>
      <c r="B189" s="32"/>
      <c r="C189" s="185" t="s">
        <v>321</v>
      </c>
      <c r="D189" s="185" t="s">
        <v>126</v>
      </c>
      <c r="E189" s="186" t="s">
        <v>322</v>
      </c>
      <c r="F189" s="187" t="s">
        <v>323</v>
      </c>
      <c r="G189" s="188" t="s">
        <v>144</v>
      </c>
      <c r="H189" s="189">
        <v>542.5</v>
      </c>
      <c r="I189" s="190"/>
      <c r="J189" s="191">
        <f>ROUND(I189*H189,2)</f>
        <v>0</v>
      </c>
      <c r="K189" s="192"/>
      <c r="L189" s="36"/>
      <c r="M189" s="193" t="s">
        <v>1</v>
      </c>
      <c r="N189" s="194" t="s">
        <v>41</v>
      </c>
      <c r="O189" s="69"/>
      <c r="P189" s="195">
        <f>O189*H189</f>
        <v>0</v>
      </c>
      <c r="Q189" s="195">
        <v>0</v>
      </c>
      <c r="R189" s="195">
        <f>Q189*H189</f>
        <v>0</v>
      </c>
      <c r="S189" s="195">
        <v>1E-3</v>
      </c>
      <c r="T189" s="196">
        <f>S189*H189</f>
        <v>0.54249999999999998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7" t="s">
        <v>189</v>
      </c>
      <c r="AT189" s="197" t="s">
        <v>126</v>
      </c>
      <c r="AU189" s="197" t="s">
        <v>124</v>
      </c>
      <c r="AY189" s="14" t="s">
        <v>123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4" t="s">
        <v>124</v>
      </c>
      <c r="BK189" s="198">
        <f>ROUND(I189*H189,2)</f>
        <v>0</v>
      </c>
      <c r="BL189" s="14" t="s">
        <v>189</v>
      </c>
      <c r="BM189" s="197" t="s">
        <v>324</v>
      </c>
    </row>
    <row r="190" spans="1:65" s="2" customFormat="1" ht="24.2" customHeight="1">
      <c r="A190" s="31"/>
      <c r="B190" s="32"/>
      <c r="C190" s="185" t="s">
        <v>325</v>
      </c>
      <c r="D190" s="185" t="s">
        <v>126</v>
      </c>
      <c r="E190" s="186" t="s">
        <v>326</v>
      </c>
      <c r="F190" s="187" t="s">
        <v>327</v>
      </c>
      <c r="G190" s="188" t="s">
        <v>144</v>
      </c>
      <c r="H190" s="189">
        <v>542.5</v>
      </c>
      <c r="I190" s="190"/>
      <c r="J190" s="191">
        <f>ROUND(I190*H190,2)</f>
        <v>0</v>
      </c>
      <c r="K190" s="192"/>
      <c r="L190" s="36"/>
      <c r="M190" s="193" t="s">
        <v>1</v>
      </c>
      <c r="N190" s="194" t="s">
        <v>41</v>
      </c>
      <c r="O190" s="69"/>
      <c r="P190" s="195">
        <f>O190*H190</f>
        <v>0</v>
      </c>
      <c r="Q190" s="195">
        <v>2.375E-4</v>
      </c>
      <c r="R190" s="195">
        <f>Q190*H190</f>
        <v>0.12884375000000001</v>
      </c>
      <c r="S190" s="195">
        <v>0</v>
      </c>
      <c r="T190" s="196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7" t="s">
        <v>189</v>
      </c>
      <c r="AT190" s="197" t="s">
        <v>126</v>
      </c>
      <c r="AU190" s="197" t="s">
        <v>124</v>
      </c>
      <c r="AY190" s="14" t="s">
        <v>123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4" t="s">
        <v>124</v>
      </c>
      <c r="BK190" s="198">
        <f>ROUND(I190*H190,2)</f>
        <v>0</v>
      </c>
      <c r="BL190" s="14" t="s">
        <v>189</v>
      </c>
      <c r="BM190" s="197" t="s">
        <v>328</v>
      </c>
    </row>
    <row r="191" spans="1:65" s="2" customFormat="1" ht="24.2" customHeight="1">
      <c r="A191" s="31"/>
      <c r="B191" s="32"/>
      <c r="C191" s="199" t="s">
        <v>329</v>
      </c>
      <c r="D191" s="199" t="s">
        <v>276</v>
      </c>
      <c r="E191" s="200" t="s">
        <v>330</v>
      </c>
      <c r="F191" s="201" t="s">
        <v>331</v>
      </c>
      <c r="G191" s="202" t="s">
        <v>144</v>
      </c>
      <c r="H191" s="203">
        <v>553.35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41</v>
      </c>
      <c r="O191" s="69"/>
      <c r="P191" s="195">
        <f>O191*H191</f>
        <v>0</v>
      </c>
      <c r="Q191" s="195">
        <v>4.3200000000000001E-3</v>
      </c>
      <c r="R191" s="195">
        <f>Q191*H191</f>
        <v>2.3904719999999999</v>
      </c>
      <c r="S191" s="195">
        <v>0</v>
      </c>
      <c r="T191" s="196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7" t="s">
        <v>253</v>
      </c>
      <c r="AT191" s="197" t="s">
        <v>276</v>
      </c>
      <c r="AU191" s="197" t="s">
        <v>124</v>
      </c>
      <c r="AY191" s="14" t="s">
        <v>123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4" t="s">
        <v>124</v>
      </c>
      <c r="BK191" s="198">
        <f>ROUND(I191*H191,2)</f>
        <v>0</v>
      </c>
      <c r="BL191" s="14" t="s">
        <v>189</v>
      </c>
      <c r="BM191" s="197" t="s">
        <v>332</v>
      </c>
    </row>
    <row r="192" spans="1:65" s="2" customFormat="1" ht="24.2" customHeight="1">
      <c r="A192" s="31"/>
      <c r="B192" s="32"/>
      <c r="C192" s="185" t="s">
        <v>333</v>
      </c>
      <c r="D192" s="185" t="s">
        <v>126</v>
      </c>
      <c r="E192" s="186" t="s">
        <v>334</v>
      </c>
      <c r="F192" s="187" t="s">
        <v>335</v>
      </c>
      <c r="G192" s="188" t="s">
        <v>299</v>
      </c>
      <c r="H192" s="210"/>
      <c r="I192" s="190"/>
      <c r="J192" s="191">
        <f>ROUND(I192*H192,2)</f>
        <v>0</v>
      </c>
      <c r="K192" s="192"/>
      <c r="L192" s="36"/>
      <c r="M192" s="193" t="s">
        <v>1</v>
      </c>
      <c r="N192" s="194" t="s">
        <v>41</v>
      </c>
      <c r="O192" s="69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7" t="s">
        <v>189</v>
      </c>
      <c r="AT192" s="197" t="s">
        <v>126</v>
      </c>
      <c r="AU192" s="197" t="s">
        <v>124</v>
      </c>
      <c r="AY192" s="14" t="s">
        <v>123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4" t="s">
        <v>124</v>
      </c>
      <c r="BK192" s="198">
        <f>ROUND(I192*H192,2)</f>
        <v>0</v>
      </c>
      <c r="BL192" s="14" t="s">
        <v>189</v>
      </c>
      <c r="BM192" s="197" t="s">
        <v>336</v>
      </c>
    </row>
    <row r="193" spans="1:65" s="12" customFormat="1" ht="22.9" customHeight="1">
      <c r="B193" s="169"/>
      <c r="C193" s="170"/>
      <c r="D193" s="171" t="s">
        <v>74</v>
      </c>
      <c r="E193" s="183" t="s">
        <v>337</v>
      </c>
      <c r="F193" s="183" t="s">
        <v>338</v>
      </c>
      <c r="G193" s="170"/>
      <c r="H193" s="170"/>
      <c r="I193" s="173"/>
      <c r="J193" s="184">
        <f>BK193</f>
        <v>0</v>
      </c>
      <c r="K193" s="170"/>
      <c r="L193" s="175"/>
      <c r="M193" s="176"/>
      <c r="N193" s="177"/>
      <c r="O193" s="177"/>
      <c r="P193" s="178">
        <f>SUM(P194:P205)</f>
        <v>0</v>
      </c>
      <c r="Q193" s="177"/>
      <c r="R193" s="178">
        <f>SUM(R194:R205)</f>
        <v>8.3179520831360012</v>
      </c>
      <c r="S193" s="177"/>
      <c r="T193" s="179">
        <f>SUM(T194:T205)</f>
        <v>9.1936980000000013</v>
      </c>
      <c r="AR193" s="180" t="s">
        <v>124</v>
      </c>
      <c r="AT193" s="181" t="s">
        <v>74</v>
      </c>
      <c r="AU193" s="181" t="s">
        <v>80</v>
      </c>
      <c r="AY193" s="180" t="s">
        <v>123</v>
      </c>
      <c r="BK193" s="182">
        <f>SUM(BK194:BK205)</f>
        <v>0</v>
      </c>
    </row>
    <row r="194" spans="1:65" s="2" customFormat="1" ht="33" customHeight="1">
      <c r="A194" s="31"/>
      <c r="B194" s="32"/>
      <c r="C194" s="185" t="s">
        <v>339</v>
      </c>
      <c r="D194" s="185" t="s">
        <v>126</v>
      </c>
      <c r="E194" s="186" t="s">
        <v>340</v>
      </c>
      <c r="F194" s="187" t="s">
        <v>341</v>
      </c>
      <c r="G194" s="188" t="s">
        <v>342</v>
      </c>
      <c r="H194" s="189">
        <v>476.8</v>
      </c>
      <c r="I194" s="190"/>
      <c r="J194" s="191">
        <f t="shared" ref="J194:J205" si="30">ROUND(I194*H194,2)</f>
        <v>0</v>
      </c>
      <c r="K194" s="192"/>
      <c r="L194" s="36"/>
      <c r="M194" s="193" t="s">
        <v>1</v>
      </c>
      <c r="N194" s="194" t="s">
        <v>41</v>
      </c>
      <c r="O194" s="69"/>
      <c r="P194" s="195">
        <f t="shared" ref="P194:P205" si="31">O194*H194</f>
        <v>0</v>
      </c>
      <c r="Q194" s="195">
        <v>0</v>
      </c>
      <c r="R194" s="195">
        <f t="shared" ref="R194:R205" si="32">Q194*H194</f>
        <v>0</v>
      </c>
      <c r="S194" s="195">
        <v>1.4E-2</v>
      </c>
      <c r="T194" s="196">
        <f t="shared" ref="T194:T205" si="33">S194*H194</f>
        <v>6.6752000000000002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7" t="s">
        <v>189</v>
      </c>
      <c r="AT194" s="197" t="s">
        <v>126</v>
      </c>
      <c r="AU194" s="197" t="s">
        <v>124</v>
      </c>
      <c r="AY194" s="14" t="s">
        <v>123</v>
      </c>
      <c r="BE194" s="198">
        <f t="shared" ref="BE194:BE205" si="34">IF(N194="základná",J194,0)</f>
        <v>0</v>
      </c>
      <c r="BF194" s="198">
        <f t="shared" ref="BF194:BF205" si="35">IF(N194="znížená",J194,0)</f>
        <v>0</v>
      </c>
      <c r="BG194" s="198">
        <f t="shared" ref="BG194:BG205" si="36">IF(N194="zákl. prenesená",J194,0)</f>
        <v>0</v>
      </c>
      <c r="BH194" s="198">
        <f t="shared" ref="BH194:BH205" si="37">IF(N194="zníž. prenesená",J194,0)</f>
        <v>0</v>
      </c>
      <c r="BI194" s="198">
        <f t="shared" ref="BI194:BI205" si="38">IF(N194="nulová",J194,0)</f>
        <v>0</v>
      </c>
      <c r="BJ194" s="14" t="s">
        <v>124</v>
      </c>
      <c r="BK194" s="198">
        <f t="shared" ref="BK194:BK205" si="39">ROUND(I194*H194,2)</f>
        <v>0</v>
      </c>
      <c r="BL194" s="14" t="s">
        <v>189</v>
      </c>
      <c r="BM194" s="197" t="s">
        <v>343</v>
      </c>
    </row>
    <row r="195" spans="1:65" s="2" customFormat="1" ht="33" customHeight="1">
      <c r="A195" s="31"/>
      <c r="B195" s="32"/>
      <c r="C195" s="185" t="s">
        <v>344</v>
      </c>
      <c r="D195" s="185" t="s">
        <v>126</v>
      </c>
      <c r="E195" s="186" t="s">
        <v>345</v>
      </c>
      <c r="F195" s="187" t="s">
        <v>346</v>
      </c>
      <c r="G195" s="188" t="s">
        <v>342</v>
      </c>
      <c r="H195" s="189">
        <v>476.8</v>
      </c>
      <c r="I195" s="190"/>
      <c r="J195" s="191">
        <f t="shared" si="30"/>
        <v>0</v>
      </c>
      <c r="K195" s="192"/>
      <c r="L195" s="36"/>
      <c r="M195" s="193" t="s">
        <v>1</v>
      </c>
      <c r="N195" s="194" t="s">
        <v>41</v>
      </c>
      <c r="O195" s="69"/>
      <c r="P195" s="195">
        <f t="shared" si="31"/>
        <v>0</v>
      </c>
      <c r="Q195" s="195">
        <v>0</v>
      </c>
      <c r="R195" s="195">
        <f t="shared" si="32"/>
        <v>0</v>
      </c>
      <c r="S195" s="195">
        <v>0</v>
      </c>
      <c r="T195" s="196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7" t="s">
        <v>189</v>
      </c>
      <c r="AT195" s="197" t="s">
        <v>126</v>
      </c>
      <c r="AU195" s="197" t="s">
        <v>124</v>
      </c>
      <c r="AY195" s="14" t="s">
        <v>123</v>
      </c>
      <c r="BE195" s="198">
        <f t="shared" si="34"/>
        <v>0</v>
      </c>
      <c r="BF195" s="198">
        <f t="shared" si="35"/>
        <v>0</v>
      </c>
      <c r="BG195" s="198">
        <f t="shared" si="36"/>
        <v>0</v>
      </c>
      <c r="BH195" s="198">
        <f t="shared" si="37"/>
        <v>0</v>
      </c>
      <c r="BI195" s="198">
        <f t="shared" si="38"/>
        <v>0</v>
      </c>
      <c r="BJ195" s="14" t="s">
        <v>124</v>
      </c>
      <c r="BK195" s="198">
        <f t="shared" si="39"/>
        <v>0</v>
      </c>
      <c r="BL195" s="14" t="s">
        <v>189</v>
      </c>
      <c r="BM195" s="197" t="s">
        <v>347</v>
      </c>
    </row>
    <row r="196" spans="1:65" s="2" customFormat="1" ht="33" customHeight="1">
      <c r="A196" s="31"/>
      <c r="B196" s="32"/>
      <c r="C196" s="199" t="s">
        <v>348</v>
      </c>
      <c r="D196" s="199" t="s">
        <v>276</v>
      </c>
      <c r="E196" s="200" t="s">
        <v>349</v>
      </c>
      <c r="F196" s="201" t="s">
        <v>350</v>
      </c>
      <c r="G196" s="202" t="s">
        <v>129</v>
      </c>
      <c r="H196" s="203">
        <v>10.071</v>
      </c>
      <c r="I196" s="204"/>
      <c r="J196" s="205">
        <f t="shared" si="30"/>
        <v>0</v>
      </c>
      <c r="K196" s="206"/>
      <c r="L196" s="207"/>
      <c r="M196" s="208" t="s">
        <v>1</v>
      </c>
      <c r="N196" s="209" t="s">
        <v>41</v>
      </c>
      <c r="O196" s="69"/>
      <c r="P196" s="195">
        <f t="shared" si="31"/>
        <v>0</v>
      </c>
      <c r="Q196" s="195">
        <v>0.55000000000000004</v>
      </c>
      <c r="R196" s="195">
        <f t="shared" si="32"/>
        <v>5.5390500000000005</v>
      </c>
      <c r="S196" s="195">
        <v>0</v>
      </c>
      <c r="T196" s="196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7" t="s">
        <v>253</v>
      </c>
      <c r="AT196" s="197" t="s">
        <v>276</v>
      </c>
      <c r="AU196" s="197" t="s">
        <v>124</v>
      </c>
      <c r="AY196" s="14" t="s">
        <v>123</v>
      </c>
      <c r="BE196" s="198">
        <f t="shared" si="34"/>
        <v>0</v>
      </c>
      <c r="BF196" s="198">
        <f t="shared" si="35"/>
        <v>0</v>
      </c>
      <c r="BG196" s="198">
        <f t="shared" si="36"/>
        <v>0</v>
      </c>
      <c r="BH196" s="198">
        <f t="shared" si="37"/>
        <v>0</v>
      </c>
      <c r="BI196" s="198">
        <f t="shared" si="38"/>
        <v>0</v>
      </c>
      <c r="BJ196" s="14" t="s">
        <v>124</v>
      </c>
      <c r="BK196" s="198">
        <f t="shared" si="39"/>
        <v>0</v>
      </c>
      <c r="BL196" s="14" t="s">
        <v>189</v>
      </c>
      <c r="BM196" s="197" t="s">
        <v>351</v>
      </c>
    </row>
    <row r="197" spans="1:65" s="2" customFormat="1" ht="24.2" customHeight="1">
      <c r="A197" s="31"/>
      <c r="B197" s="32"/>
      <c r="C197" s="185" t="s">
        <v>352</v>
      </c>
      <c r="D197" s="185" t="s">
        <v>126</v>
      </c>
      <c r="E197" s="186" t="s">
        <v>353</v>
      </c>
      <c r="F197" s="187" t="s">
        <v>354</v>
      </c>
      <c r="G197" s="188" t="s">
        <v>342</v>
      </c>
      <c r="H197" s="189">
        <v>892</v>
      </c>
      <c r="I197" s="190"/>
      <c r="J197" s="191">
        <f t="shared" si="30"/>
        <v>0</v>
      </c>
      <c r="K197" s="192"/>
      <c r="L197" s="36"/>
      <c r="M197" s="193" t="s">
        <v>1</v>
      </c>
      <c r="N197" s="194" t="s">
        <v>41</v>
      </c>
      <c r="O197" s="69"/>
      <c r="P197" s="195">
        <f t="shared" si="31"/>
        <v>0</v>
      </c>
      <c r="Q197" s="195">
        <v>0</v>
      </c>
      <c r="R197" s="195">
        <f t="shared" si="32"/>
        <v>0</v>
      </c>
      <c r="S197" s="195">
        <v>0</v>
      </c>
      <c r="T197" s="196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7" t="s">
        <v>189</v>
      </c>
      <c r="AT197" s="197" t="s">
        <v>126</v>
      </c>
      <c r="AU197" s="197" t="s">
        <v>124</v>
      </c>
      <c r="AY197" s="14" t="s">
        <v>123</v>
      </c>
      <c r="BE197" s="198">
        <f t="shared" si="34"/>
        <v>0</v>
      </c>
      <c r="BF197" s="198">
        <f t="shared" si="35"/>
        <v>0</v>
      </c>
      <c r="BG197" s="198">
        <f t="shared" si="36"/>
        <v>0</v>
      </c>
      <c r="BH197" s="198">
        <f t="shared" si="37"/>
        <v>0</v>
      </c>
      <c r="BI197" s="198">
        <f t="shared" si="38"/>
        <v>0</v>
      </c>
      <c r="BJ197" s="14" t="s">
        <v>124</v>
      </c>
      <c r="BK197" s="198">
        <f t="shared" si="39"/>
        <v>0</v>
      </c>
      <c r="BL197" s="14" t="s">
        <v>189</v>
      </c>
      <c r="BM197" s="197" t="s">
        <v>355</v>
      </c>
    </row>
    <row r="198" spans="1:65" s="2" customFormat="1" ht="24.2" customHeight="1">
      <c r="A198" s="31"/>
      <c r="B198" s="32"/>
      <c r="C198" s="199" t="s">
        <v>356</v>
      </c>
      <c r="D198" s="199" t="s">
        <v>276</v>
      </c>
      <c r="E198" s="200" t="s">
        <v>357</v>
      </c>
      <c r="F198" s="201" t="s">
        <v>358</v>
      </c>
      <c r="G198" s="202" t="s">
        <v>129</v>
      </c>
      <c r="H198" s="203">
        <v>2.2970000000000002</v>
      </c>
      <c r="I198" s="204"/>
      <c r="J198" s="205">
        <f t="shared" si="30"/>
        <v>0</v>
      </c>
      <c r="K198" s="206"/>
      <c r="L198" s="207"/>
      <c r="M198" s="208" t="s">
        <v>1</v>
      </c>
      <c r="N198" s="209" t="s">
        <v>41</v>
      </c>
      <c r="O198" s="69"/>
      <c r="P198" s="195">
        <f t="shared" si="31"/>
        <v>0</v>
      </c>
      <c r="Q198" s="195">
        <v>0.55000000000000004</v>
      </c>
      <c r="R198" s="195">
        <f t="shared" si="32"/>
        <v>1.2633500000000002</v>
      </c>
      <c r="S198" s="195">
        <v>0</v>
      </c>
      <c r="T198" s="196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7" t="s">
        <v>253</v>
      </c>
      <c r="AT198" s="197" t="s">
        <v>276</v>
      </c>
      <c r="AU198" s="197" t="s">
        <v>124</v>
      </c>
      <c r="AY198" s="14" t="s">
        <v>123</v>
      </c>
      <c r="BE198" s="198">
        <f t="shared" si="34"/>
        <v>0</v>
      </c>
      <c r="BF198" s="198">
        <f t="shared" si="35"/>
        <v>0</v>
      </c>
      <c r="BG198" s="198">
        <f t="shared" si="36"/>
        <v>0</v>
      </c>
      <c r="BH198" s="198">
        <f t="shared" si="37"/>
        <v>0</v>
      </c>
      <c r="BI198" s="198">
        <f t="shared" si="38"/>
        <v>0</v>
      </c>
      <c r="BJ198" s="14" t="s">
        <v>124</v>
      </c>
      <c r="BK198" s="198">
        <f t="shared" si="39"/>
        <v>0</v>
      </c>
      <c r="BL198" s="14" t="s">
        <v>189</v>
      </c>
      <c r="BM198" s="197" t="s">
        <v>359</v>
      </c>
    </row>
    <row r="199" spans="1:65" s="2" customFormat="1" ht="44.25" customHeight="1">
      <c r="A199" s="31"/>
      <c r="B199" s="32"/>
      <c r="C199" s="185" t="s">
        <v>360</v>
      </c>
      <c r="D199" s="185" t="s">
        <v>126</v>
      </c>
      <c r="E199" s="186" t="s">
        <v>361</v>
      </c>
      <c r="F199" s="187" t="s">
        <v>362</v>
      </c>
      <c r="G199" s="188" t="s">
        <v>129</v>
      </c>
      <c r="H199" s="189">
        <v>12.368</v>
      </c>
      <c r="I199" s="190"/>
      <c r="J199" s="191">
        <f t="shared" si="30"/>
        <v>0</v>
      </c>
      <c r="K199" s="192"/>
      <c r="L199" s="36"/>
      <c r="M199" s="193" t="s">
        <v>1</v>
      </c>
      <c r="N199" s="194" t="s">
        <v>41</v>
      </c>
      <c r="O199" s="69"/>
      <c r="P199" s="195">
        <f t="shared" si="31"/>
        <v>0</v>
      </c>
      <c r="Q199" s="195">
        <v>2.2350176999999999E-2</v>
      </c>
      <c r="R199" s="195">
        <f t="shared" si="32"/>
        <v>0.276426989136</v>
      </c>
      <c r="S199" s="195">
        <v>0</v>
      </c>
      <c r="T199" s="196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7" t="s">
        <v>189</v>
      </c>
      <c r="AT199" s="197" t="s">
        <v>126</v>
      </c>
      <c r="AU199" s="197" t="s">
        <v>124</v>
      </c>
      <c r="AY199" s="14" t="s">
        <v>123</v>
      </c>
      <c r="BE199" s="198">
        <f t="shared" si="34"/>
        <v>0</v>
      </c>
      <c r="BF199" s="198">
        <f t="shared" si="35"/>
        <v>0</v>
      </c>
      <c r="BG199" s="198">
        <f t="shared" si="36"/>
        <v>0</v>
      </c>
      <c r="BH199" s="198">
        <f t="shared" si="37"/>
        <v>0</v>
      </c>
      <c r="BI199" s="198">
        <f t="shared" si="38"/>
        <v>0</v>
      </c>
      <c r="BJ199" s="14" t="s">
        <v>124</v>
      </c>
      <c r="BK199" s="198">
        <f t="shared" si="39"/>
        <v>0</v>
      </c>
      <c r="BL199" s="14" t="s">
        <v>189</v>
      </c>
      <c r="BM199" s="197" t="s">
        <v>363</v>
      </c>
    </row>
    <row r="200" spans="1:65" s="2" customFormat="1" ht="24.2" customHeight="1">
      <c r="A200" s="31"/>
      <c r="B200" s="32"/>
      <c r="C200" s="185" t="s">
        <v>364</v>
      </c>
      <c r="D200" s="185" t="s">
        <v>126</v>
      </c>
      <c r="E200" s="186" t="s">
        <v>365</v>
      </c>
      <c r="F200" s="187" t="s">
        <v>366</v>
      </c>
      <c r="G200" s="188" t="s">
        <v>144</v>
      </c>
      <c r="H200" s="189">
        <v>39.896999999999998</v>
      </c>
      <c r="I200" s="190"/>
      <c r="J200" s="191">
        <f t="shared" si="30"/>
        <v>0</v>
      </c>
      <c r="K200" s="192"/>
      <c r="L200" s="36"/>
      <c r="M200" s="193" t="s">
        <v>1</v>
      </c>
      <c r="N200" s="194" t="s">
        <v>41</v>
      </c>
      <c r="O200" s="69"/>
      <c r="P200" s="195">
        <f t="shared" si="31"/>
        <v>0</v>
      </c>
      <c r="Q200" s="195">
        <v>0</v>
      </c>
      <c r="R200" s="195">
        <f t="shared" si="32"/>
        <v>0</v>
      </c>
      <c r="S200" s="195">
        <v>3.4000000000000002E-2</v>
      </c>
      <c r="T200" s="196">
        <f t="shared" si="33"/>
        <v>1.356498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7" t="s">
        <v>189</v>
      </c>
      <c r="AT200" s="197" t="s">
        <v>126</v>
      </c>
      <c r="AU200" s="197" t="s">
        <v>124</v>
      </c>
      <c r="AY200" s="14" t="s">
        <v>123</v>
      </c>
      <c r="BE200" s="198">
        <f t="shared" si="34"/>
        <v>0</v>
      </c>
      <c r="BF200" s="198">
        <f t="shared" si="35"/>
        <v>0</v>
      </c>
      <c r="BG200" s="198">
        <f t="shared" si="36"/>
        <v>0</v>
      </c>
      <c r="BH200" s="198">
        <f t="shared" si="37"/>
        <v>0</v>
      </c>
      <c r="BI200" s="198">
        <f t="shared" si="38"/>
        <v>0</v>
      </c>
      <c r="BJ200" s="14" t="s">
        <v>124</v>
      </c>
      <c r="BK200" s="198">
        <f t="shared" si="39"/>
        <v>0</v>
      </c>
      <c r="BL200" s="14" t="s">
        <v>189</v>
      </c>
      <c r="BM200" s="197" t="s">
        <v>367</v>
      </c>
    </row>
    <row r="201" spans="1:65" s="2" customFormat="1" ht="37.9" customHeight="1">
      <c r="A201" s="31"/>
      <c r="B201" s="32"/>
      <c r="C201" s="185" t="s">
        <v>368</v>
      </c>
      <c r="D201" s="185" t="s">
        <v>126</v>
      </c>
      <c r="E201" s="186" t="s">
        <v>369</v>
      </c>
      <c r="F201" s="187" t="s">
        <v>370</v>
      </c>
      <c r="G201" s="188" t="s">
        <v>144</v>
      </c>
      <c r="H201" s="189">
        <v>83</v>
      </c>
      <c r="I201" s="190"/>
      <c r="J201" s="191">
        <f t="shared" si="30"/>
        <v>0</v>
      </c>
      <c r="K201" s="192"/>
      <c r="L201" s="36"/>
      <c r="M201" s="193" t="s">
        <v>1</v>
      </c>
      <c r="N201" s="194" t="s">
        <v>41</v>
      </c>
      <c r="O201" s="69"/>
      <c r="P201" s="195">
        <f t="shared" si="31"/>
        <v>0</v>
      </c>
      <c r="Q201" s="195">
        <v>0</v>
      </c>
      <c r="R201" s="195">
        <f t="shared" si="32"/>
        <v>0</v>
      </c>
      <c r="S201" s="195">
        <v>0</v>
      </c>
      <c r="T201" s="196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7" t="s">
        <v>189</v>
      </c>
      <c r="AT201" s="197" t="s">
        <v>126</v>
      </c>
      <c r="AU201" s="197" t="s">
        <v>124</v>
      </c>
      <c r="AY201" s="14" t="s">
        <v>123</v>
      </c>
      <c r="BE201" s="198">
        <f t="shared" si="34"/>
        <v>0</v>
      </c>
      <c r="BF201" s="198">
        <f t="shared" si="35"/>
        <v>0</v>
      </c>
      <c r="BG201" s="198">
        <f t="shared" si="36"/>
        <v>0</v>
      </c>
      <c r="BH201" s="198">
        <f t="shared" si="37"/>
        <v>0</v>
      </c>
      <c r="BI201" s="198">
        <f t="shared" si="38"/>
        <v>0</v>
      </c>
      <c r="BJ201" s="14" t="s">
        <v>124</v>
      </c>
      <c r="BK201" s="198">
        <f t="shared" si="39"/>
        <v>0</v>
      </c>
      <c r="BL201" s="14" t="s">
        <v>189</v>
      </c>
      <c r="BM201" s="197" t="s">
        <v>371</v>
      </c>
    </row>
    <row r="202" spans="1:65" s="2" customFormat="1" ht="33" customHeight="1">
      <c r="A202" s="31"/>
      <c r="B202" s="32"/>
      <c r="C202" s="199" t="s">
        <v>372</v>
      </c>
      <c r="D202" s="199" t="s">
        <v>276</v>
      </c>
      <c r="E202" s="200" t="s">
        <v>373</v>
      </c>
      <c r="F202" s="201" t="s">
        <v>374</v>
      </c>
      <c r="G202" s="202" t="s">
        <v>129</v>
      </c>
      <c r="H202" s="203">
        <v>2.2410000000000001</v>
      </c>
      <c r="I202" s="204"/>
      <c r="J202" s="205">
        <f t="shared" si="30"/>
        <v>0</v>
      </c>
      <c r="K202" s="206"/>
      <c r="L202" s="207"/>
      <c r="M202" s="208" t="s">
        <v>1</v>
      </c>
      <c r="N202" s="209" t="s">
        <v>41</v>
      </c>
      <c r="O202" s="69"/>
      <c r="P202" s="195">
        <f t="shared" si="31"/>
        <v>0</v>
      </c>
      <c r="Q202" s="195">
        <v>0.55000000000000004</v>
      </c>
      <c r="R202" s="195">
        <f t="shared" si="32"/>
        <v>1.2325500000000003</v>
      </c>
      <c r="S202" s="195">
        <v>0</v>
      </c>
      <c r="T202" s="196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7" t="s">
        <v>253</v>
      </c>
      <c r="AT202" s="197" t="s">
        <v>276</v>
      </c>
      <c r="AU202" s="197" t="s">
        <v>124</v>
      </c>
      <c r="AY202" s="14" t="s">
        <v>123</v>
      </c>
      <c r="BE202" s="198">
        <f t="shared" si="34"/>
        <v>0</v>
      </c>
      <c r="BF202" s="198">
        <f t="shared" si="35"/>
        <v>0</v>
      </c>
      <c r="BG202" s="198">
        <f t="shared" si="36"/>
        <v>0</v>
      </c>
      <c r="BH202" s="198">
        <f t="shared" si="37"/>
        <v>0</v>
      </c>
      <c r="BI202" s="198">
        <f t="shared" si="38"/>
        <v>0</v>
      </c>
      <c r="BJ202" s="14" t="s">
        <v>124</v>
      </c>
      <c r="BK202" s="198">
        <f t="shared" si="39"/>
        <v>0</v>
      </c>
      <c r="BL202" s="14" t="s">
        <v>189</v>
      </c>
      <c r="BM202" s="197" t="s">
        <v>375</v>
      </c>
    </row>
    <row r="203" spans="1:65" s="2" customFormat="1" ht="33" customHeight="1">
      <c r="A203" s="31"/>
      <c r="B203" s="32"/>
      <c r="C203" s="185" t="s">
        <v>376</v>
      </c>
      <c r="D203" s="185" t="s">
        <v>126</v>
      </c>
      <c r="E203" s="186" t="s">
        <v>377</v>
      </c>
      <c r="F203" s="187" t="s">
        <v>378</v>
      </c>
      <c r="G203" s="188" t="s">
        <v>144</v>
      </c>
      <c r="H203" s="189">
        <v>83</v>
      </c>
      <c r="I203" s="190"/>
      <c r="J203" s="191">
        <f t="shared" si="30"/>
        <v>0</v>
      </c>
      <c r="K203" s="192"/>
      <c r="L203" s="36"/>
      <c r="M203" s="193" t="s">
        <v>1</v>
      </c>
      <c r="N203" s="194" t="s">
        <v>41</v>
      </c>
      <c r="O203" s="69"/>
      <c r="P203" s="195">
        <f t="shared" si="31"/>
        <v>0</v>
      </c>
      <c r="Q203" s="195">
        <v>0</v>
      </c>
      <c r="R203" s="195">
        <f t="shared" si="32"/>
        <v>0</v>
      </c>
      <c r="S203" s="195">
        <v>1.4E-2</v>
      </c>
      <c r="T203" s="196">
        <f t="shared" si="33"/>
        <v>1.1619999999999999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7" t="s">
        <v>189</v>
      </c>
      <c r="AT203" s="197" t="s">
        <v>126</v>
      </c>
      <c r="AU203" s="197" t="s">
        <v>124</v>
      </c>
      <c r="AY203" s="14" t="s">
        <v>123</v>
      </c>
      <c r="BE203" s="198">
        <f t="shared" si="34"/>
        <v>0</v>
      </c>
      <c r="BF203" s="198">
        <f t="shared" si="35"/>
        <v>0</v>
      </c>
      <c r="BG203" s="198">
        <f t="shared" si="36"/>
        <v>0</v>
      </c>
      <c r="BH203" s="198">
        <f t="shared" si="37"/>
        <v>0</v>
      </c>
      <c r="BI203" s="198">
        <f t="shared" si="38"/>
        <v>0</v>
      </c>
      <c r="BJ203" s="14" t="s">
        <v>124</v>
      </c>
      <c r="BK203" s="198">
        <f t="shared" si="39"/>
        <v>0</v>
      </c>
      <c r="BL203" s="14" t="s">
        <v>189</v>
      </c>
      <c r="BM203" s="197" t="s">
        <v>379</v>
      </c>
    </row>
    <row r="204" spans="1:65" s="2" customFormat="1" ht="24.2" customHeight="1">
      <c r="A204" s="31"/>
      <c r="B204" s="32"/>
      <c r="C204" s="185" t="s">
        <v>380</v>
      </c>
      <c r="D204" s="185" t="s">
        <v>126</v>
      </c>
      <c r="E204" s="186" t="s">
        <v>381</v>
      </c>
      <c r="F204" s="187" t="s">
        <v>382</v>
      </c>
      <c r="G204" s="188" t="s">
        <v>129</v>
      </c>
      <c r="H204" s="189">
        <v>2.2410000000000001</v>
      </c>
      <c r="I204" s="190"/>
      <c r="J204" s="191">
        <f t="shared" si="30"/>
        <v>0</v>
      </c>
      <c r="K204" s="192"/>
      <c r="L204" s="36"/>
      <c r="M204" s="193" t="s">
        <v>1</v>
      </c>
      <c r="N204" s="194" t="s">
        <v>41</v>
      </c>
      <c r="O204" s="69"/>
      <c r="P204" s="195">
        <f t="shared" si="31"/>
        <v>0</v>
      </c>
      <c r="Q204" s="195">
        <v>2.934E-3</v>
      </c>
      <c r="R204" s="195">
        <f t="shared" si="32"/>
        <v>6.5750940000000001E-3</v>
      </c>
      <c r="S204" s="195">
        <v>0</v>
      </c>
      <c r="T204" s="196">
        <f t="shared" si="3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7" t="s">
        <v>189</v>
      </c>
      <c r="AT204" s="197" t="s">
        <v>126</v>
      </c>
      <c r="AU204" s="197" t="s">
        <v>124</v>
      </c>
      <c r="AY204" s="14" t="s">
        <v>123</v>
      </c>
      <c r="BE204" s="198">
        <f t="shared" si="34"/>
        <v>0</v>
      </c>
      <c r="BF204" s="198">
        <f t="shared" si="35"/>
        <v>0</v>
      </c>
      <c r="BG204" s="198">
        <f t="shared" si="36"/>
        <v>0</v>
      </c>
      <c r="BH204" s="198">
        <f t="shared" si="37"/>
        <v>0</v>
      </c>
      <c r="BI204" s="198">
        <f t="shared" si="38"/>
        <v>0</v>
      </c>
      <c r="BJ204" s="14" t="s">
        <v>124</v>
      </c>
      <c r="BK204" s="198">
        <f t="shared" si="39"/>
        <v>0</v>
      </c>
      <c r="BL204" s="14" t="s">
        <v>189</v>
      </c>
      <c r="BM204" s="197" t="s">
        <v>383</v>
      </c>
    </row>
    <row r="205" spans="1:65" s="2" customFormat="1" ht="24.2" customHeight="1">
      <c r="A205" s="31"/>
      <c r="B205" s="32"/>
      <c r="C205" s="185" t="s">
        <v>384</v>
      </c>
      <c r="D205" s="185" t="s">
        <v>126</v>
      </c>
      <c r="E205" s="186" t="s">
        <v>385</v>
      </c>
      <c r="F205" s="187" t="s">
        <v>386</v>
      </c>
      <c r="G205" s="188" t="s">
        <v>299</v>
      </c>
      <c r="H205" s="210"/>
      <c r="I205" s="190"/>
      <c r="J205" s="191">
        <f t="shared" si="30"/>
        <v>0</v>
      </c>
      <c r="K205" s="192"/>
      <c r="L205" s="36"/>
      <c r="M205" s="193" t="s">
        <v>1</v>
      </c>
      <c r="N205" s="194" t="s">
        <v>41</v>
      </c>
      <c r="O205" s="69"/>
      <c r="P205" s="195">
        <f t="shared" si="31"/>
        <v>0</v>
      </c>
      <c r="Q205" s="195">
        <v>0</v>
      </c>
      <c r="R205" s="195">
        <f t="shared" si="32"/>
        <v>0</v>
      </c>
      <c r="S205" s="195">
        <v>0</v>
      </c>
      <c r="T205" s="196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7" t="s">
        <v>189</v>
      </c>
      <c r="AT205" s="197" t="s">
        <v>126</v>
      </c>
      <c r="AU205" s="197" t="s">
        <v>124</v>
      </c>
      <c r="AY205" s="14" t="s">
        <v>123</v>
      </c>
      <c r="BE205" s="198">
        <f t="shared" si="34"/>
        <v>0</v>
      </c>
      <c r="BF205" s="198">
        <f t="shared" si="35"/>
        <v>0</v>
      </c>
      <c r="BG205" s="198">
        <f t="shared" si="36"/>
        <v>0</v>
      </c>
      <c r="BH205" s="198">
        <f t="shared" si="37"/>
        <v>0</v>
      </c>
      <c r="BI205" s="198">
        <f t="shared" si="38"/>
        <v>0</v>
      </c>
      <c r="BJ205" s="14" t="s">
        <v>124</v>
      </c>
      <c r="BK205" s="198">
        <f t="shared" si="39"/>
        <v>0</v>
      </c>
      <c r="BL205" s="14" t="s">
        <v>189</v>
      </c>
      <c r="BM205" s="197" t="s">
        <v>387</v>
      </c>
    </row>
    <row r="206" spans="1:65" s="12" customFormat="1" ht="22.9" customHeight="1">
      <c r="B206" s="169"/>
      <c r="C206" s="170"/>
      <c r="D206" s="171" t="s">
        <v>74</v>
      </c>
      <c r="E206" s="183" t="s">
        <v>388</v>
      </c>
      <c r="F206" s="183" t="s">
        <v>389</v>
      </c>
      <c r="G206" s="170"/>
      <c r="H206" s="170"/>
      <c r="I206" s="173"/>
      <c r="J206" s="184">
        <f>BK206</f>
        <v>0</v>
      </c>
      <c r="K206" s="170"/>
      <c r="L206" s="175"/>
      <c r="M206" s="176"/>
      <c r="N206" s="177"/>
      <c r="O206" s="177"/>
      <c r="P206" s="178">
        <f>SUM(P207:P220)</f>
        <v>0</v>
      </c>
      <c r="Q206" s="177"/>
      <c r="R206" s="178">
        <f>SUM(R207:R220)</f>
        <v>0.73386880700000001</v>
      </c>
      <c r="S206" s="177"/>
      <c r="T206" s="179">
        <f>SUM(T207:T220)</f>
        <v>0.26723999999999998</v>
      </c>
      <c r="AR206" s="180" t="s">
        <v>124</v>
      </c>
      <c r="AT206" s="181" t="s">
        <v>74</v>
      </c>
      <c r="AU206" s="181" t="s">
        <v>80</v>
      </c>
      <c r="AY206" s="180" t="s">
        <v>123</v>
      </c>
      <c r="BK206" s="182">
        <f>SUM(BK207:BK220)</f>
        <v>0</v>
      </c>
    </row>
    <row r="207" spans="1:65" s="2" customFormat="1" ht="24.2" customHeight="1">
      <c r="A207" s="31"/>
      <c r="B207" s="32"/>
      <c r="C207" s="185" t="s">
        <v>390</v>
      </c>
      <c r="D207" s="185" t="s">
        <v>126</v>
      </c>
      <c r="E207" s="186" t="s">
        <v>391</v>
      </c>
      <c r="F207" s="187" t="s">
        <v>392</v>
      </c>
      <c r="G207" s="188" t="s">
        <v>342</v>
      </c>
      <c r="H207" s="189">
        <v>34.6</v>
      </c>
      <c r="I207" s="190"/>
      <c r="J207" s="191">
        <f t="shared" ref="J207:J220" si="40">ROUND(I207*H207,2)</f>
        <v>0</v>
      </c>
      <c r="K207" s="192"/>
      <c r="L207" s="36"/>
      <c r="M207" s="193" t="s">
        <v>1</v>
      </c>
      <c r="N207" s="194" t="s">
        <v>41</v>
      </c>
      <c r="O207" s="69"/>
      <c r="P207" s="195">
        <f t="shared" ref="P207:P220" si="41">O207*H207</f>
        <v>0</v>
      </c>
      <c r="Q207" s="195">
        <v>1.42E-3</v>
      </c>
      <c r="R207" s="195">
        <f t="shared" ref="R207:R220" si="42">Q207*H207</f>
        <v>4.9132000000000002E-2</v>
      </c>
      <c r="S207" s="195">
        <v>0</v>
      </c>
      <c r="T207" s="196">
        <f t="shared" ref="T207:T220" si="43"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7" t="s">
        <v>189</v>
      </c>
      <c r="AT207" s="197" t="s">
        <v>126</v>
      </c>
      <c r="AU207" s="197" t="s">
        <v>124</v>
      </c>
      <c r="AY207" s="14" t="s">
        <v>123</v>
      </c>
      <c r="BE207" s="198">
        <f t="shared" ref="BE207:BE220" si="44">IF(N207="základná",J207,0)</f>
        <v>0</v>
      </c>
      <c r="BF207" s="198">
        <f t="shared" ref="BF207:BF220" si="45">IF(N207="znížená",J207,0)</f>
        <v>0</v>
      </c>
      <c r="BG207" s="198">
        <f t="shared" ref="BG207:BG220" si="46">IF(N207="zákl. prenesená",J207,0)</f>
        <v>0</v>
      </c>
      <c r="BH207" s="198">
        <f t="shared" ref="BH207:BH220" si="47">IF(N207="zníž. prenesená",J207,0)</f>
        <v>0</v>
      </c>
      <c r="BI207" s="198">
        <f t="shared" ref="BI207:BI220" si="48">IF(N207="nulová",J207,0)</f>
        <v>0</v>
      </c>
      <c r="BJ207" s="14" t="s">
        <v>124</v>
      </c>
      <c r="BK207" s="198">
        <f t="shared" ref="BK207:BK220" si="49">ROUND(I207*H207,2)</f>
        <v>0</v>
      </c>
      <c r="BL207" s="14" t="s">
        <v>189</v>
      </c>
      <c r="BM207" s="197" t="s">
        <v>393</v>
      </c>
    </row>
    <row r="208" spans="1:65" s="2" customFormat="1" ht="21.75" customHeight="1">
      <c r="A208" s="31"/>
      <c r="B208" s="32"/>
      <c r="C208" s="185" t="s">
        <v>394</v>
      </c>
      <c r="D208" s="185" t="s">
        <v>126</v>
      </c>
      <c r="E208" s="186" t="s">
        <v>395</v>
      </c>
      <c r="F208" s="187" t="s">
        <v>396</v>
      </c>
      <c r="G208" s="188" t="s">
        <v>342</v>
      </c>
      <c r="H208" s="189">
        <v>55.8</v>
      </c>
      <c r="I208" s="190"/>
      <c r="J208" s="191">
        <f t="shared" si="40"/>
        <v>0</v>
      </c>
      <c r="K208" s="192"/>
      <c r="L208" s="36"/>
      <c r="M208" s="193" t="s">
        <v>1</v>
      </c>
      <c r="N208" s="194" t="s">
        <v>41</v>
      </c>
      <c r="O208" s="69"/>
      <c r="P208" s="195">
        <f t="shared" si="41"/>
        <v>0</v>
      </c>
      <c r="Q208" s="195">
        <v>1.33E-3</v>
      </c>
      <c r="R208" s="195">
        <f t="shared" si="42"/>
        <v>7.4214000000000002E-2</v>
      </c>
      <c r="S208" s="195">
        <v>0</v>
      </c>
      <c r="T208" s="196">
        <f t="shared" si="4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7" t="s">
        <v>189</v>
      </c>
      <c r="AT208" s="197" t="s">
        <v>126</v>
      </c>
      <c r="AU208" s="197" t="s">
        <v>124</v>
      </c>
      <c r="AY208" s="14" t="s">
        <v>123</v>
      </c>
      <c r="BE208" s="198">
        <f t="shared" si="44"/>
        <v>0</v>
      </c>
      <c r="BF208" s="198">
        <f t="shared" si="45"/>
        <v>0</v>
      </c>
      <c r="BG208" s="198">
        <f t="shared" si="46"/>
        <v>0</v>
      </c>
      <c r="BH208" s="198">
        <f t="shared" si="47"/>
        <v>0</v>
      </c>
      <c r="BI208" s="198">
        <f t="shared" si="48"/>
        <v>0</v>
      </c>
      <c r="BJ208" s="14" t="s">
        <v>124</v>
      </c>
      <c r="BK208" s="198">
        <f t="shared" si="49"/>
        <v>0</v>
      </c>
      <c r="BL208" s="14" t="s">
        <v>189</v>
      </c>
      <c r="BM208" s="197" t="s">
        <v>397</v>
      </c>
    </row>
    <row r="209" spans="1:65" s="2" customFormat="1" ht="21.75" customHeight="1">
      <c r="A209" s="31"/>
      <c r="B209" s="32"/>
      <c r="C209" s="185" t="s">
        <v>398</v>
      </c>
      <c r="D209" s="185" t="s">
        <v>126</v>
      </c>
      <c r="E209" s="186" t="s">
        <v>399</v>
      </c>
      <c r="F209" s="187" t="s">
        <v>400</v>
      </c>
      <c r="G209" s="188" t="s">
        <v>144</v>
      </c>
      <c r="H209" s="189">
        <v>542.5</v>
      </c>
      <c r="I209" s="190"/>
      <c r="J209" s="191">
        <f t="shared" si="40"/>
        <v>0</v>
      </c>
      <c r="K209" s="192"/>
      <c r="L209" s="36"/>
      <c r="M209" s="193" t="s">
        <v>1</v>
      </c>
      <c r="N209" s="194" t="s">
        <v>41</v>
      </c>
      <c r="O209" s="69"/>
      <c r="P209" s="195">
        <f t="shared" si="41"/>
        <v>0</v>
      </c>
      <c r="Q209" s="195">
        <v>1.6000000000000001E-4</v>
      </c>
      <c r="R209" s="195">
        <f t="shared" si="42"/>
        <v>8.6800000000000002E-2</v>
      </c>
      <c r="S209" s="195">
        <v>0</v>
      </c>
      <c r="T209" s="196">
        <f t="shared" si="4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7" t="s">
        <v>189</v>
      </c>
      <c r="AT209" s="197" t="s">
        <v>126</v>
      </c>
      <c r="AU209" s="197" t="s">
        <v>124</v>
      </c>
      <c r="AY209" s="14" t="s">
        <v>123</v>
      </c>
      <c r="BE209" s="198">
        <f t="shared" si="44"/>
        <v>0</v>
      </c>
      <c r="BF209" s="198">
        <f t="shared" si="45"/>
        <v>0</v>
      </c>
      <c r="BG209" s="198">
        <f t="shared" si="46"/>
        <v>0</v>
      </c>
      <c r="BH209" s="198">
        <f t="shared" si="47"/>
        <v>0</v>
      </c>
      <c r="BI209" s="198">
        <f t="shared" si="48"/>
        <v>0</v>
      </c>
      <c r="BJ209" s="14" t="s">
        <v>124</v>
      </c>
      <c r="BK209" s="198">
        <f t="shared" si="49"/>
        <v>0</v>
      </c>
      <c r="BL209" s="14" t="s">
        <v>189</v>
      </c>
      <c r="BM209" s="197" t="s">
        <v>401</v>
      </c>
    </row>
    <row r="210" spans="1:65" s="2" customFormat="1" ht="16.5" customHeight="1">
      <c r="A210" s="31"/>
      <c r="B210" s="32"/>
      <c r="C210" s="199" t="s">
        <v>402</v>
      </c>
      <c r="D210" s="199" t="s">
        <v>276</v>
      </c>
      <c r="E210" s="200" t="s">
        <v>403</v>
      </c>
      <c r="F210" s="201" t="s">
        <v>404</v>
      </c>
      <c r="G210" s="202" t="s">
        <v>144</v>
      </c>
      <c r="H210" s="203">
        <v>558.77499999999998</v>
      </c>
      <c r="I210" s="204"/>
      <c r="J210" s="205">
        <f t="shared" si="40"/>
        <v>0</v>
      </c>
      <c r="K210" s="206"/>
      <c r="L210" s="207"/>
      <c r="M210" s="208" t="s">
        <v>1</v>
      </c>
      <c r="N210" s="209" t="s">
        <v>41</v>
      </c>
      <c r="O210" s="69"/>
      <c r="P210" s="195">
        <f t="shared" si="41"/>
        <v>0</v>
      </c>
      <c r="Q210" s="195">
        <v>0</v>
      </c>
      <c r="R210" s="195">
        <f t="shared" si="42"/>
        <v>0</v>
      </c>
      <c r="S210" s="195">
        <v>0</v>
      </c>
      <c r="T210" s="196">
        <f t="shared" si="4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7" t="s">
        <v>253</v>
      </c>
      <c r="AT210" s="197" t="s">
        <v>276</v>
      </c>
      <c r="AU210" s="197" t="s">
        <v>124</v>
      </c>
      <c r="AY210" s="14" t="s">
        <v>123</v>
      </c>
      <c r="BE210" s="198">
        <f t="shared" si="44"/>
        <v>0</v>
      </c>
      <c r="BF210" s="198">
        <f t="shared" si="45"/>
        <v>0</v>
      </c>
      <c r="BG210" s="198">
        <f t="shared" si="46"/>
        <v>0</v>
      </c>
      <c r="BH210" s="198">
        <f t="shared" si="47"/>
        <v>0</v>
      </c>
      <c r="BI210" s="198">
        <f t="shared" si="48"/>
        <v>0</v>
      </c>
      <c r="BJ210" s="14" t="s">
        <v>124</v>
      </c>
      <c r="BK210" s="198">
        <f t="shared" si="49"/>
        <v>0</v>
      </c>
      <c r="BL210" s="14" t="s">
        <v>189</v>
      </c>
      <c r="BM210" s="197" t="s">
        <v>405</v>
      </c>
    </row>
    <row r="211" spans="1:65" s="2" customFormat="1" ht="33" customHeight="1">
      <c r="A211" s="31"/>
      <c r="B211" s="32"/>
      <c r="C211" s="185" t="s">
        <v>406</v>
      </c>
      <c r="D211" s="185" t="s">
        <v>126</v>
      </c>
      <c r="E211" s="186" t="s">
        <v>407</v>
      </c>
      <c r="F211" s="187" t="s">
        <v>408</v>
      </c>
      <c r="G211" s="188" t="s">
        <v>342</v>
      </c>
      <c r="H211" s="189">
        <v>55.8</v>
      </c>
      <c r="I211" s="190"/>
      <c r="J211" s="191">
        <f t="shared" si="40"/>
        <v>0</v>
      </c>
      <c r="K211" s="192"/>
      <c r="L211" s="36"/>
      <c r="M211" s="193" t="s">
        <v>1</v>
      </c>
      <c r="N211" s="194" t="s">
        <v>41</v>
      </c>
      <c r="O211" s="69"/>
      <c r="P211" s="195">
        <f t="shared" si="41"/>
        <v>0</v>
      </c>
      <c r="Q211" s="195">
        <v>2.7512539999999999E-3</v>
      </c>
      <c r="R211" s="195">
        <f t="shared" si="42"/>
        <v>0.15351997319999999</v>
      </c>
      <c r="S211" s="195">
        <v>0</v>
      </c>
      <c r="T211" s="196">
        <f t="shared" si="4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7" t="s">
        <v>189</v>
      </c>
      <c r="AT211" s="197" t="s">
        <v>126</v>
      </c>
      <c r="AU211" s="197" t="s">
        <v>124</v>
      </c>
      <c r="AY211" s="14" t="s">
        <v>123</v>
      </c>
      <c r="BE211" s="198">
        <f t="shared" si="44"/>
        <v>0</v>
      </c>
      <c r="BF211" s="198">
        <f t="shared" si="45"/>
        <v>0</v>
      </c>
      <c r="BG211" s="198">
        <f t="shared" si="46"/>
        <v>0</v>
      </c>
      <c r="BH211" s="198">
        <f t="shared" si="47"/>
        <v>0</v>
      </c>
      <c r="BI211" s="198">
        <f t="shared" si="48"/>
        <v>0</v>
      </c>
      <c r="BJ211" s="14" t="s">
        <v>124</v>
      </c>
      <c r="BK211" s="198">
        <f t="shared" si="49"/>
        <v>0</v>
      </c>
      <c r="BL211" s="14" t="s">
        <v>189</v>
      </c>
      <c r="BM211" s="197" t="s">
        <v>409</v>
      </c>
    </row>
    <row r="212" spans="1:65" s="2" customFormat="1" ht="24.2" customHeight="1">
      <c r="A212" s="31"/>
      <c r="B212" s="32"/>
      <c r="C212" s="185" t="s">
        <v>410</v>
      </c>
      <c r="D212" s="185" t="s">
        <v>126</v>
      </c>
      <c r="E212" s="186" t="s">
        <v>411</v>
      </c>
      <c r="F212" s="187" t="s">
        <v>412</v>
      </c>
      <c r="G212" s="188" t="s">
        <v>342</v>
      </c>
      <c r="H212" s="189">
        <v>55.8</v>
      </c>
      <c r="I212" s="190"/>
      <c r="J212" s="191">
        <f t="shared" si="40"/>
        <v>0</v>
      </c>
      <c r="K212" s="192"/>
      <c r="L212" s="36"/>
      <c r="M212" s="193" t="s">
        <v>1</v>
      </c>
      <c r="N212" s="194" t="s">
        <v>41</v>
      </c>
      <c r="O212" s="69"/>
      <c r="P212" s="195">
        <f t="shared" si="41"/>
        <v>0</v>
      </c>
      <c r="Q212" s="195">
        <v>2.1557299999999998E-3</v>
      </c>
      <c r="R212" s="195">
        <f t="shared" si="42"/>
        <v>0.12028973399999998</v>
      </c>
      <c r="S212" s="195">
        <v>0</v>
      </c>
      <c r="T212" s="196">
        <f t="shared" si="4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7" t="s">
        <v>189</v>
      </c>
      <c r="AT212" s="197" t="s">
        <v>126</v>
      </c>
      <c r="AU212" s="197" t="s">
        <v>124</v>
      </c>
      <c r="AY212" s="14" t="s">
        <v>123</v>
      </c>
      <c r="BE212" s="198">
        <f t="shared" si="44"/>
        <v>0</v>
      </c>
      <c r="BF212" s="198">
        <f t="shared" si="45"/>
        <v>0</v>
      </c>
      <c r="BG212" s="198">
        <f t="shared" si="46"/>
        <v>0</v>
      </c>
      <c r="BH212" s="198">
        <f t="shared" si="47"/>
        <v>0</v>
      </c>
      <c r="BI212" s="198">
        <f t="shared" si="48"/>
        <v>0</v>
      </c>
      <c r="BJ212" s="14" t="s">
        <v>124</v>
      </c>
      <c r="BK212" s="198">
        <f t="shared" si="49"/>
        <v>0</v>
      </c>
      <c r="BL212" s="14" t="s">
        <v>189</v>
      </c>
      <c r="BM212" s="197" t="s">
        <v>413</v>
      </c>
    </row>
    <row r="213" spans="1:65" s="2" customFormat="1" ht="24.2" customHeight="1">
      <c r="A213" s="31"/>
      <c r="B213" s="32"/>
      <c r="C213" s="185" t="s">
        <v>414</v>
      </c>
      <c r="D213" s="185" t="s">
        <v>126</v>
      </c>
      <c r="E213" s="186" t="s">
        <v>415</v>
      </c>
      <c r="F213" s="187" t="s">
        <v>416</v>
      </c>
      <c r="G213" s="188" t="s">
        <v>342</v>
      </c>
      <c r="H213" s="189">
        <v>55.8</v>
      </c>
      <c r="I213" s="190"/>
      <c r="J213" s="191">
        <f t="shared" si="40"/>
        <v>0</v>
      </c>
      <c r="K213" s="192"/>
      <c r="L213" s="36"/>
      <c r="M213" s="193" t="s">
        <v>1</v>
      </c>
      <c r="N213" s="194" t="s">
        <v>41</v>
      </c>
      <c r="O213" s="69"/>
      <c r="P213" s="195">
        <f t="shared" si="41"/>
        <v>0</v>
      </c>
      <c r="Q213" s="195">
        <v>0</v>
      </c>
      <c r="R213" s="195">
        <f t="shared" si="42"/>
        <v>0</v>
      </c>
      <c r="S213" s="195">
        <v>3.3E-3</v>
      </c>
      <c r="T213" s="196">
        <f t="shared" si="43"/>
        <v>0.18414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7" t="s">
        <v>189</v>
      </c>
      <c r="AT213" s="197" t="s">
        <v>126</v>
      </c>
      <c r="AU213" s="197" t="s">
        <v>124</v>
      </c>
      <c r="AY213" s="14" t="s">
        <v>123</v>
      </c>
      <c r="BE213" s="198">
        <f t="shared" si="44"/>
        <v>0</v>
      </c>
      <c r="BF213" s="198">
        <f t="shared" si="45"/>
        <v>0</v>
      </c>
      <c r="BG213" s="198">
        <f t="shared" si="46"/>
        <v>0</v>
      </c>
      <c r="BH213" s="198">
        <f t="shared" si="47"/>
        <v>0</v>
      </c>
      <c r="BI213" s="198">
        <f t="shared" si="48"/>
        <v>0</v>
      </c>
      <c r="BJ213" s="14" t="s">
        <v>124</v>
      </c>
      <c r="BK213" s="198">
        <f t="shared" si="49"/>
        <v>0</v>
      </c>
      <c r="BL213" s="14" t="s">
        <v>189</v>
      </c>
      <c r="BM213" s="197" t="s">
        <v>417</v>
      </c>
    </row>
    <row r="214" spans="1:65" s="2" customFormat="1" ht="24.2" customHeight="1">
      <c r="A214" s="31"/>
      <c r="B214" s="32"/>
      <c r="C214" s="185" t="s">
        <v>418</v>
      </c>
      <c r="D214" s="185" t="s">
        <v>126</v>
      </c>
      <c r="E214" s="186" t="s">
        <v>419</v>
      </c>
      <c r="F214" s="187" t="s">
        <v>420</v>
      </c>
      <c r="G214" s="188" t="s">
        <v>342</v>
      </c>
      <c r="H214" s="189">
        <v>27.7</v>
      </c>
      <c r="I214" s="190"/>
      <c r="J214" s="191">
        <f t="shared" si="40"/>
        <v>0</v>
      </c>
      <c r="K214" s="192"/>
      <c r="L214" s="36"/>
      <c r="M214" s="193" t="s">
        <v>1</v>
      </c>
      <c r="N214" s="194" t="s">
        <v>41</v>
      </c>
      <c r="O214" s="69"/>
      <c r="P214" s="195">
        <f t="shared" si="41"/>
        <v>0</v>
      </c>
      <c r="Q214" s="195">
        <v>2.847254E-3</v>
      </c>
      <c r="R214" s="195">
        <f t="shared" si="42"/>
        <v>7.8868935799999998E-2</v>
      </c>
      <c r="S214" s="195">
        <v>0</v>
      </c>
      <c r="T214" s="196">
        <f t="shared" si="4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7" t="s">
        <v>189</v>
      </c>
      <c r="AT214" s="197" t="s">
        <v>126</v>
      </c>
      <c r="AU214" s="197" t="s">
        <v>124</v>
      </c>
      <c r="AY214" s="14" t="s">
        <v>123</v>
      </c>
      <c r="BE214" s="198">
        <f t="shared" si="44"/>
        <v>0</v>
      </c>
      <c r="BF214" s="198">
        <f t="shared" si="45"/>
        <v>0</v>
      </c>
      <c r="BG214" s="198">
        <f t="shared" si="46"/>
        <v>0</v>
      </c>
      <c r="BH214" s="198">
        <f t="shared" si="47"/>
        <v>0</v>
      </c>
      <c r="BI214" s="198">
        <f t="shared" si="48"/>
        <v>0</v>
      </c>
      <c r="BJ214" s="14" t="s">
        <v>124</v>
      </c>
      <c r="BK214" s="198">
        <f t="shared" si="49"/>
        <v>0</v>
      </c>
      <c r="BL214" s="14" t="s">
        <v>189</v>
      </c>
      <c r="BM214" s="197" t="s">
        <v>421</v>
      </c>
    </row>
    <row r="215" spans="1:65" s="2" customFormat="1" ht="33" customHeight="1">
      <c r="A215" s="31"/>
      <c r="B215" s="32"/>
      <c r="C215" s="185" t="s">
        <v>422</v>
      </c>
      <c r="D215" s="185" t="s">
        <v>126</v>
      </c>
      <c r="E215" s="186" t="s">
        <v>423</v>
      </c>
      <c r="F215" s="187" t="s">
        <v>424</v>
      </c>
      <c r="G215" s="188" t="s">
        <v>342</v>
      </c>
      <c r="H215" s="189">
        <v>26.4</v>
      </c>
      <c r="I215" s="190"/>
      <c r="J215" s="191">
        <f t="shared" si="40"/>
        <v>0</v>
      </c>
      <c r="K215" s="192"/>
      <c r="L215" s="36"/>
      <c r="M215" s="193" t="s">
        <v>1</v>
      </c>
      <c r="N215" s="194" t="s">
        <v>41</v>
      </c>
      <c r="O215" s="69"/>
      <c r="P215" s="195">
        <f t="shared" si="41"/>
        <v>0</v>
      </c>
      <c r="Q215" s="195">
        <v>2.2472600000000001E-3</v>
      </c>
      <c r="R215" s="195">
        <f t="shared" si="42"/>
        <v>5.9327663999999995E-2</v>
      </c>
      <c r="S215" s="195">
        <v>0</v>
      </c>
      <c r="T215" s="196">
        <f t="shared" si="4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7" t="s">
        <v>189</v>
      </c>
      <c r="AT215" s="197" t="s">
        <v>126</v>
      </c>
      <c r="AU215" s="197" t="s">
        <v>124</v>
      </c>
      <c r="AY215" s="14" t="s">
        <v>123</v>
      </c>
      <c r="BE215" s="198">
        <f t="shared" si="44"/>
        <v>0</v>
      </c>
      <c r="BF215" s="198">
        <f t="shared" si="45"/>
        <v>0</v>
      </c>
      <c r="BG215" s="198">
        <f t="shared" si="46"/>
        <v>0</v>
      </c>
      <c r="BH215" s="198">
        <f t="shared" si="47"/>
        <v>0</v>
      </c>
      <c r="BI215" s="198">
        <f t="shared" si="48"/>
        <v>0</v>
      </c>
      <c r="BJ215" s="14" t="s">
        <v>124</v>
      </c>
      <c r="BK215" s="198">
        <f t="shared" si="49"/>
        <v>0</v>
      </c>
      <c r="BL215" s="14" t="s">
        <v>189</v>
      </c>
      <c r="BM215" s="197" t="s">
        <v>425</v>
      </c>
    </row>
    <row r="216" spans="1:65" s="2" customFormat="1" ht="24.2" customHeight="1">
      <c r="A216" s="31"/>
      <c r="B216" s="32"/>
      <c r="C216" s="185" t="s">
        <v>426</v>
      </c>
      <c r="D216" s="185" t="s">
        <v>126</v>
      </c>
      <c r="E216" s="186" t="s">
        <v>427</v>
      </c>
      <c r="F216" s="187" t="s">
        <v>428</v>
      </c>
      <c r="G216" s="188" t="s">
        <v>342</v>
      </c>
      <c r="H216" s="189">
        <v>26.4</v>
      </c>
      <c r="I216" s="190"/>
      <c r="J216" s="191">
        <f t="shared" si="40"/>
        <v>0</v>
      </c>
      <c r="K216" s="192"/>
      <c r="L216" s="36"/>
      <c r="M216" s="193" t="s">
        <v>1</v>
      </c>
      <c r="N216" s="194" t="s">
        <v>41</v>
      </c>
      <c r="O216" s="69"/>
      <c r="P216" s="195">
        <f t="shared" si="41"/>
        <v>0</v>
      </c>
      <c r="Q216" s="195">
        <v>0</v>
      </c>
      <c r="R216" s="195">
        <f t="shared" si="42"/>
        <v>0</v>
      </c>
      <c r="S216" s="195">
        <v>1.3500000000000001E-3</v>
      </c>
      <c r="T216" s="196">
        <f t="shared" si="43"/>
        <v>3.5639999999999998E-2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7" t="s">
        <v>189</v>
      </c>
      <c r="AT216" s="197" t="s">
        <v>126</v>
      </c>
      <c r="AU216" s="197" t="s">
        <v>124</v>
      </c>
      <c r="AY216" s="14" t="s">
        <v>123</v>
      </c>
      <c r="BE216" s="198">
        <f t="shared" si="44"/>
        <v>0</v>
      </c>
      <c r="BF216" s="198">
        <f t="shared" si="45"/>
        <v>0</v>
      </c>
      <c r="BG216" s="198">
        <f t="shared" si="46"/>
        <v>0</v>
      </c>
      <c r="BH216" s="198">
        <f t="shared" si="47"/>
        <v>0</v>
      </c>
      <c r="BI216" s="198">
        <f t="shared" si="48"/>
        <v>0</v>
      </c>
      <c r="BJ216" s="14" t="s">
        <v>124</v>
      </c>
      <c r="BK216" s="198">
        <f t="shared" si="49"/>
        <v>0</v>
      </c>
      <c r="BL216" s="14" t="s">
        <v>189</v>
      </c>
      <c r="BM216" s="197" t="s">
        <v>429</v>
      </c>
    </row>
    <row r="217" spans="1:65" s="2" customFormat="1" ht="24.2" customHeight="1">
      <c r="A217" s="31"/>
      <c r="B217" s="32"/>
      <c r="C217" s="185" t="s">
        <v>430</v>
      </c>
      <c r="D217" s="185" t="s">
        <v>126</v>
      </c>
      <c r="E217" s="186" t="s">
        <v>431</v>
      </c>
      <c r="F217" s="187" t="s">
        <v>432</v>
      </c>
      <c r="G217" s="188" t="s">
        <v>342</v>
      </c>
      <c r="H217" s="189">
        <v>21</v>
      </c>
      <c r="I217" s="190"/>
      <c r="J217" s="191">
        <f t="shared" si="40"/>
        <v>0</v>
      </c>
      <c r="K217" s="192"/>
      <c r="L217" s="36"/>
      <c r="M217" s="193" t="s">
        <v>1</v>
      </c>
      <c r="N217" s="194" t="s">
        <v>41</v>
      </c>
      <c r="O217" s="69"/>
      <c r="P217" s="195">
        <f t="shared" si="41"/>
        <v>0</v>
      </c>
      <c r="Q217" s="195">
        <v>2.0699999999999998E-3</v>
      </c>
      <c r="R217" s="195">
        <f t="shared" si="42"/>
        <v>4.3469999999999995E-2</v>
      </c>
      <c r="S217" s="195">
        <v>0</v>
      </c>
      <c r="T217" s="196">
        <f t="shared" si="4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7" t="s">
        <v>189</v>
      </c>
      <c r="AT217" s="197" t="s">
        <v>126</v>
      </c>
      <c r="AU217" s="197" t="s">
        <v>124</v>
      </c>
      <c r="AY217" s="14" t="s">
        <v>123</v>
      </c>
      <c r="BE217" s="198">
        <f t="shared" si="44"/>
        <v>0</v>
      </c>
      <c r="BF217" s="198">
        <f t="shared" si="45"/>
        <v>0</v>
      </c>
      <c r="BG217" s="198">
        <f t="shared" si="46"/>
        <v>0</v>
      </c>
      <c r="BH217" s="198">
        <f t="shared" si="47"/>
        <v>0</v>
      </c>
      <c r="BI217" s="198">
        <f t="shared" si="48"/>
        <v>0</v>
      </c>
      <c r="BJ217" s="14" t="s">
        <v>124</v>
      </c>
      <c r="BK217" s="198">
        <f t="shared" si="49"/>
        <v>0</v>
      </c>
      <c r="BL217" s="14" t="s">
        <v>189</v>
      </c>
      <c r="BM217" s="197" t="s">
        <v>433</v>
      </c>
    </row>
    <row r="218" spans="1:65" s="2" customFormat="1" ht="24.2" customHeight="1">
      <c r="A218" s="31"/>
      <c r="B218" s="32"/>
      <c r="C218" s="185" t="s">
        <v>434</v>
      </c>
      <c r="D218" s="185" t="s">
        <v>126</v>
      </c>
      <c r="E218" s="186" t="s">
        <v>435</v>
      </c>
      <c r="F218" s="187" t="s">
        <v>436</v>
      </c>
      <c r="G218" s="188" t="s">
        <v>342</v>
      </c>
      <c r="H218" s="189">
        <v>21</v>
      </c>
      <c r="I218" s="190"/>
      <c r="J218" s="191">
        <f t="shared" si="40"/>
        <v>0</v>
      </c>
      <c r="K218" s="192"/>
      <c r="L218" s="36"/>
      <c r="M218" s="193" t="s">
        <v>1</v>
      </c>
      <c r="N218" s="194" t="s">
        <v>41</v>
      </c>
      <c r="O218" s="69"/>
      <c r="P218" s="195">
        <f t="shared" si="41"/>
        <v>0</v>
      </c>
      <c r="Q218" s="195">
        <v>0</v>
      </c>
      <c r="R218" s="195">
        <f t="shared" si="42"/>
        <v>0</v>
      </c>
      <c r="S218" s="195">
        <v>2.2599999999999999E-3</v>
      </c>
      <c r="T218" s="196">
        <f t="shared" si="43"/>
        <v>4.7459999999999995E-2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7" t="s">
        <v>189</v>
      </c>
      <c r="AT218" s="197" t="s">
        <v>126</v>
      </c>
      <c r="AU218" s="197" t="s">
        <v>124</v>
      </c>
      <c r="AY218" s="14" t="s">
        <v>123</v>
      </c>
      <c r="BE218" s="198">
        <f t="shared" si="44"/>
        <v>0</v>
      </c>
      <c r="BF218" s="198">
        <f t="shared" si="45"/>
        <v>0</v>
      </c>
      <c r="BG218" s="198">
        <f t="shared" si="46"/>
        <v>0</v>
      </c>
      <c r="BH218" s="198">
        <f t="shared" si="47"/>
        <v>0</v>
      </c>
      <c r="BI218" s="198">
        <f t="shared" si="48"/>
        <v>0</v>
      </c>
      <c r="BJ218" s="14" t="s">
        <v>124</v>
      </c>
      <c r="BK218" s="198">
        <f t="shared" si="49"/>
        <v>0</v>
      </c>
      <c r="BL218" s="14" t="s">
        <v>189</v>
      </c>
      <c r="BM218" s="197" t="s">
        <v>437</v>
      </c>
    </row>
    <row r="219" spans="1:65" s="2" customFormat="1" ht="24.2" customHeight="1">
      <c r="A219" s="31"/>
      <c r="B219" s="32"/>
      <c r="C219" s="185" t="s">
        <v>438</v>
      </c>
      <c r="D219" s="185" t="s">
        <v>126</v>
      </c>
      <c r="E219" s="186" t="s">
        <v>439</v>
      </c>
      <c r="F219" s="187" t="s">
        <v>440</v>
      </c>
      <c r="G219" s="188" t="s">
        <v>144</v>
      </c>
      <c r="H219" s="189">
        <v>542.5</v>
      </c>
      <c r="I219" s="190"/>
      <c r="J219" s="191">
        <f t="shared" si="40"/>
        <v>0</v>
      </c>
      <c r="K219" s="192"/>
      <c r="L219" s="36"/>
      <c r="M219" s="193" t="s">
        <v>1</v>
      </c>
      <c r="N219" s="194" t="s">
        <v>41</v>
      </c>
      <c r="O219" s="69"/>
      <c r="P219" s="195">
        <f t="shared" si="41"/>
        <v>0</v>
      </c>
      <c r="Q219" s="195">
        <v>1.2579999999999999E-4</v>
      </c>
      <c r="R219" s="195">
        <f t="shared" si="42"/>
        <v>6.8246500000000002E-2</v>
      </c>
      <c r="S219" s="195">
        <v>0</v>
      </c>
      <c r="T219" s="196">
        <f t="shared" si="4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7" t="s">
        <v>189</v>
      </c>
      <c r="AT219" s="197" t="s">
        <v>126</v>
      </c>
      <c r="AU219" s="197" t="s">
        <v>124</v>
      </c>
      <c r="AY219" s="14" t="s">
        <v>123</v>
      </c>
      <c r="BE219" s="198">
        <f t="shared" si="44"/>
        <v>0</v>
      </c>
      <c r="BF219" s="198">
        <f t="shared" si="45"/>
        <v>0</v>
      </c>
      <c r="BG219" s="198">
        <f t="shared" si="46"/>
        <v>0</v>
      </c>
      <c r="BH219" s="198">
        <f t="shared" si="47"/>
        <v>0</v>
      </c>
      <c r="BI219" s="198">
        <f t="shared" si="48"/>
        <v>0</v>
      </c>
      <c r="BJ219" s="14" t="s">
        <v>124</v>
      </c>
      <c r="BK219" s="198">
        <f t="shared" si="49"/>
        <v>0</v>
      </c>
      <c r="BL219" s="14" t="s">
        <v>189</v>
      </c>
      <c r="BM219" s="197" t="s">
        <v>441</v>
      </c>
    </row>
    <row r="220" spans="1:65" s="2" customFormat="1" ht="24.2" customHeight="1">
      <c r="A220" s="31"/>
      <c r="B220" s="32"/>
      <c r="C220" s="185" t="s">
        <v>442</v>
      </c>
      <c r="D220" s="185" t="s">
        <v>126</v>
      </c>
      <c r="E220" s="186" t="s">
        <v>443</v>
      </c>
      <c r="F220" s="187" t="s">
        <v>444</v>
      </c>
      <c r="G220" s="188" t="s">
        <v>299</v>
      </c>
      <c r="H220" s="210"/>
      <c r="I220" s="190"/>
      <c r="J220" s="191">
        <f t="shared" si="40"/>
        <v>0</v>
      </c>
      <c r="K220" s="192"/>
      <c r="L220" s="36"/>
      <c r="M220" s="193" t="s">
        <v>1</v>
      </c>
      <c r="N220" s="194" t="s">
        <v>41</v>
      </c>
      <c r="O220" s="69"/>
      <c r="P220" s="195">
        <f t="shared" si="41"/>
        <v>0</v>
      </c>
      <c r="Q220" s="195">
        <v>0</v>
      </c>
      <c r="R220" s="195">
        <f t="shared" si="42"/>
        <v>0</v>
      </c>
      <c r="S220" s="195">
        <v>0</v>
      </c>
      <c r="T220" s="196">
        <f t="shared" si="4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7" t="s">
        <v>189</v>
      </c>
      <c r="AT220" s="197" t="s">
        <v>126</v>
      </c>
      <c r="AU220" s="197" t="s">
        <v>124</v>
      </c>
      <c r="AY220" s="14" t="s">
        <v>123</v>
      </c>
      <c r="BE220" s="198">
        <f t="shared" si="44"/>
        <v>0</v>
      </c>
      <c r="BF220" s="198">
        <f t="shared" si="45"/>
        <v>0</v>
      </c>
      <c r="BG220" s="198">
        <f t="shared" si="46"/>
        <v>0</v>
      </c>
      <c r="BH220" s="198">
        <f t="shared" si="47"/>
        <v>0</v>
      </c>
      <c r="BI220" s="198">
        <f t="shared" si="48"/>
        <v>0</v>
      </c>
      <c r="BJ220" s="14" t="s">
        <v>124</v>
      </c>
      <c r="BK220" s="198">
        <f t="shared" si="49"/>
        <v>0</v>
      </c>
      <c r="BL220" s="14" t="s">
        <v>189</v>
      </c>
      <c r="BM220" s="197" t="s">
        <v>445</v>
      </c>
    </row>
    <row r="221" spans="1:65" s="12" customFormat="1" ht="22.9" customHeight="1">
      <c r="B221" s="169"/>
      <c r="C221" s="170"/>
      <c r="D221" s="171" t="s">
        <v>74</v>
      </c>
      <c r="E221" s="183" t="s">
        <v>446</v>
      </c>
      <c r="F221" s="183" t="s">
        <v>447</v>
      </c>
      <c r="G221" s="170"/>
      <c r="H221" s="170"/>
      <c r="I221" s="173"/>
      <c r="J221" s="184">
        <f>BK221</f>
        <v>0</v>
      </c>
      <c r="K221" s="170"/>
      <c r="L221" s="175"/>
      <c r="M221" s="176"/>
      <c r="N221" s="177"/>
      <c r="O221" s="177"/>
      <c r="P221" s="178">
        <f>SUM(P222:P228)</f>
        <v>0</v>
      </c>
      <c r="Q221" s="177"/>
      <c r="R221" s="178">
        <f>SUM(R222:R228)</f>
        <v>0.20704420000000001</v>
      </c>
      <c r="S221" s="177"/>
      <c r="T221" s="179">
        <f>SUM(T222:T228)</f>
        <v>3.7974999999999999</v>
      </c>
      <c r="AR221" s="180" t="s">
        <v>124</v>
      </c>
      <c r="AT221" s="181" t="s">
        <v>74</v>
      </c>
      <c r="AU221" s="181" t="s">
        <v>80</v>
      </c>
      <c r="AY221" s="180" t="s">
        <v>123</v>
      </c>
      <c r="BK221" s="182">
        <f>SUM(BK222:BK228)</f>
        <v>0</v>
      </c>
    </row>
    <row r="222" spans="1:65" s="2" customFormat="1" ht="24.2" customHeight="1">
      <c r="A222" s="31"/>
      <c r="B222" s="32"/>
      <c r="C222" s="185" t="s">
        <v>448</v>
      </c>
      <c r="D222" s="185" t="s">
        <v>126</v>
      </c>
      <c r="E222" s="186" t="s">
        <v>449</v>
      </c>
      <c r="F222" s="187" t="s">
        <v>450</v>
      </c>
      <c r="G222" s="188" t="s">
        <v>144</v>
      </c>
      <c r="H222" s="189">
        <v>47.52</v>
      </c>
      <c r="I222" s="190"/>
      <c r="J222" s="191">
        <f t="shared" ref="J222:J228" si="50">ROUND(I222*H222,2)</f>
        <v>0</v>
      </c>
      <c r="K222" s="192"/>
      <c r="L222" s="36"/>
      <c r="M222" s="193" t="s">
        <v>1</v>
      </c>
      <c r="N222" s="194" t="s">
        <v>41</v>
      </c>
      <c r="O222" s="69"/>
      <c r="P222" s="195">
        <f t="shared" ref="P222:P228" si="51">O222*H222</f>
        <v>0</v>
      </c>
      <c r="Q222" s="195">
        <v>3.0000000000000001E-5</v>
      </c>
      <c r="R222" s="195">
        <f t="shared" ref="R222:R228" si="52">Q222*H222</f>
        <v>1.4256000000000002E-3</v>
      </c>
      <c r="S222" s="195">
        <v>0</v>
      </c>
      <c r="T222" s="196">
        <f t="shared" ref="T222:T228" si="53"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7" t="s">
        <v>189</v>
      </c>
      <c r="AT222" s="197" t="s">
        <v>126</v>
      </c>
      <c r="AU222" s="197" t="s">
        <v>124</v>
      </c>
      <c r="AY222" s="14" t="s">
        <v>123</v>
      </c>
      <c r="BE222" s="198">
        <f t="shared" ref="BE222:BE228" si="54">IF(N222="základná",J222,0)</f>
        <v>0</v>
      </c>
      <c r="BF222" s="198">
        <f t="shared" ref="BF222:BF228" si="55">IF(N222="znížená",J222,0)</f>
        <v>0</v>
      </c>
      <c r="BG222" s="198">
        <f t="shared" ref="BG222:BG228" si="56">IF(N222="zákl. prenesená",J222,0)</f>
        <v>0</v>
      </c>
      <c r="BH222" s="198">
        <f t="shared" ref="BH222:BH228" si="57">IF(N222="zníž. prenesená",J222,0)</f>
        <v>0</v>
      </c>
      <c r="BI222" s="198">
        <f t="shared" ref="BI222:BI228" si="58">IF(N222="nulová",J222,0)</f>
        <v>0</v>
      </c>
      <c r="BJ222" s="14" t="s">
        <v>124</v>
      </c>
      <c r="BK222" s="198">
        <f t="shared" ref="BK222:BK228" si="59">ROUND(I222*H222,2)</f>
        <v>0</v>
      </c>
      <c r="BL222" s="14" t="s">
        <v>189</v>
      </c>
      <c r="BM222" s="197" t="s">
        <v>451</v>
      </c>
    </row>
    <row r="223" spans="1:65" s="2" customFormat="1" ht="24.2" customHeight="1">
      <c r="A223" s="31"/>
      <c r="B223" s="32"/>
      <c r="C223" s="199" t="s">
        <v>452</v>
      </c>
      <c r="D223" s="199" t="s">
        <v>276</v>
      </c>
      <c r="E223" s="200" t="s">
        <v>453</v>
      </c>
      <c r="F223" s="201" t="s">
        <v>454</v>
      </c>
      <c r="G223" s="202" t="s">
        <v>144</v>
      </c>
      <c r="H223" s="203">
        <v>47.52</v>
      </c>
      <c r="I223" s="204"/>
      <c r="J223" s="205">
        <f t="shared" si="50"/>
        <v>0</v>
      </c>
      <c r="K223" s="206"/>
      <c r="L223" s="207"/>
      <c r="M223" s="208" t="s">
        <v>1</v>
      </c>
      <c r="N223" s="209" t="s">
        <v>41</v>
      </c>
      <c r="O223" s="69"/>
      <c r="P223" s="195">
        <f t="shared" si="51"/>
        <v>0</v>
      </c>
      <c r="Q223" s="195">
        <v>4.3E-3</v>
      </c>
      <c r="R223" s="195">
        <f t="shared" si="52"/>
        <v>0.20433600000000002</v>
      </c>
      <c r="S223" s="195">
        <v>0</v>
      </c>
      <c r="T223" s="196">
        <f t="shared" si="5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7" t="s">
        <v>253</v>
      </c>
      <c r="AT223" s="197" t="s">
        <v>276</v>
      </c>
      <c r="AU223" s="197" t="s">
        <v>124</v>
      </c>
      <c r="AY223" s="14" t="s">
        <v>123</v>
      </c>
      <c r="BE223" s="198">
        <f t="shared" si="54"/>
        <v>0</v>
      </c>
      <c r="BF223" s="198">
        <f t="shared" si="55"/>
        <v>0</v>
      </c>
      <c r="BG223" s="198">
        <f t="shared" si="56"/>
        <v>0</v>
      </c>
      <c r="BH223" s="198">
        <f t="shared" si="57"/>
        <v>0</v>
      </c>
      <c r="BI223" s="198">
        <f t="shared" si="58"/>
        <v>0</v>
      </c>
      <c r="BJ223" s="14" t="s">
        <v>124</v>
      </c>
      <c r="BK223" s="198">
        <f t="shared" si="59"/>
        <v>0</v>
      </c>
      <c r="BL223" s="14" t="s">
        <v>189</v>
      </c>
      <c r="BM223" s="197" t="s">
        <v>455</v>
      </c>
    </row>
    <row r="224" spans="1:65" s="2" customFormat="1" ht="24.2" customHeight="1">
      <c r="A224" s="31"/>
      <c r="B224" s="32"/>
      <c r="C224" s="185" t="s">
        <v>456</v>
      </c>
      <c r="D224" s="185" t="s">
        <v>126</v>
      </c>
      <c r="E224" s="186" t="s">
        <v>457</v>
      </c>
      <c r="F224" s="187" t="s">
        <v>458</v>
      </c>
      <c r="G224" s="188" t="s">
        <v>144</v>
      </c>
      <c r="H224" s="189">
        <v>542.5</v>
      </c>
      <c r="I224" s="190"/>
      <c r="J224" s="191">
        <f t="shared" si="50"/>
        <v>0</v>
      </c>
      <c r="K224" s="192"/>
      <c r="L224" s="36"/>
      <c r="M224" s="193" t="s">
        <v>1</v>
      </c>
      <c r="N224" s="194" t="s">
        <v>41</v>
      </c>
      <c r="O224" s="69"/>
      <c r="P224" s="195">
        <f t="shared" si="51"/>
        <v>0</v>
      </c>
      <c r="Q224" s="195">
        <v>0</v>
      </c>
      <c r="R224" s="195">
        <f t="shared" si="52"/>
        <v>0</v>
      </c>
      <c r="S224" s="195">
        <v>7.0000000000000001E-3</v>
      </c>
      <c r="T224" s="196">
        <f t="shared" si="53"/>
        <v>3.7974999999999999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7" t="s">
        <v>189</v>
      </c>
      <c r="AT224" s="197" t="s">
        <v>126</v>
      </c>
      <c r="AU224" s="197" t="s">
        <v>124</v>
      </c>
      <c r="AY224" s="14" t="s">
        <v>123</v>
      </c>
      <c r="BE224" s="198">
        <f t="shared" si="54"/>
        <v>0</v>
      </c>
      <c r="BF224" s="198">
        <f t="shared" si="55"/>
        <v>0</v>
      </c>
      <c r="BG224" s="198">
        <f t="shared" si="56"/>
        <v>0</v>
      </c>
      <c r="BH224" s="198">
        <f t="shared" si="57"/>
        <v>0</v>
      </c>
      <c r="BI224" s="198">
        <f t="shared" si="58"/>
        <v>0</v>
      </c>
      <c r="BJ224" s="14" t="s">
        <v>124</v>
      </c>
      <c r="BK224" s="198">
        <f t="shared" si="59"/>
        <v>0</v>
      </c>
      <c r="BL224" s="14" t="s">
        <v>189</v>
      </c>
      <c r="BM224" s="197" t="s">
        <v>459</v>
      </c>
    </row>
    <row r="225" spans="1:65" s="2" customFormat="1" ht="24.2" customHeight="1">
      <c r="A225" s="31"/>
      <c r="B225" s="32"/>
      <c r="C225" s="185" t="s">
        <v>460</v>
      </c>
      <c r="D225" s="185" t="s">
        <v>126</v>
      </c>
      <c r="E225" s="186" t="s">
        <v>461</v>
      </c>
      <c r="F225" s="187" t="s">
        <v>462</v>
      </c>
      <c r="G225" s="188" t="s">
        <v>463</v>
      </c>
      <c r="H225" s="189">
        <v>2</v>
      </c>
      <c r="I225" s="190"/>
      <c r="J225" s="191">
        <f t="shared" si="50"/>
        <v>0</v>
      </c>
      <c r="K225" s="192"/>
      <c r="L225" s="36"/>
      <c r="M225" s="193" t="s">
        <v>1</v>
      </c>
      <c r="N225" s="194" t="s">
        <v>41</v>
      </c>
      <c r="O225" s="69"/>
      <c r="P225" s="195">
        <f t="shared" si="51"/>
        <v>0</v>
      </c>
      <c r="Q225" s="195">
        <v>3.213E-4</v>
      </c>
      <c r="R225" s="195">
        <f t="shared" si="52"/>
        <v>6.4260000000000001E-4</v>
      </c>
      <c r="S225" s="195">
        <v>0</v>
      </c>
      <c r="T225" s="196">
        <f t="shared" si="5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7" t="s">
        <v>189</v>
      </c>
      <c r="AT225" s="197" t="s">
        <v>126</v>
      </c>
      <c r="AU225" s="197" t="s">
        <v>124</v>
      </c>
      <c r="AY225" s="14" t="s">
        <v>123</v>
      </c>
      <c r="BE225" s="198">
        <f t="shared" si="54"/>
        <v>0</v>
      </c>
      <c r="BF225" s="198">
        <f t="shared" si="55"/>
        <v>0</v>
      </c>
      <c r="BG225" s="198">
        <f t="shared" si="56"/>
        <v>0</v>
      </c>
      <c r="BH225" s="198">
        <f t="shared" si="57"/>
        <v>0</v>
      </c>
      <c r="BI225" s="198">
        <f t="shared" si="58"/>
        <v>0</v>
      </c>
      <c r="BJ225" s="14" t="s">
        <v>124</v>
      </c>
      <c r="BK225" s="198">
        <f t="shared" si="59"/>
        <v>0</v>
      </c>
      <c r="BL225" s="14" t="s">
        <v>189</v>
      </c>
      <c r="BM225" s="197" t="s">
        <v>464</v>
      </c>
    </row>
    <row r="226" spans="1:65" s="2" customFormat="1" ht="24.2" customHeight="1">
      <c r="A226" s="31"/>
      <c r="B226" s="32"/>
      <c r="C226" s="199" t="s">
        <v>465</v>
      </c>
      <c r="D226" s="199" t="s">
        <v>276</v>
      </c>
      <c r="E226" s="200" t="s">
        <v>80</v>
      </c>
      <c r="F226" s="201" t="s">
        <v>466</v>
      </c>
      <c r="G226" s="202" t="s">
        <v>463</v>
      </c>
      <c r="H226" s="203">
        <v>2</v>
      </c>
      <c r="I226" s="204"/>
      <c r="J226" s="205">
        <f t="shared" si="50"/>
        <v>0</v>
      </c>
      <c r="K226" s="206"/>
      <c r="L226" s="207"/>
      <c r="M226" s="208" t="s">
        <v>1</v>
      </c>
      <c r="N226" s="209" t="s">
        <v>41</v>
      </c>
      <c r="O226" s="69"/>
      <c r="P226" s="195">
        <f t="shared" si="51"/>
        <v>0</v>
      </c>
      <c r="Q226" s="195">
        <v>0</v>
      </c>
      <c r="R226" s="195">
        <f t="shared" si="52"/>
        <v>0</v>
      </c>
      <c r="S226" s="195">
        <v>0</v>
      </c>
      <c r="T226" s="196">
        <f t="shared" si="5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7" t="s">
        <v>253</v>
      </c>
      <c r="AT226" s="197" t="s">
        <v>276</v>
      </c>
      <c r="AU226" s="197" t="s">
        <v>124</v>
      </c>
      <c r="AY226" s="14" t="s">
        <v>123</v>
      </c>
      <c r="BE226" s="198">
        <f t="shared" si="54"/>
        <v>0</v>
      </c>
      <c r="BF226" s="198">
        <f t="shared" si="55"/>
        <v>0</v>
      </c>
      <c r="BG226" s="198">
        <f t="shared" si="56"/>
        <v>0</v>
      </c>
      <c r="BH226" s="198">
        <f t="shared" si="57"/>
        <v>0</v>
      </c>
      <c r="BI226" s="198">
        <f t="shared" si="58"/>
        <v>0</v>
      </c>
      <c r="BJ226" s="14" t="s">
        <v>124</v>
      </c>
      <c r="BK226" s="198">
        <f t="shared" si="59"/>
        <v>0</v>
      </c>
      <c r="BL226" s="14" t="s">
        <v>189</v>
      </c>
      <c r="BM226" s="197" t="s">
        <v>467</v>
      </c>
    </row>
    <row r="227" spans="1:65" s="2" customFormat="1" ht="16.5" customHeight="1">
      <c r="A227" s="31"/>
      <c r="B227" s="32"/>
      <c r="C227" s="185" t="s">
        <v>468</v>
      </c>
      <c r="D227" s="185" t="s">
        <v>126</v>
      </c>
      <c r="E227" s="186" t="s">
        <v>469</v>
      </c>
      <c r="F227" s="187" t="s">
        <v>470</v>
      </c>
      <c r="G227" s="188" t="s">
        <v>463</v>
      </c>
      <c r="H227" s="189">
        <v>2</v>
      </c>
      <c r="I227" s="190"/>
      <c r="J227" s="191">
        <f t="shared" si="50"/>
        <v>0</v>
      </c>
      <c r="K227" s="192"/>
      <c r="L227" s="36"/>
      <c r="M227" s="193" t="s">
        <v>1</v>
      </c>
      <c r="N227" s="194" t="s">
        <v>41</v>
      </c>
      <c r="O227" s="69"/>
      <c r="P227" s="195">
        <f t="shared" si="51"/>
        <v>0</v>
      </c>
      <c r="Q227" s="195">
        <v>3.2000000000000003E-4</v>
      </c>
      <c r="R227" s="195">
        <f t="shared" si="52"/>
        <v>6.4000000000000005E-4</v>
      </c>
      <c r="S227" s="195">
        <v>0</v>
      </c>
      <c r="T227" s="196">
        <f t="shared" si="5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7" t="s">
        <v>189</v>
      </c>
      <c r="AT227" s="197" t="s">
        <v>126</v>
      </c>
      <c r="AU227" s="197" t="s">
        <v>124</v>
      </c>
      <c r="AY227" s="14" t="s">
        <v>123</v>
      </c>
      <c r="BE227" s="198">
        <f t="shared" si="54"/>
        <v>0</v>
      </c>
      <c r="BF227" s="198">
        <f t="shared" si="55"/>
        <v>0</v>
      </c>
      <c r="BG227" s="198">
        <f t="shared" si="56"/>
        <v>0</v>
      </c>
      <c r="BH227" s="198">
        <f t="shared" si="57"/>
        <v>0</v>
      </c>
      <c r="BI227" s="198">
        <f t="shared" si="58"/>
        <v>0</v>
      </c>
      <c r="BJ227" s="14" t="s">
        <v>124</v>
      </c>
      <c r="BK227" s="198">
        <f t="shared" si="59"/>
        <v>0</v>
      </c>
      <c r="BL227" s="14" t="s">
        <v>189</v>
      </c>
      <c r="BM227" s="197" t="s">
        <v>471</v>
      </c>
    </row>
    <row r="228" spans="1:65" s="2" customFormat="1" ht="24.2" customHeight="1">
      <c r="A228" s="31"/>
      <c r="B228" s="32"/>
      <c r="C228" s="185" t="s">
        <v>472</v>
      </c>
      <c r="D228" s="185" t="s">
        <v>126</v>
      </c>
      <c r="E228" s="186" t="s">
        <v>473</v>
      </c>
      <c r="F228" s="187" t="s">
        <v>474</v>
      </c>
      <c r="G228" s="188" t="s">
        <v>299</v>
      </c>
      <c r="H228" s="210"/>
      <c r="I228" s="190"/>
      <c r="J228" s="191">
        <f t="shared" si="50"/>
        <v>0</v>
      </c>
      <c r="K228" s="192"/>
      <c r="L228" s="36"/>
      <c r="M228" s="193" t="s">
        <v>1</v>
      </c>
      <c r="N228" s="194" t="s">
        <v>41</v>
      </c>
      <c r="O228" s="69"/>
      <c r="P228" s="195">
        <f t="shared" si="51"/>
        <v>0</v>
      </c>
      <c r="Q228" s="195">
        <v>0</v>
      </c>
      <c r="R228" s="195">
        <f t="shared" si="52"/>
        <v>0</v>
      </c>
      <c r="S228" s="195">
        <v>0</v>
      </c>
      <c r="T228" s="196">
        <f t="shared" si="5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7" t="s">
        <v>189</v>
      </c>
      <c r="AT228" s="197" t="s">
        <v>126</v>
      </c>
      <c r="AU228" s="197" t="s">
        <v>124</v>
      </c>
      <c r="AY228" s="14" t="s">
        <v>123</v>
      </c>
      <c r="BE228" s="198">
        <f t="shared" si="54"/>
        <v>0</v>
      </c>
      <c r="BF228" s="198">
        <f t="shared" si="55"/>
        <v>0</v>
      </c>
      <c r="BG228" s="198">
        <f t="shared" si="56"/>
        <v>0</v>
      </c>
      <c r="BH228" s="198">
        <f t="shared" si="57"/>
        <v>0</v>
      </c>
      <c r="BI228" s="198">
        <f t="shared" si="58"/>
        <v>0</v>
      </c>
      <c r="BJ228" s="14" t="s">
        <v>124</v>
      </c>
      <c r="BK228" s="198">
        <f t="shared" si="59"/>
        <v>0</v>
      </c>
      <c r="BL228" s="14" t="s">
        <v>189</v>
      </c>
      <c r="BM228" s="197" t="s">
        <v>475</v>
      </c>
    </row>
    <row r="229" spans="1:65" s="12" customFormat="1" ht="22.9" customHeight="1">
      <c r="B229" s="169"/>
      <c r="C229" s="170"/>
      <c r="D229" s="171" t="s">
        <v>74</v>
      </c>
      <c r="E229" s="183" t="s">
        <v>476</v>
      </c>
      <c r="F229" s="183" t="s">
        <v>477</v>
      </c>
      <c r="G229" s="170"/>
      <c r="H229" s="170"/>
      <c r="I229" s="173"/>
      <c r="J229" s="184">
        <f>BK229</f>
        <v>0</v>
      </c>
      <c r="K229" s="170"/>
      <c r="L229" s="175"/>
      <c r="M229" s="176"/>
      <c r="N229" s="177"/>
      <c r="O229" s="177"/>
      <c r="P229" s="178">
        <f>SUM(P230:P232)</f>
        <v>0</v>
      </c>
      <c r="Q229" s="177"/>
      <c r="R229" s="178">
        <f>SUM(R230:R232)</f>
        <v>3.5736000000000006E-3</v>
      </c>
      <c r="S229" s="177"/>
      <c r="T229" s="179">
        <f>SUM(T230:T232)</f>
        <v>0</v>
      </c>
      <c r="AR229" s="180" t="s">
        <v>124</v>
      </c>
      <c r="AT229" s="181" t="s">
        <v>74</v>
      </c>
      <c r="AU229" s="181" t="s">
        <v>80</v>
      </c>
      <c r="AY229" s="180" t="s">
        <v>123</v>
      </c>
      <c r="BK229" s="182">
        <f>SUM(BK230:BK232)</f>
        <v>0</v>
      </c>
    </row>
    <row r="230" spans="1:65" s="2" customFormat="1" ht="16.5" customHeight="1">
      <c r="A230" s="31"/>
      <c r="B230" s="32"/>
      <c r="C230" s="185" t="s">
        <v>478</v>
      </c>
      <c r="D230" s="185" t="s">
        <v>126</v>
      </c>
      <c r="E230" s="186" t="s">
        <v>479</v>
      </c>
      <c r="F230" s="187" t="s">
        <v>480</v>
      </c>
      <c r="G230" s="188" t="s">
        <v>342</v>
      </c>
      <c r="H230" s="189">
        <v>89.34</v>
      </c>
      <c r="I230" s="190"/>
      <c r="J230" s="191">
        <f>ROUND(I230*H230,2)</f>
        <v>0</v>
      </c>
      <c r="K230" s="192"/>
      <c r="L230" s="36"/>
      <c r="M230" s="193" t="s">
        <v>1</v>
      </c>
      <c r="N230" s="194" t="s">
        <v>41</v>
      </c>
      <c r="O230" s="69"/>
      <c r="P230" s="195">
        <f>O230*H230</f>
        <v>0</v>
      </c>
      <c r="Q230" s="195">
        <v>4.0000000000000003E-5</v>
      </c>
      <c r="R230" s="195">
        <f>Q230*H230</f>
        <v>3.5736000000000006E-3</v>
      </c>
      <c r="S230" s="195">
        <v>0</v>
      </c>
      <c r="T230" s="196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7" t="s">
        <v>189</v>
      </c>
      <c r="AT230" s="197" t="s">
        <v>126</v>
      </c>
      <c r="AU230" s="197" t="s">
        <v>124</v>
      </c>
      <c r="AY230" s="14" t="s">
        <v>123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4" t="s">
        <v>124</v>
      </c>
      <c r="BK230" s="198">
        <f>ROUND(I230*H230,2)</f>
        <v>0</v>
      </c>
      <c r="BL230" s="14" t="s">
        <v>189</v>
      </c>
      <c r="BM230" s="197" t="s">
        <v>481</v>
      </c>
    </row>
    <row r="231" spans="1:65" s="2" customFormat="1" ht="16.5" customHeight="1">
      <c r="A231" s="31"/>
      <c r="B231" s="32"/>
      <c r="C231" s="199" t="s">
        <v>482</v>
      </c>
      <c r="D231" s="199" t="s">
        <v>276</v>
      </c>
      <c r="E231" s="200" t="s">
        <v>483</v>
      </c>
      <c r="F231" s="201" t="s">
        <v>484</v>
      </c>
      <c r="G231" s="202" t="s">
        <v>342</v>
      </c>
      <c r="H231" s="203">
        <v>90.233000000000004</v>
      </c>
      <c r="I231" s="204"/>
      <c r="J231" s="205">
        <f>ROUND(I231*H231,2)</f>
        <v>0</v>
      </c>
      <c r="K231" s="206"/>
      <c r="L231" s="207"/>
      <c r="M231" s="208" t="s">
        <v>1</v>
      </c>
      <c r="N231" s="209" t="s">
        <v>41</v>
      </c>
      <c r="O231" s="69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7" t="s">
        <v>253</v>
      </c>
      <c r="AT231" s="197" t="s">
        <v>276</v>
      </c>
      <c r="AU231" s="197" t="s">
        <v>124</v>
      </c>
      <c r="AY231" s="14" t="s">
        <v>123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4" t="s">
        <v>124</v>
      </c>
      <c r="BK231" s="198">
        <f>ROUND(I231*H231,2)</f>
        <v>0</v>
      </c>
      <c r="BL231" s="14" t="s">
        <v>189</v>
      </c>
      <c r="BM231" s="197" t="s">
        <v>485</v>
      </c>
    </row>
    <row r="232" spans="1:65" s="2" customFormat="1" ht="24.2" customHeight="1">
      <c r="A232" s="31"/>
      <c r="B232" s="32"/>
      <c r="C232" s="185" t="s">
        <v>486</v>
      </c>
      <c r="D232" s="185" t="s">
        <v>126</v>
      </c>
      <c r="E232" s="186" t="s">
        <v>487</v>
      </c>
      <c r="F232" s="187" t="s">
        <v>488</v>
      </c>
      <c r="G232" s="188" t="s">
        <v>299</v>
      </c>
      <c r="H232" s="210"/>
      <c r="I232" s="190"/>
      <c r="J232" s="191">
        <f>ROUND(I232*H232,2)</f>
        <v>0</v>
      </c>
      <c r="K232" s="192"/>
      <c r="L232" s="36"/>
      <c r="M232" s="193" t="s">
        <v>1</v>
      </c>
      <c r="N232" s="194" t="s">
        <v>41</v>
      </c>
      <c r="O232" s="69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7" t="s">
        <v>189</v>
      </c>
      <c r="AT232" s="197" t="s">
        <v>126</v>
      </c>
      <c r="AU232" s="197" t="s">
        <v>124</v>
      </c>
      <c r="AY232" s="14" t="s">
        <v>123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4" t="s">
        <v>124</v>
      </c>
      <c r="BK232" s="198">
        <f>ROUND(I232*H232,2)</f>
        <v>0</v>
      </c>
      <c r="BL232" s="14" t="s">
        <v>189</v>
      </c>
      <c r="BM232" s="197" t="s">
        <v>489</v>
      </c>
    </row>
    <row r="233" spans="1:65" s="12" customFormat="1" ht="22.9" customHeight="1">
      <c r="B233" s="169"/>
      <c r="C233" s="170"/>
      <c r="D233" s="171" t="s">
        <v>74</v>
      </c>
      <c r="E233" s="183" t="s">
        <v>490</v>
      </c>
      <c r="F233" s="183" t="s">
        <v>491</v>
      </c>
      <c r="G233" s="170"/>
      <c r="H233" s="170"/>
      <c r="I233" s="173"/>
      <c r="J233" s="184">
        <f>BK233</f>
        <v>0</v>
      </c>
      <c r="K233" s="170"/>
      <c r="L233" s="175"/>
      <c r="M233" s="176"/>
      <c r="N233" s="177"/>
      <c r="O233" s="177"/>
      <c r="P233" s="178">
        <f>SUM(P234:P236)</f>
        <v>0</v>
      </c>
      <c r="Q233" s="177"/>
      <c r="R233" s="178">
        <f>SUM(R234:R236)</f>
        <v>0.39280000000000004</v>
      </c>
      <c r="S233" s="177"/>
      <c r="T233" s="179">
        <f>SUM(T234:T236)</f>
        <v>0</v>
      </c>
      <c r="AR233" s="180" t="s">
        <v>124</v>
      </c>
      <c r="AT233" s="181" t="s">
        <v>74</v>
      </c>
      <c r="AU233" s="181" t="s">
        <v>80</v>
      </c>
      <c r="AY233" s="180" t="s">
        <v>123</v>
      </c>
      <c r="BK233" s="182">
        <f>SUM(BK234:BK236)</f>
        <v>0</v>
      </c>
    </row>
    <row r="234" spans="1:65" s="2" customFormat="1" ht="33" customHeight="1">
      <c r="A234" s="31"/>
      <c r="B234" s="32"/>
      <c r="C234" s="185" t="s">
        <v>492</v>
      </c>
      <c r="D234" s="185" t="s">
        <v>126</v>
      </c>
      <c r="E234" s="186" t="s">
        <v>493</v>
      </c>
      <c r="F234" s="187" t="s">
        <v>494</v>
      </c>
      <c r="G234" s="188" t="s">
        <v>144</v>
      </c>
      <c r="H234" s="189">
        <v>5.6</v>
      </c>
      <c r="I234" s="190"/>
      <c r="J234" s="191">
        <f>ROUND(I234*H234,2)</f>
        <v>0</v>
      </c>
      <c r="K234" s="192"/>
      <c r="L234" s="36"/>
      <c r="M234" s="193" t="s">
        <v>1</v>
      </c>
      <c r="N234" s="194" t="s">
        <v>41</v>
      </c>
      <c r="O234" s="69"/>
      <c r="P234" s="195">
        <f>O234*H234</f>
        <v>0</v>
      </c>
      <c r="Q234" s="195">
        <v>1.3849999999999999E-2</v>
      </c>
      <c r="R234" s="195">
        <f>Q234*H234</f>
        <v>7.755999999999999E-2</v>
      </c>
      <c r="S234" s="195">
        <v>0</v>
      </c>
      <c r="T234" s="196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7" t="s">
        <v>189</v>
      </c>
      <c r="AT234" s="197" t="s">
        <v>126</v>
      </c>
      <c r="AU234" s="197" t="s">
        <v>124</v>
      </c>
      <c r="AY234" s="14" t="s">
        <v>123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4" t="s">
        <v>124</v>
      </c>
      <c r="BK234" s="198">
        <f>ROUND(I234*H234,2)</f>
        <v>0</v>
      </c>
      <c r="BL234" s="14" t="s">
        <v>189</v>
      </c>
      <c r="BM234" s="197" t="s">
        <v>495</v>
      </c>
    </row>
    <row r="235" spans="1:65" s="2" customFormat="1" ht="16.5" customHeight="1">
      <c r="A235" s="31"/>
      <c r="B235" s="32"/>
      <c r="C235" s="185" t="s">
        <v>496</v>
      </c>
      <c r="D235" s="185" t="s">
        <v>126</v>
      </c>
      <c r="E235" s="186" t="s">
        <v>497</v>
      </c>
      <c r="F235" s="187" t="s">
        <v>498</v>
      </c>
      <c r="G235" s="188" t="s">
        <v>144</v>
      </c>
      <c r="H235" s="189">
        <v>394.05</v>
      </c>
      <c r="I235" s="190"/>
      <c r="J235" s="191">
        <f>ROUND(I235*H235,2)</f>
        <v>0</v>
      </c>
      <c r="K235" s="192"/>
      <c r="L235" s="36"/>
      <c r="M235" s="193" t="s">
        <v>1</v>
      </c>
      <c r="N235" s="194" t="s">
        <v>41</v>
      </c>
      <c r="O235" s="69"/>
      <c r="P235" s="195">
        <f>O235*H235</f>
        <v>0</v>
      </c>
      <c r="Q235" s="195">
        <v>8.0000000000000004E-4</v>
      </c>
      <c r="R235" s="195">
        <f>Q235*H235</f>
        <v>0.31524000000000002</v>
      </c>
      <c r="S235" s="195">
        <v>0</v>
      </c>
      <c r="T235" s="196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7" t="s">
        <v>189</v>
      </c>
      <c r="AT235" s="197" t="s">
        <v>126</v>
      </c>
      <c r="AU235" s="197" t="s">
        <v>124</v>
      </c>
      <c r="AY235" s="14" t="s">
        <v>123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4" t="s">
        <v>124</v>
      </c>
      <c r="BK235" s="198">
        <f>ROUND(I235*H235,2)</f>
        <v>0</v>
      </c>
      <c r="BL235" s="14" t="s">
        <v>189</v>
      </c>
      <c r="BM235" s="197" t="s">
        <v>499</v>
      </c>
    </row>
    <row r="236" spans="1:65" s="2" customFormat="1" ht="24.2" customHeight="1">
      <c r="A236" s="31"/>
      <c r="B236" s="32"/>
      <c r="C236" s="185" t="s">
        <v>500</v>
      </c>
      <c r="D236" s="185" t="s">
        <v>126</v>
      </c>
      <c r="E236" s="186" t="s">
        <v>501</v>
      </c>
      <c r="F236" s="187" t="s">
        <v>502</v>
      </c>
      <c r="G236" s="188" t="s">
        <v>299</v>
      </c>
      <c r="H236" s="210"/>
      <c r="I236" s="190"/>
      <c r="J236" s="191">
        <f>ROUND(I236*H236,2)</f>
        <v>0</v>
      </c>
      <c r="K236" s="192"/>
      <c r="L236" s="36"/>
      <c r="M236" s="193" t="s">
        <v>1</v>
      </c>
      <c r="N236" s="194" t="s">
        <v>41</v>
      </c>
      <c r="O236" s="69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7" t="s">
        <v>189</v>
      </c>
      <c r="AT236" s="197" t="s">
        <v>126</v>
      </c>
      <c r="AU236" s="197" t="s">
        <v>124</v>
      </c>
      <c r="AY236" s="14" t="s">
        <v>123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4" t="s">
        <v>124</v>
      </c>
      <c r="BK236" s="198">
        <f>ROUND(I236*H236,2)</f>
        <v>0</v>
      </c>
      <c r="BL236" s="14" t="s">
        <v>189</v>
      </c>
      <c r="BM236" s="197" t="s">
        <v>503</v>
      </c>
    </row>
    <row r="237" spans="1:65" s="12" customFormat="1" ht="22.9" customHeight="1">
      <c r="B237" s="169"/>
      <c r="C237" s="170"/>
      <c r="D237" s="171" t="s">
        <v>74</v>
      </c>
      <c r="E237" s="183" t="s">
        <v>504</v>
      </c>
      <c r="F237" s="183" t="s">
        <v>505</v>
      </c>
      <c r="G237" s="170"/>
      <c r="H237" s="170"/>
      <c r="I237" s="173"/>
      <c r="J237" s="184">
        <f>BK237</f>
        <v>0</v>
      </c>
      <c r="K237" s="170"/>
      <c r="L237" s="175"/>
      <c r="M237" s="176"/>
      <c r="N237" s="177"/>
      <c r="O237" s="177"/>
      <c r="P237" s="178">
        <f>SUM(P238:P240)</f>
        <v>0</v>
      </c>
      <c r="Q237" s="177"/>
      <c r="R237" s="178">
        <f>SUM(R238:R240)</f>
        <v>0.24115539999999999</v>
      </c>
      <c r="S237" s="177"/>
      <c r="T237" s="179">
        <f>SUM(T238:T240)</f>
        <v>0</v>
      </c>
      <c r="AR237" s="180" t="s">
        <v>124</v>
      </c>
      <c r="AT237" s="181" t="s">
        <v>74</v>
      </c>
      <c r="AU237" s="181" t="s">
        <v>80</v>
      </c>
      <c r="AY237" s="180" t="s">
        <v>123</v>
      </c>
      <c r="BK237" s="182">
        <f>SUM(BK238:BK240)</f>
        <v>0</v>
      </c>
    </row>
    <row r="238" spans="1:65" s="2" customFormat="1" ht="24.2" customHeight="1">
      <c r="A238" s="31"/>
      <c r="B238" s="32"/>
      <c r="C238" s="185" t="s">
        <v>506</v>
      </c>
      <c r="D238" s="185" t="s">
        <v>126</v>
      </c>
      <c r="E238" s="186" t="s">
        <v>507</v>
      </c>
      <c r="F238" s="187" t="s">
        <v>508</v>
      </c>
      <c r="G238" s="188" t="s">
        <v>144</v>
      </c>
      <c r="H238" s="189">
        <v>245.36</v>
      </c>
      <c r="I238" s="190"/>
      <c r="J238" s="191">
        <f>ROUND(I238*H238,2)</f>
        <v>0</v>
      </c>
      <c r="K238" s="192"/>
      <c r="L238" s="36"/>
      <c r="M238" s="193" t="s">
        <v>1</v>
      </c>
      <c r="N238" s="194" t="s">
        <v>41</v>
      </c>
      <c r="O238" s="69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7" t="s">
        <v>189</v>
      </c>
      <c r="AT238" s="197" t="s">
        <v>126</v>
      </c>
      <c r="AU238" s="197" t="s">
        <v>124</v>
      </c>
      <c r="AY238" s="14" t="s">
        <v>123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4" t="s">
        <v>124</v>
      </c>
      <c r="BK238" s="198">
        <f>ROUND(I238*H238,2)</f>
        <v>0</v>
      </c>
      <c r="BL238" s="14" t="s">
        <v>189</v>
      </c>
      <c r="BM238" s="197" t="s">
        <v>509</v>
      </c>
    </row>
    <row r="239" spans="1:65" s="2" customFormat="1" ht="24.2" customHeight="1">
      <c r="A239" s="31"/>
      <c r="B239" s="32"/>
      <c r="C239" s="185" t="s">
        <v>510</v>
      </c>
      <c r="D239" s="185" t="s">
        <v>126</v>
      </c>
      <c r="E239" s="186" t="s">
        <v>511</v>
      </c>
      <c r="F239" s="187" t="s">
        <v>512</v>
      </c>
      <c r="G239" s="188" t="s">
        <v>144</v>
      </c>
      <c r="H239" s="189">
        <v>245.36</v>
      </c>
      <c r="I239" s="190"/>
      <c r="J239" s="191">
        <f>ROUND(I239*H239,2)</f>
        <v>0</v>
      </c>
      <c r="K239" s="192"/>
      <c r="L239" s="36"/>
      <c r="M239" s="193" t="s">
        <v>1</v>
      </c>
      <c r="N239" s="194" t="s">
        <v>41</v>
      </c>
      <c r="O239" s="69"/>
      <c r="P239" s="195">
        <f>O239*H239</f>
        <v>0</v>
      </c>
      <c r="Q239" s="195">
        <v>8.8999999999999995E-4</v>
      </c>
      <c r="R239" s="195">
        <f>Q239*H239</f>
        <v>0.21837039999999999</v>
      </c>
      <c r="S239" s="195">
        <v>0</v>
      </c>
      <c r="T239" s="196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7" t="s">
        <v>189</v>
      </c>
      <c r="AT239" s="197" t="s">
        <v>126</v>
      </c>
      <c r="AU239" s="197" t="s">
        <v>124</v>
      </c>
      <c r="AY239" s="14" t="s">
        <v>123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4" t="s">
        <v>124</v>
      </c>
      <c r="BK239" s="198">
        <f>ROUND(I239*H239,2)</f>
        <v>0</v>
      </c>
      <c r="BL239" s="14" t="s">
        <v>189</v>
      </c>
      <c r="BM239" s="197" t="s">
        <v>513</v>
      </c>
    </row>
    <row r="240" spans="1:65" s="2" customFormat="1" ht="37.9" customHeight="1">
      <c r="A240" s="31"/>
      <c r="B240" s="32"/>
      <c r="C240" s="185" t="s">
        <v>514</v>
      </c>
      <c r="D240" s="185" t="s">
        <v>126</v>
      </c>
      <c r="E240" s="186" t="s">
        <v>515</v>
      </c>
      <c r="F240" s="187" t="s">
        <v>516</v>
      </c>
      <c r="G240" s="188" t="s">
        <v>144</v>
      </c>
      <c r="H240" s="189">
        <v>1085</v>
      </c>
      <c r="I240" s="190"/>
      <c r="J240" s="191">
        <f>ROUND(I240*H240,2)</f>
        <v>0</v>
      </c>
      <c r="K240" s="192"/>
      <c r="L240" s="36"/>
      <c r="M240" s="193" t="s">
        <v>1</v>
      </c>
      <c r="N240" s="194" t="s">
        <v>41</v>
      </c>
      <c r="O240" s="69"/>
      <c r="P240" s="195">
        <f>O240*H240</f>
        <v>0</v>
      </c>
      <c r="Q240" s="195">
        <v>2.0999999999999999E-5</v>
      </c>
      <c r="R240" s="195">
        <f>Q240*H240</f>
        <v>2.2785E-2</v>
      </c>
      <c r="S240" s="195">
        <v>0</v>
      </c>
      <c r="T240" s="196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7" t="s">
        <v>189</v>
      </c>
      <c r="AT240" s="197" t="s">
        <v>126</v>
      </c>
      <c r="AU240" s="197" t="s">
        <v>124</v>
      </c>
      <c r="AY240" s="14" t="s">
        <v>123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4" t="s">
        <v>124</v>
      </c>
      <c r="BK240" s="198">
        <f>ROUND(I240*H240,2)</f>
        <v>0</v>
      </c>
      <c r="BL240" s="14" t="s">
        <v>189</v>
      </c>
      <c r="BM240" s="197" t="s">
        <v>517</v>
      </c>
    </row>
    <row r="241" spans="1:65" s="12" customFormat="1" ht="22.9" customHeight="1">
      <c r="B241" s="169"/>
      <c r="C241" s="170"/>
      <c r="D241" s="171" t="s">
        <v>74</v>
      </c>
      <c r="E241" s="183" t="s">
        <v>518</v>
      </c>
      <c r="F241" s="183" t="s">
        <v>519</v>
      </c>
      <c r="G241" s="170"/>
      <c r="H241" s="170"/>
      <c r="I241" s="173"/>
      <c r="J241" s="184">
        <f>BK241</f>
        <v>0</v>
      </c>
      <c r="K241" s="170"/>
      <c r="L241" s="175"/>
      <c r="M241" s="176"/>
      <c r="N241" s="177"/>
      <c r="O241" s="177"/>
      <c r="P241" s="178">
        <f>SUM(P242:P244)</f>
        <v>0</v>
      </c>
      <c r="Q241" s="177"/>
      <c r="R241" s="178">
        <f>SUM(R242:R244)</f>
        <v>0.16310223600000001</v>
      </c>
      <c r="S241" s="177"/>
      <c r="T241" s="179">
        <f>SUM(T242:T244)</f>
        <v>0</v>
      </c>
      <c r="AR241" s="180" t="s">
        <v>124</v>
      </c>
      <c r="AT241" s="181" t="s">
        <v>74</v>
      </c>
      <c r="AU241" s="181" t="s">
        <v>80</v>
      </c>
      <c r="AY241" s="180" t="s">
        <v>123</v>
      </c>
      <c r="BK241" s="182">
        <f>SUM(BK242:BK244)</f>
        <v>0</v>
      </c>
    </row>
    <row r="242" spans="1:65" s="2" customFormat="1" ht="24.2" customHeight="1">
      <c r="A242" s="31"/>
      <c r="B242" s="32"/>
      <c r="C242" s="185" t="s">
        <v>520</v>
      </c>
      <c r="D242" s="185" t="s">
        <v>126</v>
      </c>
      <c r="E242" s="186" t="s">
        <v>521</v>
      </c>
      <c r="F242" s="187" t="s">
        <v>522</v>
      </c>
      <c r="G242" s="188" t="s">
        <v>144</v>
      </c>
      <c r="H242" s="189">
        <v>436.92</v>
      </c>
      <c r="I242" s="190"/>
      <c r="J242" s="191">
        <f>ROUND(I242*H242,2)</f>
        <v>0</v>
      </c>
      <c r="K242" s="192"/>
      <c r="L242" s="36"/>
      <c r="M242" s="193" t="s">
        <v>1</v>
      </c>
      <c r="N242" s="194" t="s">
        <v>41</v>
      </c>
      <c r="O242" s="69"/>
      <c r="P242" s="195">
        <f>O242*H242</f>
        <v>0</v>
      </c>
      <c r="Q242" s="195">
        <v>9.7499999999999998E-5</v>
      </c>
      <c r="R242" s="195">
        <f>Q242*H242</f>
        <v>4.2599700000000004E-2</v>
      </c>
      <c r="S242" s="195">
        <v>0</v>
      </c>
      <c r="T242" s="196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7" t="s">
        <v>189</v>
      </c>
      <c r="AT242" s="197" t="s">
        <v>126</v>
      </c>
      <c r="AU242" s="197" t="s">
        <v>124</v>
      </c>
      <c r="AY242" s="14" t="s">
        <v>123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4" t="s">
        <v>124</v>
      </c>
      <c r="BK242" s="198">
        <f>ROUND(I242*H242,2)</f>
        <v>0</v>
      </c>
      <c r="BL242" s="14" t="s">
        <v>189</v>
      </c>
      <c r="BM242" s="197" t="s">
        <v>523</v>
      </c>
    </row>
    <row r="243" spans="1:65" s="2" customFormat="1" ht="24.2" customHeight="1">
      <c r="A243" s="31"/>
      <c r="B243" s="32"/>
      <c r="C243" s="185" t="s">
        <v>524</v>
      </c>
      <c r="D243" s="185" t="s">
        <v>126</v>
      </c>
      <c r="E243" s="186" t="s">
        <v>525</v>
      </c>
      <c r="F243" s="187" t="s">
        <v>526</v>
      </c>
      <c r="G243" s="188" t="s">
        <v>144</v>
      </c>
      <c r="H243" s="189">
        <v>399.65</v>
      </c>
      <c r="I243" s="190"/>
      <c r="J243" s="191">
        <f>ROUND(I243*H243,2)</f>
        <v>0</v>
      </c>
      <c r="K243" s="192"/>
      <c r="L243" s="36"/>
      <c r="M243" s="193" t="s">
        <v>1</v>
      </c>
      <c r="N243" s="194" t="s">
        <v>41</v>
      </c>
      <c r="O243" s="69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7" t="s">
        <v>189</v>
      </c>
      <c r="AT243" s="197" t="s">
        <v>126</v>
      </c>
      <c r="AU243" s="197" t="s">
        <v>124</v>
      </c>
      <c r="AY243" s="14" t="s">
        <v>123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4" t="s">
        <v>124</v>
      </c>
      <c r="BK243" s="198">
        <f>ROUND(I243*H243,2)</f>
        <v>0</v>
      </c>
      <c r="BL243" s="14" t="s">
        <v>189</v>
      </c>
      <c r="BM243" s="197" t="s">
        <v>527</v>
      </c>
    </row>
    <row r="244" spans="1:65" s="2" customFormat="1" ht="33" customHeight="1">
      <c r="A244" s="31"/>
      <c r="B244" s="32"/>
      <c r="C244" s="185" t="s">
        <v>528</v>
      </c>
      <c r="D244" s="185" t="s">
        <v>126</v>
      </c>
      <c r="E244" s="186" t="s">
        <v>529</v>
      </c>
      <c r="F244" s="187" t="s">
        <v>530</v>
      </c>
      <c r="G244" s="188" t="s">
        <v>144</v>
      </c>
      <c r="H244" s="189">
        <v>436.92</v>
      </c>
      <c r="I244" s="190"/>
      <c r="J244" s="191">
        <f>ROUND(I244*H244,2)</f>
        <v>0</v>
      </c>
      <c r="K244" s="192"/>
      <c r="L244" s="36"/>
      <c r="M244" s="193" t="s">
        <v>1</v>
      </c>
      <c r="N244" s="194" t="s">
        <v>41</v>
      </c>
      <c r="O244" s="69"/>
      <c r="P244" s="195">
        <f>O244*H244</f>
        <v>0</v>
      </c>
      <c r="Q244" s="195">
        <v>2.7579999999999998E-4</v>
      </c>
      <c r="R244" s="195">
        <f>Q244*H244</f>
        <v>0.12050253599999999</v>
      </c>
      <c r="S244" s="195">
        <v>0</v>
      </c>
      <c r="T244" s="196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7" t="s">
        <v>189</v>
      </c>
      <c r="AT244" s="197" t="s">
        <v>126</v>
      </c>
      <c r="AU244" s="197" t="s">
        <v>124</v>
      </c>
      <c r="AY244" s="14" t="s">
        <v>123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4" t="s">
        <v>124</v>
      </c>
      <c r="BK244" s="198">
        <f>ROUND(I244*H244,2)</f>
        <v>0</v>
      </c>
      <c r="BL244" s="14" t="s">
        <v>189</v>
      </c>
      <c r="BM244" s="197" t="s">
        <v>531</v>
      </c>
    </row>
    <row r="245" spans="1:65" s="12" customFormat="1" ht="25.9" customHeight="1">
      <c r="B245" s="169"/>
      <c r="C245" s="170"/>
      <c r="D245" s="171" t="s">
        <v>74</v>
      </c>
      <c r="E245" s="172" t="s">
        <v>276</v>
      </c>
      <c r="F245" s="172" t="s">
        <v>532</v>
      </c>
      <c r="G245" s="170"/>
      <c r="H245" s="170"/>
      <c r="I245" s="173"/>
      <c r="J245" s="174">
        <f>BK245</f>
        <v>0</v>
      </c>
      <c r="K245" s="170"/>
      <c r="L245" s="175"/>
      <c r="M245" s="176"/>
      <c r="N245" s="177"/>
      <c r="O245" s="177"/>
      <c r="P245" s="178">
        <f>P246</f>
        <v>0</v>
      </c>
      <c r="Q245" s="177"/>
      <c r="R245" s="178">
        <f>R246</f>
        <v>0</v>
      </c>
      <c r="S245" s="177"/>
      <c r="T245" s="179">
        <f>T246</f>
        <v>0</v>
      </c>
      <c r="AR245" s="180" t="s">
        <v>132</v>
      </c>
      <c r="AT245" s="181" t="s">
        <v>74</v>
      </c>
      <c r="AU245" s="181" t="s">
        <v>75</v>
      </c>
      <c r="AY245" s="180" t="s">
        <v>123</v>
      </c>
      <c r="BK245" s="182">
        <f>BK246</f>
        <v>0</v>
      </c>
    </row>
    <row r="246" spans="1:65" s="12" customFormat="1" ht="22.9" customHeight="1">
      <c r="B246" s="169"/>
      <c r="C246" s="170"/>
      <c r="D246" s="171" t="s">
        <v>74</v>
      </c>
      <c r="E246" s="183" t="s">
        <v>533</v>
      </c>
      <c r="F246" s="183" t="s">
        <v>534</v>
      </c>
      <c r="G246" s="170"/>
      <c r="H246" s="170"/>
      <c r="I246" s="173"/>
      <c r="J246" s="184">
        <f>BK246</f>
        <v>0</v>
      </c>
      <c r="K246" s="170"/>
      <c r="L246" s="175"/>
      <c r="M246" s="176"/>
      <c r="N246" s="177"/>
      <c r="O246" s="177"/>
      <c r="P246" s="178">
        <f>P247</f>
        <v>0</v>
      </c>
      <c r="Q246" s="177"/>
      <c r="R246" s="178">
        <f>R247</f>
        <v>0</v>
      </c>
      <c r="S246" s="177"/>
      <c r="T246" s="179">
        <f>T247</f>
        <v>0</v>
      </c>
      <c r="AR246" s="180" t="s">
        <v>132</v>
      </c>
      <c r="AT246" s="181" t="s">
        <v>74</v>
      </c>
      <c r="AU246" s="181" t="s">
        <v>80</v>
      </c>
      <c r="AY246" s="180" t="s">
        <v>123</v>
      </c>
      <c r="BK246" s="182">
        <f>BK247</f>
        <v>0</v>
      </c>
    </row>
    <row r="247" spans="1:65" s="2" customFormat="1" ht="16.5" customHeight="1">
      <c r="A247" s="31"/>
      <c r="B247" s="32"/>
      <c r="C247" s="185" t="s">
        <v>535</v>
      </c>
      <c r="D247" s="185" t="s">
        <v>126</v>
      </c>
      <c r="E247" s="186" t="s">
        <v>536</v>
      </c>
      <c r="F247" s="187" t="s">
        <v>537</v>
      </c>
      <c r="G247" s="188" t="s">
        <v>463</v>
      </c>
      <c r="H247" s="189">
        <v>1</v>
      </c>
      <c r="I247" s="190"/>
      <c r="J247" s="191">
        <f>ROUND(I247*H247,2)</f>
        <v>0</v>
      </c>
      <c r="K247" s="192"/>
      <c r="L247" s="36"/>
      <c r="M247" s="193" t="s">
        <v>1</v>
      </c>
      <c r="N247" s="194" t="s">
        <v>41</v>
      </c>
      <c r="O247" s="69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7" t="s">
        <v>398</v>
      </c>
      <c r="AT247" s="197" t="s">
        <v>126</v>
      </c>
      <c r="AU247" s="197" t="s">
        <v>124</v>
      </c>
      <c r="AY247" s="14" t="s">
        <v>123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4" t="s">
        <v>124</v>
      </c>
      <c r="BK247" s="198">
        <f>ROUND(I247*H247,2)</f>
        <v>0</v>
      </c>
      <c r="BL247" s="14" t="s">
        <v>398</v>
      </c>
      <c r="BM247" s="197" t="s">
        <v>538</v>
      </c>
    </row>
    <row r="248" spans="1:65" s="12" customFormat="1" ht="25.9" customHeight="1">
      <c r="B248" s="169"/>
      <c r="C248" s="170"/>
      <c r="D248" s="171" t="s">
        <v>74</v>
      </c>
      <c r="E248" s="172" t="s">
        <v>539</v>
      </c>
      <c r="F248" s="172" t="s">
        <v>540</v>
      </c>
      <c r="G248" s="170"/>
      <c r="H248" s="170"/>
      <c r="I248" s="173"/>
      <c r="J248" s="174">
        <f>BK248</f>
        <v>0</v>
      </c>
      <c r="K248" s="170"/>
      <c r="L248" s="175"/>
      <c r="M248" s="176"/>
      <c r="N248" s="177"/>
      <c r="O248" s="177"/>
      <c r="P248" s="178">
        <f>P249</f>
        <v>0</v>
      </c>
      <c r="Q248" s="177"/>
      <c r="R248" s="178">
        <f>R249</f>
        <v>0</v>
      </c>
      <c r="S248" s="177"/>
      <c r="T248" s="179">
        <f>T249</f>
        <v>0</v>
      </c>
      <c r="AR248" s="180" t="s">
        <v>130</v>
      </c>
      <c r="AT248" s="181" t="s">
        <v>74</v>
      </c>
      <c r="AU248" s="181" t="s">
        <v>75</v>
      </c>
      <c r="AY248" s="180" t="s">
        <v>123</v>
      </c>
      <c r="BK248" s="182">
        <f>BK249</f>
        <v>0</v>
      </c>
    </row>
    <row r="249" spans="1:65" s="2" customFormat="1" ht="37.9" customHeight="1">
      <c r="A249" s="31"/>
      <c r="B249" s="32"/>
      <c r="C249" s="185" t="s">
        <v>541</v>
      </c>
      <c r="D249" s="185" t="s">
        <v>126</v>
      </c>
      <c r="E249" s="186" t="s">
        <v>542</v>
      </c>
      <c r="F249" s="187" t="s">
        <v>543</v>
      </c>
      <c r="G249" s="188" t="s">
        <v>544</v>
      </c>
      <c r="H249" s="189">
        <v>50</v>
      </c>
      <c r="I249" s="190"/>
      <c r="J249" s="191">
        <f>ROUND(I249*H249,2)</f>
        <v>0</v>
      </c>
      <c r="K249" s="192"/>
      <c r="L249" s="36"/>
      <c r="M249" s="193" t="s">
        <v>1</v>
      </c>
      <c r="N249" s="194" t="s">
        <v>41</v>
      </c>
      <c r="O249" s="69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7" t="s">
        <v>545</v>
      </c>
      <c r="AT249" s="197" t="s">
        <v>126</v>
      </c>
      <c r="AU249" s="197" t="s">
        <v>80</v>
      </c>
      <c r="AY249" s="14" t="s">
        <v>123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4" t="s">
        <v>124</v>
      </c>
      <c r="BK249" s="198">
        <f>ROUND(I249*H249,2)</f>
        <v>0</v>
      </c>
      <c r="BL249" s="14" t="s">
        <v>545</v>
      </c>
      <c r="BM249" s="197" t="s">
        <v>546</v>
      </c>
    </row>
    <row r="250" spans="1:65" s="12" customFormat="1" ht="25.9" customHeight="1">
      <c r="B250" s="169"/>
      <c r="C250" s="170"/>
      <c r="D250" s="171" t="s">
        <v>74</v>
      </c>
      <c r="E250" s="172" t="s">
        <v>547</v>
      </c>
      <c r="F250" s="172" t="s">
        <v>548</v>
      </c>
      <c r="G250" s="170"/>
      <c r="H250" s="170"/>
      <c r="I250" s="173"/>
      <c r="J250" s="174">
        <f>BK250</f>
        <v>0</v>
      </c>
      <c r="K250" s="170"/>
      <c r="L250" s="175"/>
      <c r="M250" s="176"/>
      <c r="N250" s="177"/>
      <c r="O250" s="177"/>
      <c r="P250" s="178">
        <f>P251</f>
        <v>0</v>
      </c>
      <c r="Q250" s="177"/>
      <c r="R250" s="178">
        <f>R251</f>
        <v>0</v>
      </c>
      <c r="S250" s="177"/>
      <c r="T250" s="179">
        <f>T251</f>
        <v>0</v>
      </c>
      <c r="AR250" s="180" t="s">
        <v>146</v>
      </c>
      <c r="AT250" s="181" t="s">
        <v>74</v>
      </c>
      <c r="AU250" s="181" t="s">
        <v>75</v>
      </c>
      <c r="AY250" s="180" t="s">
        <v>123</v>
      </c>
      <c r="BK250" s="182">
        <f>BK251</f>
        <v>0</v>
      </c>
    </row>
    <row r="251" spans="1:65" s="2" customFormat="1" ht="21.75" customHeight="1">
      <c r="A251" s="31"/>
      <c r="B251" s="32"/>
      <c r="C251" s="185" t="s">
        <v>549</v>
      </c>
      <c r="D251" s="185" t="s">
        <v>126</v>
      </c>
      <c r="E251" s="186" t="s">
        <v>550</v>
      </c>
      <c r="F251" s="187" t="s">
        <v>551</v>
      </c>
      <c r="G251" s="188" t="s">
        <v>552</v>
      </c>
      <c r="H251" s="189">
        <v>1</v>
      </c>
      <c r="I251" s="190"/>
      <c r="J251" s="191">
        <f>ROUND(I251*H251,2)</f>
        <v>0</v>
      </c>
      <c r="K251" s="192"/>
      <c r="L251" s="36"/>
      <c r="M251" s="211" t="s">
        <v>1</v>
      </c>
      <c r="N251" s="212" t="s">
        <v>41</v>
      </c>
      <c r="O251" s="213"/>
      <c r="P251" s="214">
        <f>O251*H251</f>
        <v>0</v>
      </c>
      <c r="Q251" s="214">
        <v>0</v>
      </c>
      <c r="R251" s="214">
        <f>Q251*H251</f>
        <v>0</v>
      </c>
      <c r="S251" s="214">
        <v>0</v>
      </c>
      <c r="T251" s="215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7" t="s">
        <v>553</v>
      </c>
      <c r="AT251" s="197" t="s">
        <v>126</v>
      </c>
      <c r="AU251" s="197" t="s">
        <v>80</v>
      </c>
      <c r="AY251" s="14" t="s">
        <v>123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4" t="s">
        <v>124</v>
      </c>
      <c r="BK251" s="198">
        <f>ROUND(I251*H251,2)</f>
        <v>0</v>
      </c>
      <c r="BL251" s="14" t="s">
        <v>553</v>
      </c>
      <c r="BM251" s="197" t="s">
        <v>554</v>
      </c>
    </row>
    <row r="252" spans="1:65" s="2" customFormat="1" ht="6.95" customHeight="1">
      <c r="A252" s="31"/>
      <c r="B252" s="52"/>
      <c r="C252" s="53"/>
      <c r="D252" s="53"/>
      <c r="E252" s="53"/>
      <c r="F252" s="53"/>
      <c r="G252" s="53"/>
      <c r="H252" s="53"/>
      <c r="I252" s="53"/>
      <c r="J252" s="53"/>
      <c r="K252" s="53"/>
      <c r="L252" s="36"/>
      <c r="M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</row>
  </sheetData>
  <sheetProtection algorithmName="SHA-512" hashValue="ftNIaxYTVX33lDFB0RmMsLQDtr9tKsEhdwyVjgiTCTUHHki2oV7WWceA+M9fPsLB3q0NoiBM8Aotqlv8qXcF+A==" saltValue="tgG5PFbraieFn+gSEupP64NElqD9ApDl0WWOHkAYdjkpV0KEemMmqowduRjPJ1JNg0f9wH9Vo4y92xAazR4Y9A==" spinCount="100000" sheet="1" objects="1" scenarios="1" formatColumns="0" formatRows="0" autoFilter="0"/>
  <autoFilter ref="C132:K251"/>
  <mergeCells count="6">
    <mergeCell ref="L2:V2"/>
    <mergeCell ref="E7:H7"/>
    <mergeCell ref="E16:H16"/>
    <mergeCell ref="E25:H25"/>
    <mergeCell ref="E85:H85"/>
    <mergeCell ref="E125:H1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21 - INOVÁCIA VÝROBY KRMN...</vt:lpstr>
      <vt:lpstr>'21 - INOVÁCIA VÝROBY KRMN...'!Názvy_tlače</vt:lpstr>
      <vt:lpstr>'Rekapitulácia stavby'!Názvy_tlače</vt:lpstr>
      <vt:lpstr>'21 - INOVÁCIA VÝROBY KRMN...'!Oblasť_tlače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MOK\Michal</dc:creator>
  <cp:lastModifiedBy>Windows User</cp:lastModifiedBy>
  <dcterms:created xsi:type="dcterms:W3CDTF">2022-06-06T18:14:39Z</dcterms:created>
  <dcterms:modified xsi:type="dcterms:W3CDTF">2022-06-10T12:16:32Z</dcterms:modified>
</cp:coreProperties>
</file>