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VO\VO-stavebné práce\2022-5 Lesná cesta Bôrovo- oprava vozovky\PD\"/>
    </mc:Choice>
  </mc:AlternateContent>
  <bookViews>
    <workbookView xWindow="-120" yWindow="-120" windowWidth="38640" windowHeight="21840" firstSheet="4" activeTab="4"/>
  </bookViews>
  <sheets>
    <sheet name="Rekapitulácia" sheetId="1" state="veryHidden" r:id="rId1"/>
    <sheet name="Krycí list stavby" sheetId="2" state="veryHidden" r:id="rId2"/>
    <sheet name="Kryci_list 990" sheetId="3" state="veryHidden" r:id="rId3"/>
    <sheet name="Rekap 990" sheetId="4" state="veryHidden" r:id="rId4"/>
    <sheet name="BOROVÔ" sheetId="5" r:id="rId5"/>
  </sheets>
  <definedNames>
    <definedName name="_xlnm.Print_Titles" localSheetId="4">BOROVÔ!$8:$8</definedName>
    <definedName name="_xlnm.Print_Titles" localSheetId="3">'Rekap 990'!$9:$9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2" l="1"/>
  <c r="J18" i="2"/>
  <c r="J17" i="2"/>
  <c r="F19" i="2"/>
  <c r="E19" i="2"/>
  <c r="D19" i="2"/>
  <c r="F18" i="2"/>
  <c r="E18" i="2"/>
  <c r="D18" i="2"/>
  <c r="F17" i="2"/>
  <c r="E17" i="2"/>
  <c r="D17" i="2"/>
  <c r="F16" i="2"/>
  <c r="E16" i="2"/>
  <c r="D16" i="2"/>
  <c r="J15" i="2"/>
  <c r="F8" i="1"/>
  <c r="E8" i="1"/>
  <c r="D8" i="1"/>
  <c r="E7" i="1"/>
  <c r="J17" i="3"/>
  <c r="K7" i="1"/>
  <c r="I30" i="3"/>
  <c r="J30" i="3" s="1"/>
  <c r="Y32" i="5"/>
  <c r="Z32" i="5"/>
  <c r="F13" i="4"/>
  <c r="V29" i="5"/>
  <c r="H29" i="5"/>
  <c r="K28" i="5"/>
  <c r="J28" i="5"/>
  <c r="S28" i="5"/>
  <c r="S29" i="5" s="1"/>
  <c r="E13" i="4" s="1"/>
  <c r="M28" i="5"/>
  <c r="M29" i="5" s="1"/>
  <c r="C13" i="4" s="1"/>
  <c r="L28" i="5"/>
  <c r="G29" i="5" s="1"/>
  <c r="I28" i="5"/>
  <c r="I29" i="5" s="1"/>
  <c r="D13" i="4" s="1"/>
  <c r="H25" i="5"/>
  <c r="K24" i="5"/>
  <c r="J24" i="5"/>
  <c r="V24" i="5"/>
  <c r="V25" i="5" s="1"/>
  <c r="S24" i="5"/>
  <c r="M24" i="5"/>
  <c r="L24" i="5"/>
  <c r="I24" i="5"/>
  <c r="K23" i="5"/>
  <c r="J23" i="5"/>
  <c r="S23" i="5"/>
  <c r="S25" i="5" s="1"/>
  <c r="E12" i="4" s="1"/>
  <c r="M23" i="5"/>
  <c r="L23" i="5"/>
  <c r="I23" i="5"/>
  <c r="K22" i="5"/>
  <c r="J22" i="5"/>
  <c r="S22" i="5"/>
  <c r="M22" i="5"/>
  <c r="M25" i="5" s="1"/>
  <c r="C12" i="4" s="1"/>
  <c r="L22" i="5"/>
  <c r="G25" i="5" s="1"/>
  <c r="I22" i="5"/>
  <c r="I25" i="5" s="1"/>
  <c r="D12" i="4" s="1"/>
  <c r="F11" i="4"/>
  <c r="V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K32" i="5" s="1"/>
  <c r="J11" i="5"/>
  <c r="S11" i="5"/>
  <c r="M11" i="5"/>
  <c r="M19" i="5" s="1"/>
  <c r="C11" i="4" s="1"/>
  <c r="L11" i="5"/>
  <c r="I11" i="5"/>
  <c r="I19" i="5" s="1"/>
  <c r="D11" i="4" s="1"/>
  <c r="J20" i="3"/>
  <c r="I31" i="5" l="1"/>
  <c r="D14" i="4" s="1"/>
  <c r="F15" i="3" s="1"/>
  <c r="M31" i="5"/>
  <c r="C14" i="4" s="1"/>
  <c r="E15" i="3" s="1"/>
  <c r="E15" i="2" s="1"/>
  <c r="V32" i="5"/>
  <c r="F16" i="4" s="1"/>
  <c r="M32" i="5"/>
  <c r="C16" i="4" s="1"/>
  <c r="I32" i="5"/>
  <c r="F12" i="4"/>
  <c r="V31" i="5"/>
  <c r="F14" i="4" s="1"/>
  <c r="G19" i="5"/>
  <c r="H19" i="5"/>
  <c r="L29" i="5"/>
  <c r="B13" i="4" s="1"/>
  <c r="H31" i="5"/>
  <c r="L25" i="5"/>
  <c r="B12" i="4" s="1"/>
  <c r="S19" i="5"/>
  <c r="E11" i="4" s="1"/>
  <c r="L19" i="5"/>
  <c r="B11" i="4" s="1"/>
  <c r="H32" i="5" l="1"/>
  <c r="J24" i="3"/>
  <c r="J24" i="2" s="1"/>
  <c r="F15" i="2"/>
  <c r="F20" i="2" s="1"/>
  <c r="D16" i="4"/>
  <c r="B7" i="1"/>
  <c r="S31" i="5"/>
  <c r="E14" i="4" s="1"/>
  <c r="G31" i="5"/>
  <c r="L31" i="5"/>
  <c r="B14" i="4" s="1"/>
  <c r="D15" i="3" s="1"/>
  <c r="D15" i="2" s="1"/>
  <c r="S32" i="5"/>
  <c r="E16" i="4" s="1"/>
  <c r="J22" i="3"/>
  <c r="J22" i="2" s="1"/>
  <c r="J23" i="3"/>
  <c r="J23" i="2" s="1"/>
  <c r="F20" i="3"/>
  <c r="F22" i="3"/>
  <c r="F22" i="2" s="1"/>
  <c r="F24" i="3"/>
  <c r="F24" i="2" s="1"/>
  <c r="F23" i="3"/>
  <c r="F23" i="2" s="1"/>
  <c r="B8" i="1" l="1"/>
  <c r="L32" i="5"/>
  <c r="B16" i="4" s="1"/>
  <c r="J26" i="2"/>
  <c r="J28" i="2" s="1"/>
  <c r="G32" i="5"/>
  <c r="J26" i="3"/>
  <c r="J28" i="3" l="1"/>
  <c r="I29" i="3" s="1"/>
  <c r="J29" i="3" s="1"/>
  <c r="J31" i="3" s="1"/>
  <c r="C7" i="1"/>
  <c r="C8" i="1" l="1"/>
  <c r="G7" i="1"/>
  <c r="G8" i="1" s="1"/>
  <c r="B9" i="1" s="1"/>
  <c r="B10" i="1" l="1"/>
  <c r="G9" i="1"/>
  <c r="I29" i="2"/>
  <c r="J29" i="2" s="1"/>
  <c r="G10" i="1" l="1"/>
  <c r="G11" i="1" s="1"/>
  <c r="I30" i="2"/>
  <c r="J30" i="2" s="1"/>
  <c r="J31" i="2" s="1"/>
</calcChain>
</file>

<file path=xl/sharedStrings.xml><?xml version="1.0" encoding="utf-8"?>
<sst xmlns="http://schemas.openxmlformats.org/spreadsheetml/2006/main" count="233" uniqueCount="130">
  <si>
    <t>Rekapitulácia rozpočtu</t>
  </si>
  <si>
    <t>Stavba Lesná cesta BOROVÔ - oprava vozovky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</si>
  <si>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</si>
  <si>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</si>
  <si>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</si>
  <si>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</si>
  <si>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</si>
  <si>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</si>
  <si>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</si>
  <si>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</si>
  <si>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</si>
  <si>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</si>
  <si>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Lesná cesta BOROVÔ - oprava vozovky - 360 M</t>
  </si>
  <si>
    <t>Krycí list rozpočtu</t>
  </si>
  <si>
    <t>Miesto: Medzibrod</t>
  </si>
  <si>
    <t>Objekt Lesná cesta BOROVÔ - oprava vozovky - 360 M</t>
  </si>
  <si>
    <t xml:space="preserve">Ks: 2111 Cestné komunikácie                                                                             </t>
  </si>
  <si>
    <t xml:space="preserve">Zákazka: </t>
  </si>
  <si>
    <t>Spracoval: Ing. Böhmer</t>
  </si>
  <si>
    <t xml:space="preserve">Dňa </t>
  </si>
  <si>
    <t>23. 7. 2022</t>
  </si>
  <si>
    <t>Odberateľ: LESY SR, š.p. Odštepný závod Poľana</t>
  </si>
  <si>
    <t>Projektant: VIA OPTIMA, spol. s r.o.</t>
  </si>
  <si>
    <t>Dodávateľ: ...</t>
  </si>
  <si>
    <t>IČO: 36038351</t>
  </si>
  <si>
    <t>DIČ: 2020087982</t>
  </si>
  <si>
    <t xml:space="preserve">IČO: </t>
  </si>
  <si>
    <t xml:space="preserve">DIČ: </t>
  </si>
  <si>
    <t>IČO: 44 314 132</t>
  </si>
  <si>
    <t>DIČ: 2022661597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</si>
  <si>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</si>
  <si>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</si>
  <si>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</si>
  <si>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</si>
  <si>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</si>
  <si>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</si>
  <si>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</si>
  <si>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</si>
  <si>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</si>
  <si>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</si>
  <si>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</si>
  <si>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</si>
  <si>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</si>
  <si>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</si>
  <si>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</si>
  <si>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</si>
  <si>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</si>
  <si>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</si>
  <si>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</si>
  <si>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</si>
  <si>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</si>
  <si>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</si>
  <si>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</si>
  <si>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</si>
  <si>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</si>
  <si>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</si>
  <si>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</si>
  <si>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</si>
  <si>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</si>
  <si>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</si>
  <si>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</si>
  <si>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</si>
  <si>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</si>
  <si>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</si>
  <si>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</si>
  <si>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</si>
  <si>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</si>
  <si>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</si>
  <si>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23. 7. 2022</t>
  </si>
  <si>
    <t>Prehľad rozpočtových nákladov</t>
  </si>
  <si>
    <t>Práce HSV</t>
  </si>
  <si>
    <t>SPEVNENÉ PLOCHY</t>
  </si>
  <si>
    <t>OSTATNÉ KONŠTRUKCIE A PRÁCE</t>
  </si>
  <si>
    <t>PRESUNY HMÔT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</si>
  <si>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</si>
  <si>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</si>
  <si>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</si>
  <si>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</si>
  <si>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</si>
  <si>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</si>
  <si>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</si>
  <si>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</si>
  <si>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</si>
  <si>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</si>
  <si>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</si>
  <si>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</si>
  <si>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Ing. Böhmer</t>
  </si>
  <si>
    <t xml:space="preserve">Ks: </t>
  </si>
  <si>
    <t xml:space="preserve">2111 Cestné komunikácie                                                                             </t>
  </si>
  <si>
    <t xml:space="preserve">Dátum: </t>
  </si>
  <si>
    <t>Zákazka Lesná cesta BOROVÔ - oprava vozovky</t>
  </si>
  <si>
    <t>221/A 1</t>
  </si>
  <si>
    <t xml:space="preserve"> 561261111</t>
  </si>
  <si>
    <t>Zhotovenie podkladu z NRM stabilizovaného hydraulickým spojivom, systém Road Mix,hr.200 mm</t>
  </si>
  <si>
    <t>M2</t>
  </si>
  <si>
    <t xml:space="preserve"> 561511125</t>
  </si>
  <si>
    <t>Príprava drviny fr. 0 - 63 recykl. frezou konštr. pôv. krytu účel. komunikácií pre stabilizáciu SIII</t>
  </si>
  <si>
    <t xml:space="preserve"> 564831111</t>
  </si>
  <si>
    <t>Podklad zo štrkodrviny po zhutnení hrúbky 100 mm</t>
  </si>
  <si>
    <t>m2</t>
  </si>
  <si>
    <t xml:space="preserve"> 569831111</t>
  </si>
  <si>
    <t>Spevnenie krajníc alebo komunikácií štrkodrvinou hrúbky 100 mm</t>
  </si>
  <si>
    <t xml:space="preserve"> 573111113</t>
  </si>
  <si>
    <t>Postrek asfaltový infiltračný s kameninovým posypom z cestného asfaltu v množstve 1,50 kg/m2</t>
  </si>
  <si>
    <t xml:space="preserve"> 573211111</t>
  </si>
  <si>
    <t>Postrek živičný spojovací z cestného asfaltu v množstve do 0,7 kg/m2</t>
  </si>
  <si>
    <t xml:space="preserve"> 577131211</t>
  </si>
  <si>
    <t>Betón asfaltový akostnej triedy II. jemnozrnný AC 8 (ABJ) strednozrnný AC 11 (ABS) alebo hrubozrnný AC 16 (ABH) hrúbky 40 mm</t>
  </si>
  <si>
    <t xml:space="preserve"> 577151223</t>
  </si>
  <si>
    <t>Betón asfaltový akostnej triedy II. lôžkový (ABL) hrúbky 60 mm</t>
  </si>
  <si>
    <t>221/B 1</t>
  </si>
  <si>
    <t xml:space="preserve"> 919735112</t>
  </si>
  <si>
    <t>Rezanie existujúceho živičného krytu alebo podkladu hrúbky do 100 mm</t>
  </si>
  <si>
    <t>m</t>
  </si>
  <si>
    <t>221/C 1</t>
  </si>
  <si>
    <t xml:space="preserve"> 938909311</t>
  </si>
  <si>
    <t xml:space="preserve">Odstránenie nánosov z povrchu betónového alebo asfaltového krytu alebo podkladu </t>
  </si>
  <si>
    <t xml:space="preserve"> 938909611</t>
  </si>
  <si>
    <t>Odstránenie uľahnutých nánosov z krajníc hrúbky do 100 mm</t>
  </si>
  <si>
    <t xml:space="preserve"> 998225111</t>
  </si>
  <si>
    <t>Presun hmôt pre pozemnú komunikáciu a plochy letísk s krytom živičným akejkoľvek dĺžky objektu</t>
  </si>
  <si>
    <t>t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</si>
  <si>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</si>
  <si>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</si>
  <si>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</si>
  <si>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</si>
  <si>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</si>
  <si>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</si>
  <si>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>Objekt Lesná cesta BOROVÔ - oprava vozovky</t>
  </si>
  <si>
    <t xml:space="preserve">Dodávateľ: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</si>
</sst>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 ###\ ##0.00"/>
    <numFmt numFmtId="165" formatCode="###\ ###\ ##0.0000"/>
    <numFmt numFmtId="166" formatCode="###\ ###\ 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wrapText="1"/>
    </xf>
    <xf numFmtId="166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left" wrapText="1"/>
    </xf>
    <xf numFmtId="164" fontId="11" fillId="3" borderId="2" xfId="0" applyNumberFormat="1" applyFont="1" applyFill="1" applyBorder="1" applyAlignment="1">
      <alignment wrapText="1"/>
    </xf>
    <xf numFmtId="166" fontId="11" fillId="0" borderId="0" xfId="0" applyNumberFormat="1" applyFont="1"/>
    <xf numFmtId="166" fontId="4" fillId="0" borderId="0" xfId="0" applyNumberFormat="1" applyFont="1"/>
    <xf numFmtId="0" fontId="13" fillId="0" borderId="0" xfId="0" applyFont="1"/>
    <xf numFmtId="164" fontId="0" fillId="0" borderId="0" xfId="0" applyNumberFormat="1"/>
    <xf numFmtId="0" fontId="14" fillId="0" borderId="70" xfId="0" applyFont="1" applyBorder="1"/>
    <xf numFmtId="166" fontId="14" fillId="0" borderId="70" xfId="0" applyNumberFormat="1" applyFont="1" applyBorder="1"/>
    <xf numFmtId="164" fontId="14" fillId="0" borderId="70" xfId="0" applyNumberFormat="1" applyFont="1" applyBorder="1"/>
    <xf numFmtId="0" fontId="15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16" fillId="0" borderId="1" xfId="0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/>
  </sheetViews>
  <sheetFormatPr defaultColWidth="0" defaultRowHeight="14.4" x14ac:dyDescent="0.3"/>
  <cols>
    <col min="1" max="1" width="32.6640625" customWidth="1"/>
    <col min="2" max="2" width="10.6640625" customWidth="1"/>
    <col min="3" max="5" width="8.6640625" customWidth="1"/>
    <col min="6" max="6" width="16.6640625" customWidth="1"/>
    <col min="7" max="7" width="10.6640625" customWidth="1"/>
    <col min="8" max="8" width="3.664062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3">
      <c r="A3" s="182" t="s">
        <v>1</v>
      </c>
      <c r="B3" s="182"/>
      <c r="C3" s="182"/>
      <c r="D3" s="182"/>
      <c r="E3" s="182"/>
      <c r="F3" s="8" t="s">
        <v>3</v>
      </c>
      <c r="G3" s="8" t="s">
        <v>4</v>
      </c>
    </row>
    <row r="4" spans="1:26" x14ac:dyDescent="0.3">
      <c r="A4" s="182"/>
      <c r="B4" s="182"/>
      <c r="C4" s="182"/>
      <c r="D4" s="182"/>
      <c r="E4" s="182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3">
      <c r="A7" s="170" t="s">
        <v>12</v>
      </c>
      <c r="B7" s="66">
        <f>BOROVÔ!I32-Rekapitulácia!D7</f>
        <v>0</v>
      </c>
      <c r="C7" s="66">
        <f>'Kryci_list 990'!J26</f>
        <v>0</v>
      </c>
      <c r="D7" s="66">
        <v>0</v>
      </c>
      <c r="E7" s="66">
        <f>'Kryci_list 990'!J17</f>
        <v>0</v>
      </c>
      <c r="F7" s="66">
        <v>0</v>
      </c>
      <c r="G7" s="66">
        <f>B7+C7+D7+E7+F7</f>
        <v>0</v>
      </c>
      <c r="K7">
        <f>BOROVÔ!K32</f>
        <v>0</v>
      </c>
      <c r="Q7">
        <v>30.126000000000001</v>
      </c>
    </row>
    <row r="8" spans="1:26" x14ac:dyDescent="0.3">
      <c r="A8" s="173" t="s">
        <v>122</v>
      </c>
      <c r="B8" s="174">
        <f>SUM(B7:B7)</f>
        <v>0</v>
      </c>
      <c r="C8" s="174">
        <f>SUM(C7:C7)</f>
        <v>0</v>
      </c>
      <c r="D8" s="174">
        <f>SUM(D7:D7)</f>
        <v>0</v>
      </c>
      <c r="E8" s="174">
        <f>SUM(E7:E7)</f>
        <v>0</v>
      </c>
      <c r="F8" s="174">
        <f>SUM(F7:F7)</f>
        <v>0</v>
      </c>
      <c r="G8" s="174">
        <f>SUM(G7:G7)-SUM(Z7:Z7)</f>
        <v>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3">
      <c r="A9" s="171" t="s">
        <v>123</v>
      </c>
      <c r="B9" s="172">
        <f>G8-SUM(Rekapitulácia!K7:'Rekapitulácia'!K7)*1</f>
        <v>0</v>
      </c>
      <c r="C9" s="172"/>
      <c r="D9" s="172"/>
      <c r="E9" s="172"/>
      <c r="F9" s="172"/>
      <c r="G9" s="172">
        <f>ROUND(((ROUND(B9,2)*20)/100),2)*1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5" t="s">
        <v>124</v>
      </c>
      <c r="B10" s="168">
        <f>(G8-B9)</f>
        <v>0</v>
      </c>
      <c r="C10" s="168"/>
      <c r="D10" s="168"/>
      <c r="E10" s="168"/>
      <c r="F10" s="168"/>
      <c r="G10" s="168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5" t="s">
        <v>125</v>
      </c>
      <c r="B11" s="168"/>
      <c r="C11" s="168"/>
      <c r="D11" s="168"/>
      <c r="E11" s="168"/>
      <c r="F11" s="168"/>
      <c r="G11" s="168">
        <f>SUM(G8:G10)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11"/>
      <c r="B12" s="169"/>
      <c r="C12" s="169"/>
      <c r="D12" s="169"/>
      <c r="E12" s="169"/>
      <c r="F12" s="169"/>
      <c r="G12" s="169"/>
    </row>
    <row r="13" spans="1:26" x14ac:dyDescent="0.3">
      <c r="A13" s="11"/>
      <c r="B13" s="169"/>
      <c r="C13" s="169"/>
      <c r="D13" s="169"/>
      <c r="E13" s="169"/>
      <c r="F13" s="169"/>
      <c r="G13" s="169"/>
    </row>
    <row r="14" spans="1:26" x14ac:dyDescent="0.3">
      <c r="A14" s="11"/>
      <c r="B14" s="169"/>
      <c r="C14" s="169"/>
      <c r="D14" s="169"/>
      <c r="E14" s="169"/>
      <c r="F14" s="169"/>
      <c r="G14" s="169"/>
    </row>
    <row r="15" spans="1:26" x14ac:dyDescent="0.3">
      <c r="A15" s="11"/>
      <c r="B15" s="169"/>
      <c r="C15" s="169"/>
      <c r="D15" s="169"/>
      <c r="E15" s="169"/>
      <c r="F15" s="169"/>
      <c r="G15" s="169"/>
    </row>
    <row r="16" spans="1:26" x14ac:dyDescent="0.3">
      <c r="A16" s="11"/>
      <c r="B16" s="169"/>
      <c r="C16" s="169"/>
      <c r="D16" s="169"/>
      <c r="E16" s="169"/>
      <c r="F16" s="169"/>
      <c r="G16" s="169"/>
    </row>
    <row r="17" spans="1:7" x14ac:dyDescent="0.3">
      <c r="A17" s="11"/>
      <c r="B17" s="169"/>
      <c r="C17" s="169"/>
      <c r="D17" s="169"/>
      <c r="E17" s="169"/>
      <c r="F17" s="169"/>
      <c r="G17" s="169"/>
    </row>
    <row r="18" spans="1:7" x14ac:dyDescent="0.3">
      <c r="A18" s="11"/>
      <c r="B18" s="169"/>
      <c r="C18" s="169"/>
      <c r="D18" s="169"/>
      <c r="E18" s="169"/>
      <c r="F18" s="169"/>
      <c r="G18" s="169"/>
    </row>
    <row r="19" spans="1:7" x14ac:dyDescent="0.3">
      <c r="A19" s="11"/>
      <c r="B19" s="169"/>
      <c r="C19" s="169"/>
      <c r="D19" s="169"/>
      <c r="E19" s="169"/>
      <c r="F19" s="169"/>
      <c r="G19" s="169"/>
    </row>
    <row r="20" spans="1:7" x14ac:dyDescent="0.3">
      <c r="A20" s="11"/>
      <c r="B20" s="169"/>
      <c r="C20" s="169"/>
      <c r="D20" s="169"/>
      <c r="E20" s="169"/>
      <c r="F20" s="169"/>
      <c r="G20" s="169"/>
    </row>
    <row r="21" spans="1:7" x14ac:dyDescent="0.3">
      <c r="A21" s="11"/>
      <c r="B21" s="169"/>
      <c r="C21" s="169"/>
      <c r="D21" s="169"/>
      <c r="E21" s="169"/>
      <c r="F21" s="169"/>
      <c r="G21" s="169"/>
    </row>
    <row r="22" spans="1:7" x14ac:dyDescent="0.3">
      <c r="A22" s="11"/>
      <c r="B22" s="169"/>
      <c r="C22" s="169"/>
      <c r="D22" s="169"/>
      <c r="E22" s="169"/>
      <c r="F22" s="169"/>
      <c r="G22" s="169"/>
    </row>
    <row r="23" spans="1:7" x14ac:dyDescent="0.3">
      <c r="A23" s="11"/>
      <c r="B23" s="169"/>
      <c r="C23" s="169"/>
      <c r="D23" s="169"/>
      <c r="E23" s="169"/>
      <c r="F23" s="169"/>
      <c r="G23" s="169"/>
    </row>
    <row r="24" spans="1:7" x14ac:dyDescent="0.3">
      <c r="A24" s="11"/>
      <c r="B24" s="169"/>
      <c r="C24" s="169"/>
      <c r="D24" s="169"/>
      <c r="E24" s="169"/>
      <c r="F24" s="169"/>
      <c r="G24" s="169"/>
    </row>
    <row r="25" spans="1:7" x14ac:dyDescent="0.3">
      <c r="A25" s="11"/>
      <c r="B25" s="169"/>
      <c r="C25" s="169"/>
      <c r="D25" s="169"/>
      <c r="E25" s="169"/>
      <c r="F25" s="169"/>
      <c r="G25" s="169"/>
    </row>
    <row r="26" spans="1:7" x14ac:dyDescent="0.3">
      <c r="A26" s="11"/>
      <c r="B26" s="169"/>
      <c r="C26" s="169"/>
      <c r="D26" s="169"/>
      <c r="E26" s="169"/>
      <c r="F26" s="169"/>
      <c r="G26" s="169"/>
    </row>
    <row r="27" spans="1:7" x14ac:dyDescent="0.3">
      <c r="A27" s="11"/>
      <c r="B27" s="169"/>
      <c r="C27" s="169"/>
      <c r="D27" s="169"/>
      <c r="E27" s="169"/>
      <c r="F27" s="169"/>
      <c r="G27" s="169"/>
    </row>
    <row r="28" spans="1:7" x14ac:dyDescent="0.3">
      <c r="A28" s="11"/>
      <c r="B28" s="169"/>
      <c r="C28" s="169"/>
      <c r="D28" s="169"/>
      <c r="E28" s="169"/>
      <c r="F28" s="169"/>
      <c r="G28" s="169"/>
    </row>
    <row r="29" spans="1:7" x14ac:dyDescent="0.3">
      <c r="A29" s="11"/>
      <c r="B29" s="169"/>
      <c r="C29" s="169"/>
      <c r="D29" s="169"/>
      <c r="E29" s="169"/>
      <c r="F29" s="169"/>
      <c r="G29" s="169"/>
    </row>
    <row r="30" spans="1:7" x14ac:dyDescent="0.3">
      <c r="A30" s="11"/>
      <c r="B30" s="169"/>
      <c r="C30" s="169"/>
      <c r="D30" s="169"/>
      <c r="E30" s="169"/>
      <c r="F30" s="169"/>
      <c r="G30" s="169"/>
    </row>
    <row r="31" spans="1:7" x14ac:dyDescent="0.3">
      <c r="A31" s="11"/>
      <c r="B31" s="169"/>
      <c r="C31" s="169"/>
      <c r="D31" s="169"/>
      <c r="E31" s="169"/>
      <c r="F31" s="169"/>
      <c r="G31" s="169"/>
    </row>
    <row r="32" spans="1:7" x14ac:dyDescent="0.3">
      <c r="A32" s="11"/>
      <c r="B32" s="169"/>
      <c r="C32" s="169"/>
      <c r="D32" s="169"/>
      <c r="E32" s="169"/>
      <c r="F32" s="169"/>
      <c r="G32" s="169"/>
    </row>
    <row r="33" spans="1:7" x14ac:dyDescent="0.3">
      <c r="A33" s="11"/>
      <c r="B33" s="169"/>
      <c r="C33" s="169"/>
      <c r="D33" s="169"/>
      <c r="E33" s="169"/>
      <c r="F33" s="169"/>
      <c r="G33" s="169"/>
    </row>
    <row r="34" spans="1:7" x14ac:dyDescent="0.3">
      <c r="A34" s="1"/>
      <c r="B34" s="134"/>
      <c r="C34" s="134"/>
      <c r="D34" s="134"/>
      <c r="E34" s="134"/>
      <c r="F34" s="134"/>
      <c r="G34" s="134"/>
    </row>
    <row r="35" spans="1:7" x14ac:dyDescent="0.3">
      <c r="A35" s="1"/>
      <c r="B35" s="134"/>
      <c r="C35" s="134"/>
      <c r="D35" s="134"/>
      <c r="E35" s="134"/>
      <c r="F35" s="134"/>
      <c r="G35" s="134"/>
    </row>
    <row r="36" spans="1:7" x14ac:dyDescent="0.3">
      <c r="A36" s="1"/>
      <c r="B36" s="134"/>
      <c r="C36" s="134"/>
      <c r="D36" s="134"/>
      <c r="E36" s="134"/>
      <c r="F36" s="134"/>
      <c r="G36" s="134"/>
    </row>
    <row r="37" spans="1:7" x14ac:dyDescent="0.3">
      <c r="A37" s="1"/>
      <c r="B37" s="134"/>
      <c r="C37" s="134"/>
      <c r="D37" s="134"/>
      <c r="E37" s="134"/>
      <c r="F37" s="134"/>
      <c r="G37" s="134"/>
    </row>
    <row r="38" spans="1:7" x14ac:dyDescent="0.3">
      <c r="A38" s="1"/>
      <c r="B38" s="134"/>
      <c r="C38" s="134"/>
      <c r="D38" s="134"/>
      <c r="E38" s="134"/>
      <c r="F38" s="134"/>
      <c r="G38" s="134"/>
    </row>
    <row r="39" spans="1:7" x14ac:dyDescent="0.3">
      <c r="A39" s="1"/>
      <c r="B39" s="134"/>
      <c r="C39" s="134"/>
      <c r="D39" s="134"/>
      <c r="E39" s="134"/>
      <c r="F39" s="134"/>
      <c r="G39" s="134"/>
    </row>
    <row r="40" spans="1:7" x14ac:dyDescent="0.3">
      <c r="A40" s="1"/>
      <c r="B40" s="134"/>
      <c r="C40" s="134"/>
      <c r="D40" s="134"/>
      <c r="E40" s="134"/>
      <c r="F40" s="134"/>
      <c r="G40" s="134"/>
    </row>
    <row r="41" spans="1:7" x14ac:dyDescent="0.3">
      <c r="A41" s="1"/>
      <c r="B41" s="134"/>
      <c r="C41" s="134"/>
      <c r="D41" s="134"/>
      <c r="E41" s="134"/>
      <c r="F41" s="134"/>
      <c r="G41" s="134"/>
    </row>
    <row r="42" spans="1:7" x14ac:dyDescent="0.3">
      <c r="A42" s="1"/>
      <c r="B42" s="134"/>
      <c r="C42" s="134"/>
      <c r="D42" s="134"/>
      <c r="E42" s="134"/>
      <c r="F42" s="134"/>
      <c r="G42" s="134"/>
    </row>
    <row r="43" spans="1:7" x14ac:dyDescent="0.3">
      <c r="A43" s="1"/>
      <c r="B43" s="134"/>
      <c r="C43" s="134"/>
      <c r="D43" s="134"/>
      <c r="E43" s="134"/>
      <c r="F43" s="134"/>
      <c r="G43" s="134"/>
    </row>
    <row r="44" spans="1:7" x14ac:dyDescent="0.3">
      <c r="A44" s="1"/>
      <c r="B44" s="134"/>
      <c r="C44" s="134"/>
      <c r="D44" s="134"/>
      <c r="E44" s="134"/>
      <c r="F44" s="134"/>
      <c r="G44" s="134"/>
    </row>
    <row r="45" spans="1:7" x14ac:dyDescent="0.3">
      <c r="A45" s="1"/>
      <c r="B45" s="134"/>
      <c r="C45" s="134"/>
      <c r="D45" s="134"/>
      <c r="E45" s="134"/>
      <c r="F45" s="134"/>
      <c r="G45" s="134"/>
    </row>
    <row r="46" spans="1:7" x14ac:dyDescent="0.3">
      <c r="A46" s="1"/>
      <c r="B46" s="134"/>
      <c r="C46" s="134"/>
      <c r="D46" s="134"/>
      <c r="E46" s="134"/>
      <c r="F46" s="134"/>
      <c r="G46" s="134"/>
    </row>
    <row r="47" spans="1:7" x14ac:dyDescent="0.3">
      <c r="A47" s="1"/>
      <c r="B47" s="134"/>
      <c r="C47" s="134"/>
      <c r="D47" s="134"/>
      <c r="E47" s="134"/>
      <c r="F47" s="134"/>
      <c r="G47" s="134"/>
    </row>
    <row r="48" spans="1:7" x14ac:dyDescent="0.3">
      <c r="A48" s="1"/>
      <c r="B48" s="134"/>
      <c r="C48" s="134"/>
      <c r="D48" s="134"/>
      <c r="E48" s="134"/>
      <c r="F48" s="134"/>
      <c r="G48" s="134"/>
    </row>
    <row r="49" spans="1:7" x14ac:dyDescent="0.3">
      <c r="A49" s="1"/>
      <c r="B49" s="134"/>
      <c r="C49" s="134"/>
      <c r="D49" s="134"/>
      <c r="E49" s="134"/>
      <c r="F49" s="134"/>
      <c r="G49" s="134"/>
    </row>
    <row r="50" spans="1:7" x14ac:dyDescent="0.3">
      <c r="A50" s="1"/>
      <c r="B50" s="134"/>
      <c r="C50" s="134"/>
      <c r="D50" s="134"/>
      <c r="E50" s="134"/>
      <c r="F50" s="134"/>
      <c r="G50" s="134"/>
    </row>
    <row r="51" spans="1:7" x14ac:dyDescent="0.3">
      <c r="B51" s="163"/>
      <c r="C51" s="163"/>
      <c r="D51" s="163"/>
      <c r="E51" s="163"/>
      <c r="F51" s="163"/>
      <c r="G51" s="163"/>
    </row>
    <row r="52" spans="1:7" x14ac:dyDescent="0.3">
      <c r="B52" s="163"/>
      <c r="C52" s="163"/>
      <c r="D52" s="163"/>
      <c r="E52" s="163"/>
      <c r="F52" s="163"/>
      <c r="G52" s="163"/>
    </row>
    <row r="53" spans="1:7" x14ac:dyDescent="0.3">
      <c r="B53" s="163"/>
      <c r="C53" s="163"/>
      <c r="D53" s="163"/>
      <c r="E53" s="163"/>
      <c r="F53" s="163"/>
      <c r="G53" s="163"/>
    </row>
    <row r="54" spans="1:7" x14ac:dyDescent="0.3">
      <c r="B54" s="163"/>
      <c r="C54" s="163"/>
      <c r="D54" s="163"/>
      <c r="E54" s="163"/>
      <c r="F54" s="163"/>
      <c r="G54" s="163"/>
    </row>
    <row r="55" spans="1:7" x14ac:dyDescent="0.3">
      <c r="B55" s="163"/>
      <c r="C55" s="163"/>
      <c r="D55" s="163"/>
      <c r="E55" s="163"/>
      <c r="F55" s="163"/>
      <c r="G55" s="163"/>
    </row>
    <row r="56" spans="1:7" x14ac:dyDescent="0.3">
      <c r="B56" s="163"/>
      <c r="C56" s="163"/>
      <c r="D56" s="163"/>
      <c r="E56" s="163"/>
      <c r="F56" s="163"/>
      <c r="G56" s="163"/>
    </row>
    <row r="57" spans="1:7" x14ac:dyDescent="0.3">
      <c r="B57" s="163"/>
      <c r="C57" s="163"/>
      <c r="D57" s="163"/>
      <c r="E57" s="163"/>
      <c r="F57" s="163"/>
      <c r="G57" s="163"/>
    </row>
    <row r="58" spans="1:7" x14ac:dyDescent="0.3">
      <c r="B58" s="163"/>
      <c r="C58" s="163"/>
      <c r="D58" s="163"/>
      <c r="E58" s="163"/>
      <c r="F58" s="163"/>
      <c r="G58" s="163"/>
    </row>
    <row r="59" spans="1:7" x14ac:dyDescent="0.3">
      <c r="B59" s="163"/>
      <c r="C59" s="163"/>
      <c r="D59" s="163"/>
      <c r="E59" s="163"/>
      <c r="F59" s="163"/>
      <c r="G59" s="163"/>
    </row>
    <row r="60" spans="1:7" x14ac:dyDescent="0.3">
      <c r="B60" s="163"/>
      <c r="C60" s="163"/>
      <c r="D60" s="163"/>
      <c r="E60" s="163"/>
      <c r="F60" s="163"/>
      <c r="G60" s="163"/>
    </row>
    <row r="61" spans="1:7" x14ac:dyDescent="0.3">
      <c r="B61" s="163"/>
      <c r="C61" s="163"/>
      <c r="D61" s="163"/>
      <c r="E61" s="163"/>
      <c r="F61" s="163"/>
      <c r="G61" s="163"/>
    </row>
    <row r="62" spans="1:7" x14ac:dyDescent="0.3">
      <c r="B62" s="163"/>
      <c r="C62" s="163"/>
      <c r="D62" s="163"/>
      <c r="E62" s="163"/>
      <c r="F62" s="163"/>
      <c r="G62" s="163"/>
    </row>
    <row r="63" spans="1:7" x14ac:dyDescent="0.3">
      <c r="B63" s="163"/>
      <c r="C63" s="163"/>
      <c r="D63" s="163"/>
      <c r="E63" s="163"/>
      <c r="F63" s="163"/>
      <c r="G63" s="163"/>
    </row>
    <row r="64" spans="1:7" x14ac:dyDescent="0.3">
      <c r="B64" s="163"/>
      <c r="C64" s="163"/>
      <c r="D64" s="163"/>
      <c r="E64" s="163"/>
      <c r="F64" s="163"/>
      <c r="G64" s="163"/>
    </row>
    <row r="65" spans="2:7" x14ac:dyDescent="0.3">
      <c r="B65" s="163"/>
      <c r="C65" s="163"/>
      <c r="D65" s="163"/>
      <c r="E65" s="163"/>
      <c r="F65" s="163"/>
      <c r="G65" s="163"/>
    </row>
    <row r="66" spans="2:7" x14ac:dyDescent="0.3">
      <c r="B66" s="163"/>
      <c r="C66" s="163"/>
      <c r="D66" s="163"/>
      <c r="E66" s="163"/>
      <c r="F66" s="163"/>
      <c r="G66" s="163"/>
    </row>
    <row r="67" spans="2:7" x14ac:dyDescent="0.3">
      <c r="B67" s="163"/>
      <c r="C67" s="163"/>
      <c r="D67" s="163"/>
      <c r="E67" s="163"/>
      <c r="F67" s="163"/>
      <c r="G67" s="163"/>
    </row>
    <row r="68" spans="2:7" x14ac:dyDescent="0.3">
      <c r="B68" s="163"/>
      <c r="C68" s="163"/>
      <c r="D68" s="163"/>
      <c r="E68" s="163"/>
      <c r="F68" s="163"/>
      <c r="G68" s="163"/>
    </row>
    <row r="69" spans="2:7" x14ac:dyDescent="0.3">
      <c r="B69" s="163"/>
      <c r="C69" s="163"/>
      <c r="D69" s="163"/>
      <c r="E69" s="163"/>
      <c r="F69" s="163"/>
      <c r="G69" s="163"/>
    </row>
    <row r="70" spans="2:7" x14ac:dyDescent="0.3">
      <c r="B70" s="163"/>
      <c r="C70" s="163"/>
      <c r="D70" s="163"/>
      <c r="E70" s="163"/>
      <c r="F70" s="163"/>
      <c r="G70" s="163"/>
    </row>
    <row r="71" spans="2:7" x14ac:dyDescent="0.3">
      <c r="B71" s="163"/>
      <c r="C71" s="163"/>
      <c r="D71" s="163"/>
      <c r="E71" s="163"/>
      <c r="F71" s="163"/>
      <c r="G71" s="163"/>
    </row>
    <row r="72" spans="2:7" x14ac:dyDescent="0.3">
      <c r="B72" s="163"/>
      <c r="C72" s="163"/>
      <c r="D72" s="163"/>
      <c r="E72" s="163"/>
      <c r="F72" s="163"/>
      <c r="G72" s="163"/>
    </row>
    <row r="73" spans="2:7" x14ac:dyDescent="0.3">
      <c r="B73" s="163"/>
      <c r="C73" s="163"/>
      <c r="D73" s="163"/>
      <c r="E73" s="163"/>
      <c r="F73" s="163"/>
      <c r="G73" s="163"/>
    </row>
    <row r="74" spans="2:7" x14ac:dyDescent="0.3">
      <c r="B74" s="163"/>
      <c r="C74" s="163"/>
      <c r="D74" s="163"/>
      <c r="E74" s="163"/>
      <c r="F74" s="163"/>
      <c r="G74" s="163"/>
    </row>
    <row r="75" spans="2:7" x14ac:dyDescent="0.3">
      <c r="B75" s="163"/>
      <c r="C75" s="163"/>
      <c r="D75" s="163"/>
      <c r="E75" s="163"/>
      <c r="F75" s="163"/>
      <c r="G75" s="163"/>
    </row>
    <row r="76" spans="2:7" x14ac:dyDescent="0.3">
      <c r="B76" s="163"/>
      <c r="C76" s="163"/>
      <c r="D76" s="163"/>
      <c r="E76" s="163"/>
      <c r="F76" s="163"/>
      <c r="G76" s="163"/>
    </row>
    <row r="77" spans="2:7" x14ac:dyDescent="0.3">
      <c r="B77" s="163"/>
      <c r="C77" s="163"/>
      <c r="D77" s="163"/>
      <c r="E77" s="163"/>
      <c r="F77" s="163"/>
      <c r="G77" s="163"/>
    </row>
    <row r="78" spans="2:7" x14ac:dyDescent="0.3">
      <c r="B78" s="163"/>
      <c r="C78" s="163"/>
      <c r="D78" s="163"/>
      <c r="E78" s="163"/>
      <c r="F78" s="163"/>
      <c r="G78" s="163"/>
    </row>
    <row r="79" spans="2:7" x14ac:dyDescent="0.3">
      <c r="B79" s="163"/>
      <c r="C79" s="163"/>
      <c r="D79" s="163"/>
      <c r="E79" s="163"/>
      <c r="F79" s="163"/>
      <c r="G79" s="163"/>
    </row>
    <row r="80" spans="2:7" x14ac:dyDescent="0.3">
      <c r="B80" s="163"/>
      <c r="C80" s="163"/>
      <c r="D80" s="163"/>
      <c r="E80" s="163"/>
      <c r="F80" s="163"/>
      <c r="G80" s="163"/>
    </row>
    <row r="81" spans="2:7" x14ac:dyDescent="0.3">
      <c r="B81" s="163"/>
      <c r="C81" s="163"/>
      <c r="D81" s="163"/>
      <c r="E81" s="163"/>
      <c r="F81" s="163"/>
      <c r="G81" s="163"/>
    </row>
    <row r="82" spans="2:7" x14ac:dyDescent="0.3">
      <c r="B82" s="163"/>
      <c r="C82" s="163"/>
      <c r="D82" s="163"/>
      <c r="E82" s="163"/>
      <c r="F82" s="163"/>
      <c r="G82" s="163"/>
    </row>
    <row r="83" spans="2:7" x14ac:dyDescent="0.3">
      <c r="B83" s="163"/>
      <c r="C83" s="163"/>
      <c r="D83" s="163"/>
      <c r="E83" s="163"/>
      <c r="F83" s="163"/>
      <c r="G83" s="163"/>
    </row>
    <row r="84" spans="2:7" x14ac:dyDescent="0.3">
      <c r="B84" s="163"/>
      <c r="C84" s="163"/>
      <c r="D84" s="163"/>
      <c r="E84" s="163"/>
      <c r="F84" s="163"/>
      <c r="G84" s="163"/>
    </row>
    <row r="85" spans="2:7" x14ac:dyDescent="0.3">
      <c r="B85" s="163"/>
      <c r="C85" s="163"/>
      <c r="D85" s="163"/>
      <c r="E85" s="163"/>
      <c r="F85" s="163"/>
      <c r="G85" s="163"/>
    </row>
    <row r="86" spans="2:7" x14ac:dyDescent="0.3">
      <c r="B86" s="163"/>
      <c r="C86" s="163"/>
      <c r="D86" s="163"/>
      <c r="E86" s="163"/>
      <c r="F86" s="163"/>
      <c r="G86" s="163"/>
    </row>
    <row r="87" spans="2:7" x14ac:dyDescent="0.3">
      <c r="B87" s="163"/>
      <c r="C87" s="163"/>
      <c r="D87" s="163"/>
      <c r="E87" s="163"/>
      <c r="F87" s="163"/>
      <c r="G87" s="163"/>
    </row>
    <row r="88" spans="2:7" x14ac:dyDescent="0.3">
      <c r="B88" s="163"/>
      <c r="C88" s="163"/>
      <c r="D88" s="163"/>
      <c r="E88" s="163"/>
      <c r="F88" s="163"/>
      <c r="G88" s="163"/>
    </row>
    <row r="89" spans="2:7" x14ac:dyDescent="0.3">
      <c r="B89" s="163"/>
      <c r="C89" s="163"/>
      <c r="D89" s="163"/>
      <c r="E89" s="163"/>
      <c r="F89" s="163"/>
      <c r="G89" s="163"/>
    </row>
    <row r="90" spans="2:7" x14ac:dyDescent="0.3">
      <c r="B90" s="163"/>
      <c r="C90" s="163"/>
      <c r="D90" s="163"/>
      <c r="E90" s="163"/>
      <c r="F90" s="163"/>
      <c r="G90" s="163"/>
    </row>
    <row r="91" spans="2:7" x14ac:dyDescent="0.3">
      <c r="B91" s="163"/>
      <c r="C91" s="163"/>
      <c r="D91" s="163"/>
      <c r="E91" s="163"/>
      <c r="F91" s="163"/>
      <c r="G91" s="163"/>
    </row>
    <row r="92" spans="2:7" x14ac:dyDescent="0.3">
      <c r="B92" s="163"/>
      <c r="C92" s="163"/>
      <c r="D92" s="163"/>
      <c r="E92" s="163"/>
      <c r="F92" s="163"/>
      <c r="G92" s="163"/>
    </row>
    <row r="93" spans="2:7" x14ac:dyDescent="0.3">
      <c r="B93" s="163"/>
      <c r="C93" s="163"/>
      <c r="D93" s="163"/>
      <c r="E93" s="163"/>
      <c r="F93" s="163"/>
      <c r="G93" s="163"/>
    </row>
    <row r="94" spans="2:7" x14ac:dyDescent="0.3">
      <c r="B94" s="163"/>
      <c r="C94" s="163"/>
      <c r="D94" s="163"/>
      <c r="E94" s="163"/>
      <c r="F94" s="163"/>
      <c r="G94" s="163"/>
    </row>
    <row r="95" spans="2:7" x14ac:dyDescent="0.3">
      <c r="B95" s="163"/>
      <c r="C95" s="163"/>
      <c r="D95" s="163"/>
      <c r="E95" s="163"/>
      <c r="F95" s="163"/>
      <c r="G95" s="163"/>
    </row>
    <row r="96" spans="2:7" x14ac:dyDescent="0.3">
      <c r="B96" s="163"/>
      <c r="C96" s="163"/>
      <c r="D96" s="163"/>
      <c r="E96" s="163"/>
      <c r="F96" s="163"/>
      <c r="G96" s="163"/>
    </row>
    <row r="97" spans="2:7" x14ac:dyDescent="0.3">
      <c r="B97" s="163"/>
      <c r="C97" s="163"/>
      <c r="D97" s="163"/>
      <c r="E97" s="163"/>
      <c r="F97" s="163"/>
      <c r="G97" s="163"/>
    </row>
    <row r="98" spans="2:7" x14ac:dyDescent="0.3">
      <c r="B98" s="163"/>
      <c r="C98" s="163"/>
      <c r="D98" s="163"/>
      <c r="E98" s="163"/>
      <c r="F98" s="163"/>
      <c r="G98" s="163"/>
    </row>
    <row r="99" spans="2:7" x14ac:dyDescent="0.3">
      <c r="B99" s="163"/>
      <c r="C99" s="163"/>
      <c r="D99" s="163"/>
      <c r="E99" s="163"/>
      <c r="F99" s="163"/>
      <c r="G99" s="163"/>
    </row>
    <row r="100" spans="2:7" x14ac:dyDescent="0.3">
      <c r="B100" s="163"/>
      <c r="C100" s="163"/>
      <c r="D100" s="163"/>
      <c r="E100" s="163"/>
      <c r="F100" s="163"/>
      <c r="G100" s="163"/>
    </row>
    <row r="101" spans="2:7" x14ac:dyDescent="0.3">
      <c r="B101" s="163"/>
      <c r="C101" s="163"/>
      <c r="D101" s="163"/>
      <c r="E101" s="163"/>
      <c r="F101" s="163"/>
      <c r="G101" s="163"/>
    </row>
    <row r="102" spans="2:7" x14ac:dyDescent="0.3">
      <c r="B102" s="163"/>
      <c r="C102" s="163"/>
      <c r="D102" s="163"/>
      <c r="E102" s="163"/>
      <c r="F102" s="163"/>
      <c r="G102" s="163"/>
    </row>
    <row r="103" spans="2:7" x14ac:dyDescent="0.3">
      <c r="B103" s="163"/>
      <c r="C103" s="163"/>
      <c r="D103" s="163"/>
      <c r="E103" s="163"/>
      <c r="F103" s="163"/>
      <c r="G103" s="163"/>
    </row>
  </sheetData>
  <mergeCells count="1"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126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83" t="s">
        <v>1</v>
      </c>
      <c r="C2" s="184"/>
      <c r="D2" s="184"/>
      <c r="E2" s="184"/>
      <c r="F2" s="184"/>
      <c r="G2" s="184"/>
      <c r="H2" s="184"/>
      <c r="I2" s="184"/>
      <c r="J2" s="185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3">
      <c r="A6" s="13"/>
      <c r="B6" s="186" t="s">
        <v>21</v>
      </c>
      <c r="C6" s="187"/>
      <c r="D6" s="187"/>
      <c r="E6" s="187"/>
      <c r="F6" s="187"/>
      <c r="G6" s="187"/>
      <c r="H6" s="187"/>
      <c r="I6" s="187"/>
      <c r="J6" s="188"/>
    </row>
    <row r="7" spans="1:23" ht="18" customHeight="1" x14ac:dyDescent="0.3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0.100000000000001" customHeight="1" x14ac:dyDescent="0.3">
      <c r="A8" s="13"/>
      <c r="B8" s="189" t="s">
        <v>22</v>
      </c>
      <c r="C8" s="190"/>
      <c r="D8" s="190"/>
      <c r="E8" s="190"/>
      <c r="F8" s="190"/>
      <c r="G8" s="190"/>
      <c r="H8" s="190"/>
      <c r="I8" s="190"/>
      <c r="J8" s="191"/>
    </row>
    <row r="9" spans="1:23" ht="18" customHeight="1" x14ac:dyDescent="0.3">
      <c r="A9" s="13"/>
      <c r="B9" s="38" t="s">
        <v>28</v>
      </c>
      <c r="C9" s="20"/>
      <c r="D9" s="17"/>
      <c r="E9" s="17"/>
      <c r="F9" s="17"/>
      <c r="G9" s="39" t="s">
        <v>29</v>
      </c>
      <c r="H9" s="17"/>
      <c r="I9" s="27"/>
      <c r="J9" s="30"/>
    </row>
    <row r="10" spans="1:23" ht="20.100000000000001" customHeight="1" x14ac:dyDescent="0.3">
      <c r="A10" s="13"/>
      <c r="B10" s="189" t="s">
        <v>23</v>
      </c>
      <c r="C10" s="190"/>
      <c r="D10" s="190"/>
      <c r="E10" s="190"/>
      <c r="F10" s="190"/>
      <c r="G10" s="190"/>
      <c r="H10" s="190"/>
      <c r="I10" s="190"/>
      <c r="J10" s="191"/>
    </row>
    <row r="11" spans="1:23" ht="18" customHeight="1" thickBot="1" x14ac:dyDescent="0.35">
      <c r="A11" s="13"/>
      <c r="B11" s="38" t="s">
        <v>26</v>
      </c>
      <c r="C11" s="20"/>
      <c r="D11" s="17"/>
      <c r="E11" s="17"/>
      <c r="F11" s="17"/>
      <c r="G11" s="39" t="s">
        <v>27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30</v>
      </c>
      <c r="C14" s="175"/>
      <c r="D14" s="81" t="s">
        <v>59</v>
      </c>
      <c r="E14" s="82" t="s">
        <v>60</v>
      </c>
      <c r="F14" s="80" t="s">
        <v>61</v>
      </c>
      <c r="G14" s="51" t="s">
        <v>37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31</v>
      </c>
      <c r="D15" s="89">
        <f>'Kryci_list 990'!D15</f>
        <v>0</v>
      </c>
      <c r="E15" s="90">
        <f>'Kryci_list 990'!E15</f>
        <v>0</v>
      </c>
      <c r="F15" s="88">
        <f>'Kryci_list 990'!F15</f>
        <v>0</v>
      </c>
      <c r="G15" s="53">
        <v>7</v>
      </c>
      <c r="H15" s="55" t="s">
        <v>10</v>
      </c>
      <c r="I15" s="28"/>
      <c r="J15" s="57">
        <f>'Kryci_list 990'!J15</f>
        <v>0</v>
      </c>
    </row>
    <row r="16" spans="1:23" ht="18" customHeight="1" x14ac:dyDescent="0.3">
      <c r="A16" s="13"/>
      <c r="B16" s="85">
        <v>2</v>
      </c>
      <c r="C16" s="86" t="s">
        <v>32</v>
      </c>
      <c r="D16" s="91">
        <f>'Kryci_list 990'!D16</f>
        <v>0</v>
      </c>
      <c r="E16" s="92">
        <f>'Kryci_list 990'!E16</f>
        <v>0</v>
      </c>
      <c r="F16" s="101">
        <f>'Kryci_list 990'!F16</f>
        <v>0</v>
      </c>
      <c r="G16" s="104"/>
      <c r="H16" s="115"/>
      <c r="I16" s="117"/>
      <c r="J16" s="110"/>
    </row>
    <row r="17" spans="1:10" ht="18" customHeight="1" x14ac:dyDescent="0.3">
      <c r="A17" s="13"/>
      <c r="B17" s="59">
        <v>3</v>
      </c>
      <c r="C17" s="62" t="s">
        <v>33</v>
      </c>
      <c r="D17" s="83">
        <f>'Kryci_list 990'!D17</f>
        <v>0</v>
      </c>
      <c r="E17" s="84">
        <f>'Kryci_list 990'!E17</f>
        <v>0</v>
      </c>
      <c r="F17" s="76">
        <f>'Kryci_list 990'!F17</f>
        <v>0</v>
      </c>
      <c r="G17" s="53">
        <v>8</v>
      </c>
      <c r="H17" s="63" t="s">
        <v>39</v>
      </c>
      <c r="I17" s="117"/>
      <c r="J17" s="110">
        <f>Rekapitulácia!E8</f>
        <v>0</v>
      </c>
    </row>
    <row r="18" spans="1:10" ht="18" customHeight="1" x14ac:dyDescent="0.3">
      <c r="A18" s="13"/>
      <c r="B18" s="53">
        <v>4</v>
      </c>
      <c r="C18" s="63" t="s">
        <v>127</v>
      </c>
      <c r="D18" s="67">
        <f>'Kryci_list 990'!D18</f>
        <v>0</v>
      </c>
      <c r="E18" s="66">
        <f>'Kryci_list 990'!E18</f>
        <v>0</v>
      </c>
      <c r="F18" s="69">
        <f>'Kryci_list 990'!F18</f>
        <v>0</v>
      </c>
      <c r="G18" s="53">
        <v>9</v>
      </c>
      <c r="H18" s="63" t="s">
        <v>40</v>
      </c>
      <c r="I18" s="117"/>
      <c r="J18" s="110">
        <f>Rekapitulácia!D8</f>
        <v>0</v>
      </c>
    </row>
    <row r="19" spans="1:10" ht="18" customHeight="1" x14ac:dyDescent="0.3">
      <c r="A19" s="13"/>
      <c r="B19" s="53">
        <v>5</v>
      </c>
      <c r="C19" s="63" t="s">
        <v>35</v>
      </c>
      <c r="D19" s="67">
        <f>'Kryci_list 990'!D19</f>
        <v>0</v>
      </c>
      <c r="E19" s="66">
        <f>'Kryci_list 990'!E19</f>
        <v>0</v>
      </c>
      <c r="F19" s="69">
        <f>'Kryci_list 990'!F19</f>
        <v>0</v>
      </c>
      <c r="G19" s="104"/>
      <c r="H19" s="115"/>
      <c r="I19" s="117"/>
      <c r="J19" s="116"/>
    </row>
    <row r="20" spans="1:10" ht="18" customHeight="1" thickBot="1" x14ac:dyDescent="0.35">
      <c r="A20" s="13"/>
      <c r="B20" s="53">
        <v>6</v>
      </c>
      <c r="C20" s="64" t="s">
        <v>36</v>
      </c>
      <c r="D20" s="68"/>
      <c r="E20" s="96"/>
      <c r="F20" s="102">
        <f>SUM(F15:F19)</f>
        <v>0</v>
      </c>
      <c r="G20" s="53">
        <v>10</v>
      </c>
      <c r="H20" s="63" t="s">
        <v>36</v>
      </c>
      <c r="I20" s="119"/>
      <c r="J20" s="95">
        <f>SUM(J16:J19)</f>
        <v>0</v>
      </c>
    </row>
    <row r="21" spans="1:10" ht="18" customHeight="1" thickTop="1" x14ac:dyDescent="0.3">
      <c r="A21" s="13"/>
      <c r="B21" s="58" t="s">
        <v>48</v>
      </c>
      <c r="C21" s="61" t="s">
        <v>49</v>
      </c>
      <c r="D21" s="65"/>
      <c r="E21" s="19"/>
      <c r="F21" s="94"/>
      <c r="G21" s="58" t="s">
        <v>55</v>
      </c>
      <c r="H21" s="54" t="s">
        <v>49</v>
      </c>
      <c r="I21" s="28"/>
      <c r="J21" s="120"/>
    </row>
    <row r="22" spans="1:10" ht="18" customHeight="1" x14ac:dyDescent="0.3">
      <c r="A22" s="13"/>
      <c r="B22" s="59">
        <v>11</v>
      </c>
      <c r="C22" s="55" t="s">
        <v>50</v>
      </c>
      <c r="D22" s="75"/>
      <c r="E22" s="79"/>
      <c r="F22" s="76">
        <f>'Kryci_list 990'!F22</f>
        <v>0</v>
      </c>
      <c r="G22" s="59">
        <v>16</v>
      </c>
      <c r="H22" s="62" t="s">
        <v>56</v>
      </c>
      <c r="I22" s="117"/>
      <c r="J22" s="109">
        <f>'Kryci_list 990'!J22</f>
        <v>0</v>
      </c>
    </row>
    <row r="23" spans="1:10" ht="18" customHeight="1" x14ac:dyDescent="0.3">
      <c r="A23" s="13"/>
      <c r="B23" s="53">
        <v>12</v>
      </c>
      <c r="C23" s="56" t="s">
        <v>51</v>
      </c>
      <c r="D23" s="60"/>
      <c r="E23" s="79"/>
      <c r="F23" s="69">
        <f>'Kryci_list 990'!F23</f>
        <v>0</v>
      </c>
      <c r="G23" s="53">
        <v>17</v>
      </c>
      <c r="H23" s="63" t="s">
        <v>57</v>
      </c>
      <c r="I23" s="117"/>
      <c r="J23" s="110">
        <f>'Kryci_list 990'!J23</f>
        <v>0</v>
      </c>
    </row>
    <row r="24" spans="1:10" ht="18" customHeight="1" x14ac:dyDescent="0.3">
      <c r="A24" s="13"/>
      <c r="B24" s="53">
        <v>13</v>
      </c>
      <c r="C24" s="56" t="s">
        <v>52</v>
      </c>
      <c r="D24" s="60"/>
      <c r="E24" s="79"/>
      <c r="F24" s="69">
        <f>'Kryci_list 990'!F24</f>
        <v>0</v>
      </c>
      <c r="G24" s="53">
        <v>18</v>
      </c>
      <c r="H24" s="63" t="s">
        <v>58</v>
      </c>
      <c r="I24" s="117"/>
      <c r="J24" s="110">
        <f>'Kryci_list 990'!J24</f>
        <v>0</v>
      </c>
    </row>
    <row r="25" spans="1:10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36</v>
      </c>
      <c r="I26" s="119"/>
      <c r="J26" s="95">
        <f>SUM(J22:J25)+SUM(F22:F25)</f>
        <v>0</v>
      </c>
    </row>
    <row r="27" spans="1:10" ht="18" customHeight="1" thickTop="1" x14ac:dyDescent="0.3">
      <c r="A27" s="13"/>
      <c r="B27" s="97"/>
      <c r="C27" s="131" t="s">
        <v>64</v>
      </c>
      <c r="D27" s="124"/>
      <c r="E27" s="98"/>
      <c r="F27" s="29"/>
      <c r="G27" s="105" t="s">
        <v>41</v>
      </c>
      <c r="H27" s="100" t="s">
        <v>42</v>
      </c>
      <c r="I27" s="28"/>
      <c r="J27" s="31"/>
    </row>
    <row r="28" spans="1:10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43</v>
      </c>
      <c r="I28" s="112"/>
      <c r="J28" s="93">
        <f>F20+J20+F26+J26</f>
        <v>0</v>
      </c>
    </row>
    <row r="29" spans="1:10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44</v>
      </c>
      <c r="I29" s="113">
        <f>Rekapitulácia!B9</f>
        <v>0</v>
      </c>
      <c r="J29" s="109">
        <f>ROUND(((ROUND(I29,2)*20)/100),2)*1</f>
        <v>0</v>
      </c>
    </row>
    <row r="30" spans="1:10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45</v>
      </c>
      <c r="I30" s="78">
        <f>Rekapitulácia!B10</f>
        <v>0</v>
      </c>
      <c r="J30" s="110">
        <f>ROUND(((ROUND(I30,2)*0)/100),2)</f>
        <v>0</v>
      </c>
    </row>
    <row r="31" spans="1:10" ht="18" customHeight="1" x14ac:dyDescent="0.3">
      <c r="A31" s="13"/>
      <c r="B31" s="24"/>
      <c r="C31" s="127"/>
      <c r="D31" s="128"/>
      <c r="E31" s="22"/>
      <c r="F31" s="13"/>
      <c r="G31" s="53">
        <v>24</v>
      </c>
      <c r="H31" s="63" t="s">
        <v>46</v>
      </c>
      <c r="I31" s="27"/>
      <c r="J31" s="180">
        <f>SUM(J28:J30)</f>
        <v>0</v>
      </c>
    </row>
    <row r="32" spans="1:10" ht="18" customHeight="1" thickBot="1" x14ac:dyDescent="0.35">
      <c r="A32" s="13"/>
      <c r="B32" s="41"/>
      <c r="C32" s="1"/>
      <c r="D32" s="114"/>
      <c r="E32" s="71"/>
      <c r="F32" s="72"/>
      <c r="G32" s="176" t="s">
        <v>47</v>
      </c>
      <c r="H32" s="177"/>
      <c r="I32" s="178"/>
      <c r="J32" s="179"/>
    </row>
    <row r="33" spans="1:10" ht="18" customHeight="1" thickTop="1" x14ac:dyDescent="0.3">
      <c r="A33" s="13"/>
      <c r="B33" s="97"/>
      <c r="C33" s="98"/>
      <c r="D33" s="129" t="s">
        <v>62</v>
      </c>
      <c r="E33" s="74"/>
      <c r="F33" s="74"/>
      <c r="G33" s="16"/>
      <c r="H33" s="129" t="s">
        <v>63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2" t="s">
        <v>1</v>
      </c>
      <c r="C2" s="193"/>
      <c r="D2" s="193"/>
      <c r="E2" s="193"/>
      <c r="F2" s="193"/>
      <c r="G2" s="193"/>
      <c r="H2" s="193"/>
      <c r="I2" s="193"/>
      <c r="J2" s="194"/>
    </row>
    <row r="3" spans="1:23" ht="18" customHeight="1" x14ac:dyDescent="0.3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3">
      <c r="A6" s="13"/>
      <c r="B6" s="186" t="s">
        <v>21</v>
      </c>
      <c r="C6" s="187"/>
      <c r="D6" s="187"/>
      <c r="E6" s="187"/>
      <c r="F6" s="187"/>
      <c r="G6" s="187"/>
      <c r="H6" s="187"/>
      <c r="I6" s="187"/>
      <c r="J6" s="188"/>
    </row>
    <row r="7" spans="1:23" ht="18" customHeight="1" x14ac:dyDescent="0.3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0.100000000000001" customHeight="1" x14ac:dyDescent="0.3">
      <c r="A8" s="13"/>
      <c r="B8" s="189" t="s">
        <v>22</v>
      </c>
      <c r="C8" s="190"/>
      <c r="D8" s="190"/>
      <c r="E8" s="190"/>
      <c r="F8" s="190"/>
      <c r="G8" s="190"/>
      <c r="H8" s="190"/>
      <c r="I8" s="190"/>
      <c r="J8" s="191"/>
    </row>
    <row r="9" spans="1:23" ht="18" customHeight="1" x14ac:dyDescent="0.3">
      <c r="A9" s="13"/>
      <c r="B9" s="38" t="s">
        <v>28</v>
      </c>
      <c r="C9" s="20"/>
      <c r="D9" s="17"/>
      <c r="E9" s="17"/>
      <c r="F9" s="17"/>
      <c r="G9" s="39" t="s">
        <v>29</v>
      </c>
      <c r="H9" s="17"/>
      <c r="I9" s="27"/>
      <c r="J9" s="30"/>
    </row>
    <row r="10" spans="1:23" ht="20.100000000000001" customHeight="1" x14ac:dyDescent="0.3">
      <c r="A10" s="13"/>
      <c r="B10" s="189" t="s">
        <v>23</v>
      </c>
      <c r="C10" s="190"/>
      <c r="D10" s="190"/>
      <c r="E10" s="190"/>
      <c r="F10" s="190"/>
      <c r="G10" s="190"/>
      <c r="H10" s="190"/>
      <c r="I10" s="190"/>
      <c r="J10" s="191"/>
    </row>
    <row r="11" spans="1:23" ht="18" customHeight="1" thickBot="1" x14ac:dyDescent="0.35">
      <c r="A11" s="13"/>
      <c r="B11" s="38" t="s">
        <v>26</v>
      </c>
      <c r="C11" s="20"/>
      <c r="D11" s="17"/>
      <c r="E11" s="17"/>
      <c r="F11" s="17"/>
      <c r="G11" s="39" t="s">
        <v>27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30</v>
      </c>
      <c r="C14" s="80" t="s">
        <v>6</v>
      </c>
      <c r="D14" s="81" t="s">
        <v>59</v>
      </c>
      <c r="E14" s="82" t="s">
        <v>60</v>
      </c>
      <c r="F14" s="80" t="s">
        <v>61</v>
      </c>
      <c r="G14" s="52" t="s">
        <v>37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31</v>
      </c>
      <c r="D15" s="89">
        <f>'Rekap 990'!B14</f>
        <v>0</v>
      </c>
      <c r="E15" s="90">
        <f>'Rekap 990'!C14</f>
        <v>0</v>
      </c>
      <c r="F15" s="88">
        <f>'Rekap 990'!D14</f>
        <v>0</v>
      </c>
      <c r="G15" s="53">
        <v>7</v>
      </c>
      <c r="H15" s="55" t="s">
        <v>38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32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33</v>
      </c>
      <c r="D17" s="83"/>
      <c r="E17" s="84"/>
      <c r="F17" s="76"/>
      <c r="G17" s="53">
        <v>8</v>
      </c>
      <c r="H17" s="63" t="s">
        <v>39</v>
      </c>
      <c r="I17" s="117"/>
      <c r="J17" s="110">
        <f>BOROVÔ!Z32</f>
        <v>0</v>
      </c>
    </row>
    <row r="18" spans="1:26" ht="18" customHeight="1" x14ac:dyDescent="0.3">
      <c r="A18" s="13"/>
      <c r="B18" s="53">
        <v>4</v>
      </c>
      <c r="C18" s="63" t="s">
        <v>34</v>
      </c>
      <c r="D18" s="67"/>
      <c r="E18" s="66"/>
      <c r="F18" s="69"/>
      <c r="G18" s="53">
        <v>9</v>
      </c>
      <c r="H18" s="63" t="s">
        <v>40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35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36</v>
      </c>
      <c r="D20" s="68"/>
      <c r="E20" s="96"/>
      <c r="F20" s="102">
        <f>SUM(F15:F19)</f>
        <v>0</v>
      </c>
      <c r="G20" s="53">
        <v>10</v>
      </c>
      <c r="H20" s="63" t="s">
        <v>36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48</v>
      </c>
      <c r="C21" s="61" t="s">
        <v>49</v>
      </c>
      <c r="D21" s="65"/>
      <c r="E21" s="19"/>
      <c r="F21" s="94"/>
      <c r="G21" s="58" t="s">
        <v>55</v>
      </c>
      <c r="H21" s="54" t="s">
        <v>49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50</v>
      </c>
      <c r="D22" s="75"/>
      <c r="E22" s="78" t="s">
        <v>53</v>
      </c>
      <c r="F22" s="76">
        <f>((F15*U22*0)+(F16*V22*0)+(F17*W22*0))/100</f>
        <v>0</v>
      </c>
      <c r="G22" s="59">
        <v>16</v>
      </c>
      <c r="H22" s="62" t="s">
        <v>56</v>
      </c>
      <c r="I22" s="118" t="s">
        <v>53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51</v>
      </c>
      <c r="D23" s="60"/>
      <c r="E23" s="78" t="s">
        <v>54</v>
      </c>
      <c r="F23" s="69">
        <f>((F15*U23*0)+(F16*V23*0)+(F17*W23*0))/100</f>
        <v>0</v>
      </c>
      <c r="G23" s="53">
        <v>17</v>
      </c>
      <c r="H23" s="63" t="s">
        <v>57</v>
      </c>
      <c r="I23" s="118" t="s">
        <v>53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52</v>
      </c>
      <c r="D24" s="60"/>
      <c r="E24" s="78" t="s">
        <v>53</v>
      </c>
      <c r="F24" s="69">
        <f>((F15*U24*0)+(F16*V24*0)+(F17*W24*0))/100</f>
        <v>0</v>
      </c>
      <c r="G24" s="53">
        <v>18</v>
      </c>
      <c r="H24" s="63" t="s">
        <v>58</v>
      </c>
      <c r="I24" s="118" t="s">
        <v>54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36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64</v>
      </c>
      <c r="D27" s="124"/>
      <c r="E27" s="98"/>
      <c r="F27" s="29"/>
      <c r="G27" s="105" t="s">
        <v>41</v>
      </c>
      <c r="H27" s="100" t="s">
        <v>42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43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44</v>
      </c>
      <c r="I29" s="113">
        <f>J28-SUM(BOROVÔ!K9:'BOROVÔ'!K31)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45</v>
      </c>
      <c r="I30" s="78">
        <f>SUM(BOROVÔ!K9:'BOROVÔ'!K31)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46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47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62</v>
      </c>
      <c r="E33" s="74"/>
      <c r="F33" s="99"/>
      <c r="G33" s="106">
        <v>26</v>
      </c>
      <c r="H33" s="130" t="s">
        <v>63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195" t="s">
        <v>21</v>
      </c>
      <c r="B1" s="196"/>
      <c r="C1" s="196"/>
      <c r="D1" s="197"/>
      <c r="E1" s="6" t="s">
        <v>18</v>
      </c>
      <c r="F1" s="12"/>
      <c r="W1">
        <v>30.126000000000001</v>
      </c>
    </row>
    <row r="2" spans="1:26" ht="20.100000000000001" customHeight="1" x14ac:dyDescent="0.3">
      <c r="A2" s="195" t="s">
        <v>22</v>
      </c>
      <c r="B2" s="196"/>
      <c r="C2" s="196"/>
      <c r="D2" s="197"/>
      <c r="E2" s="6" t="s">
        <v>16</v>
      </c>
      <c r="F2" s="12"/>
    </row>
    <row r="3" spans="1:26" ht="20.100000000000001" customHeight="1" x14ac:dyDescent="0.3">
      <c r="A3" s="195" t="s">
        <v>23</v>
      </c>
      <c r="B3" s="196"/>
      <c r="C3" s="196"/>
      <c r="D3" s="197"/>
      <c r="E3" s="6" t="s">
        <v>68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15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69</v>
      </c>
      <c r="B8" s="3"/>
      <c r="C8" s="3"/>
      <c r="D8" s="3"/>
      <c r="E8" s="3"/>
      <c r="F8" s="3"/>
    </row>
    <row r="9" spans="1:26" x14ac:dyDescent="0.3">
      <c r="A9" s="132" t="s">
        <v>65</v>
      </c>
      <c r="B9" s="132" t="s">
        <v>59</v>
      </c>
      <c r="C9" s="132" t="s">
        <v>60</v>
      </c>
      <c r="D9" s="132" t="s">
        <v>36</v>
      </c>
      <c r="E9" s="132" t="s">
        <v>66</v>
      </c>
      <c r="F9" s="132" t="s">
        <v>67</v>
      </c>
    </row>
    <row r="10" spans="1:26" x14ac:dyDescent="0.3">
      <c r="A10" s="138" t="s">
        <v>70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71</v>
      </c>
      <c r="B11" s="76">
        <f>BOROVÔ!L19</f>
        <v>0</v>
      </c>
      <c r="C11" s="76">
        <f>BOROVÔ!M19</f>
        <v>0</v>
      </c>
      <c r="D11" s="76">
        <f>BOROVÔ!I19</f>
        <v>0</v>
      </c>
      <c r="E11" s="140">
        <f>BOROVÔ!S19</f>
        <v>838.52</v>
      </c>
      <c r="F11" s="140">
        <f>BOROVÔ!V19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72</v>
      </c>
      <c r="B12" s="76">
        <f>BOROVÔ!L25</f>
        <v>0</v>
      </c>
      <c r="C12" s="76">
        <f>BOROVÔ!M25</f>
        <v>0</v>
      </c>
      <c r="D12" s="76">
        <f>BOROVÔ!I25</f>
        <v>0</v>
      </c>
      <c r="E12" s="140">
        <f>BOROVÔ!S25</f>
        <v>0</v>
      </c>
      <c r="F12" s="140">
        <f>BOROVÔ!V25</f>
        <v>45.36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62" t="s">
        <v>73</v>
      </c>
      <c r="B13" s="76">
        <f>BOROVÔ!L29</f>
        <v>0</v>
      </c>
      <c r="C13" s="76">
        <f>BOROVÔ!M29</f>
        <v>0</v>
      </c>
      <c r="D13" s="76">
        <f>BOROVÔ!I29</f>
        <v>0</v>
      </c>
      <c r="E13" s="140">
        <f>BOROVÔ!S29</f>
        <v>0</v>
      </c>
      <c r="F13" s="140">
        <f>BOROVÔ!V29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2" t="s">
        <v>70</v>
      </c>
      <c r="B14" s="141">
        <f>BOROVÔ!L31</f>
        <v>0</v>
      </c>
      <c r="C14" s="141">
        <f>BOROVÔ!M31</f>
        <v>0</v>
      </c>
      <c r="D14" s="141">
        <f>BOROVÔ!I31</f>
        <v>0</v>
      </c>
      <c r="E14" s="142">
        <f>BOROVÔ!S31</f>
        <v>838.52</v>
      </c>
      <c r="F14" s="142">
        <f>BOROVÔ!V31</f>
        <v>45.36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2" t="s">
        <v>74</v>
      </c>
      <c r="B16" s="141">
        <f>BOROVÔ!L32</f>
        <v>0</v>
      </c>
      <c r="C16" s="141">
        <f>BOROVÔ!M32</f>
        <v>0</v>
      </c>
      <c r="D16" s="141">
        <f>BOROVÔ!I32</f>
        <v>0</v>
      </c>
      <c r="E16" s="142">
        <f>BOROVÔ!S32</f>
        <v>838.52</v>
      </c>
      <c r="F16" s="142">
        <f>BOROVÔ!V32</f>
        <v>45.36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"/>
      <c r="C44" s="1"/>
      <c r="D44" s="1"/>
      <c r="E44" s="1"/>
      <c r="F44" s="1"/>
    </row>
    <row r="45" spans="1:6" x14ac:dyDescent="0.3">
      <c r="A45" s="1"/>
      <c r="B45" s="1"/>
      <c r="C45" s="1"/>
      <c r="D45" s="1"/>
      <c r="E45" s="1"/>
      <c r="F45" s="1"/>
    </row>
    <row r="46" spans="1:6" x14ac:dyDescent="0.3">
      <c r="A46" s="1"/>
      <c r="B46" s="1"/>
      <c r="C46" s="1"/>
      <c r="D46" s="1"/>
      <c r="E46" s="1"/>
      <c r="F46" s="1"/>
    </row>
    <row r="47" spans="1:6" x14ac:dyDescent="0.3">
      <c r="A47" s="1"/>
      <c r="B47" s="1"/>
      <c r="C47" s="1"/>
      <c r="D47" s="1"/>
      <c r="E47" s="1"/>
      <c r="F47" s="1"/>
    </row>
    <row r="48" spans="1:6" x14ac:dyDescent="0.3">
      <c r="A48" s="1"/>
      <c r="B48" s="1"/>
      <c r="C48" s="1"/>
      <c r="D48" s="1"/>
      <c r="E48" s="1"/>
      <c r="F48" s="1"/>
    </row>
    <row r="49" spans="1:6" x14ac:dyDescent="0.3">
      <c r="A49" s="1"/>
      <c r="B49" s="1"/>
      <c r="C49" s="1"/>
      <c r="D49" s="1"/>
      <c r="E49" s="1"/>
      <c r="F49" s="1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workbookViewId="0">
      <pane ySplit="8" topLeftCell="A9" activePane="bottomLeft" state="frozen"/>
      <selection pane="bottomLeft" activeCell="D5" sqref="D5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11.5546875" customWidth="1"/>
    <col min="17" max="18" width="0" hidden="1" customWidth="1"/>
    <col min="19" max="19" width="8.332031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195" t="s">
        <v>21</v>
      </c>
      <c r="D1" s="196"/>
      <c r="E1" s="196"/>
      <c r="F1" s="196"/>
      <c r="G1" s="196"/>
      <c r="H1" s="197"/>
      <c r="I1" s="6" t="s">
        <v>85</v>
      </c>
      <c r="J1" s="12"/>
      <c r="K1" s="3"/>
      <c r="L1" s="3"/>
      <c r="M1" s="3"/>
      <c r="N1" s="3"/>
      <c r="O1" s="3"/>
      <c r="P1" s="5" t="s">
        <v>86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195" t="s">
        <v>22</v>
      </c>
      <c r="D2" s="196"/>
      <c r="E2" s="196"/>
      <c r="F2" s="196"/>
      <c r="G2" s="196"/>
      <c r="H2" s="197"/>
      <c r="I2" s="6" t="s">
        <v>87</v>
      </c>
      <c r="J2" s="12"/>
      <c r="K2" s="3"/>
      <c r="L2" s="3"/>
      <c r="M2" s="3"/>
      <c r="N2" s="3"/>
      <c r="O2" s="3"/>
      <c r="P2" s="5" t="s">
        <v>88</v>
      </c>
      <c r="Q2" s="1"/>
      <c r="R2" s="1"/>
      <c r="S2" s="3"/>
      <c r="V2" s="3"/>
    </row>
    <row r="3" spans="1:26" ht="20.100000000000001" customHeight="1" x14ac:dyDescent="0.3">
      <c r="A3" s="12"/>
      <c r="B3" s="12"/>
      <c r="C3" s="195" t="s">
        <v>129</v>
      </c>
      <c r="D3" s="196"/>
      <c r="E3" s="196"/>
      <c r="F3" s="196"/>
      <c r="G3" s="196"/>
      <c r="H3" s="197"/>
      <c r="I3" s="6" t="s">
        <v>89</v>
      </c>
      <c r="J3" s="12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3">
      <c r="A4" s="3"/>
      <c r="B4" s="3"/>
      <c r="C4" s="5" t="s">
        <v>90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81" t="s">
        <v>128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69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7" t="s">
        <v>75</v>
      </c>
      <c r="B8" s="147" t="s">
        <v>76</v>
      </c>
      <c r="C8" s="147" t="s">
        <v>77</v>
      </c>
      <c r="D8" s="147" t="s">
        <v>78</v>
      </c>
      <c r="E8" s="147" t="s">
        <v>79</v>
      </c>
      <c r="F8" s="147" t="s">
        <v>80</v>
      </c>
      <c r="G8" s="147" t="s">
        <v>59</v>
      </c>
      <c r="H8" s="147" t="s">
        <v>60</v>
      </c>
      <c r="I8" s="147" t="s">
        <v>81</v>
      </c>
      <c r="J8" s="147"/>
      <c r="K8" s="147"/>
      <c r="L8" s="147"/>
      <c r="M8" s="147"/>
      <c r="N8" s="147"/>
      <c r="O8" s="147"/>
      <c r="P8" s="147" t="s">
        <v>82</v>
      </c>
      <c r="Q8" s="144"/>
      <c r="R8" s="144"/>
      <c r="S8" s="147" t="s">
        <v>83</v>
      </c>
      <c r="T8" s="145"/>
      <c r="U8" s="145"/>
      <c r="V8" s="147" t="s">
        <v>84</v>
      </c>
      <c r="W8" s="143"/>
      <c r="X8" s="143"/>
      <c r="Y8" s="143"/>
      <c r="Z8" s="143"/>
    </row>
    <row r="9" spans="1:26" x14ac:dyDescent="0.3">
      <c r="A9" s="88"/>
      <c r="B9" s="88"/>
      <c r="C9" s="148"/>
      <c r="D9" s="138" t="s">
        <v>70</v>
      </c>
      <c r="E9" s="88"/>
      <c r="F9" s="149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1">
        <v>5</v>
      </c>
      <c r="D10" s="151" t="s">
        <v>71</v>
      </c>
      <c r="E10" s="62"/>
      <c r="F10" s="150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57">
        <v>1</v>
      </c>
      <c r="B11" s="152" t="s">
        <v>91</v>
      </c>
      <c r="C11" s="158" t="s">
        <v>92</v>
      </c>
      <c r="D11" s="152" t="s">
        <v>93</v>
      </c>
      <c r="E11" s="152" t="s">
        <v>94</v>
      </c>
      <c r="F11" s="153">
        <v>1569.63</v>
      </c>
      <c r="G11" s="159"/>
      <c r="H11" s="159"/>
      <c r="I11" s="154">
        <f t="shared" ref="I11:I18" si="0">ROUND(F11*(G11+H11),2)</f>
        <v>0</v>
      </c>
      <c r="J11" s="152">
        <f t="shared" ref="J11:J18" si="1">ROUND(F11*(N11),2)</f>
        <v>0</v>
      </c>
      <c r="K11" s="155">
        <f t="shared" ref="K11:K18" si="2">ROUND(F11*(O11),2)</f>
        <v>0</v>
      </c>
      <c r="L11" s="155">
        <f t="shared" ref="L11:L18" si="3">ROUND(F11*(G11),2)</f>
        <v>0</v>
      </c>
      <c r="M11" s="155">
        <f t="shared" ref="M11:M18" si="4">ROUND(F11*(H11),2)</f>
        <v>0</v>
      </c>
      <c r="N11" s="155">
        <v>0</v>
      </c>
      <c r="O11" s="155"/>
      <c r="P11" s="160">
        <v>2.3060000000000001E-2</v>
      </c>
      <c r="Q11" s="160"/>
      <c r="R11" s="160">
        <v>2.3060000000000001E-2</v>
      </c>
      <c r="S11" s="155">
        <f t="shared" ref="S11:S18" si="5">ROUND(F11*(P11),3)</f>
        <v>36.195999999999998</v>
      </c>
      <c r="T11" s="156"/>
      <c r="U11" s="156"/>
      <c r="V11" s="160"/>
      <c r="Z11">
        <v>0</v>
      </c>
    </row>
    <row r="12" spans="1:26" ht="24.9" customHeight="1" x14ac:dyDescent="0.3">
      <c r="A12" s="157">
        <v>2</v>
      </c>
      <c r="B12" s="152" t="s">
        <v>91</v>
      </c>
      <c r="C12" s="158" t="s">
        <v>95</v>
      </c>
      <c r="D12" s="152" t="s">
        <v>96</v>
      </c>
      <c r="E12" s="152" t="s">
        <v>94</v>
      </c>
      <c r="F12" s="153">
        <v>1641.63</v>
      </c>
      <c r="G12" s="159"/>
      <c r="H12" s="159"/>
      <c r="I12" s="154">
        <f t="shared" si="0"/>
        <v>0</v>
      </c>
      <c r="J12" s="152">
        <f t="shared" si="1"/>
        <v>0</v>
      </c>
      <c r="K12" s="155">
        <f t="shared" si="2"/>
        <v>0</v>
      </c>
      <c r="L12" s="155">
        <f t="shared" si="3"/>
        <v>0</v>
      </c>
      <c r="M12" s="155">
        <f t="shared" si="4"/>
        <v>0</v>
      </c>
      <c r="N12" s="155">
        <v>0</v>
      </c>
      <c r="O12" s="155"/>
      <c r="P12" s="160"/>
      <c r="Q12" s="160"/>
      <c r="R12" s="160"/>
      <c r="S12" s="155">
        <f t="shared" si="5"/>
        <v>0</v>
      </c>
      <c r="T12" s="156"/>
      <c r="U12" s="156"/>
      <c r="V12" s="160"/>
      <c r="Z12">
        <v>0</v>
      </c>
    </row>
    <row r="13" spans="1:26" ht="24.9" customHeight="1" x14ac:dyDescent="0.3">
      <c r="A13" s="157">
        <v>3</v>
      </c>
      <c r="B13" s="152" t="s">
        <v>91</v>
      </c>
      <c r="C13" s="158" t="s">
        <v>97</v>
      </c>
      <c r="D13" s="152" t="s">
        <v>98</v>
      </c>
      <c r="E13" s="152" t="s">
        <v>99</v>
      </c>
      <c r="F13" s="153">
        <v>1533.63</v>
      </c>
      <c r="G13" s="159"/>
      <c r="H13" s="159"/>
      <c r="I13" s="154">
        <f t="shared" si="0"/>
        <v>0</v>
      </c>
      <c r="J13" s="152">
        <f t="shared" si="1"/>
        <v>0</v>
      </c>
      <c r="K13" s="155">
        <f t="shared" si="2"/>
        <v>0</v>
      </c>
      <c r="L13" s="155">
        <f t="shared" si="3"/>
        <v>0</v>
      </c>
      <c r="M13" s="155">
        <f t="shared" si="4"/>
        <v>0</v>
      </c>
      <c r="N13" s="155">
        <v>0</v>
      </c>
      <c r="O13" s="155"/>
      <c r="P13" s="160">
        <v>0.18906999999999999</v>
      </c>
      <c r="Q13" s="160"/>
      <c r="R13" s="160">
        <v>0.18906999999999999</v>
      </c>
      <c r="S13" s="155">
        <f t="shared" si="5"/>
        <v>289.96300000000002</v>
      </c>
      <c r="T13" s="156"/>
      <c r="U13" s="156"/>
      <c r="V13" s="160"/>
      <c r="Z13">
        <v>0</v>
      </c>
    </row>
    <row r="14" spans="1:26" ht="24.9" customHeight="1" x14ac:dyDescent="0.3">
      <c r="A14" s="157">
        <v>4</v>
      </c>
      <c r="B14" s="152" t="s">
        <v>91</v>
      </c>
      <c r="C14" s="158" t="s">
        <v>100</v>
      </c>
      <c r="D14" s="152" t="s">
        <v>101</v>
      </c>
      <c r="E14" s="152" t="s">
        <v>99</v>
      </c>
      <c r="F14" s="153">
        <v>720</v>
      </c>
      <c r="G14" s="159"/>
      <c r="H14" s="159"/>
      <c r="I14" s="154">
        <f t="shared" si="0"/>
        <v>0</v>
      </c>
      <c r="J14" s="152">
        <f t="shared" si="1"/>
        <v>0</v>
      </c>
      <c r="K14" s="155">
        <f t="shared" si="2"/>
        <v>0</v>
      </c>
      <c r="L14" s="155">
        <f t="shared" si="3"/>
        <v>0</v>
      </c>
      <c r="M14" s="155">
        <f t="shared" si="4"/>
        <v>0</v>
      </c>
      <c r="N14" s="155">
        <v>0</v>
      </c>
      <c r="O14" s="155"/>
      <c r="P14" s="160">
        <v>0.18776000000000001</v>
      </c>
      <c r="Q14" s="160"/>
      <c r="R14" s="160">
        <v>0.18776000000000001</v>
      </c>
      <c r="S14" s="155">
        <f t="shared" si="5"/>
        <v>135.18700000000001</v>
      </c>
      <c r="T14" s="156"/>
      <c r="U14" s="156"/>
      <c r="V14" s="160"/>
      <c r="Z14">
        <v>0</v>
      </c>
    </row>
    <row r="15" spans="1:26" ht="24.9" customHeight="1" x14ac:dyDescent="0.3">
      <c r="A15" s="157">
        <v>5</v>
      </c>
      <c r="B15" s="152" t="s">
        <v>91</v>
      </c>
      <c r="C15" s="158" t="s">
        <v>102</v>
      </c>
      <c r="D15" s="152" t="s">
        <v>103</v>
      </c>
      <c r="E15" s="152" t="s">
        <v>99</v>
      </c>
      <c r="F15" s="153">
        <v>1533.63</v>
      </c>
      <c r="G15" s="159"/>
      <c r="H15" s="159"/>
      <c r="I15" s="154">
        <f t="shared" si="0"/>
        <v>0</v>
      </c>
      <c r="J15" s="152">
        <f t="shared" si="1"/>
        <v>0</v>
      </c>
      <c r="K15" s="155">
        <f t="shared" si="2"/>
        <v>0</v>
      </c>
      <c r="L15" s="155">
        <f t="shared" si="3"/>
        <v>0</v>
      </c>
      <c r="M15" s="155">
        <f t="shared" si="4"/>
        <v>0</v>
      </c>
      <c r="N15" s="155">
        <v>0</v>
      </c>
      <c r="O15" s="155"/>
      <c r="P15" s="160">
        <v>6.5199999999999998E-3</v>
      </c>
      <c r="Q15" s="160"/>
      <c r="R15" s="160">
        <v>6.5199999999999998E-3</v>
      </c>
      <c r="S15" s="155">
        <f t="shared" si="5"/>
        <v>9.9990000000000006</v>
      </c>
      <c r="T15" s="156"/>
      <c r="U15" s="156"/>
      <c r="V15" s="160"/>
      <c r="Z15">
        <v>0</v>
      </c>
    </row>
    <row r="16" spans="1:26" ht="24.9" customHeight="1" x14ac:dyDescent="0.3">
      <c r="A16" s="157">
        <v>6</v>
      </c>
      <c r="B16" s="152" t="s">
        <v>91</v>
      </c>
      <c r="C16" s="158" t="s">
        <v>104</v>
      </c>
      <c r="D16" s="152" t="s">
        <v>105</v>
      </c>
      <c r="E16" s="152" t="s">
        <v>99</v>
      </c>
      <c r="F16" s="153">
        <v>1404.03</v>
      </c>
      <c r="G16" s="159"/>
      <c r="H16" s="159"/>
      <c r="I16" s="154">
        <f t="shared" si="0"/>
        <v>0</v>
      </c>
      <c r="J16" s="152">
        <f t="shared" si="1"/>
        <v>0</v>
      </c>
      <c r="K16" s="155">
        <f t="shared" si="2"/>
        <v>0</v>
      </c>
      <c r="L16" s="155">
        <f t="shared" si="3"/>
        <v>0</v>
      </c>
      <c r="M16" s="155">
        <f t="shared" si="4"/>
        <v>0</v>
      </c>
      <c r="N16" s="155">
        <v>0</v>
      </c>
      <c r="O16" s="155"/>
      <c r="P16" s="160">
        <v>6.0999999999999997E-4</v>
      </c>
      <c r="Q16" s="160"/>
      <c r="R16" s="160">
        <v>6.0999999999999997E-4</v>
      </c>
      <c r="S16" s="155">
        <f t="shared" si="5"/>
        <v>0.85599999999999998</v>
      </c>
      <c r="T16" s="156"/>
      <c r="U16" s="156"/>
      <c r="V16" s="160"/>
      <c r="Z16">
        <v>0</v>
      </c>
    </row>
    <row r="17" spans="1:26" ht="35.1" customHeight="1" x14ac:dyDescent="0.3">
      <c r="A17" s="157">
        <v>7</v>
      </c>
      <c r="B17" s="152" t="s">
        <v>91</v>
      </c>
      <c r="C17" s="158" t="s">
        <v>106</v>
      </c>
      <c r="D17" s="152" t="s">
        <v>107</v>
      </c>
      <c r="E17" s="152" t="s">
        <v>99</v>
      </c>
      <c r="F17" s="153">
        <v>1368.03</v>
      </c>
      <c r="G17" s="159"/>
      <c r="H17" s="159"/>
      <c r="I17" s="154">
        <f t="shared" si="0"/>
        <v>0</v>
      </c>
      <c r="J17" s="152">
        <f t="shared" si="1"/>
        <v>0</v>
      </c>
      <c r="K17" s="155">
        <f t="shared" si="2"/>
        <v>0</v>
      </c>
      <c r="L17" s="155">
        <f t="shared" si="3"/>
        <v>0</v>
      </c>
      <c r="M17" s="155">
        <f t="shared" si="4"/>
        <v>0</v>
      </c>
      <c r="N17" s="155">
        <v>0</v>
      </c>
      <c r="O17" s="155"/>
      <c r="P17" s="160">
        <v>0.10627</v>
      </c>
      <c r="Q17" s="160"/>
      <c r="R17" s="160">
        <v>0.10627</v>
      </c>
      <c r="S17" s="155">
        <f t="shared" si="5"/>
        <v>145.381</v>
      </c>
      <c r="T17" s="156"/>
      <c r="U17" s="156"/>
      <c r="V17" s="160"/>
      <c r="Z17">
        <v>0</v>
      </c>
    </row>
    <row r="18" spans="1:26" ht="24.9" customHeight="1" x14ac:dyDescent="0.3">
      <c r="A18" s="157">
        <v>8</v>
      </c>
      <c r="B18" s="152" t="s">
        <v>91</v>
      </c>
      <c r="C18" s="158" t="s">
        <v>108</v>
      </c>
      <c r="D18" s="152" t="s">
        <v>109</v>
      </c>
      <c r="E18" s="152" t="s">
        <v>99</v>
      </c>
      <c r="F18" s="153">
        <v>1404.03</v>
      </c>
      <c r="G18" s="159"/>
      <c r="H18" s="159"/>
      <c r="I18" s="154">
        <f t="shared" si="0"/>
        <v>0</v>
      </c>
      <c r="J18" s="152">
        <f t="shared" si="1"/>
        <v>0</v>
      </c>
      <c r="K18" s="155">
        <f t="shared" si="2"/>
        <v>0</v>
      </c>
      <c r="L18" s="155">
        <f t="shared" si="3"/>
        <v>0</v>
      </c>
      <c r="M18" s="155">
        <f t="shared" si="4"/>
        <v>0</v>
      </c>
      <c r="N18" s="155">
        <v>0</v>
      </c>
      <c r="O18" s="155"/>
      <c r="P18" s="160">
        <v>0.15736</v>
      </c>
      <c r="Q18" s="160"/>
      <c r="R18" s="160">
        <v>0.15736</v>
      </c>
      <c r="S18" s="155">
        <f t="shared" si="5"/>
        <v>220.93799999999999</v>
      </c>
      <c r="T18" s="156"/>
      <c r="U18" s="156"/>
      <c r="V18" s="160"/>
      <c r="Z18">
        <v>0</v>
      </c>
    </row>
    <row r="19" spans="1:26" x14ac:dyDescent="0.3">
      <c r="A19" s="62"/>
      <c r="B19" s="62"/>
      <c r="C19" s="151">
        <v>5</v>
      </c>
      <c r="D19" s="151" t="s">
        <v>71</v>
      </c>
      <c r="E19" s="62"/>
      <c r="F19" s="150"/>
      <c r="G19" s="141">
        <f>ROUND((SUM(L10:L18))/1,2)</f>
        <v>0</v>
      </c>
      <c r="H19" s="141">
        <f>ROUND((SUM(M10:M18))/1,2)</f>
        <v>0</v>
      </c>
      <c r="I19" s="141">
        <f>ROUND((SUM(I10:I18))/1,2)</f>
        <v>0</v>
      </c>
      <c r="J19" s="62"/>
      <c r="K19" s="62"/>
      <c r="L19" s="62">
        <f>ROUND((SUM(L10:L18))/1,2)</f>
        <v>0</v>
      </c>
      <c r="M19" s="62">
        <f>ROUND((SUM(M10:M18))/1,2)</f>
        <v>0</v>
      </c>
      <c r="N19" s="62"/>
      <c r="O19" s="62"/>
      <c r="P19" s="161"/>
      <c r="Q19" s="62"/>
      <c r="R19" s="62"/>
      <c r="S19" s="161">
        <f>ROUND((SUM(S10:S18))/1,2)</f>
        <v>838.52</v>
      </c>
      <c r="T19" s="137"/>
      <c r="U19" s="137"/>
      <c r="V19" s="2">
        <f>ROUND((SUM(V10:V18))/1,2)</f>
        <v>0</v>
      </c>
      <c r="W19" s="137"/>
      <c r="X19" s="137"/>
      <c r="Y19" s="137"/>
      <c r="Z19" s="137"/>
    </row>
    <row r="20" spans="1:26" x14ac:dyDescent="0.3">
      <c r="A20" s="1"/>
      <c r="B20" s="1"/>
      <c r="C20" s="1"/>
      <c r="D20" s="1"/>
      <c r="E20" s="1"/>
      <c r="F20" s="146"/>
      <c r="G20" s="134"/>
      <c r="H20" s="134"/>
      <c r="I20" s="134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3">
      <c r="A21" s="62"/>
      <c r="B21" s="62"/>
      <c r="C21" s="151">
        <v>9</v>
      </c>
      <c r="D21" s="151" t="s">
        <v>72</v>
      </c>
      <c r="E21" s="62"/>
      <c r="F21" s="150"/>
      <c r="G21" s="76"/>
      <c r="H21" s="76"/>
      <c r="I21" s="76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137"/>
      <c r="U21" s="137"/>
      <c r="V21" s="62"/>
      <c r="W21" s="137"/>
      <c r="X21" s="137"/>
      <c r="Y21" s="137"/>
      <c r="Z21" s="137"/>
    </row>
    <row r="22" spans="1:26" ht="24.9" customHeight="1" x14ac:dyDescent="0.3">
      <c r="A22" s="157">
        <v>9</v>
      </c>
      <c r="B22" s="152" t="s">
        <v>110</v>
      </c>
      <c r="C22" s="158" t="s">
        <v>111</v>
      </c>
      <c r="D22" s="152" t="s">
        <v>112</v>
      </c>
      <c r="E22" s="152" t="s">
        <v>113</v>
      </c>
      <c r="F22" s="153">
        <v>7</v>
      </c>
      <c r="G22" s="159"/>
      <c r="H22" s="159"/>
      <c r="I22" s="154">
        <f>ROUND(F22*(G22+H22),2)</f>
        <v>0</v>
      </c>
      <c r="J22" s="152">
        <f>ROUND(F22*(N22),2)</f>
        <v>0</v>
      </c>
      <c r="K22" s="155">
        <f>ROUND(F22*(O22),2)</f>
        <v>0</v>
      </c>
      <c r="L22" s="155">
        <f>ROUND(F22*(G22),2)</f>
        <v>0</v>
      </c>
      <c r="M22" s="155">
        <f>ROUND(F22*(H22),2)</f>
        <v>0</v>
      </c>
      <c r="N22" s="155">
        <v>0</v>
      </c>
      <c r="O22" s="155"/>
      <c r="P22" s="160">
        <v>3.0000000000000001E-5</v>
      </c>
      <c r="Q22" s="160"/>
      <c r="R22" s="160">
        <v>3.0000000000000001E-5</v>
      </c>
      <c r="S22" s="155">
        <f>ROUND(F22*(P22),3)</f>
        <v>0</v>
      </c>
      <c r="T22" s="156"/>
      <c r="U22" s="156"/>
      <c r="V22" s="160"/>
      <c r="Z22">
        <v>0</v>
      </c>
    </row>
    <row r="23" spans="1:26" ht="24.9" customHeight="1" x14ac:dyDescent="0.3">
      <c r="A23" s="157">
        <v>10</v>
      </c>
      <c r="B23" s="152" t="s">
        <v>114</v>
      </c>
      <c r="C23" s="158" t="s">
        <v>115</v>
      </c>
      <c r="D23" s="152" t="s">
        <v>116</v>
      </c>
      <c r="E23" s="152" t="s">
        <v>99</v>
      </c>
      <c r="F23" s="153">
        <v>1425.63</v>
      </c>
      <c r="G23" s="159"/>
      <c r="H23" s="159"/>
      <c r="I23" s="154">
        <f>ROUND(F23*(G23+H23),2)</f>
        <v>0</v>
      </c>
      <c r="J23" s="152">
        <f>ROUND(F23*(N23),2)</f>
        <v>0</v>
      </c>
      <c r="K23" s="155">
        <f>ROUND(F23*(O23),2)</f>
        <v>0</v>
      </c>
      <c r="L23" s="155">
        <f>ROUND(F23*(G23),2)</f>
        <v>0</v>
      </c>
      <c r="M23" s="155">
        <f>ROUND(F23*(H23),2)</f>
        <v>0</v>
      </c>
      <c r="N23" s="155">
        <v>0</v>
      </c>
      <c r="O23" s="155"/>
      <c r="P23" s="160"/>
      <c r="Q23" s="160"/>
      <c r="R23" s="160"/>
      <c r="S23" s="155">
        <f>ROUND(F23*(P23),3)</f>
        <v>0</v>
      </c>
      <c r="T23" s="156"/>
      <c r="U23" s="156"/>
      <c r="V23" s="160"/>
      <c r="Z23">
        <v>0</v>
      </c>
    </row>
    <row r="24" spans="1:26" ht="24.9" customHeight="1" x14ac:dyDescent="0.3">
      <c r="A24" s="157">
        <v>11</v>
      </c>
      <c r="B24" s="152" t="s">
        <v>114</v>
      </c>
      <c r="C24" s="158" t="s">
        <v>117</v>
      </c>
      <c r="D24" s="152" t="s">
        <v>118</v>
      </c>
      <c r="E24" s="152" t="s">
        <v>99</v>
      </c>
      <c r="F24" s="153">
        <v>360</v>
      </c>
      <c r="G24" s="159"/>
      <c r="H24" s="159"/>
      <c r="I24" s="154">
        <f>ROUND(F24*(G24+H24),2)</f>
        <v>0</v>
      </c>
      <c r="J24" s="152">
        <f>ROUND(F24*(N24),2)</f>
        <v>0</v>
      </c>
      <c r="K24" s="155">
        <f>ROUND(F24*(O24),2)</f>
        <v>0</v>
      </c>
      <c r="L24" s="155">
        <f>ROUND(F24*(G24),2)</f>
        <v>0</v>
      </c>
      <c r="M24" s="155">
        <f>ROUND(F24*(H24),2)</f>
        <v>0</v>
      </c>
      <c r="N24" s="155">
        <v>0</v>
      </c>
      <c r="O24" s="155"/>
      <c r="P24" s="160"/>
      <c r="Q24" s="160"/>
      <c r="R24" s="160"/>
      <c r="S24" s="155">
        <f>ROUND(F24*(P24),3)</f>
        <v>0</v>
      </c>
      <c r="T24" s="156"/>
      <c r="U24" s="156"/>
      <c r="V24" s="160">
        <f>ROUND(F24*(X24),3)</f>
        <v>45.36</v>
      </c>
      <c r="X24">
        <v>0.126</v>
      </c>
      <c r="Z24">
        <v>0</v>
      </c>
    </row>
    <row r="25" spans="1:26" x14ac:dyDescent="0.3">
      <c r="A25" s="62"/>
      <c r="B25" s="62"/>
      <c r="C25" s="151">
        <v>9</v>
      </c>
      <c r="D25" s="151" t="s">
        <v>72</v>
      </c>
      <c r="E25" s="62"/>
      <c r="F25" s="150"/>
      <c r="G25" s="141">
        <f>ROUND((SUM(L21:L24))/1,2)</f>
        <v>0</v>
      </c>
      <c r="H25" s="141">
        <f>ROUND((SUM(M21:M24))/1,2)</f>
        <v>0</v>
      </c>
      <c r="I25" s="141">
        <f>ROUND((SUM(I21:I24))/1,2)</f>
        <v>0</v>
      </c>
      <c r="J25" s="62"/>
      <c r="K25" s="62"/>
      <c r="L25" s="62">
        <f>ROUND((SUM(L21:L24))/1,2)</f>
        <v>0</v>
      </c>
      <c r="M25" s="62">
        <f>ROUND((SUM(M21:M24))/1,2)</f>
        <v>0</v>
      </c>
      <c r="N25" s="62"/>
      <c r="O25" s="62"/>
      <c r="P25" s="161"/>
      <c r="Q25" s="62"/>
      <c r="R25" s="62"/>
      <c r="S25" s="161">
        <f>ROUND((SUM(S21:S24))/1,2)</f>
        <v>0</v>
      </c>
      <c r="T25" s="137"/>
      <c r="U25" s="137"/>
      <c r="V25" s="2">
        <f>ROUND((SUM(V21:V24))/1,2)</f>
        <v>45.36</v>
      </c>
      <c r="W25" s="137"/>
      <c r="X25" s="137"/>
      <c r="Y25" s="137"/>
      <c r="Z25" s="137"/>
    </row>
    <row r="26" spans="1:26" x14ac:dyDescent="0.3">
      <c r="A26" s="1"/>
      <c r="B26" s="1"/>
      <c r="C26" s="1"/>
      <c r="D26" s="1"/>
      <c r="E26" s="1"/>
      <c r="F26" s="146"/>
      <c r="G26" s="134"/>
      <c r="H26" s="134"/>
      <c r="I26" s="134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3">
      <c r="A27" s="62"/>
      <c r="B27" s="62"/>
      <c r="C27" s="151">
        <v>99</v>
      </c>
      <c r="D27" s="151" t="s">
        <v>73</v>
      </c>
      <c r="E27" s="62"/>
      <c r="F27" s="150"/>
      <c r="G27" s="76"/>
      <c r="H27" s="76"/>
      <c r="I27" s="76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137"/>
      <c r="U27" s="137"/>
      <c r="V27" s="62"/>
      <c r="W27" s="137"/>
      <c r="X27" s="137"/>
      <c r="Y27" s="137"/>
      <c r="Z27" s="137"/>
    </row>
    <row r="28" spans="1:26" ht="24.9" customHeight="1" x14ac:dyDescent="0.3">
      <c r="A28" s="157">
        <v>12</v>
      </c>
      <c r="B28" s="152" t="s">
        <v>91</v>
      </c>
      <c r="C28" s="158" t="s">
        <v>119</v>
      </c>
      <c r="D28" s="152" t="s">
        <v>120</v>
      </c>
      <c r="E28" s="152" t="s">
        <v>121</v>
      </c>
      <c r="F28" s="153">
        <v>838.52093669999999</v>
      </c>
      <c r="G28" s="159"/>
      <c r="H28" s="159"/>
      <c r="I28" s="154">
        <f>ROUND(F28*(G28+H28),2)</f>
        <v>0</v>
      </c>
      <c r="J28" s="152">
        <f>ROUND(F28*(N28),2)</f>
        <v>0</v>
      </c>
      <c r="K28" s="155">
        <f>ROUND(F28*(O28),2)</f>
        <v>0</v>
      </c>
      <c r="L28" s="155">
        <f>ROUND(F28*(G28),2)</f>
        <v>0</v>
      </c>
      <c r="M28" s="155">
        <f>ROUND(F28*(H28),2)</f>
        <v>0</v>
      </c>
      <c r="N28" s="155">
        <v>0</v>
      </c>
      <c r="O28" s="155"/>
      <c r="P28" s="160"/>
      <c r="Q28" s="160"/>
      <c r="R28" s="160"/>
      <c r="S28" s="155">
        <f>ROUND(F28*(P28),3)</f>
        <v>0</v>
      </c>
      <c r="T28" s="156"/>
      <c r="U28" s="156"/>
      <c r="V28" s="160"/>
      <c r="Z28">
        <v>0</v>
      </c>
    </row>
    <row r="29" spans="1:26" x14ac:dyDescent="0.3">
      <c r="A29" s="62"/>
      <c r="B29" s="62"/>
      <c r="C29" s="151">
        <v>99</v>
      </c>
      <c r="D29" s="151" t="s">
        <v>73</v>
      </c>
      <c r="E29" s="62"/>
      <c r="F29" s="150"/>
      <c r="G29" s="141">
        <f>ROUND((SUM(L27:L28))/1,2)</f>
        <v>0</v>
      </c>
      <c r="H29" s="141">
        <f>ROUND((SUM(M27:M28))/1,2)</f>
        <v>0</v>
      </c>
      <c r="I29" s="141">
        <f>ROUND((SUM(I27:I28))/1,2)</f>
        <v>0</v>
      </c>
      <c r="J29" s="62"/>
      <c r="K29" s="62"/>
      <c r="L29" s="62">
        <f>ROUND((SUM(L27:L28))/1,2)</f>
        <v>0</v>
      </c>
      <c r="M29" s="62">
        <f>ROUND((SUM(M27:M28))/1,2)</f>
        <v>0</v>
      </c>
      <c r="N29" s="62"/>
      <c r="O29" s="62"/>
      <c r="P29" s="161"/>
      <c r="Q29" s="1"/>
      <c r="R29" s="1"/>
      <c r="S29" s="161">
        <f>ROUND((SUM(S27:S28))/1,2)</f>
        <v>0</v>
      </c>
      <c r="T29" s="162"/>
      <c r="U29" s="162"/>
      <c r="V29" s="2">
        <f>ROUND((SUM(V27:V28))/1,2)</f>
        <v>0</v>
      </c>
    </row>
    <row r="30" spans="1:26" x14ac:dyDescent="0.3">
      <c r="A30" s="1"/>
      <c r="B30" s="1"/>
      <c r="C30" s="1"/>
      <c r="D30" s="1"/>
      <c r="E30" s="1"/>
      <c r="F30" s="146"/>
      <c r="G30" s="134"/>
      <c r="H30" s="134"/>
      <c r="I30" s="13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3">
      <c r="A31" s="62"/>
      <c r="B31" s="62"/>
      <c r="C31" s="62"/>
      <c r="D31" s="2" t="s">
        <v>70</v>
      </c>
      <c r="E31" s="62"/>
      <c r="F31" s="150"/>
      <c r="G31" s="141">
        <f>ROUND((SUM(L9:L30))/2,2)</f>
        <v>0</v>
      </c>
      <c r="H31" s="141">
        <f>ROUND((SUM(M9:M30))/2,2)</f>
        <v>0</v>
      </c>
      <c r="I31" s="141">
        <f>ROUND((SUM(I9:I30))/2,2)</f>
        <v>0</v>
      </c>
      <c r="J31" s="62"/>
      <c r="K31" s="62"/>
      <c r="L31" s="62">
        <f>ROUND((SUM(L9:L30))/2,2)</f>
        <v>0</v>
      </c>
      <c r="M31" s="62">
        <f>ROUND((SUM(M9:M30))/2,2)</f>
        <v>0</v>
      </c>
      <c r="N31" s="62"/>
      <c r="O31" s="62"/>
      <c r="P31" s="161"/>
      <c r="Q31" s="1"/>
      <c r="R31" s="1"/>
      <c r="S31" s="161">
        <f>ROUND((SUM(S9:S30))/2,2)</f>
        <v>838.52</v>
      </c>
      <c r="V31" s="2">
        <f>ROUND((SUM(V9:V30))/2,2)</f>
        <v>45.36</v>
      </c>
    </row>
    <row r="32" spans="1:26" x14ac:dyDescent="0.3">
      <c r="A32" s="164"/>
      <c r="B32" s="164"/>
      <c r="C32" s="164"/>
      <c r="D32" s="164" t="s">
        <v>74</v>
      </c>
      <c r="E32" s="164"/>
      <c r="F32" s="165"/>
      <c r="G32" s="166">
        <f>ROUND((SUM(L9:L31))/3,2)</f>
        <v>0</v>
      </c>
      <c r="H32" s="166">
        <f>ROUND((SUM(M9:M31))/3,2)</f>
        <v>0</v>
      </c>
      <c r="I32" s="166">
        <f>ROUND((SUM(I9:I31))/3,2)</f>
        <v>0</v>
      </c>
      <c r="J32" s="164"/>
      <c r="K32" s="166">
        <f>ROUND((SUM(K9:K31))/3,2)</f>
        <v>0</v>
      </c>
      <c r="L32" s="164">
        <f>ROUND((SUM(L9:L31))/3,2)</f>
        <v>0</v>
      </c>
      <c r="M32" s="164">
        <f>ROUND((SUM(M9:M31))/3,2)</f>
        <v>0</v>
      </c>
      <c r="N32" s="164"/>
      <c r="O32" s="164"/>
      <c r="P32" s="165"/>
      <c r="Q32" s="164"/>
      <c r="R32" s="166"/>
      <c r="S32" s="165">
        <f>ROUND((SUM(S9:S31))/3,2)</f>
        <v>838.52</v>
      </c>
      <c r="T32" s="167"/>
      <c r="U32" s="167"/>
      <c r="V32" s="164">
        <f>ROUND((SUM(V9:V31))/3,2)</f>
        <v>45.36</v>
      </c>
      <c r="X32" s="163"/>
      <c r="Y32">
        <f>(SUM(Y9:Y31))</f>
        <v>0</v>
      </c>
      <c r="Z32">
        <f>(SUM(Z9:Z31))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Lesná cesta BOROVÔ - oprava vozovky / Lesná cesta BOROVÔ - oprava vozovky - 360 M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BOROVÔ</vt:lpstr>
      <vt:lpstr>BOROVÔ!Názvy_tlače</vt:lpstr>
      <vt:lpstr>'Rekap 990'!Názvy_tlače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martin.bystriansky</cp:lastModifiedBy>
  <dcterms:created xsi:type="dcterms:W3CDTF">2022-07-23T10:19:40Z</dcterms:created>
  <dcterms:modified xsi:type="dcterms:W3CDTF">2022-09-14T12:50:41Z</dcterms:modified>
</cp:coreProperties>
</file>