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10.0.0.17\vo\Prebiehajuce sutaze\PPA\Sorbel\"/>
    </mc:Choice>
  </mc:AlternateContent>
  <xr:revisionPtr revIDLastSave="0" documentId="13_ncr:1_{C96FEB30-90D5-47B0-9FA2-51C49A9235E4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01_SOLAR - Zníženie energ..." sheetId="2" r:id="rId2"/>
  </sheets>
  <definedNames>
    <definedName name="_xlnm._FilterDatabase" localSheetId="1" hidden="1">'01_SOLAR - Zníženie energ...'!$C$127:$K$232</definedName>
    <definedName name="_xlnm.Print_Titles" localSheetId="1">'01_SOLAR - Zníženie energ...'!$127:$127</definedName>
    <definedName name="_xlnm.Print_Titles" localSheetId="0">'Rekapitulácia stavby'!$94:$94</definedName>
    <definedName name="_xlnm.Print_Area" localSheetId="1">'01_SOLAR - Zníženie energ...'!$A$1:$J$233</definedName>
    <definedName name="_xlnm.Print_Area" localSheetId="0">'Rekapitulácia stavby'!$B$2:$AP$99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9" i="2" l="1"/>
  <c r="J38" i="2"/>
  <c r="AY97" i="1"/>
  <c r="J37" i="2"/>
  <c r="AX97" i="1" s="1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7" i="2"/>
  <c r="BH217" i="2"/>
  <c r="BG217" i="2"/>
  <c r="BE217" i="2"/>
  <c r="T217" i="2"/>
  <c r="R217" i="2"/>
  <c r="P217" i="2"/>
  <c r="BI216" i="2"/>
  <c r="BH216" i="2"/>
  <c r="BG216" i="2"/>
  <c r="BE216" i="2"/>
  <c r="T216" i="2"/>
  <c r="R216" i="2"/>
  <c r="P216" i="2"/>
  <c r="BI215" i="2"/>
  <c r="BH215" i="2"/>
  <c r="BG215" i="2"/>
  <c r="BE215" i="2"/>
  <c r="T215" i="2"/>
  <c r="R215" i="2"/>
  <c r="P215" i="2"/>
  <c r="BI214" i="2"/>
  <c r="BH214" i="2"/>
  <c r="BG214" i="2"/>
  <c r="BE214" i="2"/>
  <c r="T214" i="2"/>
  <c r="R214" i="2"/>
  <c r="P214" i="2"/>
  <c r="BI213" i="2"/>
  <c r="BH213" i="2"/>
  <c r="BG213" i="2"/>
  <c r="BE213" i="2"/>
  <c r="T213" i="2"/>
  <c r="R213" i="2"/>
  <c r="P213" i="2"/>
  <c r="BI212" i="2"/>
  <c r="BH212" i="2"/>
  <c r="BG212" i="2"/>
  <c r="BE212" i="2"/>
  <c r="T212" i="2"/>
  <c r="R212" i="2"/>
  <c r="P212" i="2"/>
  <c r="BI211" i="2"/>
  <c r="BH211" i="2"/>
  <c r="BG211" i="2"/>
  <c r="BE211" i="2"/>
  <c r="T211" i="2"/>
  <c r="R211" i="2"/>
  <c r="P211" i="2"/>
  <c r="BI210" i="2"/>
  <c r="BH210" i="2"/>
  <c r="BG210" i="2"/>
  <c r="BE210" i="2"/>
  <c r="T210" i="2"/>
  <c r="R210" i="2"/>
  <c r="P210" i="2"/>
  <c r="BI209" i="2"/>
  <c r="BH209" i="2"/>
  <c r="BG209" i="2"/>
  <c r="BE209" i="2"/>
  <c r="T209" i="2"/>
  <c r="R209" i="2"/>
  <c r="P209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J124" i="2"/>
  <c r="F124" i="2"/>
  <c r="F122" i="2"/>
  <c r="E120" i="2"/>
  <c r="J93" i="2"/>
  <c r="F93" i="2"/>
  <c r="F91" i="2"/>
  <c r="E89" i="2"/>
  <c r="J18" i="2"/>
  <c r="E18" i="2"/>
  <c r="F125" i="2" s="1"/>
  <c r="J17" i="2"/>
  <c r="J12" i="2"/>
  <c r="E7" i="2"/>
  <c r="E118" i="2" s="1"/>
  <c r="L92" i="1"/>
  <c r="AM91" i="1"/>
  <c r="L91" i="1"/>
  <c r="L89" i="1"/>
  <c r="L87" i="1"/>
  <c r="L86" i="1"/>
  <c r="BK232" i="2"/>
  <c r="J230" i="2"/>
  <c r="J226" i="2"/>
  <c r="J223" i="2"/>
  <c r="J220" i="2"/>
  <c r="J217" i="2"/>
  <c r="BK213" i="2"/>
  <c r="J210" i="2"/>
  <c r="BK205" i="2"/>
  <c r="BK203" i="2"/>
  <c r="J200" i="2"/>
  <c r="BK196" i="2"/>
  <c r="BK192" i="2"/>
  <c r="J189" i="2"/>
  <c r="BK186" i="2"/>
  <c r="J183" i="2"/>
  <c r="BK180" i="2"/>
  <c r="BK178" i="2"/>
  <c r="J175" i="2"/>
  <c r="BK173" i="2"/>
  <c r="J170" i="2"/>
  <c r="BK167" i="2"/>
  <c r="J165" i="2"/>
  <c r="J163" i="2"/>
  <c r="BK159" i="2"/>
  <c r="BK157" i="2"/>
  <c r="J155" i="2"/>
  <c r="BK152" i="2"/>
  <c r="BK150" i="2"/>
  <c r="BK148" i="2"/>
  <c r="BK145" i="2"/>
  <c r="J143" i="2"/>
  <c r="BK140" i="2"/>
  <c r="J137" i="2"/>
  <c r="BK134" i="2"/>
  <c r="J133" i="2"/>
  <c r="J131" i="2"/>
  <c r="AS96" i="1"/>
  <c r="J229" i="2"/>
  <c r="BK225" i="2"/>
  <c r="J222" i="2"/>
  <c r="BK218" i="2"/>
  <c r="J216" i="2"/>
  <c r="J214" i="2"/>
  <c r="BK211" i="2"/>
  <c r="BK206" i="2"/>
  <c r="J203" i="2"/>
  <c r="BK199" i="2"/>
  <c r="J197" i="2"/>
  <c r="BK194" i="2"/>
  <c r="J192" i="2"/>
  <c r="BK188" i="2"/>
  <c r="BK184" i="2"/>
  <c r="BK181" i="2"/>
  <c r="J179" i="2"/>
  <c r="J177" i="2"/>
  <c r="BK174" i="2"/>
  <c r="J172" i="2"/>
  <c r="J169" i="2"/>
  <c r="BK166" i="2"/>
  <c r="BK163" i="2"/>
  <c r="J160" i="2"/>
  <c r="BK156" i="2"/>
  <c r="J154" i="2"/>
  <c r="J150" i="2"/>
  <c r="BK147" i="2"/>
  <c r="J145" i="2"/>
  <c r="BK142" i="2"/>
  <c r="J139" i="2"/>
  <c r="J136" i="2"/>
  <c r="BK133" i="2"/>
  <c r="J231" i="2"/>
  <c r="J227" i="2"/>
  <c r="BK224" i="2"/>
  <c r="BK222" i="2"/>
  <c r="J219" i="2"/>
  <c r="BK216" i="2"/>
  <c r="J213" i="2"/>
  <c r="BK209" i="2"/>
  <c r="J205" i="2"/>
  <c r="J202" i="2"/>
  <c r="BK200" i="2"/>
  <c r="J198" i="2"/>
  <c r="J195" i="2"/>
  <c r="BK193" i="2"/>
  <c r="BK190" i="2"/>
  <c r="J188" i="2"/>
  <c r="J186" i="2"/>
  <c r="BK182" i="2"/>
  <c r="BK179" i="2"/>
  <c r="BK176" i="2"/>
  <c r="J174" i="2"/>
  <c r="BK171" i="2"/>
  <c r="BK169" i="2"/>
  <c r="J167" i="2"/>
  <c r="BK164" i="2"/>
  <c r="BK160" i="2"/>
  <c r="J158" i="2"/>
  <c r="BK155" i="2"/>
  <c r="J153" i="2"/>
  <c r="J151" i="2"/>
  <c r="J148" i="2"/>
  <c r="J146" i="2"/>
  <c r="BK143" i="2"/>
  <c r="J141" i="2"/>
  <c r="BK137" i="2"/>
  <c r="BK135" i="2"/>
  <c r="J132" i="2"/>
  <c r="J232" i="2"/>
  <c r="BK230" i="2"/>
  <c r="BK227" i="2"/>
  <c r="J225" i="2"/>
  <c r="BK223" i="2"/>
  <c r="BK220" i="2"/>
  <c r="J218" i="2"/>
  <c r="BK215" i="2"/>
  <c r="BK214" i="2"/>
  <c r="J212" i="2"/>
  <c r="BK210" i="2"/>
  <c r="J206" i="2"/>
  <c r="J204" i="2"/>
  <c r="BK201" i="2"/>
  <c r="J199" i="2"/>
  <c r="BK197" i="2"/>
  <c r="BK195" i="2"/>
  <c r="J193" i="2"/>
  <c r="J190" i="2"/>
  <c r="J187" i="2"/>
  <c r="J184" i="2"/>
  <c r="J182" i="2"/>
  <c r="J180" i="2"/>
  <c r="BK177" i="2"/>
  <c r="J176" i="2"/>
  <c r="J173" i="2"/>
  <c r="J171" i="2"/>
  <c r="J168" i="2"/>
  <c r="BK165" i="2"/>
  <c r="J164" i="2"/>
  <c r="J162" i="2"/>
  <c r="BK158" i="2"/>
  <c r="J156" i="2"/>
  <c r="BK153" i="2"/>
  <c r="BK151" i="2"/>
  <c r="J149" i="2"/>
  <c r="BK146" i="2"/>
  <c r="J144" i="2"/>
  <c r="BK141" i="2"/>
  <c r="BK139" i="2"/>
  <c r="BK136" i="2"/>
  <c r="J134" i="2"/>
  <c r="BK132" i="2"/>
  <c r="BK231" i="2"/>
  <c r="BK229" i="2"/>
  <c r="BK226" i="2"/>
  <c r="J224" i="2"/>
  <c r="BK219" i="2"/>
  <c r="BK217" i="2"/>
  <c r="J215" i="2"/>
  <c r="BK212" i="2"/>
  <c r="J211" i="2"/>
  <c r="J209" i="2"/>
  <c r="BK204" i="2"/>
  <c r="BK202" i="2"/>
  <c r="J201" i="2"/>
  <c r="BK198" i="2"/>
  <c r="J196" i="2"/>
  <c r="J194" i="2"/>
  <c r="BK189" i="2"/>
  <c r="BK187" i="2"/>
  <c r="BK183" i="2"/>
  <c r="J181" i="2"/>
  <c r="J178" i="2"/>
  <c r="BK175" i="2"/>
  <c r="BK172" i="2"/>
  <c r="BK170" i="2"/>
  <c r="BK168" i="2"/>
  <c r="J166" i="2"/>
  <c r="BK162" i="2"/>
  <c r="J159" i="2"/>
  <c r="J157" i="2"/>
  <c r="BK154" i="2"/>
  <c r="J152" i="2"/>
  <c r="BK149" i="2"/>
  <c r="J147" i="2"/>
  <c r="BK144" i="2"/>
  <c r="J142" i="2"/>
  <c r="J140" i="2"/>
  <c r="J135" i="2"/>
  <c r="BK131" i="2"/>
  <c r="F35" i="2" l="1"/>
  <c r="F39" i="2"/>
  <c r="F38" i="2"/>
  <c r="F37" i="2"/>
  <c r="J35" i="2"/>
  <c r="AV97" i="1" s="1"/>
  <c r="P138" i="2"/>
  <c r="BK191" i="2"/>
  <c r="J191" i="2" s="1"/>
  <c r="J104" i="2" s="1"/>
  <c r="BK138" i="2"/>
  <c r="J138" i="2" s="1"/>
  <c r="J101" i="2" s="1"/>
  <c r="R161" i="2"/>
  <c r="T191" i="2"/>
  <c r="R221" i="2"/>
  <c r="P130" i="2"/>
  <c r="R138" i="2"/>
  <c r="BK185" i="2"/>
  <c r="J185" i="2" s="1"/>
  <c r="J103" i="2" s="1"/>
  <c r="R191" i="2"/>
  <c r="T221" i="2"/>
  <c r="T130" i="2"/>
  <c r="T161" i="2"/>
  <c r="R185" i="2"/>
  <c r="P208" i="2"/>
  <c r="P221" i="2"/>
  <c r="BK228" i="2"/>
  <c r="J228" i="2" s="1"/>
  <c r="J108" i="2" s="1"/>
  <c r="R130" i="2"/>
  <c r="P161" i="2"/>
  <c r="P191" i="2"/>
  <c r="R208" i="2"/>
  <c r="P228" i="2"/>
  <c r="T138" i="2"/>
  <c r="T185" i="2"/>
  <c r="T208" i="2"/>
  <c r="T228" i="2"/>
  <c r="BK130" i="2"/>
  <c r="BK161" i="2"/>
  <c r="J161" i="2" s="1"/>
  <c r="J102" i="2" s="1"/>
  <c r="P185" i="2"/>
  <c r="BK208" i="2"/>
  <c r="J208" i="2" s="1"/>
  <c r="J106" i="2" s="1"/>
  <c r="BK221" i="2"/>
  <c r="J221" i="2" s="1"/>
  <c r="J107" i="2" s="1"/>
  <c r="R228" i="2"/>
  <c r="BB97" i="1"/>
  <c r="BB96" i="1" s="1"/>
  <c r="W33" i="1" s="1"/>
  <c r="BC97" i="1"/>
  <c r="BC96" i="1" s="1"/>
  <c r="AY96" i="1" s="1"/>
  <c r="E87" i="2"/>
  <c r="F94" i="2"/>
  <c r="BF131" i="2"/>
  <c r="BF132" i="2"/>
  <c r="BF133" i="2"/>
  <c r="BF134" i="2"/>
  <c r="BF135" i="2"/>
  <c r="BF136" i="2"/>
  <c r="BF137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2" i="2"/>
  <c r="BF163" i="2"/>
  <c r="BF164" i="2"/>
  <c r="BF165" i="2"/>
  <c r="BF166" i="2"/>
  <c r="BF167" i="2"/>
  <c r="BF168" i="2"/>
  <c r="BF169" i="2"/>
  <c r="BF170" i="2"/>
  <c r="BF171" i="2"/>
  <c r="BF172" i="2"/>
  <c r="BF173" i="2"/>
  <c r="BF174" i="2"/>
  <c r="BF175" i="2"/>
  <c r="BF176" i="2"/>
  <c r="BF177" i="2"/>
  <c r="BF178" i="2"/>
  <c r="BF179" i="2"/>
  <c r="BF180" i="2"/>
  <c r="BF181" i="2"/>
  <c r="BF182" i="2"/>
  <c r="BF183" i="2"/>
  <c r="BF184" i="2"/>
  <c r="BF186" i="2"/>
  <c r="BF187" i="2"/>
  <c r="BF188" i="2"/>
  <c r="BF189" i="2"/>
  <c r="BF190" i="2"/>
  <c r="BF192" i="2"/>
  <c r="BF193" i="2"/>
  <c r="BF194" i="2"/>
  <c r="BF195" i="2"/>
  <c r="BF196" i="2"/>
  <c r="BF197" i="2"/>
  <c r="BF198" i="2"/>
  <c r="BF199" i="2"/>
  <c r="BF200" i="2"/>
  <c r="BF201" i="2"/>
  <c r="BF202" i="2"/>
  <c r="BF203" i="2"/>
  <c r="BF204" i="2"/>
  <c r="BF205" i="2"/>
  <c r="BF206" i="2"/>
  <c r="BF209" i="2"/>
  <c r="BF210" i="2"/>
  <c r="BF211" i="2"/>
  <c r="BF212" i="2"/>
  <c r="BF213" i="2"/>
  <c r="BF214" i="2"/>
  <c r="BF215" i="2"/>
  <c r="BF216" i="2"/>
  <c r="BF217" i="2"/>
  <c r="BF218" i="2"/>
  <c r="BF219" i="2"/>
  <c r="BF220" i="2"/>
  <c r="BF222" i="2"/>
  <c r="BF223" i="2"/>
  <c r="BF224" i="2"/>
  <c r="BF225" i="2"/>
  <c r="BF226" i="2"/>
  <c r="BF227" i="2"/>
  <c r="BF229" i="2"/>
  <c r="BF230" i="2"/>
  <c r="BF231" i="2"/>
  <c r="BF232" i="2"/>
  <c r="AZ97" i="1"/>
  <c r="AZ96" i="1" s="1"/>
  <c r="W31" i="1" s="1"/>
  <c r="BD97" i="1"/>
  <c r="BD96" i="1" s="1"/>
  <c r="W35" i="1" s="1"/>
  <c r="T207" i="2" l="1"/>
  <c r="R207" i="2"/>
  <c r="R129" i="2"/>
  <c r="BK129" i="2"/>
  <c r="J129" i="2" s="1"/>
  <c r="J99" i="2" s="1"/>
  <c r="P207" i="2"/>
  <c r="T129" i="2"/>
  <c r="T128" i="2" s="1"/>
  <c r="P129" i="2"/>
  <c r="J130" i="2"/>
  <c r="J100" i="2" s="1"/>
  <c r="BK207" i="2"/>
  <c r="J207" i="2" s="1"/>
  <c r="J105" i="2" s="1"/>
  <c r="AV96" i="1"/>
  <c r="AK31" i="1" s="1"/>
  <c r="W34" i="1"/>
  <c r="AX96" i="1"/>
  <c r="J36" i="2"/>
  <c r="AW97" i="1" s="1"/>
  <c r="AT97" i="1" s="1"/>
  <c r="F36" i="2"/>
  <c r="BA97" i="1" s="1"/>
  <c r="BA96" i="1" s="1"/>
  <c r="AW96" i="1" s="1"/>
  <c r="AK32" i="1" s="1"/>
  <c r="R128" i="2" l="1"/>
  <c r="P128" i="2"/>
  <c r="AU97" i="1" s="1"/>
  <c r="AU96" i="1" s="1"/>
  <c r="BK128" i="2"/>
  <c r="J128" i="2" s="1"/>
  <c r="J32" i="2" s="1"/>
  <c r="AG97" i="1" s="1"/>
  <c r="AG96" i="1" s="1"/>
  <c r="W32" i="1"/>
  <c r="AT96" i="1"/>
  <c r="AN96" i="1" l="1"/>
  <c r="AK28" i="1"/>
  <c r="AK37" i="1" s="1"/>
  <c r="J41" i="2"/>
  <c r="J98" i="2"/>
  <c r="AN97" i="1"/>
</calcChain>
</file>

<file path=xl/sharedStrings.xml><?xml version="1.0" encoding="utf-8"?>
<sst xmlns="http://schemas.openxmlformats.org/spreadsheetml/2006/main" count="1645" uniqueCount="516">
  <si>
    <t>Export Komplet</t>
  </si>
  <si>
    <t/>
  </si>
  <si>
    <t>2.0</t>
  </si>
  <si>
    <t>False</t>
  </si>
  <si>
    <t>{de765f87-abf6-4a4f-a6c0-deeae24f83ac}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</si>
  <si>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</si>
  <si>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</si>
  <si>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</si>
  <si>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</si>
  <si>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</si>
  <si>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</si>
  <si>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</si>
  <si>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SOROKA</t>
  </si>
  <si>
    <t>Stavba:</t>
  </si>
  <si>
    <t>BITÚNOK SORBEL - SOLAR</t>
  </si>
  <si>
    <t>JKSO:</t>
  </si>
  <si>
    <t>KS:</t>
  </si>
  <si>
    <t>Miesto:</t>
  </si>
  <si>
    <t>Stročín, okr. Svidník</t>
  </si>
  <si>
    <t>Dátum:</t>
  </si>
  <si>
    <t>Objednávateľ:</t>
  </si>
  <si>
    <t>IČO:</t>
  </si>
  <si>
    <t>SORBEL s.r.o., Stročín 125, 089 01 Stročín</t>
  </si>
  <si>
    <t>IČ DPH:</t>
  </si>
  <si>
    <t>Zhotoviteľ:</t>
  </si>
  <si>
    <t xml:space="preserve"> </t>
  </si>
  <si>
    <t>Projektant:</t>
  </si>
  <si>
    <t>Ing. Peter Geci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</si>
  <si>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</si>
  <si>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</si>
  <si>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</si>
  <si>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</si>
  <si>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</si>
  <si>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</si>
  <si>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</si>
  <si>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</si>
  <si>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</si>
  <si>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</si>
  <si>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</si>
  <si>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</si>
  <si>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</si>
  <si>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</si>
  <si>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</si>
  <si>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</si>
  <si>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</si>
  <si>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</si>
  <si>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</si>
  <si>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</si>
  <si>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</si>
  <si>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</si>
  <si>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</si>
  <si>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</si>
  <si>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</si>
  <si>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</si>
  <si>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</si>
  <si>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</si>
  <si>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</si>
  <si>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</si>
  <si>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</si>
  <si>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</si>
  <si>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</si>
  <si>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</si>
  <si>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</si>
  <si>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</si>
  <si>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</si>
  <si>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</si>
  <si>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</si>
  <si>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</si>
  <si>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</si>
  <si>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</si>
  <si>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</si>
  <si>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</si>
  <si>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</si>
  <si>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</si>
  <si>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</si>
  <si>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</si>
  <si>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01_SOLAR</t>
  </si>
  <si>
    <t>Zníženie energetickej náročnosti ohrevu TÚV</t>
  </si>
  <si>
    <t>STA</t>
  </si>
  <si>
    <t>1</t>
  </si>
  <si>
    <t>{aa4b32ac-8fe5-4526-8587-b8e00601dcd0}</t>
  </si>
  <si>
    <t>KRYCÍ LIST ROZPOČTU</t>
  </si>
  <si>
    <t>Objekt:</t>
  </si>
  <si>
    <t>01_SOLAR - Zníženie energetickej náročnosti ohrevu TÚV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</si>
  <si>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</si>
  <si>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</si>
  <si>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</si>
  <si>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</si>
  <si>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</si>
  <si>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</si>
  <si>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713 - Izolácie tepelné</t>
  </si>
  <si>
    <t xml:space="preserve">    722 - Zdravotechnika - vnútorný vodovod</t>
  </si>
  <si>
    <t xml:space="preserve">    732 - Ústredné kúrenie - strojovne</t>
  </si>
  <si>
    <t xml:space="preserve">    733 - Ústredné kúrenie - rozvodné potrubie</t>
  </si>
  <si>
    <t xml:space="preserve">    734 - Ústredné kúrenie - armatúry</t>
  </si>
  <si>
    <t>M - Práce a dodávky M</t>
  </si>
  <si>
    <t xml:space="preserve">    23-M - Montáže potrubia</t>
  </si>
  <si>
    <t xml:space="preserve">    36-M - Montáž prevádzkových, meracích a regulačných zariadení</t>
  </si>
  <si>
    <t>HZS - Hodinové zúčtovacie sadzby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</si>
  <si>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</si>
  <si>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</si>
  <si>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</si>
  <si>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</si>
  <si>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</si>
  <si>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</si>
  <si>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</si>
  <si>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</si>
  <si>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</si>
  <si>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</si>
  <si>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</si>
  <si>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</si>
  <si>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</si>
  <si>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</si>
  <si>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</si>
  <si>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</si>
  <si>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713</t>
  </si>
  <si>
    <t>Izolácie tepelné</t>
  </si>
  <si>
    <t>19</t>
  </si>
  <si>
    <t>K</t>
  </si>
  <si>
    <t>713482121.S</t>
  </si>
  <si>
    <t>Montáž trubíc z PE, hr.15-20 mm,vnút.priemer do 38 mm</t>
  </si>
  <si>
    <t>m</t>
  </si>
  <si>
    <t>16</t>
  </si>
  <si>
    <t>-10526105</t>
  </si>
  <si>
    <t>21</t>
  </si>
  <si>
    <t>M</t>
  </si>
  <si>
    <t>283310027100.1</t>
  </si>
  <si>
    <t>Izolačná trubica z EPDM kaučuku, Aeroflex dxhr. 35x13 mm, dĺ. 2 m, pre izolovanie vody, kúrenia, solaru, UV odolná</t>
  </si>
  <si>
    <t>32</t>
  </si>
  <si>
    <t>2066048067</t>
  </si>
  <si>
    <t>22</t>
  </si>
  <si>
    <t>azf2362.1</t>
  </si>
  <si>
    <t>Páska z EPDM na izolovanie 5cm x 10m</t>
  </si>
  <si>
    <t>ks</t>
  </si>
  <si>
    <t>144839422</t>
  </si>
  <si>
    <t>33</t>
  </si>
  <si>
    <t>283310003300.S</t>
  </si>
  <si>
    <t>Izolačná PE trubica dxhr. 35x13 mm, nadrezaná, na izolovanie rozvodov vody, kúrenia, zdravotechniky</t>
  </si>
  <si>
    <t>-52205907</t>
  </si>
  <si>
    <t>83</t>
  </si>
  <si>
    <t>283310006400.S</t>
  </si>
  <si>
    <t>Izolačná PE trubica dxhr. 35x30 mm, rozrezaná, na izolovanie rozvodov vody, kúrenia, zdravotechniky</t>
  </si>
  <si>
    <t>-35121297</t>
  </si>
  <si>
    <t>91</t>
  </si>
  <si>
    <t>998713201.S</t>
  </si>
  <si>
    <t>Presun hmôt pre izolácie tepelné v objektoch výšky do 6 m</t>
  </si>
  <si>
    <t>%</t>
  </si>
  <si>
    <t>-760771664</t>
  </si>
  <si>
    <t>92</t>
  </si>
  <si>
    <t>998713292.S</t>
  </si>
  <si>
    <t>Izolácie tepelné, prípl.za presun nad vymedz. najväčšiu dopravnú vzdial. do 100 m</t>
  </si>
  <si>
    <t>-827536942</t>
  </si>
  <si>
    <t>722</t>
  </si>
  <si>
    <t>Zdravotechnika - vnútorný vodovod</t>
  </si>
  <si>
    <t>29</t>
  </si>
  <si>
    <t>722172123.S</t>
  </si>
  <si>
    <t>Potrubie z plastických rúr PP-R D 32 mm - PN20, polyfúznym zváraním</t>
  </si>
  <si>
    <t>1488126404</t>
  </si>
  <si>
    <t>30</t>
  </si>
  <si>
    <t>722172754.S</t>
  </si>
  <si>
    <t>Montáž prechodu PP-R plast/kov pre vodu DN 32</t>
  </si>
  <si>
    <t>-1945868574</t>
  </si>
  <si>
    <t>31</t>
  </si>
  <si>
    <t>286540035300.S</t>
  </si>
  <si>
    <t>Prechodka PP-R D 32x1" kovový vonkajší závit, systém pre rozvod vody a stlačeného vzduchu</t>
  </si>
  <si>
    <t>-259910122</t>
  </si>
  <si>
    <t>43</t>
  </si>
  <si>
    <t>722221020.S</t>
  </si>
  <si>
    <t>Montáž guľového kohúta závitového priameho pre vodu G 1</t>
  </si>
  <si>
    <t>-685387194</t>
  </si>
  <si>
    <t>44</t>
  </si>
  <si>
    <t>551110005100.S</t>
  </si>
  <si>
    <t>Guľový uzáver pre vodu 1", niklovaná mosadz</t>
  </si>
  <si>
    <t>-24702114</t>
  </si>
  <si>
    <t>71</t>
  </si>
  <si>
    <t>722221082.S</t>
  </si>
  <si>
    <t>Montáž guľového kohúta vypúšťacieho závitového G 1/2</t>
  </si>
  <si>
    <t>-967548024</t>
  </si>
  <si>
    <t>72</t>
  </si>
  <si>
    <t>551110011200.S</t>
  </si>
  <si>
    <t>Guľový uzáver vypúšťací s páčkou, 1/2" M, mosadz</t>
  </si>
  <si>
    <t>-631202753</t>
  </si>
  <si>
    <t>55</t>
  </si>
  <si>
    <t>722221260.S</t>
  </si>
  <si>
    <t>Montáž elekroventilu závitového uzatváracieho G 1</t>
  </si>
  <si>
    <t>-506728786</t>
  </si>
  <si>
    <t>56</t>
  </si>
  <si>
    <t>551110017200.S</t>
  </si>
  <si>
    <t>Elektroventil uzatvárací, 1" FF, 230 V, bez prúdu zatvorený, mosadz</t>
  </si>
  <si>
    <t>-1576322745</t>
  </si>
  <si>
    <t>57</t>
  </si>
  <si>
    <t>722221260.S1</t>
  </si>
  <si>
    <t>Montáž elekroventilu závitového prepínacieho G 1</t>
  </si>
  <si>
    <t>1870891555</t>
  </si>
  <si>
    <t>59</t>
  </si>
  <si>
    <t>551110017200.S3</t>
  </si>
  <si>
    <t>Elektroventil prepínací 1" FF, 230 V, bez prúdu zatvorený, mosadz</t>
  </si>
  <si>
    <t>-1040745082</t>
  </si>
  <si>
    <t>54</t>
  </si>
  <si>
    <t>722221275.S</t>
  </si>
  <si>
    <t>Montáž spätného ventilu závitového G 1</t>
  </si>
  <si>
    <t>862029895</t>
  </si>
  <si>
    <t>51</t>
  </si>
  <si>
    <t>551190001000.S</t>
  </si>
  <si>
    <t>Spätná klapka vodorovná závitová 1", PN 10, pre vodu, mosadz</t>
  </si>
  <si>
    <t>-779850108</t>
  </si>
  <si>
    <t>45</t>
  </si>
  <si>
    <t>722221280.S</t>
  </si>
  <si>
    <t>Montáž spätného ventilu závitového G 5/4</t>
  </si>
  <si>
    <t>-832572939</t>
  </si>
  <si>
    <t>46</t>
  </si>
  <si>
    <t>551190004700.S</t>
  </si>
  <si>
    <t>Spätná klapka vodorovná závitová 5/4", PN 16, pre vodu, mosadz</t>
  </si>
  <si>
    <t>753730777</t>
  </si>
  <si>
    <t>52</t>
  </si>
  <si>
    <t>722221370.S</t>
  </si>
  <si>
    <t>Montáž vodovodného filtra závitového G 1</t>
  </si>
  <si>
    <t>690179247</t>
  </si>
  <si>
    <t>53</t>
  </si>
  <si>
    <t>422010003100.S</t>
  </si>
  <si>
    <t>Filter závitový na vodu 1", FF, PN 20, mosadz</t>
  </si>
  <si>
    <t>2146071185</t>
  </si>
  <si>
    <t>75</t>
  </si>
  <si>
    <t>436320007476.S2</t>
  </si>
  <si>
    <t>Filter s matnetom 1" MM</t>
  </si>
  <si>
    <t>1490021598</t>
  </si>
  <si>
    <t>61</t>
  </si>
  <si>
    <t>722221430.S1</t>
  </si>
  <si>
    <t>Montáž závitovej armatúry, jímky do potrubia</t>
  </si>
  <si>
    <t>-1156660429</t>
  </si>
  <si>
    <t>60</t>
  </si>
  <si>
    <t>388320003900.1</t>
  </si>
  <si>
    <t xml:space="preserve">Jímka, 1/2"pre 3 snímače, dĺžka 220 mm s pružinkou </t>
  </si>
  <si>
    <t>-548565692</t>
  </si>
  <si>
    <t>93</t>
  </si>
  <si>
    <t>998722201.S</t>
  </si>
  <si>
    <t>Presun hmôt pre vnútorný vodovod v objektoch výšky do 6 m</t>
  </si>
  <si>
    <t>-285059974</t>
  </si>
  <si>
    <t>94</t>
  </si>
  <si>
    <t>998722292.S</t>
  </si>
  <si>
    <t>Vodovod, prípl.za presun nad vymedz. najväčšiu dopravnú vzdialenosť do 100m</t>
  </si>
  <si>
    <t>1791409608</t>
  </si>
  <si>
    <t>732</t>
  </si>
  <si>
    <t>Ústredné kúrenie - strojovne</t>
  </si>
  <si>
    <t>24</t>
  </si>
  <si>
    <t>732219245.S1</t>
  </si>
  <si>
    <t>Montáž zásobníkového ohrievača vody pre ohrev pitnej vody v spojení s kotlami a slnečnými kolektormi objem 2000 l, dopoj.tvarovky</t>
  </si>
  <si>
    <t>1506275913</t>
  </si>
  <si>
    <t>25</t>
  </si>
  <si>
    <t>16711</t>
  </si>
  <si>
    <t>Zásobník RBC-2000 L, výmn. 4,5m2</t>
  </si>
  <si>
    <t>-520573237</t>
  </si>
  <si>
    <t>26</t>
  </si>
  <si>
    <t>17435.1</t>
  </si>
  <si>
    <t>Príruba k zásobníku RBC 2000L + el.anóda, závit 6/4"</t>
  </si>
  <si>
    <t>-1276144380</t>
  </si>
  <si>
    <t>732331867.S</t>
  </si>
  <si>
    <t>Montáž expanznej nádoby pre solárne systémy tlak 10 barov s vakom objem 80 l</t>
  </si>
  <si>
    <t>1928512292</t>
  </si>
  <si>
    <t>17</t>
  </si>
  <si>
    <t>7248245</t>
  </si>
  <si>
    <t>solárna expanzná nádoba 80l/10bar</t>
  </si>
  <si>
    <t>1924043962</t>
  </si>
  <si>
    <t>38</t>
  </si>
  <si>
    <t>732491005.S2</t>
  </si>
  <si>
    <t>Montáž cirkulačného čerpadla výtlak do 6m, rozpon 180 mm</t>
  </si>
  <si>
    <t>-380430279</t>
  </si>
  <si>
    <t>39</t>
  </si>
  <si>
    <t>426110003600</t>
  </si>
  <si>
    <t>Čerpadlo obehové ALPHA2 25-60 N 180, GRUNDFOS</t>
  </si>
  <si>
    <t>2082934699</t>
  </si>
  <si>
    <t>41</t>
  </si>
  <si>
    <t>I01832113</t>
  </si>
  <si>
    <t>Šróbenie k čerpadlám - 1"x6/4"FF</t>
  </si>
  <si>
    <t>-38915767</t>
  </si>
  <si>
    <t>732620160.S</t>
  </si>
  <si>
    <t>Montáž 1 solárneho kolektora vákuového s 15 U trubicami na šikmú strechu</t>
  </si>
  <si>
    <t>-141135364</t>
  </si>
  <si>
    <t>5</t>
  </si>
  <si>
    <t>SK06739</t>
  </si>
  <si>
    <t>Vitosol 300-TM SP3C 3,03 m2</t>
  </si>
  <si>
    <t>-1900752306</t>
  </si>
  <si>
    <t>4</t>
  </si>
  <si>
    <t>484720010900</t>
  </si>
  <si>
    <t>Sada upevňovacia pre kolektor Vitosol 300-T zvisle na šikmú strechu z vlnitých dosiek, profil 5 a 6 (väčší oblúk), 1,51 m2/3,03 m2, VIESSMANN</t>
  </si>
  <si>
    <t>sada</t>
  </si>
  <si>
    <t>1652919067</t>
  </si>
  <si>
    <t>6</t>
  </si>
  <si>
    <t>7510993</t>
  </si>
  <si>
    <t>prepojovacie potrubie</t>
  </si>
  <si>
    <t>1306534145</t>
  </si>
  <si>
    <t>7</t>
  </si>
  <si>
    <t>Z015404</t>
  </si>
  <si>
    <t>pripojovacia sada pre Vitosol 300-TM</t>
  </si>
  <si>
    <t>633554587</t>
  </si>
  <si>
    <t>8</t>
  </si>
  <si>
    <t>Z021904</t>
  </si>
  <si>
    <t>Solar-Divicon PS20</t>
  </si>
  <si>
    <t>-462865712</t>
  </si>
  <si>
    <t>10</t>
  </si>
  <si>
    <t>ZK02962</t>
  </si>
  <si>
    <t>solárne ručné plniace čerpadlo</t>
  </si>
  <si>
    <t>1769529252</t>
  </si>
  <si>
    <t>11</t>
  </si>
  <si>
    <t>7316261</t>
  </si>
  <si>
    <t>plniaca armatúra pre solar. zariadenie</t>
  </si>
  <si>
    <t>-1742553369</t>
  </si>
  <si>
    <t>9</t>
  </si>
  <si>
    <t>ZK03779</t>
  </si>
  <si>
    <t>odluč. vzduchu-kombi, solár 6bar 150°C</t>
  </si>
  <si>
    <t>1598670975</t>
  </si>
  <si>
    <t>12</t>
  </si>
  <si>
    <t>Z007387</t>
  </si>
  <si>
    <t>Vitosolic 100 Typ SD1</t>
  </si>
  <si>
    <t>1678725347</t>
  </si>
  <si>
    <t>13</t>
  </si>
  <si>
    <t>7426247</t>
  </si>
  <si>
    <t>snímač teploty zásobníka NTC</t>
  </si>
  <si>
    <t>1422605070</t>
  </si>
  <si>
    <t>14</t>
  </si>
  <si>
    <t>R146DY014.1</t>
  </si>
  <si>
    <t>Separátor vzduchu SADA prip. 2xCu22 G.V.+autom.</t>
  </si>
  <si>
    <t>-498433964</t>
  </si>
  <si>
    <t>15</t>
  </si>
  <si>
    <t>7159727</t>
  </si>
  <si>
    <t>teplonosné médium Tyfocor-LS 25L</t>
  </si>
  <si>
    <t>-522005777</t>
  </si>
  <si>
    <t>95</t>
  </si>
  <si>
    <t>998732201.S</t>
  </si>
  <si>
    <t>Presun hmôt pre strojovne v objektoch výšky do 6 m</t>
  </si>
  <si>
    <t>-485449091</t>
  </si>
  <si>
    <t>96</t>
  </si>
  <si>
    <t>998732293.S</t>
  </si>
  <si>
    <t>Strojovne, prípl.za presun nad vymedz. najväčšiu dopravnú vzdialenosť do 500 m</t>
  </si>
  <si>
    <t>-1597227615</t>
  </si>
  <si>
    <t>733</t>
  </si>
  <si>
    <t>Ústredné kúrenie - rozvodné potrubie</t>
  </si>
  <si>
    <t>97</t>
  </si>
  <si>
    <t>733151119.S</t>
  </si>
  <si>
    <t>Potrubie z medených rúrok tvrdých spájaných lisovaním D 22/1,0 mm</t>
  </si>
  <si>
    <t>-964544083</t>
  </si>
  <si>
    <t>18</t>
  </si>
  <si>
    <t>733151125.S</t>
  </si>
  <si>
    <t>Potrubie z medených rúrok tvrdých spájaných lisovaním D 35/1,5 mm</t>
  </si>
  <si>
    <t>-1515076526</t>
  </si>
  <si>
    <t>98</t>
  </si>
  <si>
    <t>733191201.S</t>
  </si>
  <si>
    <t>Tlaková skúška medeného potrubia do D 35 mm</t>
  </si>
  <si>
    <t>1045681346</t>
  </si>
  <si>
    <t>99</t>
  </si>
  <si>
    <t>998733201.S</t>
  </si>
  <si>
    <t>Presun hmôt pre rozvody potrubia v objektoch výšky do 6 m</t>
  </si>
  <si>
    <t>583664458</t>
  </si>
  <si>
    <t>100</t>
  </si>
  <si>
    <t>998733293.S</t>
  </si>
  <si>
    <t>Rozvody potrubia, prípl.za presun nad vymedz. najväčšiu dopravnú vzdial. do 500 m</t>
  </si>
  <si>
    <t>-1806674180</t>
  </si>
  <si>
    <t>734</t>
  </si>
  <si>
    <t>Ústredné kúrenie - armatúry</t>
  </si>
  <si>
    <t>34</t>
  </si>
  <si>
    <t>734209115.S</t>
  </si>
  <si>
    <t>Montáž závitovej armatúry s 2 závitmi G 1</t>
  </si>
  <si>
    <t>326213974</t>
  </si>
  <si>
    <t>35</t>
  </si>
  <si>
    <t>551110015800.1</t>
  </si>
  <si>
    <t>Guľový uzáver pre vodu, 1" MF, niklovaná mosadz</t>
  </si>
  <si>
    <t>466708974</t>
  </si>
  <si>
    <t>73</t>
  </si>
  <si>
    <t>734213270.S</t>
  </si>
  <si>
    <t>Montáž ventilu odvzdušňovacieho závitového automatického G 1/2 so spätnou klapkou</t>
  </si>
  <si>
    <t>-618812323</t>
  </si>
  <si>
    <t>74</t>
  </si>
  <si>
    <t>551210009300.S</t>
  </si>
  <si>
    <t>Ventil odvzdušňovací automatický 1/2” so spätnou klapkou</t>
  </si>
  <si>
    <t>1350387541</t>
  </si>
  <si>
    <t>76</t>
  </si>
  <si>
    <t>734222106.S2</t>
  </si>
  <si>
    <t>Montáž ventilu 3-cestného DN 32, termostatického</t>
  </si>
  <si>
    <t>1679232553</t>
  </si>
  <si>
    <t>77</t>
  </si>
  <si>
    <t>359210011000.S1</t>
  </si>
  <si>
    <t>Ventil 3-cestný zmiešavací termostatický,  vnútorný závit, DN 32</t>
  </si>
  <si>
    <t>1739281116</t>
  </si>
  <si>
    <t>78</t>
  </si>
  <si>
    <t>359210011000.S2</t>
  </si>
  <si>
    <t>Dopojovacia rada 3-cestného termostatického zmiešavacieho ventilu</t>
  </si>
  <si>
    <t>sub</t>
  </si>
  <si>
    <t>-624985973</t>
  </si>
  <si>
    <t>36</t>
  </si>
  <si>
    <t>734252120.S</t>
  </si>
  <si>
    <t>Montáž ventilu poistného rohového G 3/4</t>
  </si>
  <si>
    <t>1307687847</t>
  </si>
  <si>
    <t>37</t>
  </si>
  <si>
    <t>551210025300.1</t>
  </si>
  <si>
    <t>Ventil poistný pre TUV, 3/4" FF, 8 bar, PN 10, mosadz</t>
  </si>
  <si>
    <t>-1921394249</t>
  </si>
  <si>
    <t>81</t>
  </si>
  <si>
    <t>734412115.S</t>
  </si>
  <si>
    <t>Montáž teplomeru technického axiálneho priemer 63 mm dĺžka 50 mm</t>
  </si>
  <si>
    <t>-1810784265</t>
  </si>
  <si>
    <t>82</t>
  </si>
  <si>
    <t>388320001300.S</t>
  </si>
  <si>
    <t>Teplomer axiálny d 63 mm, pripojenie 1/2" zadné s jímkou dĺžky 50 mm, rozsah 0-120 °C</t>
  </si>
  <si>
    <t>-388267963</t>
  </si>
  <si>
    <t>79</t>
  </si>
  <si>
    <t>734412140.S</t>
  </si>
  <si>
    <t>Montáž teplomeru technického axiálneho priemer 63 mm dĺžka 150 mm</t>
  </si>
  <si>
    <t>1735164265</t>
  </si>
  <si>
    <t>80</t>
  </si>
  <si>
    <t>388320001600.S</t>
  </si>
  <si>
    <t>Teplomer axiálny d 63 mm, pripojenie 1/2" zadné s jímkou dĺžky 150 mm, rozsah 0-120 °C</t>
  </si>
  <si>
    <t>-494555698</t>
  </si>
  <si>
    <t>101</t>
  </si>
  <si>
    <t>998734201.S</t>
  </si>
  <si>
    <t>Presun hmôt pre armatúry v objektoch výšky do 6 m</t>
  </si>
  <si>
    <t>563128760</t>
  </si>
  <si>
    <t>102</t>
  </si>
  <si>
    <t>998734293.S</t>
  </si>
  <si>
    <t>Armatúry, prípl.za presun nad vymedz. najväčšiu dopravnú vzdialenosť do 500 m</t>
  </si>
  <si>
    <t>698722309</t>
  </si>
  <si>
    <t>Práce a dodávky M</t>
  </si>
  <si>
    <t>3</t>
  </si>
  <si>
    <t>23-M</t>
  </si>
  <si>
    <t>Montáže potrubia</t>
  </si>
  <si>
    <t>62</t>
  </si>
  <si>
    <t>230040006.S</t>
  </si>
  <si>
    <t>Montáž závitových dielov G 1"</t>
  </si>
  <si>
    <t>64</t>
  </si>
  <si>
    <t>-531834863</t>
  </si>
  <si>
    <t>63</t>
  </si>
  <si>
    <t>197730025700.S</t>
  </si>
  <si>
    <t>T-kus, 1"x1"x1", PN 10, T = +120 °C, mosadzná tvarovka pre pitnú vodu</t>
  </si>
  <si>
    <t>128</t>
  </si>
  <si>
    <t>-727677132</t>
  </si>
  <si>
    <t>197730025100.S</t>
  </si>
  <si>
    <t>T-kus, 1"x1/2"x1", PN 10, T = +120 °C, závit vnútorný-vnútorný-vnútorný, niklovaná mosadz</t>
  </si>
  <si>
    <t>927545205</t>
  </si>
  <si>
    <t>65</t>
  </si>
  <si>
    <t>197730025200.S</t>
  </si>
  <si>
    <t>T-kus, 1"x3/4"x1", PN 10, T = +120 °C, závit vnútorný-vnútorný-vnútorný, niklovaná mosadz</t>
  </si>
  <si>
    <t>-2102882402</t>
  </si>
  <si>
    <t>66</t>
  </si>
  <si>
    <t>197730006900.S</t>
  </si>
  <si>
    <t>Koleno FF 90 - 1"x1", PN 10, T=+120 °C, mosadzná závitová tvarovka aj pre pitnú vodu</t>
  </si>
  <si>
    <t>1013741876</t>
  </si>
  <si>
    <t>67</t>
  </si>
  <si>
    <t>197730006200.S</t>
  </si>
  <si>
    <t>Koleno MF 92 - 1"x1", PN 10, T=+120 °C, mosadzná závitová tvarovka aj pre pitnú vodu</t>
  </si>
  <si>
    <t>-611067196</t>
  </si>
  <si>
    <t>68</t>
  </si>
  <si>
    <t>197730041100.S</t>
  </si>
  <si>
    <t>Vsuvka, 1"x1", PN 10, T = +120 °C, mosadz, vhodná pre pitnú vodu</t>
  </si>
  <si>
    <t>-728897398</t>
  </si>
  <si>
    <t>69</t>
  </si>
  <si>
    <t>197730086200.S</t>
  </si>
  <si>
    <t>Vykurovacie šróbenie priame vyhotovenie, 1", PN 25, T = +130 °C, s plochým tesnením, mosadz</t>
  </si>
  <si>
    <t>256</t>
  </si>
  <si>
    <t>-2118149808</t>
  </si>
  <si>
    <t>70</t>
  </si>
  <si>
    <t>197730086900.S</t>
  </si>
  <si>
    <t>Vykurovacie šróbenie rohové vyhotovenie, 1", PN 25, T = +130 °C, s plochým tesnením, mosadz</t>
  </si>
  <si>
    <t>1123168365</t>
  </si>
  <si>
    <t>105</t>
  </si>
  <si>
    <t>MV</t>
  </si>
  <si>
    <t>Murárske výpomoci</t>
  </si>
  <si>
    <t>667404909</t>
  </si>
  <si>
    <t>108</t>
  </si>
  <si>
    <t>PM</t>
  </si>
  <si>
    <t>Podružný materiál</t>
  </si>
  <si>
    <t>414163280</t>
  </si>
  <si>
    <t>110</t>
  </si>
  <si>
    <t>PPV</t>
  </si>
  <si>
    <t>Podiel pridružených výkonov</t>
  </si>
  <si>
    <t>-990246009</t>
  </si>
  <si>
    <t>36-M</t>
  </si>
  <si>
    <t>Montáž prevádzkových, meracích a regulačných zariadení</t>
  </si>
  <si>
    <t>84</t>
  </si>
  <si>
    <t>360420310.S1</t>
  </si>
  <si>
    <t>Montáž regulátora solárny, diferenčný</t>
  </si>
  <si>
    <t>-217744104</t>
  </si>
  <si>
    <t>86</t>
  </si>
  <si>
    <t>484720025600</t>
  </si>
  <si>
    <t>Regulátor solárny SRS3 E štvorsnímačový pre solárne systémy s kolektorovým poľom, 2 spotrebičmi alebo 2 nezávislými poľami a spotrebičom s výstupom PWM/0-10V p</t>
  </si>
  <si>
    <t>-1629040126</t>
  </si>
  <si>
    <t>87</t>
  </si>
  <si>
    <t>484720025600.1</t>
  </si>
  <si>
    <t>Regulátor diferencie analógový UR1 A-DT</t>
  </si>
  <si>
    <t>-1466424010</t>
  </si>
  <si>
    <t>104</t>
  </si>
  <si>
    <t>-230058852</t>
  </si>
  <si>
    <t>107</t>
  </si>
  <si>
    <t>-1458201252</t>
  </si>
  <si>
    <t>109</t>
  </si>
  <si>
    <t>1990327627</t>
  </si>
  <si>
    <t>HZS</t>
  </si>
  <si>
    <t>Hodinové zúčtovacie sadzby</t>
  </si>
  <si>
    <t>111</t>
  </si>
  <si>
    <t>HZS000114.S1</t>
  </si>
  <si>
    <t>Statické posúdenie vhodnosti strešnej konštrukcie</t>
  </si>
  <si>
    <t>512</t>
  </si>
  <si>
    <t>1061536373</t>
  </si>
  <si>
    <t>90</t>
  </si>
  <si>
    <t>HZS000114.S2</t>
  </si>
  <si>
    <t>Uvedenie do prevádzky solárneho systému Vitosolic 100</t>
  </si>
  <si>
    <t>-627334151</t>
  </si>
  <si>
    <t>88</t>
  </si>
  <si>
    <t>HZS000114.S3</t>
  </si>
  <si>
    <t>Uvedenie do prevádzky SRS3 E, UR1 A-DT, elektromontáž</t>
  </si>
  <si>
    <t>2023386582</t>
  </si>
  <si>
    <t>89</t>
  </si>
  <si>
    <t>551790002600.S1</t>
  </si>
  <si>
    <t>Elektroinštalačný materiál</t>
  </si>
  <si>
    <t>1275397355</t>
  </si>
  <si>
    <t xml:space="preserve">mail: </t>
  </si>
  <si>
    <t>tel. číslo:</t>
  </si>
  <si>
    <t>Príloha č.1 Zmluvy o dielo / Výzvy na predkladanie ponúk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</si>
</sst>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sz val="12"/>
      <name val="Arial CE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1" fillId="0" borderId="19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4" fillId="0" borderId="0" xfId="0" applyFont="1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B2" sqref="B2:AP99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I2" s="195" t="s">
        <v>515</v>
      </c>
      <c r="AR2" s="155" t="s">
        <v>5</v>
      </c>
      <c r="AS2" s="156"/>
      <c r="AT2" s="156"/>
      <c r="AU2" s="156"/>
      <c r="AV2" s="156"/>
      <c r="AW2" s="156"/>
      <c r="AX2" s="156"/>
      <c r="AY2" s="156"/>
      <c r="AZ2" s="156"/>
      <c r="BA2" s="156"/>
      <c r="BB2" s="156"/>
      <c r="BC2" s="156"/>
      <c r="BD2" s="156"/>
      <c r="BE2" s="156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10</v>
      </c>
    </row>
    <row r="5" spans="1:74" ht="12" customHeight="1">
      <c r="B5" s="16"/>
      <c r="D5" s="19" t="s">
        <v>11</v>
      </c>
      <c r="K5" s="186" t="s">
        <v>12</v>
      </c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R5" s="16"/>
      <c r="BS5" s="13" t="s">
        <v>6</v>
      </c>
    </row>
    <row r="6" spans="1:74" ht="36.9" customHeight="1">
      <c r="B6" s="16"/>
      <c r="D6" s="21" t="s">
        <v>13</v>
      </c>
      <c r="K6" s="187" t="s">
        <v>14</v>
      </c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R6" s="16"/>
      <c r="BS6" s="13" t="s">
        <v>6</v>
      </c>
    </row>
    <row r="7" spans="1:74" ht="12" customHeight="1">
      <c r="B7" s="16"/>
      <c r="D7" s="22" t="s">
        <v>15</v>
      </c>
      <c r="K7" s="20" t="s">
        <v>1</v>
      </c>
      <c r="AK7" s="22" t="s">
        <v>16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17</v>
      </c>
      <c r="K8" s="20" t="s">
        <v>18</v>
      </c>
      <c r="AK8" s="22" t="s">
        <v>19</v>
      </c>
      <c r="AN8" s="20"/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22</v>
      </c>
      <c r="AK11" s="22" t="s">
        <v>23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0" t="s">
        <v>24</v>
      </c>
      <c r="AK13" s="22" t="s">
        <v>21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25</v>
      </c>
      <c r="AK14" s="22" t="s">
        <v>23</v>
      </c>
      <c r="AN14" s="20" t="s">
        <v>1</v>
      </c>
      <c r="AR14" s="16"/>
      <c r="BS14" s="13" t="s">
        <v>6</v>
      </c>
    </row>
    <row r="15" spans="1:74" ht="13.2">
      <c r="B15" s="16"/>
      <c r="E15" s="20"/>
      <c r="AK15" s="22" t="s">
        <v>513</v>
      </c>
      <c r="AN15" s="20"/>
      <c r="AR15" s="16"/>
      <c r="BS15" s="13"/>
    </row>
    <row r="16" spans="1:74" ht="13.2">
      <c r="B16" s="16"/>
      <c r="E16" s="20"/>
      <c r="AK16" s="22" t="s">
        <v>514</v>
      </c>
      <c r="AN16" s="20"/>
      <c r="AR16" s="16"/>
      <c r="BS16" s="13"/>
    </row>
    <row r="17" spans="2:71" ht="6.9" customHeight="1">
      <c r="B17" s="16"/>
      <c r="AR17" s="16"/>
      <c r="BS17" s="13" t="s">
        <v>3</v>
      </c>
    </row>
    <row r="18" spans="2:71" ht="12" customHeight="1">
      <c r="B18" s="16"/>
      <c r="D18" s="22" t="s">
        <v>26</v>
      </c>
      <c r="AK18" s="22" t="s">
        <v>21</v>
      </c>
      <c r="AN18" s="20" t="s">
        <v>1</v>
      </c>
      <c r="AR18" s="16"/>
      <c r="BS18" s="13" t="s">
        <v>3</v>
      </c>
    </row>
    <row r="19" spans="2:71" ht="18.45" customHeight="1">
      <c r="B19" s="16"/>
      <c r="E19" s="20" t="s">
        <v>27</v>
      </c>
      <c r="AK19" s="22" t="s">
        <v>23</v>
      </c>
      <c r="AN19" s="20" t="s">
        <v>1</v>
      </c>
      <c r="AR19" s="16"/>
      <c r="BS19" s="13" t="s">
        <v>28</v>
      </c>
    </row>
    <row r="20" spans="2:71" ht="6.9" customHeight="1">
      <c r="B20" s="16"/>
      <c r="AR20" s="16"/>
      <c r="BS20" s="13" t="s">
        <v>6</v>
      </c>
    </row>
    <row r="21" spans="2:71" ht="12" customHeight="1">
      <c r="B21" s="16"/>
      <c r="D21" s="22" t="s">
        <v>29</v>
      </c>
      <c r="AK21" s="22" t="s">
        <v>21</v>
      </c>
      <c r="AN21" s="20" t="s">
        <v>1</v>
      </c>
      <c r="AR21" s="16"/>
      <c r="BS21" s="13" t="s">
        <v>6</v>
      </c>
    </row>
    <row r="22" spans="2:71" ht="18.45" customHeight="1">
      <c r="B22" s="16"/>
      <c r="E22" s="20"/>
      <c r="AK22" s="22" t="s">
        <v>23</v>
      </c>
      <c r="AN22" s="20" t="s">
        <v>1</v>
      </c>
      <c r="AR22" s="16"/>
      <c r="BS22" s="13" t="s">
        <v>28</v>
      </c>
    </row>
    <row r="23" spans="2:71" ht="6.9" customHeight="1">
      <c r="B23" s="16"/>
      <c r="AR23" s="16"/>
    </row>
    <row r="24" spans="2:71" ht="12" customHeight="1">
      <c r="B24" s="16"/>
      <c r="D24" s="22" t="s">
        <v>30</v>
      </c>
      <c r="AR24" s="16"/>
    </row>
    <row r="25" spans="2:71" ht="16.5" customHeight="1">
      <c r="B25" s="16"/>
      <c r="E25" s="188" t="s">
        <v>1</v>
      </c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188"/>
      <c r="AJ25" s="188"/>
      <c r="AK25" s="188"/>
      <c r="AL25" s="188"/>
      <c r="AM25" s="188"/>
      <c r="AN25" s="188"/>
      <c r="AR25" s="16"/>
    </row>
    <row r="26" spans="2:71" ht="6.9" customHeight="1">
      <c r="B26" s="16"/>
      <c r="AR26" s="16"/>
    </row>
    <row r="27" spans="2:71" ht="6.9" customHeight="1">
      <c r="B27" s="16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R27" s="16"/>
    </row>
    <row r="28" spans="2:71" s="1" customFormat="1" ht="25.95" customHeight="1">
      <c r="B28" s="25"/>
      <c r="D28" s="26" t="s">
        <v>31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189">
        <f>ROUND(AG96,2)</f>
        <v>0</v>
      </c>
      <c r="AL28" s="190"/>
      <c r="AM28" s="190"/>
      <c r="AN28" s="190"/>
      <c r="AO28" s="190"/>
      <c r="AR28" s="25"/>
    </row>
    <row r="29" spans="2:71" s="1" customFormat="1" ht="6.9" customHeight="1">
      <c r="B29" s="25"/>
      <c r="AR29" s="25"/>
    </row>
    <row r="30" spans="2:71" s="1" customFormat="1" ht="13.2">
      <c r="B30" s="25"/>
      <c r="L30" s="191" t="s">
        <v>32</v>
      </c>
      <c r="M30" s="191"/>
      <c r="N30" s="191"/>
      <c r="O30" s="191"/>
      <c r="P30" s="191"/>
      <c r="W30" s="191" t="s">
        <v>33</v>
      </c>
      <c r="X30" s="191"/>
      <c r="Y30" s="191"/>
      <c r="Z30" s="191"/>
      <c r="AA30" s="191"/>
      <c r="AB30" s="191"/>
      <c r="AC30" s="191"/>
      <c r="AD30" s="191"/>
      <c r="AE30" s="191"/>
      <c r="AK30" s="191" t="s">
        <v>34</v>
      </c>
      <c r="AL30" s="191"/>
      <c r="AM30" s="191"/>
      <c r="AN30" s="191"/>
      <c r="AO30" s="191"/>
      <c r="AR30" s="25"/>
    </row>
    <row r="31" spans="2:71" s="2" customFormat="1" ht="14.4" customHeight="1">
      <c r="B31" s="29"/>
      <c r="D31" s="22" t="s">
        <v>35</v>
      </c>
      <c r="F31" s="30" t="s">
        <v>36</v>
      </c>
      <c r="L31" s="173">
        <v>0.2</v>
      </c>
      <c r="M31" s="172"/>
      <c r="N31" s="172"/>
      <c r="O31" s="172"/>
      <c r="P31" s="172"/>
      <c r="Q31" s="31"/>
      <c r="R31" s="31"/>
      <c r="S31" s="31"/>
      <c r="T31" s="31"/>
      <c r="U31" s="31"/>
      <c r="V31" s="31"/>
      <c r="W31" s="171">
        <f>ROUND(AZ96, 2)</f>
        <v>0</v>
      </c>
      <c r="X31" s="172"/>
      <c r="Y31" s="172"/>
      <c r="Z31" s="172"/>
      <c r="AA31" s="172"/>
      <c r="AB31" s="172"/>
      <c r="AC31" s="172"/>
      <c r="AD31" s="172"/>
      <c r="AE31" s="172"/>
      <c r="AF31" s="31"/>
      <c r="AG31" s="31"/>
      <c r="AH31" s="31"/>
      <c r="AI31" s="31"/>
      <c r="AJ31" s="31"/>
      <c r="AK31" s="171">
        <f>ROUND(AV96, 2)</f>
        <v>0</v>
      </c>
      <c r="AL31" s="172"/>
      <c r="AM31" s="172"/>
      <c r="AN31" s="172"/>
      <c r="AO31" s="172"/>
      <c r="AP31" s="31"/>
      <c r="AQ31" s="31"/>
      <c r="AR31" s="32"/>
      <c r="AS31" s="31"/>
      <c r="AT31" s="31"/>
      <c r="AU31" s="31"/>
      <c r="AV31" s="31"/>
      <c r="AW31" s="31"/>
      <c r="AX31" s="31"/>
      <c r="AY31" s="31"/>
      <c r="AZ31" s="31"/>
    </row>
    <row r="32" spans="2:71" s="2" customFormat="1" ht="14.4" customHeight="1">
      <c r="B32" s="29"/>
      <c r="F32" s="30" t="s">
        <v>37</v>
      </c>
      <c r="L32" s="185">
        <v>0.2</v>
      </c>
      <c r="M32" s="179"/>
      <c r="N32" s="179"/>
      <c r="O32" s="179"/>
      <c r="P32" s="179"/>
      <c r="W32" s="178">
        <f>ROUND(BA96, 2)</f>
        <v>0</v>
      </c>
      <c r="X32" s="179"/>
      <c r="Y32" s="179"/>
      <c r="Z32" s="179"/>
      <c r="AA32" s="179"/>
      <c r="AB32" s="179"/>
      <c r="AC32" s="179"/>
      <c r="AD32" s="179"/>
      <c r="AE32" s="179"/>
      <c r="AK32" s="178">
        <f>ROUND(AW96, 2)</f>
        <v>0</v>
      </c>
      <c r="AL32" s="179"/>
      <c r="AM32" s="179"/>
      <c r="AN32" s="179"/>
      <c r="AO32" s="179"/>
      <c r="AR32" s="29"/>
    </row>
    <row r="33" spans="2:52" s="2" customFormat="1" ht="14.4" hidden="1" customHeight="1">
      <c r="B33" s="29"/>
      <c r="F33" s="22" t="s">
        <v>38</v>
      </c>
      <c r="L33" s="185">
        <v>0.2</v>
      </c>
      <c r="M33" s="179"/>
      <c r="N33" s="179"/>
      <c r="O33" s="179"/>
      <c r="P33" s="179"/>
      <c r="W33" s="178">
        <f>ROUND(BB96, 2)</f>
        <v>0</v>
      </c>
      <c r="X33" s="179"/>
      <c r="Y33" s="179"/>
      <c r="Z33" s="179"/>
      <c r="AA33" s="179"/>
      <c r="AB33" s="179"/>
      <c r="AC33" s="179"/>
      <c r="AD33" s="179"/>
      <c r="AE33" s="179"/>
      <c r="AK33" s="178">
        <v>0</v>
      </c>
      <c r="AL33" s="179"/>
      <c r="AM33" s="179"/>
      <c r="AN33" s="179"/>
      <c r="AO33" s="179"/>
      <c r="AR33" s="29"/>
    </row>
    <row r="34" spans="2:52" s="2" customFormat="1" ht="14.4" hidden="1" customHeight="1">
      <c r="B34" s="29"/>
      <c r="F34" s="22" t="s">
        <v>39</v>
      </c>
      <c r="L34" s="185">
        <v>0.2</v>
      </c>
      <c r="M34" s="179"/>
      <c r="N34" s="179"/>
      <c r="O34" s="179"/>
      <c r="P34" s="179"/>
      <c r="W34" s="178">
        <f>ROUND(BC96, 2)</f>
        <v>0</v>
      </c>
      <c r="X34" s="179"/>
      <c r="Y34" s="179"/>
      <c r="Z34" s="179"/>
      <c r="AA34" s="179"/>
      <c r="AB34" s="179"/>
      <c r="AC34" s="179"/>
      <c r="AD34" s="179"/>
      <c r="AE34" s="179"/>
      <c r="AK34" s="178">
        <v>0</v>
      </c>
      <c r="AL34" s="179"/>
      <c r="AM34" s="179"/>
      <c r="AN34" s="179"/>
      <c r="AO34" s="179"/>
      <c r="AR34" s="29"/>
    </row>
    <row r="35" spans="2:52" s="2" customFormat="1" ht="14.4" hidden="1" customHeight="1">
      <c r="B35" s="29"/>
      <c r="F35" s="30" t="s">
        <v>40</v>
      </c>
      <c r="L35" s="173">
        <v>0</v>
      </c>
      <c r="M35" s="172"/>
      <c r="N35" s="172"/>
      <c r="O35" s="172"/>
      <c r="P35" s="172"/>
      <c r="Q35" s="31"/>
      <c r="R35" s="31"/>
      <c r="S35" s="31"/>
      <c r="T35" s="31"/>
      <c r="U35" s="31"/>
      <c r="V35" s="31"/>
      <c r="W35" s="171">
        <f>ROUND(BD96, 2)</f>
        <v>0</v>
      </c>
      <c r="X35" s="172"/>
      <c r="Y35" s="172"/>
      <c r="Z35" s="172"/>
      <c r="AA35" s="172"/>
      <c r="AB35" s="172"/>
      <c r="AC35" s="172"/>
      <c r="AD35" s="172"/>
      <c r="AE35" s="172"/>
      <c r="AF35" s="31"/>
      <c r="AG35" s="31"/>
      <c r="AH35" s="31"/>
      <c r="AI35" s="31"/>
      <c r="AJ35" s="31"/>
      <c r="AK35" s="171">
        <v>0</v>
      </c>
      <c r="AL35" s="172"/>
      <c r="AM35" s="172"/>
      <c r="AN35" s="172"/>
      <c r="AO35" s="172"/>
      <c r="AP35" s="31"/>
      <c r="AQ35" s="31"/>
      <c r="AR35" s="32"/>
      <c r="AS35" s="31"/>
      <c r="AT35" s="31"/>
      <c r="AU35" s="31"/>
      <c r="AV35" s="31"/>
      <c r="AW35" s="31"/>
      <c r="AX35" s="31"/>
      <c r="AY35" s="31"/>
      <c r="AZ35" s="31"/>
    </row>
    <row r="36" spans="2:52" s="1" customFormat="1" ht="6.9" customHeight="1">
      <c r="B36" s="25"/>
      <c r="AR36" s="25"/>
    </row>
    <row r="37" spans="2:52" s="1" customFormat="1" ht="25.95" customHeight="1">
      <c r="B37" s="25"/>
      <c r="C37" s="33"/>
      <c r="D37" s="34" t="s">
        <v>41</v>
      </c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6" t="s">
        <v>42</v>
      </c>
      <c r="U37" s="35"/>
      <c r="V37" s="35"/>
      <c r="W37" s="35"/>
      <c r="X37" s="174" t="s">
        <v>43</v>
      </c>
      <c r="Y37" s="175"/>
      <c r="Z37" s="175"/>
      <c r="AA37" s="175"/>
      <c r="AB37" s="175"/>
      <c r="AC37" s="35"/>
      <c r="AD37" s="35"/>
      <c r="AE37" s="35"/>
      <c r="AF37" s="35"/>
      <c r="AG37" s="35"/>
      <c r="AH37" s="35"/>
      <c r="AI37" s="35"/>
      <c r="AJ37" s="35"/>
      <c r="AK37" s="176">
        <f>SUM(AK28:AK35)</f>
        <v>0</v>
      </c>
      <c r="AL37" s="175"/>
      <c r="AM37" s="175"/>
      <c r="AN37" s="175"/>
      <c r="AO37" s="177"/>
      <c r="AP37" s="33"/>
      <c r="AQ37" s="33"/>
      <c r="AR37" s="25"/>
    </row>
    <row r="38" spans="2:52" s="1" customFormat="1" ht="6.9" customHeight="1">
      <c r="B38" s="25"/>
      <c r="AR38" s="25"/>
    </row>
    <row r="39" spans="2:52" s="1" customFormat="1" ht="14.4" customHeight="1">
      <c r="B39" s="25"/>
      <c r="AR39" s="25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ht="14.4" customHeight="1">
      <c r="B49" s="16"/>
      <c r="AR49" s="16"/>
    </row>
    <row r="50" spans="2:44" ht="14.4" customHeight="1">
      <c r="B50" s="16"/>
      <c r="AR50" s="16"/>
    </row>
    <row r="51" spans="2:44" s="1" customFormat="1" ht="14.4" customHeight="1">
      <c r="B51" s="25"/>
      <c r="D51" s="37" t="s">
        <v>44</v>
      </c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7" t="s">
        <v>45</v>
      </c>
      <c r="AI51" s="38"/>
      <c r="AJ51" s="38"/>
      <c r="AK51" s="38"/>
      <c r="AL51" s="38"/>
      <c r="AM51" s="38"/>
      <c r="AN51" s="38"/>
      <c r="AO51" s="38"/>
      <c r="AR51" s="25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>
      <c r="B60" s="16"/>
      <c r="AR60" s="16"/>
    </row>
    <row r="61" spans="2:44">
      <c r="B61" s="16"/>
      <c r="AR61" s="16"/>
    </row>
    <row r="62" spans="2:44" s="1" customFormat="1" ht="13.2">
      <c r="B62" s="25"/>
      <c r="D62" s="39" t="s">
        <v>46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39" t="s">
        <v>47</v>
      </c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39" t="s">
        <v>46</v>
      </c>
      <c r="AI62" s="27"/>
      <c r="AJ62" s="27"/>
      <c r="AK62" s="27"/>
      <c r="AL62" s="27"/>
      <c r="AM62" s="39" t="s">
        <v>47</v>
      </c>
      <c r="AN62" s="27"/>
      <c r="AO62" s="27"/>
      <c r="AR62" s="25"/>
    </row>
    <row r="63" spans="2:44">
      <c r="B63" s="16"/>
      <c r="AR63" s="16"/>
    </row>
    <row r="64" spans="2:44">
      <c r="B64" s="16"/>
      <c r="AR64" s="16"/>
    </row>
    <row r="65" spans="2:44">
      <c r="B65" s="16"/>
      <c r="AR65" s="16"/>
    </row>
    <row r="66" spans="2:44" s="1" customFormat="1" ht="13.2">
      <c r="B66" s="25"/>
      <c r="D66" s="37" t="s">
        <v>48</v>
      </c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7" t="s">
        <v>49</v>
      </c>
      <c r="AI66" s="38"/>
      <c r="AJ66" s="38"/>
      <c r="AK66" s="38"/>
      <c r="AL66" s="38"/>
      <c r="AM66" s="38"/>
      <c r="AN66" s="38"/>
      <c r="AO66" s="38"/>
      <c r="AR66" s="25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>
      <c r="B75" s="16"/>
      <c r="AR75" s="16"/>
    </row>
    <row r="76" spans="2:44">
      <c r="B76" s="16"/>
      <c r="AR76" s="16"/>
    </row>
    <row r="77" spans="2:44" s="1" customFormat="1" ht="13.2">
      <c r="B77" s="25"/>
      <c r="D77" s="39" t="s">
        <v>46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39" t="s">
        <v>47</v>
      </c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39" t="s">
        <v>46</v>
      </c>
      <c r="AI77" s="27"/>
      <c r="AJ77" s="27"/>
      <c r="AK77" s="27"/>
      <c r="AL77" s="27"/>
      <c r="AM77" s="39" t="s">
        <v>47</v>
      </c>
      <c r="AN77" s="27"/>
      <c r="AO77" s="27"/>
      <c r="AR77" s="25"/>
    </row>
    <row r="78" spans="2:44" s="1" customFormat="1">
      <c r="B78" s="25"/>
      <c r="AR78" s="25"/>
    </row>
    <row r="79" spans="2:44" s="1" customFormat="1" ht="6.9" customHeight="1"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25"/>
    </row>
    <row r="83" spans="2:90" s="1" customFormat="1" ht="6.9" customHeight="1"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25"/>
    </row>
    <row r="84" spans="2:90" s="1" customFormat="1" ht="24.9" customHeight="1">
      <c r="B84" s="25"/>
      <c r="C84" s="17" t="s">
        <v>50</v>
      </c>
      <c r="AR84" s="25"/>
    </row>
    <row r="85" spans="2:90" s="1" customFormat="1" ht="6.9" customHeight="1">
      <c r="B85" s="25"/>
      <c r="AR85" s="25"/>
    </row>
    <row r="86" spans="2:90" s="3" customFormat="1" ht="12" customHeight="1">
      <c r="B86" s="44"/>
      <c r="C86" s="22" t="s">
        <v>11</v>
      </c>
      <c r="L86" s="3" t="str">
        <f>K5</f>
        <v>SOROKA</v>
      </c>
      <c r="AR86" s="44"/>
    </row>
    <row r="87" spans="2:90" s="4" customFormat="1" ht="36.9" customHeight="1">
      <c r="B87" s="45"/>
      <c r="C87" s="46" t="s">
        <v>13</v>
      </c>
      <c r="L87" s="162" t="str">
        <f>K6</f>
        <v>BITÚNOK SORBEL - SOLAR</v>
      </c>
      <c r="M87" s="163"/>
      <c r="N87" s="163"/>
      <c r="O87" s="163"/>
      <c r="P87" s="163"/>
      <c r="Q87" s="163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  <c r="AR87" s="45"/>
    </row>
    <row r="88" spans="2:90" s="1" customFormat="1" ht="6.9" customHeight="1">
      <c r="B88" s="25"/>
      <c r="AR88" s="25"/>
    </row>
    <row r="89" spans="2:90" s="1" customFormat="1" ht="12" customHeight="1">
      <c r="B89" s="25"/>
      <c r="C89" s="22" t="s">
        <v>17</v>
      </c>
      <c r="L89" s="47" t="str">
        <f>IF(K8="","",K8)</f>
        <v>Stročín, okr. Svidník</v>
      </c>
      <c r="AI89" s="22" t="s">
        <v>19</v>
      </c>
      <c r="AM89" s="164"/>
      <c r="AN89" s="164"/>
      <c r="AR89" s="25"/>
    </row>
    <row r="90" spans="2:90" s="1" customFormat="1" ht="6.9" customHeight="1">
      <c r="B90" s="25"/>
      <c r="AR90" s="25"/>
    </row>
    <row r="91" spans="2:90" s="1" customFormat="1" ht="15.15" customHeight="1">
      <c r="B91" s="25"/>
      <c r="C91" s="22" t="s">
        <v>20</v>
      </c>
      <c r="L91" s="3" t="str">
        <f>IF(E11= "","",E11)</f>
        <v>SORBEL s.r.o., Stročín 125, 089 01 Stročín</v>
      </c>
      <c r="AI91" s="22" t="s">
        <v>26</v>
      </c>
      <c r="AM91" s="165" t="str">
        <f>IF(E19="","",E19)</f>
        <v>Ing. Peter Geci</v>
      </c>
      <c r="AN91" s="166"/>
      <c r="AO91" s="166"/>
      <c r="AP91" s="166"/>
      <c r="AR91" s="25"/>
      <c r="AS91" s="167" t="s">
        <v>51</v>
      </c>
      <c r="AT91" s="168"/>
      <c r="AU91" s="49"/>
      <c r="AV91" s="49"/>
      <c r="AW91" s="49"/>
      <c r="AX91" s="49"/>
      <c r="AY91" s="49"/>
      <c r="AZ91" s="49"/>
      <c r="BA91" s="49"/>
      <c r="BB91" s="49"/>
      <c r="BC91" s="49"/>
      <c r="BD91" s="50"/>
    </row>
    <row r="92" spans="2:90" s="1" customFormat="1" ht="15.15" customHeight="1">
      <c r="B92" s="25"/>
      <c r="C92" s="22" t="s">
        <v>24</v>
      </c>
      <c r="L92" s="3" t="str">
        <f>IF(E14="","",E14)</f>
        <v xml:space="preserve"> </v>
      </c>
      <c r="AI92" s="22" t="s">
        <v>29</v>
      </c>
      <c r="AM92" s="165"/>
      <c r="AN92" s="166"/>
      <c r="AO92" s="166"/>
      <c r="AP92" s="166"/>
      <c r="AR92" s="25"/>
      <c r="AS92" s="169"/>
      <c r="AT92" s="170"/>
      <c r="BD92" s="51"/>
    </row>
    <row r="93" spans="2:90" s="1" customFormat="1" ht="10.95" customHeight="1">
      <c r="B93" s="25"/>
      <c r="AR93" s="25"/>
      <c r="AS93" s="169"/>
      <c r="AT93" s="170"/>
      <c r="BD93" s="51"/>
    </row>
    <row r="94" spans="2:90" s="1" customFormat="1" ht="29.25" customHeight="1">
      <c r="B94" s="25"/>
      <c r="C94" s="157" t="s">
        <v>52</v>
      </c>
      <c r="D94" s="158"/>
      <c r="E94" s="158"/>
      <c r="F94" s="158"/>
      <c r="G94" s="158"/>
      <c r="H94" s="52"/>
      <c r="I94" s="159" t="s">
        <v>53</v>
      </c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  <c r="AA94" s="158"/>
      <c r="AB94" s="158"/>
      <c r="AC94" s="158"/>
      <c r="AD94" s="158"/>
      <c r="AE94" s="158"/>
      <c r="AF94" s="158"/>
      <c r="AG94" s="160" t="s">
        <v>54</v>
      </c>
      <c r="AH94" s="158"/>
      <c r="AI94" s="158"/>
      <c r="AJ94" s="158"/>
      <c r="AK94" s="158"/>
      <c r="AL94" s="158"/>
      <c r="AM94" s="158"/>
      <c r="AN94" s="159" t="s">
        <v>55</v>
      </c>
      <c r="AO94" s="158"/>
      <c r="AP94" s="161"/>
      <c r="AQ94" s="53" t="s">
        <v>56</v>
      </c>
      <c r="AR94" s="25"/>
      <c r="AS94" s="54" t="s">
        <v>57</v>
      </c>
      <c r="AT94" s="55" t="s">
        <v>58</v>
      </c>
      <c r="AU94" s="55" t="s">
        <v>59</v>
      </c>
      <c r="AV94" s="55" t="s">
        <v>60</v>
      </c>
      <c r="AW94" s="55" t="s">
        <v>61</v>
      </c>
      <c r="AX94" s="55" t="s">
        <v>62</v>
      </c>
      <c r="AY94" s="55" t="s">
        <v>63</v>
      </c>
      <c r="AZ94" s="55" t="s">
        <v>64</v>
      </c>
      <c r="BA94" s="55" t="s">
        <v>65</v>
      </c>
      <c r="BB94" s="55" t="s">
        <v>66</v>
      </c>
      <c r="BC94" s="55" t="s">
        <v>67</v>
      </c>
      <c r="BD94" s="56" t="s">
        <v>68</v>
      </c>
    </row>
    <row r="95" spans="2:90" s="1" customFormat="1" ht="10.95" customHeight="1">
      <c r="B95" s="25"/>
      <c r="AR95" s="25"/>
      <c r="AS95" s="57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50"/>
    </row>
    <row r="96" spans="2:90" s="5" customFormat="1" ht="32.4" customHeight="1">
      <c r="B96" s="58"/>
      <c r="C96" s="59" t="s">
        <v>69</v>
      </c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183">
        <f>ROUND(AG97,2)</f>
        <v>0</v>
      </c>
      <c r="AH96" s="183"/>
      <c r="AI96" s="183"/>
      <c r="AJ96" s="183"/>
      <c r="AK96" s="183"/>
      <c r="AL96" s="183"/>
      <c r="AM96" s="183"/>
      <c r="AN96" s="184">
        <f>SUM(AG96,AT96)</f>
        <v>0</v>
      </c>
      <c r="AO96" s="184"/>
      <c r="AP96" s="184"/>
      <c r="AQ96" s="62" t="s">
        <v>1</v>
      </c>
      <c r="AR96" s="58"/>
      <c r="AS96" s="63">
        <f>ROUND(AS97,2)</f>
        <v>0</v>
      </c>
      <c r="AT96" s="64">
        <f>ROUND(SUM(AV96:AW96),2)</f>
        <v>0</v>
      </c>
      <c r="AU96" s="65">
        <f>ROUND(AU97,5)</f>
        <v>193.50362000000001</v>
      </c>
      <c r="AV96" s="64">
        <f>ROUND(AZ96*L31,2)</f>
        <v>0</v>
      </c>
      <c r="AW96" s="64">
        <f>ROUND(BA96*L32,2)</f>
        <v>0</v>
      </c>
      <c r="AX96" s="64">
        <f>ROUND(BB96*L31,2)</f>
        <v>0</v>
      </c>
      <c r="AY96" s="64">
        <f>ROUND(BC96*L32,2)</f>
        <v>0</v>
      </c>
      <c r="AZ96" s="64">
        <f>ROUND(AZ97,2)</f>
        <v>0</v>
      </c>
      <c r="BA96" s="64">
        <f>ROUND(BA97,2)</f>
        <v>0</v>
      </c>
      <c r="BB96" s="64">
        <f>ROUND(BB97,2)</f>
        <v>0</v>
      </c>
      <c r="BC96" s="64">
        <f>ROUND(BC97,2)</f>
        <v>0</v>
      </c>
      <c r="BD96" s="66">
        <f>ROUND(BD97,2)</f>
        <v>0</v>
      </c>
      <c r="BS96" s="67" t="s">
        <v>70</v>
      </c>
      <c r="BT96" s="67" t="s">
        <v>71</v>
      </c>
      <c r="BU96" s="68" t="s">
        <v>72</v>
      </c>
      <c r="BV96" s="67" t="s">
        <v>73</v>
      </c>
      <c r="BW96" s="67" t="s">
        <v>4</v>
      </c>
      <c r="BX96" s="67" t="s">
        <v>74</v>
      </c>
      <c r="CL96" s="67" t="s">
        <v>1</v>
      </c>
    </row>
    <row r="97" spans="1:91" s="6" customFormat="1" ht="24.75" customHeight="1">
      <c r="A97" s="69" t="s">
        <v>75</v>
      </c>
      <c r="B97" s="70"/>
      <c r="C97" s="71"/>
      <c r="D97" s="182" t="s">
        <v>76</v>
      </c>
      <c r="E97" s="182"/>
      <c r="F97" s="182"/>
      <c r="G97" s="182"/>
      <c r="H97" s="182"/>
      <c r="I97" s="72"/>
      <c r="J97" s="182" t="s">
        <v>77</v>
      </c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  <c r="AA97" s="182"/>
      <c r="AB97" s="182"/>
      <c r="AC97" s="182"/>
      <c r="AD97" s="182"/>
      <c r="AE97" s="182"/>
      <c r="AF97" s="182"/>
      <c r="AG97" s="180">
        <f>'01_SOLAR - Zníženie energ...'!J32</f>
        <v>0</v>
      </c>
      <c r="AH97" s="181"/>
      <c r="AI97" s="181"/>
      <c r="AJ97" s="181"/>
      <c r="AK97" s="181"/>
      <c r="AL97" s="181"/>
      <c r="AM97" s="181"/>
      <c r="AN97" s="180">
        <f>SUM(AG97,AT97)</f>
        <v>0</v>
      </c>
      <c r="AO97" s="181"/>
      <c r="AP97" s="181"/>
      <c r="AQ97" s="73" t="s">
        <v>78</v>
      </c>
      <c r="AR97" s="70"/>
      <c r="AS97" s="74">
        <v>0</v>
      </c>
      <c r="AT97" s="75">
        <f>ROUND(SUM(AV97:AW97),2)</f>
        <v>0</v>
      </c>
      <c r="AU97" s="76">
        <f>'01_SOLAR - Zníženie energ...'!P128</f>
        <v>193.50361999999998</v>
      </c>
      <c r="AV97" s="75">
        <f>'01_SOLAR - Zníženie energ...'!J35</f>
        <v>0</v>
      </c>
      <c r="AW97" s="75">
        <f>'01_SOLAR - Zníženie energ...'!J36</f>
        <v>0</v>
      </c>
      <c r="AX97" s="75">
        <f>'01_SOLAR - Zníženie energ...'!J37</f>
        <v>0</v>
      </c>
      <c r="AY97" s="75">
        <f>'01_SOLAR - Zníženie energ...'!J38</f>
        <v>0</v>
      </c>
      <c r="AZ97" s="75">
        <f>'01_SOLAR - Zníženie energ...'!F35</f>
        <v>0</v>
      </c>
      <c r="BA97" s="75">
        <f>'01_SOLAR - Zníženie energ...'!F36</f>
        <v>0</v>
      </c>
      <c r="BB97" s="75">
        <f>'01_SOLAR - Zníženie energ...'!F37</f>
        <v>0</v>
      </c>
      <c r="BC97" s="75">
        <f>'01_SOLAR - Zníženie energ...'!F38</f>
        <v>0</v>
      </c>
      <c r="BD97" s="77">
        <f>'01_SOLAR - Zníženie energ...'!F39</f>
        <v>0</v>
      </c>
      <c r="BT97" s="78" t="s">
        <v>79</v>
      </c>
      <c r="BV97" s="78" t="s">
        <v>73</v>
      </c>
      <c r="BW97" s="78" t="s">
        <v>80</v>
      </c>
      <c r="BX97" s="78" t="s">
        <v>4</v>
      </c>
      <c r="CL97" s="78" t="s">
        <v>1</v>
      </c>
      <c r="CM97" s="78" t="s">
        <v>71</v>
      </c>
    </row>
    <row r="98" spans="1:91" s="1" customFormat="1" ht="30" customHeight="1">
      <c r="B98" s="25"/>
      <c r="AR98" s="25"/>
    </row>
    <row r="99" spans="1:91" s="1" customFormat="1" ht="6.9" customHeight="1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5"/>
    </row>
  </sheetData>
  <mergeCells count="40">
    <mergeCell ref="K5:AO5"/>
    <mergeCell ref="K6:AO6"/>
    <mergeCell ref="E25:AN25"/>
    <mergeCell ref="AK28:AO28"/>
    <mergeCell ref="L30:P30"/>
    <mergeCell ref="W30:AE30"/>
    <mergeCell ref="AK30:AO30"/>
    <mergeCell ref="W31:AE31"/>
    <mergeCell ref="AK31:AO31"/>
    <mergeCell ref="L31:P31"/>
    <mergeCell ref="W32:AE32"/>
    <mergeCell ref="AK32:AO32"/>
    <mergeCell ref="L32:P32"/>
    <mergeCell ref="AK33:AO33"/>
    <mergeCell ref="L33:P33"/>
    <mergeCell ref="W34:AE34"/>
    <mergeCell ref="AK34:AO34"/>
    <mergeCell ref="L34:P34"/>
    <mergeCell ref="AN97:AP97"/>
    <mergeCell ref="AG97:AM97"/>
    <mergeCell ref="D97:H97"/>
    <mergeCell ref="J97:AF97"/>
    <mergeCell ref="AG96:AM96"/>
    <mergeCell ref="AN96:AP96"/>
    <mergeCell ref="AR2:BE2"/>
    <mergeCell ref="C94:G94"/>
    <mergeCell ref="I94:AF94"/>
    <mergeCell ref="AG94:AM94"/>
    <mergeCell ref="AN94:AP94"/>
    <mergeCell ref="L87:AO87"/>
    <mergeCell ref="AM89:AN89"/>
    <mergeCell ref="AM91:AP91"/>
    <mergeCell ref="AS91:AT93"/>
    <mergeCell ref="AM92:AP92"/>
    <mergeCell ref="W35:AE35"/>
    <mergeCell ref="AK35:AO35"/>
    <mergeCell ref="L35:P35"/>
    <mergeCell ref="X37:AB37"/>
    <mergeCell ref="AK37:AO37"/>
    <mergeCell ref="W33:AE33"/>
  </mergeCells>
  <hyperlinks>
    <hyperlink ref="A97" location="'01_SOLAR - Zníženie energ...'!C2" display="/" xr:uid="{00000000-0004-0000-0000-000000000000}"/>
  </hyperlinks>
  <printOptions horizontalCentered="1" verticalCentered="1"/>
  <pageMargins left="0.39370078740157483" right="0.39370078740157483" top="0.39370078740157483" bottom="0.39370078740157483" header="0" footer="0"/>
  <pageSetup paperSize="9" scale="59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33"/>
  <sheetViews>
    <sheetView showGridLines="0" tabSelected="1" workbookViewId="0">
      <selection activeCell="W11" sqref="W1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F2" s="195" t="s">
        <v>515</v>
      </c>
      <c r="L2" s="155" t="s">
        <v>5</v>
      </c>
      <c r="M2" s="156"/>
      <c r="N2" s="156"/>
      <c r="O2" s="156"/>
      <c r="P2" s="156"/>
      <c r="Q2" s="156"/>
      <c r="R2" s="156"/>
      <c r="S2" s="156"/>
      <c r="T2" s="156"/>
      <c r="U2" s="156"/>
      <c r="V2" s="156"/>
      <c r="AT2" s="13" t="s">
        <v>80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" customHeight="1">
      <c r="B4" s="16"/>
      <c r="D4" s="17" t="s">
        <v>81</v>
      </c>
      <c r="L4" s="16"/>
      <c r="M4" s="79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13</v>
      </c>
      <c r="L6" s="16"/>
    </row>
    <row r="7" spans="2:46" ht="16.5" customHeight="1">
      <c r="B7" s="16"/>
      <c r="E7" s="193" t="str">
        <f>'Rekapitulácia stavby'!K6</f>
        <v>BITÚNOK SORBEL - SOLAR</v>
      </c>
      <c r="F7" s="194"/>
      <c r="G7" s="194"/>
      <c r="H7" s="194"/>
      <c r="L7" s="16"/>
    </row>
    <row r="8" spans="2:46" s="1" customFormat="1" ht="12" customHeight="1">
      <c r="B8" s="25"/>
      <c r="D8" s="22" t="s">
        <v>82</v>
      </c>
      <c r="L8" s="25"/>
    </row>
    <row r="9" spans="2:46" s="1" customFormat="1" ht="16.5" customHeight="1">
      <c r="B9" s="25"/>
      <c r="E9" s="162" t="s">
        <v>83</v>
      </c>
      <c r="F9" s="192"/>
      <c r="G9" s="192"/>
      <c r="H9" s="192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15</v>
      </c>
      <c r="F11" s="20" t="s">
        <v>1</v>
      </c>
      <c r="I11" s="22" t="s">
        <v>16</v>
      </c>
      <c r="J11" s="20" t="s">
        <v>1</v>
      </c>
      <c r="L11" s="25"/>
    </row>
    <row r="12" spans="2:46" s="1" customFormat="1" ht="12" customHeight="1">
      <c r="B12" s="25"/>
      <c r="D12" s="22" t="s">
        <v>17</v>
      </c>
      <c r="F12" s="20" t="s">
        <v>18</v>
      </c>
      <c r="I12" s="22" t="s">
        <v>19</v>
      </c>
      <c r="J12" s="48">
        <f>'Rekapitulácia stavby'!AN8</f>
        <v>0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22</v>
      </c>
      <c r="I15" s="22" t="s">
        <v>23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24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6" t="str">
        <f>'Rekapitulácia stavby'!E14</f>
        <v xml:space="preserve"> </v>
      </c>
      <c r="F18" s="186"/>
      <c r="G18" s="186"/>
      <c r="H18" s="186"/>
      <c r="I18" s="22" t="s">
        <v>23</v>
      </c>
      <c r="J18" s="20" t="str">
        <f>'Rekapitulácia stavby'!AN14</f>
        <v/>
      </c>
      <c r="L18" s="25"/>
    </row>
    <row r="19" spans="2:12" s="1" customFormat="1" ht="12" customHeight="1">
      <c r="B19" s="25"/>
      <c r="E19" s="20"/>
      <c r="F19" s="20"/>
      <c r="G19" s="20"/>
      <c r="H19" s="20"/>
      <c r="I19" s="22" t="s">
        <v>513</v>
      </c>
      <c r="J19" s="20"/>
      <c r="L19" s="25"/>
    </row>
    <row r="20" spans="2:12" s="1" customFormat="1" ht="13.2" customHeight="1">
      <c r="B20" s="25"/>
      <c r="E20" s="20"/>
      <c r="F20" s="20"/>
      <c r="G20" s="20"/>
      <c r="H20" s="20"/>
      <c r="I20" s="22" t="s">
        <v>514</v>
      </c>
      <c r="J20" s="20"/>
      <c r="L20" s="25"/>
    </row>
    <row r="21" spans="2:12" s="1" customFormat="1" ht="6.9" customHeight="1">
      <c r="B21" s="25"/>
      <c r="L21" s="25"/>
    </row>
    <row r="22" spans="2:12" s="1" customFormat="1" ht="12" customHeight="1">
      <c r="B22" s="25"/>
      <c r="D22" s="22" t="s">
        <v>26</v>
      </c>
      <c r="I22" s="22" t="s">
        <v>21</v>
      </c>
      <c r="J22" s="20" t="s">
        <v>1</v>
      </c>
      <c r="L22" s="25"/>
    </row>
    <row r="23" spans="2:12" s="1" customFormat="1" ht="18" customHeight="1">
      <c r="B23" s="25"/>
      <c r="E23" s="20" t="s">
        <v>27</v>
      </c>
      <c r="I23" s="22" t="s">
        <v>23</v>
      </c>
      <c r="J23" s="20" t="s">
        <v>1</v>
      </c>
      <c r="L23" s="25"/>
    </row>
    <row r="24" spans="2:12" s="1" customFormat="1" ht="6.9" customHeight="1">
      <c r="B24" s="25"/>
      <c r="L24" s="25"/>
    </row>
    <row r="25" spans="2:12" s="1" customFormat="1" ht="12" customHeight="1">
      <c r="B25" s="25"/>
      <c r="D25" s="22" t="s">
        <v>29</v>
      </c>
      <c r="I25" s="22" t="s">
        <v>21</v>
      </c>
      <c r="J25" s="20" t="s">
        <v>1</v>
      </c>
      <c r="L25" s="25"/>
    </row>
    <row r="26" spans="2:12" s="1" customFormat="1" ht="18" customHeight="1">
      <c r="B26" s="25"/>
      <c r="E26" s="20"/>
      <c r="I26" s="22" t="s">
        <v>23</v>
      </c>
      <c r="J26" s="20" t="s">
        <v>1</v>
      </c>
      <c r="L26" s="25"/>
    </row>
    <row r="27" spans="2:12" s="1" customFormat="1" ht="6.9" customHeight="1">
      <c r="B27" s="25"/>
      <c r="L27" s="25"/>
    </row>
    <row r="28" spans="2:12" s="1" customFormat="1" ht="12" customHeight="1">
      <c r="B28" s="25"/>
      <c r="D28" s="22" t="s">
        <v>30</v>
      </c>
      <c r="L28" s="25"/>
    </row>
    <row r="29" spans="2:12" s="7" customFormat="1" ht="16.5" customHeight="1">
      <c r="B29" s="80"/>
      <c r="E29" s="188" t="s">
        <v>1</v>
      </c>
      <c r="F29" s="188"/>
      <c r="G29" s="188"/>
      <c r="H29" s="188"/>
      <c r="L29" s="80"/>
    </row>
    <row r="30" spans="2:12" s="1" customFormat="1" ht="6.9" customHeight="1">
      <c r="B30" s="25"/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25.35" customHeight="1">
      <c r="B32" s="25"/>
      <c r="D32" s="81" t="s">
        <v>31</v>
      </c>
      <c r="J32" s="61">
        <f>ROUND(J128, 2)</f>
        <v>0</v>
      </c>
      <c r="L32" s="25"/>
    </row>
    <row r="33" spans="2:12" s="1" customFormat="1" ht="6.9" customHeight="1">
      <c r="B33" s="25"/>
      <c r="D33" s="49"/>
      <c r="E33" s="49"/>
      <c r="F33" s="49"/>
      <c r="G33" s="49"/>
      <c r="H33" s="49"/>
      <c r="I33" s="49"/>
      <c r="J33" s="49"/>
      <c r="K33" s="49"/>
      <c r="L33" s="25"/>
    </row>
    <row r="34" spans="2:12" s="1" customFormat="1" ht="14.4" customHeight="1">
      <c r="B34" s="25"/>
      <c r="F34" s="28" t="s">
        <v>33</v>
      </c>
      <c r="I34" s="28" t="s">
        <v>32</v>
      </c>
      <c r="J34" s="28" t="s">
        <v>34</v>
      </c>
      <c r="L34" s="25"/>
    </row>
    <row r="35" spans="2:12" s="1" customFormat="1" ht="14.4" customHeight="1">
      <c r="B35" s="25"/>
      <c r="D35" s="82" t="s">
        <v>35</v>
      </c>
      <c r="E35" s="30" t="s">
        <v>36</v>
      </c>
      <c r="F35" s="83">
        <f>ROUND((SUM(BE128:BE232)),  2)</f>
        <v>0</v>
      </c>
      <c r="G35" s="84"/>
      <c r="H35" s="84"/>
      <c r="I35" s="85">
        <v>0.2</v>
      </c>
      <c r="J35" s="83">
        <f>ROUND(((SUM(BE128:BE232))*I35),  2)</f>
        <v>0</v>
      </c>
      <c r="L35" s="25"/>
    </row>
    <row r="36" spans="2:12" s="1" customFormat="1" ht="14.4" customHeight="1">
      <c r="B36" s="25"/>
      <c r="E36" s="30" t="s">
        <v>37</v>
      </c>
      <c r="F36" s="86">
        <f>ROUND((SUM(BF128:BF232)),  2)</f>
        <v>0</v>
      </c>
      <c r="I36" s="87">
        <v>0.2</v>
      </c>
      <c r="J36" s="86">
        <f>ROUND(((SUM(BF128:BF232))*I36),  2)</f>
        <v>0</v>
      </c>
      <c r="L36" s="25"/>
    </row>
    <row r="37" spans="2:12" s="1" customFormat="1" ht="14.4" hidden="1" customHeight="1">
      <c r="B37" s="25"/>
      <c r="E37" s="22" t="s">
        <v>38</v>
      </c>
      <c r="F37" s="86">
        <f>ROUND((SUM(BG128:BG232)),  2)</f>
        <v>0</v>
      </c>
      <c r="I37" s="87">
        <v>0.2</v>
      </c>
      <c r="J37" s="86">
        <f>0</f>
        <v>0</v>
      </c>
      <c r="L37" s="25"/>
    </row>
    <row r="38" spans="2:12" s="1" customFormat="1" ht="14.4" hidden="1" customHeight="1">
      <c r="B38" s="25"/>
      <c r="E38" s="22" t="s">
        <v>39</v>
      </c>
      <c r="F38" s="86">
        <f>ROUND((SUM(BH128:BH232)),  2)</f>
        <v>0</v>
      </c>
      <c r="I38" s="87">
        <v>0.2</v>
      </c>
      <c r="J38" s="86">
        <f>0</f>
        <v>0</v>
      </c>
      <c r="L38" s="25"/>
    </row>
    <row r="39" spans="2:12" s="1" customFormat="1" ht="14.4" hidden="1" customHeight="1">
      <c r="B39" s="25"/>
      <c r="E39" s="30" t="s">
        <v>40</v>
      </c>
      <c r="F39" s="83">
        <f>ROUND((SUM(BI128:BI232)),  2)</f>
        <v>0</v>
      </c>
      <c r="G39" s="84"/>
      <c r="H39" s="84"/>
      <c r="I39" s="85">
        <v>0</v>
      </c>
      <c r="J39" s="83">
        <f>0</f>
        <v>0</v>
      </c>
      <c r="L39" s="25"/>
    </row>
    <row r="40" spans="2:12" s="1" customFormat="1" ht="6.9" customHeight="1">
      <c r="B40" s="25"/>
      <c r="L40" s="25"/>
    </row>
    <row r="41" spans="2:12" s="1" customFormat="1" ht="25.35" customHeight="1">
      <c r="B41" s="25"/>
      <c r="C41" s="88"/>
      <c r="D41" s="89" t="s">
        <v>41</v>
      </c>
      <c r="E41" s="52"/>
      <c r="F41" s="52"/>
      <c r="G41" s="90" t="s">
        <v>42</v>
      </c>
      <c r="H41" s="91" t="s">
        <v>43</v>
      </c>
      <c r="I41" s="52"/>
      <c r="J41" s="92">
        <f>SUM(J32:J39)</f>
        <v>0</v>
      </c>
      <c r="K41" s="93"/>
      <c r="L41" s="25"/>
    </row>
    <row r="42" spans="2:12" s="1" customFormat="1" ht="14.4" customHeight="1">
      <c r="B42" s="25"/>
      <c r="L42" s="25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ht="14.4" customHeight="1">
      <c r="B50" s="16"/>
      <c r="L50" s="16"/>
    </row>
    <row r="51" spans="2:12" ht="14.4" customHeight="1">
      <c r="B51" s="16"/>
      <c r="L51" s="16"/>
    </row>
    <row r="52" spans="2:12" s="1" customFormat="1" ht="14.4" customHeight="1">
      <c r="B52" s="25"/>
      <c r="D52" s="37" t="s">
        <v>44</v>
      </c>
      <c r="E52" s="38"/>
      <c r="F52" s="38"/>
      <c r="G52" s="37" t="s">
        <v>45</v>
      </c>
      <c r="H52" s="38"/>
      <c r="I52" s="38"/>
      <c r="J52" s="38"/>
      <c r="K52" s="38"/>
      <c r="L52" s="25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>
      <c r="B61" s="16"/>
      <c r="L61" s="16"/>
    </row>
    <row r="62" spans="2:12">
      <c r="B62" s="16"/>
      <c r="L62" s="16"/>
    </row>
    <row r="63" spans="2:12" s="1" customFormat="1" ht="13.2">
      <c r="B63" s="25"/>
      <c r="D63" s="39" t="s">
        <v>46</v>
      </c>
      <c r="E63" s="27"/>
      <c r="F63" s="94" t="s">
        <v>47</v>
      </c>
      <c r="G63" s="39" t="s">
        <v>46</v>
      </c>
      <c r="H63" s="27"/>
      <c r="I63" s="27"/>
      <c r="J63" s="95" t="s">
        <v>47</v>
      </c>
      <c r="K63" s="27"/>
      <c r="L63" s="25"/>
    </row>
    <row r="64" spans="2:12">
      <c r="B64" s="16"/>
      <c r="L64" s="16"/>
    </row>
    <row r="65" spans="2:12">
      <c r="B65" s="16"/>
      <c r="L65" s="16"/>
    </row>
    <row r="66" spans="2:12">
      <c r="B66" s="16"/>
      <c r="L66" s="16"/>
    </row>
    <row r="67" spans="2:12" s="1" customFormat="1" ht="13.2">
      <c r="B67" s="25"/>
      <c r="D67" s="37" t="s">
        <v>48</v>
      </c>
      <c r="E67" s="38"/>
      <c r="F67" s="38"/>
      <c r="G67" s="37" t="s">
        <v>49</v>
      </c>
      <c r="H67" s="38"/>
      <c r="I67" s="38"/>
      <c r="J67" s="38"/>
      <c r="K67" s="38"/>
      <c r="L67" s="25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>
      <c r="B76" s="16"/>
      <c r="L76" s="16"/>
    </row>
    <row r="77" spans="2:12">
      <c r="B77" s="16"/>
      <c r="L77" s="16"/>
    </row>
    <row r="78" spans="2:12" s="1" customFormat="1" ht="13.2">
      <c r="B78" s="25"/>
      <c r="D78" s="39" t="s">
        <v>46</v>
      </c>
      <c r="E78" s="27"/>
      <c r="F78" s="94" t="s">
        <v>47</v>
      </c>
      <c r="G78" s="39" t="s">
        <v>46</v>
      </c>
      <c r="H78" s="27"/>
      <c r="I78" s="27"/>
      <c r="J78" s="95" t="s">
        <v>47</v>
      </c>
      <c r="K78" s="27"/>
      <c r="L78" s="25"/>
    </row>
    <row r="79" spans="2:12" s="1" customFormat="1" ht="14.4" customHeight="1">
      <c r="B79" s="40"/>
      <c r="C79" s="41"/>
      <c r="D79" s="41"/>
      <c r="E79" s="41"/>
      <c r="F79" s="41"/>
      <c r="G79" s="41"/>
      <c r="H79" s="41"/>
      <c r="I79" s="41"/>
      <c r="J79" s="41"/>
      <c r="K79" s="41"/>
      <c r="L79" s="25"/>
    </row>
    <row r="83" spans="2:12" s="1" customFormat="1" ht="6.9" customHeight="1">
      <c r="B83" s="42"/>
      <c r="C83" s="43"/>
      <c r="D83" s="43"/>
      <c r="E83" s="43"/>
      <c r="F83" s="43"/>
      <c r="G83" s="43"/>
      <c r="H83" s="43"/>
      <c r="I83" s="43"/>
      <c r="J83" s="43"/>
      <c r="K83" s="43"/>
      <c r="L83" s="25"/>
    </row>
    <row r="84" spans="2:12" s="1" customFormat="1" ht="24.9" customHeight="1">
      <c r="B84" s="25"/>
      <c r="C84" s="17" t="s">
        <v>84</v>
      </c>
      <c r="L84" s="25"/>
    </row>
    <row r="85" spans="2:12" s="1" customFormat="1" ht="6.9" customHeight="1">
      <c r="B85" s="25"/>
      <c r="L85" s="25"/>
    </row>
    <row r="86" spans="2:12" s="1" customFormat="1" ht="12" customHeight="1">
      <c r="B86" s="25"/>
      <c r="C86" s="22" t="s">
        <v>13</v>
      </c>
      <c r="L86" s="25"/>
    </row>
    <row r="87" spans="2:12" s="1" customFormat="1" ht="16.5" customHeight="1">
      <c r="B87" s="25"/>
      <c r="E87" s="193" t="str">
        <f>E7</f>
        <v>BITÚNOK SORBEL - SOLAR</v>
      </c>
      <c r="F87" s="194"/>
      <c r="G87" s="194"/>
      <c r="H87" s="194"/>
      <c r="L87" s="25"/>
    </row>
    <row r="88" spans="2:12" s="1" customFormat="1" ht="12" customHeight="1">
      <c r="B88" s="25"/>
      <c r="C88" s="22" t="s">
        <v>82</v>
      </c>
      <c r="L88" s="25"/>
    </row>
    <row r="89" spans="2:12" s="1" customFormat="1" ht="16.5" customHeight="1">
      <c r="B89" s="25"/>
      <c r="E89" s="162" t="str">
        <f>E9</f>
        <v>01_SOLAR - Zníženie energetickej náročnosti ohrevu TÚV</v>
      </c>
      <c r="F89" s="192"/>
      <c r="G89" s="192"/>
      <c r="H89" s="192"/>
      <c r="L89" s="25"/>
    </row>
    <row r="90" spans="2:12" s="1" customFormat="1" ht="6.9" customHeight="1">
      <c r="B90" s="25"/>
      <c r="L90" s="25"/>
    </row>
    <row r="91" spans="2:12" s="1" customFormat="1" ht="12" customHeight="1">
      <c r="B91" s="25"/>
      <c r="C91" s="22" t="s">
        <v>17</v>
      </c>
      <c r="F91" s="20" t="str">
        <f>F12</f>
        <v>Stročín, okr. Svidník</v>
      </c>
      <c r="I91" s="22" t="s">
        <v>19</v>
      </c>
      <c r="J91" s="48"/>
      <c r="L91" s="25"/>
    </row>
    <row r="92" spans="2:12" s="1" customFormat="1" ht="6.9" customHeight="1">
      <c r="B92" s="25"/>
      <c r="L92" s="25"/>
    </row>
    <row r="93" spans="2:12" s="1" customFormat="1" ht="15.15" customHeight="1">
      <c r="B93" s="25"/>
      <c r="C93" s="22" t="s">
        <v>20</v>
      </c>
      <c r="F93" s="20" t="str">
        <f>E15</f>
        <v>SORBEL s.r.o., Stročín 125, 089 01 Stročín</v>
      </c>
      <c r="I93" s="22" t="s">
        <v>26</v>
      </c>
      <c r="J93" s="23" t="str">
        <f>E23</f>
        <v>Ing. Peter Geci</v>
      </c>
      <c r="L93" s="25"/>
    </row>
    <row r="94" spans="2:12" s="1" customFormat="1" ht="15.15" customHeight="1">
      <c r="B94" s="25"/>
      <c r="C94" s="22" t="s">
        <v>24</v>
      </c>
      <c r="F94" s="20" t="str">
        <f>IF(E18="","",E18)</f>
        <v xml:space="preserve"> </v>
      </c>
      <c r="I94" s="22" t="s">
        <v>29</v>
      </c>
      <c r="J94" s="23"/>
      <c r="L94" s="25"/>
    </row>
    <row r="95" spans="2:12" s="1" customFormat="1" ht="10.35" customHeight="1">
      <c r="B95" s="25"/>
      <c r="L95" s="25"/>
    </row>
    <row r="96" spans="2:12" s="1" customFormat="1" ht="29.25" customHeight="1">
      <c r="B96" s="25"/>
      <c r="C96" s="96" t="s">
        <v>85</v>
      </c>
      <c r="D96" s="88"/>
      <c r="E96" s="88"/>
      <c r="F96" s="88"/>
      <c r="G96" s="88"/>
      <c r="H96" s="88"/>
      <c r="I96" s="88"/>
      <c r="J96" s="97" t="s">
        <v>86</v>
      </c>
      <c r="K96" s="88"/>
      <c r="L96" s="25"/>
    </row>
    <row r="97" spans="2:47" s="1" customFormat="1" ht="10.35" customHeight="1">
      <c r="B97" s="25"/>
      <c r="L97" s="25"/>
    </row>
    <row r="98" spans="2:47" s="1" customFormat="1" ht="22.95" customHeight="1">
      <c r="B98" s="25"/>
      <c r="C98" s="98" t="s">
        <v>87</v>
      </c>
      <c r="J98" s="61">
        <f>J128</f>
        <v>0</v>
      </c>
      <c r="L98" s="25"/>
      <c r="AU98" s="13" t="s">
        <v>88</v>
      </c>
    </row>
    <row r="99" spans="2:47" s="8" customFormat="1" ht="24.9" customHeight="1">
      <c r="B99" s="99"/>
      <c r="D99" s="100" t="s">
        <v>89</v>
      </c>
      <c r="E99" s="101"/>
      <c r="F99" s="101"/>
      <c r="G99" s="101"/>
      <c r="H99" s="101"/>
      <c r="I99" s="101"/>
      <c r="J99" s="102">
        <f>J129</f>
        <v>0</v>
      </c>
      <c r="L99" s="99"/>
    </row>
    <row r="100" spans="2:47" s="9" customFormat="1" ht="19.95" customHeight="1">
      <c r="B100" s="103"/>
      <c r="D100" s="104" t="s">
        <v>90</v>
      </c>
      <c r="E100" s="105"/>
      <c r="F100" s="105"/>
      <c r="G100" s="105"/>
      <c r="H100" s="105"/>
      <c r="I100" s="105"/>
      <c r="J100" s="106">
        <f>J130</f>
        <v>0</v>
      </c>
      <c r="L100" s="103"/>
    </row>
    <row r="101" spans="2:47" s="9" customFormat="1" ht="19.95" customHeight="1">
      <c r="B101" s="103"/>
      <c r="D101" s="104" t="s">
        <v>91</v>
      </c>
      <c r="E101" s="105"/>
      <c r="F101" s="105"/>
      <c r="G101" s="105"/>
      <c r="H101" s="105"/>
      <c r="I101" s="105"/>
      <c r="J101" s="106">
        <f>J138</f>
        <v>0</v>
      </c>
      <c r="L101" s="103"/>
    </row>
    <row r="102" spans="2:47" s="9" customFormat="1" ht="19.95" customHeight="1">
      <c r="B102" s="103"/>
      <c r="D102" s="104" t="s">
        <v>92</v>
      </c>
      <c r="E102" s="105"/>
      <c r="F102" s="105"/>
      <c r="G102" s="105"/>
      <c r="H102" s="105"/>
      <c r="I102" s="105"/>
      <c r="J102" s="106">
        <f>J161</f>
        <v>0</v>
      </c>
      <c r="L102" s="103"/>
    </row>
    <row r="103" spans="2:47" s="9" customFormat="1" ht="19.95" customHeight="1">
      <c r="B103" s="103"/>
      <c r="D103" s="104" t="s">
        <v>93</v>
      </c>
      <c r="E103" s="105"/>
      <c r="F103" s="105"/>
      <c r="G103" s="105"/>
      <c r="H103" s="105"/>
      <c r="I103" s="105"/>
      <c r="J103" s="106">
        <f>J185</f>
        <v>0</v>
      </c>
      <c r="L103" s="103"/>
    </row>
    <row r="104" spans="2:47" s="9" customFormat="1" ht="19.95" customHeight="1">
      <c r="B104" s="103"/>
      <c r="D104" s="104" t="s">
        <v>94</v>
      </c>
      <c r="E104" s="105"/>
      <c r="F104" s="105"/>
      <c r="G104" s="105"/>
      <c r="H104" s="105"/>
      <c r="I104" s="105"/>
      <c r="J104" s="106">
        <f>J191</f>
        <v>0</v>
      </c>
      <c r="L104" s="103"/>
    </row>
    <row r="105" spans="2:47" s="8" customFormat="1" ht="24.9" customHeight="1">
      <c r="B105" s="99"/>
      <c r="D105" s="100" t="s">
        <v>95</v>
      </c>
      <c r="E105" s="101"/>
      <c r="F105" s="101"/>
      <c r="G105" s="101"/>
      <c r="H105" s="101"/>
      <c r="I105" s="101"/>
      <c r="J105" s="102">
        <f>J207</f>
        <v>0</v>
      </c>
      <c r="L105" s="99"/>
    </row>
    <row r="106" spans="2:47" s="9" customFormat="1" ht="19.95" customHeight="1">
      <c r="B106" s="103"/>
      <c r="D106" s="104" t="s">
        <v>96</v>
      </c>
      <c r="E106" s="105"/>
      <c r="F106" s="105"/>
      <c r="G106" s="105"/>
      <c r="H106" s="105"/>
      <c r="I106" s="105"/>
      <c r="J106" s="106">
        <f>J208</f>
        <v>0</v>
      </c>
      <c r="L106" s="103"/>
    </row>
    <row r="107" spans="2:47" s="9" customFormat="1" ht="19.95" customHeight="1">
      <c r="B107" s="103"/>
      <c r="D107" s="104" t="s">
        <v>97</v>
      </c>
      <c r="E107" s="105"/>
      <c r="F107" s="105"/>
      <c r="G107" s="105"/>
      <c r="H107" s="105"/>
      <c r="I107" s="105"/>
      <c r="J107" s="106">
        <f>J221</f>
        <v>0</v>
      </c>
      <c r="L107" s="103"/>
    </row>
    <row r="108" spans="2:47" s="8" customFormat="1" ht="24.9" customHeight="1">
      <c r="B108" s="99"/>
      <c r="D108" s="100" t="s">
        <v>98</v>
      </c>
      <c r="E108" s="101"/>
      <c r="F108" s="101"/>
      <c r="G108" s="101"/>
      <c r="H108" s="101"/>
      <c r="I108" s="101"/>
      <c r="J108" s="102">
        <f>J228</f>
        <v>0</v>
      </c>
      <c r="L108" s="99"/>
    </row>
    <row r="109" spans="2:47" s="1" customFormat="1" ht="21.75" customHeight="1">
      <c r="B109" s="25"/>
      <c r="L109" s="25"/>
    </row>
    <row r="110" spans="2:47" s="1" customFormat="1" ht="6.9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4" spans="2:63" s="1" customFormat="1" ht="6.9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63" s="1" customFormat="1" ht="24.9" customHeight="1">
      <c r="B115" s="25"/>
      <c r="C115" s="17" t="s">
        <v>99</v>
      </c>
      <c r="L115" s="25"/>
    </row>
    <row r="116" spans="2:63" s="1" customFormat="1" ht="6.9" customHeight="1">
      <c r="B116" s="25"/>
      <c r="L116" s="25"/>
    </row>
    <row r="117" spans="2:63" s="1" customFormat="1" ht="12" customHeight="1">
      <c r="B117" s="25"/>
      <c r="C117" s="22" t="s">
        <v>13</v>
      </c>
      <c r="L117" s="25"/>
    </row>
    <row r="118" spans="2:63" s="1" customFormat="1" ht="16.5" customHeight="1">
      <c r="B118" s="25"/>
      <c r="E118" s="193" t="str">
        <f>E7</f>
        <v>BITÚNOK SORBEL - SOLAR</v>
      </c>
      <c r="F118" s="194"/>
      <c r="G118" s="194"/>
      <c r="H118" s="194"/>
      <c r="L118" s="25"/>
    </row>
    <row r="119" spans="2:63" s="1" customFormat="1" ht="12" customHeight="1">
      <c r="B119" s="25"/>
      <c r="C119" s="22" t="s">
        <v>82</v>
      </c>
      <c r="L119" s="25"/>
    </row>
    <row r="120" spans="2:63" s="1" customFormat="1" ht="16.5" customHeight="1">
      <c r="B120" s="25"/>
      <c r="E120" s="162" t="str">
        <f>E9</f>
        <v>01_SOLAR - Zníženie energetickej náročnosti ohrevu TÚV</v>
      </c>
      <c r="F120" s="192"/>
      <c r="G120" s="192"/>
      <c r="H120" s="192"/>
      <c r="L120" s="25"/>
    </row>
    <row r="121" spans="2:63" s="1" customFormat="1" ht="6.9" customHeight="1">
      <c r="B121" s="25"/>
      <c r="L121" s="25"/>
    </row>
    <row r="122" spans="2:63" s="1" customFormat="1" ht="12" customHeight="1">
      <c r="B122" s="25"/>
      <c r="C122" s="22" t="s">
        <v>17</v>
      </c>
      <c r="F122" s="20" t="str">
        <f>F12</f>
        <v>Stročín, okr. Svidník</v>
      </c>
      <c r="I122" s="22" t="s">
        <v>19</v>
      </c>
      <c r="J122" s="48"/>
      <c r="L122" s="25"/>
    </row>
    <row r="123" spans="2:63" s="1" customFormat="1" ht="6.9" customHeight="1">
      <c r="B123" s="25"/>
      <c r="L123" s="25"/>
    </row>
    <row r="124" spans="2:63" s="1" customFormat="1" ht="15.15" customHeight="1">
      <c r="B124" s="25"/>
      <c r="C124" s="22" t="s">
        <v>20</v>
      </c>
      <c r="F124" s="20" t="str">
        <f>E15</f>
        <v>SORBEL s.r.o., Stročín 125, 089 01 Stročín</v>
      </c>
      <c r="I124" s="22" t="s">
        <v>26</v>
      </c>
      <c r="J124" s="23" t="str">
        <f>E23</f>
        <v>Ing. Peter Geci</v>
      </c>
      <c r="L124" s="25"/>
    </row>
    <row r="125" spans="2:63" s="1" customFormat="1" ht="15.15" customHeight="1">
      <c r="B125" s="25"/>
      <c r="C125" s="22" t="s">
        <v>24</v>
      </c>
      <c r="F125" s="20" t="str">
        <f>IF(E18="","",E18)</f>
        <v xml:space="preserve"> </v>
      </c>
      <c r="I125" s="22" t="s">
        <v>29</v>
      </c>
      <c r="J125" s="23"/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07"/>
      <c r="C127" s="108" t="s">
        <v>100</v>
      </c>
      <c r="D127" s="109" t="s">
        <v>56</v>
      </c>
      <c r="E127" s="109" t="s">
        <v>52</v>
      </c>
      <c r="F127" s="109" t="s">
        <v>53</v>
      </c>
      <c r="G127" s="109" t="s">
        <v>101</v>
      </c>
      <c r="H127" s="109" t="s">
        <v>102</v>
      </c>
      <c r="I127" s="109" t="s">
        <v>103</v>
      </c>
      <c r="J127" s="110" t="s">
        <v>86</v>
      </c>
      <c r="K127" s="111" t="s">
        <v>104</v>
      </c>
      <c r="L127" s="107"/>
      <c r="M127" s="54" t="s">
        <v>1</v>
      </c>
      <c r="N127" s="55" t="s">
        <v>35</v>
      </c>
      <c r="O127" s="55" t="s">
        <v>105</v>
      </c>
      <c r="P127" s="55" t="s">
        <v>106</v>
      </c>
      <c r="Q127" s="55" t="s">
        <v>107</v>
      </c>
      <c r="R127" s="55" t="s">
        <v>108</v>
      </c>
      <c r="S127" s="55" t="s">
        <v>109</v>
      </c>
      <c r="T127" s="56" t="s">
        <v>110</v>
      </c>
    </row>
    <row r="128" spans="2:63" s="1" customFormat="1" ht="22.95" customHeight="1">
      <c r="B128" s="25"/>
      <c r="C128" s="59" t="s">
        <v>87</v>
      </c>
      <c r="J128" s="112">
        <f>BK128</f>
        <v>0</v>
      </c>
      <c r="L128" s="25"/>
      <c r="M128" s="57"/>
      <c r="N128" s="49"/>
      <c r="O128" s="49"/>
      <c r="P128" s="113">
        <f>P129+P207+P228</f>
        <v>193.50361999999998</v>
      </c>
      <c r="Q128" s="49"/>
      <c r="R128" s="113">
        <f>R129+R207+R228</f>
        <v>0.39916399999999991</v>
      </c>
      <c r="S128" s="49"/>
      <c r="T128" s="114">
        <f>T129+T207+T228</f>
        <v>0</v>
      </c>
      <c r="AT128" s="13" t="s">
        <v>70</v>
      </c>
      <c r="AU128" s="13" t="s">
        <v>88</v>
      </c>
      <c r="BK128" s="115">
        <f>BK129+BK207+BK228</f>
        <v>0</v>
      </c>
    </row>
    <row r="129" spans="2:65" s="11" customFormat="1" ht="25.95" customHeight="1">
      <c r="B129" s="116"/>
      <c r="D129" s="117" t="s">
        <v>70</v>
      </c>
      <c r="E129" s="118" t="s">
        <v>111</v>
      </c>
      <c r="F129" s="118" t="s">
        <v>112</v>
      </c>
      <c r="J129" s="119">
        <f>BK129</f>
        <v>0</v>
      </c>
      <c r="L129" s="116"/>
      <c r="M129" s="120"/>
      <c r="P129" s="121">
        <f>P130+P138+P161+P185+P191</f>
        <v>163.33561999999998</v>
      </c>
      <c r="R129" s="121">
        <f>R130+R138+R161+R185+R191</f>
        <v>0.37768399999999996</v>
      </c>
      <c r="T129" s="122">
        <f>T130+T138+T161+T185+T191</f>
        <v>0</v>
      </c>
      <c r="AR129" s="117" t="s">
        <v>113</v>
      </c>
      <c r="AT129" s="123" t="s">
        <v>70</v>
      </c>
      <c r="AU129" s="123" t="s">
        <v>71</v>
      </c>
      <c r="AY129" s="117" t="s">
        <v>114</v>
      </c>
      <c r="BK129" s="124">
        <f>BK130+BK138+BK161+BK185+BK191</f>
        <v>0</v>
      </c>
    </row>
    <row r="130" spans="2:65" s="11" customFormat="1" ht="22.95" customHeight="1">
      <c r="B130" s="116"/>
      <c r="D130" s="117" t="s">
        <v>70</v>
      </c>
      <c r="E130" s="125" t="s">
        <v>115</v>
      </c>
      <c r="F130" s="125" t="s">
        <v>116</v>
      </c>
      <c r="J130" s="126">
        <f>BK130</f>
        <v>0</v>
      </c>
      <c r="L130" s="116"/>
      <c r="M130" s="120"/>
      <c r="P130" s="121">
        <f>SUM(P131:P137)</f>
        <v>19.29888</v>
      </c>
      <c r="R130" s="121">
        <f>SUM(R131:R137)</f>
        <v>4.7544000000000003E-2</v>
      </c>
      <c r="T130" s="122">
        <f>SUM(T131:T137)</f>
        <v>0</v>
      </c>
      <c r="AR130" s="117" t="s">
        <v>113</v>
      </c>
      <c r="AT130" s="123" t="s">
        <v>70</v>
      </c>
      <c r="AU130" s="123" t="s">
        <v>79</v>
      </c>
      <c r="AY130" s="117" t="s">
        <v>114</v>
      </c>
      <c r="BK130" s="124">
        <f>SUM(BK131:BK137)</f>
        <v>0</v>
      </c>
    </row>
    <row r="131" spans="2:65" s="1" customFormat="1" ht="24.15" customHeight="1">
      <c r="B131" s="127"/>
      <c r="C131" s="128" t="s">
        <v>117</v>
      </c>
      <c r="D131" s="128" t="s">
        <v>118</v>
      </c>
      <c r="E131" s="129" t="s">
        <v>119</v>
      </c>
      <c r="F131" s="130" t="s">
        <v>120</v>
      </c>
      <c r="G131" s="131" t="s">
        <v>121</v>
      </c>
      <c r="H131" s="132">
        <v>144</v>
      </c>
      <c r="I131" s="133"/>
      <c r="J131" s="133">
        <f t="shared" ref="J131:J137" si="0">ROUND(I131*H131,2)</f>
        <v>0</v>
      </c>
      <c r="K131" s="134"/>
      <c r="L131" s="25"/>
      <c r="M131" s="135" t="s">
        <v>1</v>
      </c>
      <c r="N131" s="136" t="s">
        <v>37</v>
      </c>
      <c r="O131" s="137">
        <v>0.13402</v>
      </c>
      <c r="P131" s="137">
        <f t="shared" ref="P131:P137" si="1">O131*H131</f>
        <v>19.29888</v>
      </c>
      <c r="Q131" s="137">
        <v>2.0000000000000002E-5</v>
      </c>
      <c r="R131" s="137">
        <f t="shared" ref="R131:R137" si="2">Q131*H131</f>
        <v>2.8800000000000002E-3</v>
      </c>
      <c r="S131" s="137">
        <v>0</v>
      </c>
      <c r="T131" s="138">
        <f t="shared" ref="T131:T137" si="3">S131*H131</f>
        <v>0</v>
      </c>
      <c r="AR131" s="139" t="s">
        <v>122</v>
      </c>
      <c r="AT131" s="139" t="s">
        <v>118</v>
      </c>
      <c r="AU131" s="139" t="s">
        <v>113</v>
      </c>
      <c r="AY131" s="13" t="s">
        <v>114</v>
      </c>
      <c r="BE131" s="140">
        <f t="shared" ref="BE131:BE137" si="4">IF(N131="základná",J131,0)</f>
        <v>0</v>
      </c>
      <c r="BF131" s="140">
        <f t="shared" ref="BF131:BF137" si="5">IF(N131="znížená",J131,0)</f>
        <v>0</v>
      </c>
      <c r="BG131" s="140">
        <f t="shared" ref="BG131:BG137" si="6">IF(N131="zákl. prenesená",J131,0)</f>
        <v>0</v>
      </c>
      <c r="BH131" s="140">
        <f t="shared" ref="BH131:BH137" si="7">IF(N131="zníž. prenesená",J131,0)</f>
        <v>0</v>
      </c>
      <c r="BI131" s="140">
        <f t="shared" ref="BI131:BI137" si="8">IF(N131="nulová",J131,0)</f>
        <v>0</v>
      </c>
      <c r="BJ131" s="13" t="s">
        <v>113</v>
      </c>
      <c r="BK131" s="140">
        <f t="shared" ref="BK131:BK137" si="9">ROUND(I131*H131,2)</f>
        <v>0</v>
      </c>
      <c r="BL131" s="13" t="s">
        <v>122</v>
      </c>
      <c r="BM131" s="139" t="s">
        <v>123</v>
      </c>
    </row>
    <row r="132" spans="2:65" s="1" customFormat="1" ht="37.950000000000003" customHeight="1">
      <c r="B132" s="127"/>
      <c r="C132" s="141" t="s">
        <v>124</v>
      </c>
      <c r="D132" s="141" t="s">
        <v>125</v>
      </c>
      <c r="E132" s="142" t="s">
        <v>126</v>
      </c>
      <c r="F132" s="143" t="s">
        <v>127</v>
      </c>
      <c r="G132" s="144" t="s">
        <v>121</v>
      </c>
      <c r="H132" s="145">
        <v>34</v>
      </c>
      <c r="I132" s="146"/>
      <c r="J132" s="146">
        <f t="shared" si="0"/>
        <v>0</v>
      </c>
      <c r="K132" s="147"/>
      <c r="L132" s="148"/>
      <c r="M132" s="149" t="s">
        <v>1</v>
      </c>
      <c r="N132" s="150" t="s">
        <v>37</v>
      </c>
      <c r="O132" s="137">
        <v>0</v>
      </c>
      <c r="P132" s="137">
        <f t="shared" si="1"/>
        <v>0</v>
      </c>
      <c r="Q132" s="137">
        <v>1.1900000000000001E-3</v>
      </c>
      <c r="R132" s="137">
        <f t="shared" si="2"/>
        <v>4.0460000000000003E-2</v>
      </c>
      <c r="S132" s="137">
        <v>0</v>
      </c>
      <c r="T132" s="138">
        <f t="shared" si="3"/>
        <v>0</v>
      </c>
      <c r="AR132" s="139" t="s">
        <v>128</v>
      </c>
      <c r="AT132" s="139" t="s">
        <v>125</v>
      </c>
      <c r="AU132" s="139" t="s">
        <v>113</v>
      </c>
      <c r="AY132" s="13" t="s">
        <v>114</v>
      </c>
      <c r="BE132" s="140">
        <f t="shared" si="4"/>
        <v>0</v>
      </c>
      <c r="BF132" s="140">
        <f t="shared" si="5"/>
        <v>0</v>
      </c>
      <c r="BG132" s="140">
        <f t="shared" si="6"/>
        <v>0</v>
      </c>
      <c r="BH132" s="140">
        <f t="shared" si="7"/>
        <v>0</v>
      </c>
      <c r="BI132" s="140">
        <f t="shared" si="8"/>
        <v>0</v>
      </c>
      <c r="BJ132" s="13" t="s">
        <v>113</v>
      </c>
      <c r="BK132" s="140">
        <f t="shared" si="9"/>
        <v>0</v>
      </c>
      <c r="BL132" s="13" t="s">
        <v>122</v>
      </c>
      <c r="BM132" s="139" t="s">
        <v>129</v>
      </c>
    </row>
    <row r="133" spans="2:65" s="1" customFormat="1" ht="16.5" customHeight="1">
      <c r="B133" s="127"/>
      <c r="C133" s="141" t="s">
        <v>130</v>
      </c>
      <c r="D133" s="141" t="s">
        <v>125</v>
      </c>
      <c r="E133" s="142" t="s">
        <v>131</v>
      </c>
      <c r="F133" s="143" t="s">
        <v>132</v>
      </c>
      <c r="G133" s="144" t="s">
        <v>133</v>
      </c>
      <c r="H133" s="145">
        <v>3</v>
      </c>
      <c r="I133" s="146"/>
      <c r="J133" s="146">
        <f t="shared" si="0"/>
        <v>0</v>
      </c>
      <c r="K133" s="147"/>
      <c r="L133" s="148"/>
      <c r="M133" s="149" t="s">
        <v>1</v>
      </c>
      <c r="N133" s="150" t="s">
        <v>37</v>
      </c>
      <c r="O133" s="137">
        <v>0</v>
      </c>
      <c r="P133" s="137">
        <f t="shared" si="1"/>
        <v>0</v>
      </c>
      <c r="Q133" s="137">
        <v>0</v>
      </c>
      <c r="R133" s="137">
        <f t="shared" si="2"/>
        <v>0</v>
      </c>
      <c r="S133" s="137">
        <v>0</v>
      </c>
      <c r="T133" s="138">
        <f t="shared" si="3"/>
        <v>0</v>
      </c>
      <c r="AR133" s="139" t="s">
        <v>128</v>
      </c>
      <c r="AT133" s="139" t="s">
        <v>125</v>
      </c>
      <c r="AU133" s="139" t="s">
        <v>113</v>
      </c>
      <c r="AY133" s="13" t="s">
        <v>114</v>
      </c>
      <c r="BE133" s="140">
        <f t="shared" si="4"/>
        <v>0</v>
      </c>
      <c r="BF133" s="140">
        <f t="shared" si="5"/>
        <v>0</v>
      </c>
      <c r="BG133" s="140">
        <f t="shared" si="6"/>
        <v>0</v>
      </c>
      <c r="BH133" s="140">
        <f t="shared" si="7"/>
        <v>0</v>
      </c>
      <c r="BI133" s="140">
        <f t="shared" si="8"/>
        <v>0</v>
      </c>
      <c r="BJ133" s="13" t="s">
        <v>113</v>
      </c>
      <c r="BK133" s="140">
        <f t="shared" si="9"/>
        <v>0</v>
      </c>
      <c r="BL133" s="13" t="s">
        <v>122</v>
      </c>
      <c r="BM133" s="139" t="s">
        <v>134</v>
      </c>
    </row>
    <row r="134" spans="2:65" s="1" customFormat="1" ht="33" customHeight="1">
      <c r="B134" s="127"/>
      <c r="C134" s="141" t="s">
        <v>135</v>
      </c>
      <c r="D134" s="141" t="s">
        <v>125</v>
      </c>
      <c r="E134" s="142" t="s">
        <v>136</v>
      </c>
      <c r="F134" s="143" t="s">
        <v>137</v>
      </c>
      <c r="G134" s="144" t="s">
        <v>121</v>
      </c>
      <c r="H134" s="145">
        <v>10.199999999999999</v>
      </c>
      <c r="I134" s="146"/>
      <c r="J134" s="146">
        <f t="shared" si="0"/>
        <v>0</v>
      </c>
      <c r="K134" s="147"/>
      <c r="L134" s="148"/>
      <c r="M134" s="149" t="s">
        <v>1</v>
      </c>
      <c r="N134" s="150" t="s">
        <v>37</v>
      </c>
      <c r="O134" s="137">
        <v>0</v>
      </c>
      <c r="P134" s="137">
        <f t="shared" si="1"/>
        <v>0</v>
      </c>
      <c r="Q134" s="137">
        <v>2.0000000000000002E-5</v>
      </c>
      <c r="R134" s="137">
        <f t="shared" si="2"/>
        <v>2.04E-4</v>
      </c>
      <c r="S134" s="137">
        <v>0</v>
      </c>
      <c r="T134" s="138">
        <f t="shared" si="3"/>
        <v>0</v>
      </c>
      <c r="AR134" s="139" t="s">
        <v>128</v>
      </c>
      <c r="AT134" s="139" t="s">
        <v>125</v>
      </c>
      <c r="AU134" s="139" t="s">
        <v>113</v>
      </c>
      <c r="AY134" s="13" t="s">
        <v>114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3" t="s">
        <v>113</v>
      </c>
      <c r="BK134" s="140">
        <f t="shared" si="9"/>
        <v>0</v>
      </c>
      <c r="BL134" s="13" t="s">
        <v>122</v>
      </c>
      <c r="BM134" s="139" t="s">
        <v>138</v>
      </c>
    </row>
    <row r="135" spans="2:65" s="1" customFormat="1" ht="33" customHeight="1">
      <c r="B135" s="127"/>
      <c r="C135" s="141" t="s">
        <v>139</v>
      </c>
      <c r="D135" s="141" t="s">
        <v>125</v>
      </c>
      <c r="E135" s="142" t="s">
        <v>140</v>
      </c>
      <c r="F135" s="143" t="s">
        <v>141</v>
      </c>
      <c r="G135" s="144" t="s">
        <v>121</v>
      </c>
      <c r="H135" s="145">
        <v>100</v>
      </c>
      <c r="I135" s="146"/>
      <c r="J135" s="146">
        <f t="shared" si="0"/>
        <v>0</v>
      </c>
      <c r="K135" s="147"/>
      <c r="L135" s="148"/>
      <c r="M135" s="149" t="s">
        <v>1</v>
      </c>
      <c r="N135" s="150" t="s">
        <v>37</v>
      </c>
      <c r="O135" s="137">
        <v>0</v>
      </c>
      <c r="P135" s="137">
        <f t="shared" si="1"/>
        <v>0</v>
      </c>
      <c r="Q135" s="137">
        <v>4.0000000000000003E-5</v>
      </c>
      <c r="R135" s="137">
        <f t="shared" si="2"/>
        <v>4.0000000000000001E-3</v>
      </c>
      <c r="S135" s="137">
        <v>0</v>
      </c>
      <c r="T135" s="138">
        <f t="shared" si="3"/>
        <v>0</v>
      </c>
      <c r="AR135" s="139" t="s">
        <v>128</v>
      </c>
      <c r="AT135" s="139" t="s">
        <v>125</v>
      </c>
      <c r="AU135" s="139" t="s">
        <v>113</v>
      </c>
      <c r="AY135" s="13" t="s">
        <v>114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3" t="s">
        <v>113</v>
      </c>
      <c r="BK135" s="140">
        <f t="shared" si="9"/>
        <v>0</v>
      </c>
      <c r="BL135" s="13" t="s">
        <v>122</v>
      </c>
      <c r="BM135" s="139" t="s">
        <v>142</v>
      </c>
    </row>
    <row r="136" spans="2:65" s="1" customFormat="1" ht="24.15" customHeight="1">
      <c r="B136" s="127"/>
      <c r="C136" s="128" t="s">
        <v>143</v>
      </c>
      <c r="D136" s="128" t="s">
        <v>118</v>
      </c>
      <c r="E136" s="129" t="s">
        <v>144</v>
      </c>
      <c r="F136" s="130" t="s">
        <v>145</v>
      </c>
      <c r="G136" s="131" t="s">
        <v>146</v>
      </c>
      <c r="H136" s="132">
        <v>8.98</v>
      </c>
      <c r="I136" s="133"/>
      <c r="J136" s="133">
        <f t="shared" si="0"/>
        <v>0</v>
      </c>
      <c r="K136" s="134"/>
      <c r="L136" s="25"/>
      <c r="M136" s="135" t="s">
        <v>1</v>
      </c>
      <c r="N136" s="136" t="s">
        <v>37</v>
      </c>
      <c r="O136" s="137">
        <v>0</v>
      </c>
      <c r="P136" s="137">
        <f t="shared" si="1"/>
        <v>0</v>
      </c>
      <c r="Q136" s="137">
        <v>0</v>
      </c>
      <c r="R136" s="137">
        <f t="shared" si="2"/>
        <v>0</v>
      </c>
      <c r="S136" s="137">
        <v>0</v>
      </c>
      <c r="T136" s="138">
        <f t="shared" si="3"/>
        <v>0</v>
      </c>
      <c r="AR136" s="139" t="s">
        <v>122</v>
      </c>
      <c r="AT136" s="139" t="s">
        <v>118</v>
      </c>
      <c r="AU136" s="139" t="s">
        <v>113</v>
      </c>
      <c r="AY136" s="13" t="s">
        <v>114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3" t="s">
        <v>113</v>
      </c>
      <c r="BK136" s="140">
        <f t="shared" si="9"/>
        <v>0</v>
      </c>
      <c r="BL136" s="13" t="s">
        <v>122</v>
      </c>
      <c r="BM136" s="139" t="s">
        <v>147</v>
      </c>
    </row>
    <row r="137" spans="2:65" s="1" customFormat="1" ht="24.15" customHeight="1">
      <c r="B137" s="127"/>
      <c r="C137" s="128" t="s">
        <v>148</v>
      </c>
      <c r="D137" s="128" t="s">
        <v>118</v>
      </c>
      <c r="E137" s="129" t="s">
        <v>149</v>
      </c>
      <c r="F137" s="130" t="s">
        <v>150</v>
      </c>
      <c r="G137" s="131" t="s">
        <v>146</v>
      </c>
      <c r="H137" s="132">
        <v>8.98</v>
      </c>
      <c r="I137" s="133"/>
      <c r="J137" s="133">
        <f t="shared" si="0"/>
        <v>0</v>
      </c>
      <c r="K137" s="134"/>
      <c r="L137" s="25"/>
      <c r="M137" s="135" t="s">
        <v>1</v>
      </c>
      <c r="N137" s="136" t="s">
        <v>37</v>
      </c>
      <c r="O137" s="137">
        <v>0</v>
      </c>
      <c r="P137" s="137">
        <f t="shared" si="1"/>
        <v>0</v>
      </c>
      <c r="Q137" s="137">
        <v>0</v>
      </c>
      <c r="R137" s="137">
        <f t="shared" si="2"/>
        <v>0</v>
      </c>
      <c r="S137" s="137">
        <v>0</v>
      </c>
      <c r="T137" s="138">
        <f t="shared" si="3"/>
        <v>0</v>
      </c>
      <c r="AR137" s="139" t="s">
        <v>122</v>
      </c>
      <c r="AT137" s="139" t="s">
        <v>118</v>
      </c>
      <c r="AU137" s="139" t="s">
        <v>113</v>
      </c>
      <c r="AY137" s="13" t="s">
        <v>114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3" t="s">
        <v>113</v>
      </c>
      <c r="BK137" s="140">
        <f t="shared" si="9"/>
        <v>0</v>
      </c>
      <c r="BL137" s="13" t="s">
        <v>122</v>
      </c>
      <c r="BM137" s="139" t="s">
        <v>151</v>
      </c>
    </row>
    <row r="138" spans="2:65" s="11" customFormat="1" ht="22.95" customHeight="1">
      <c r="B138" s="116"/>
      <c r="D138" s="117" t="s">
        <v>70</v>
      </c>
      <c r="E138" s="125" t="s">
        <v>152</v>
      </c>
      <c r="F138" s="125" t="s">
        <v>153</v>
      </c>
      <c r="J138" s="126">
        <f>BK138</f>
        <v>0</v>
      </c>
      <c r="L138" s="116"/>
      <c r="M138" s="120"/>
      <c r="P138" s="121">
        <f>SUM(P139:P160)</f>
        <v>53.924750000000003</v>
      </c>
      <c r="R138" s="121">
        <f>SUM(R139:R160)</f>
        <v>9.8650000000000002E-2</v>
      </c>
      <c r="T138" s="122">
        <f>SUM(T139:T160)</f>
        <v>0</v>
      </c>
      <c r="AR138" s="117" t="s">
        <v>113</v>
      </c>
      <c r="AT138" s="123" t="s">
        <v>70</v>
      </c>
      <c r="AU138" s="123" t="s">
        <v>79</v>
      </c>
      <c r="AY138" s="117" t="s">
        <v>114</v>
      </c>
      <c r="BK138" s="124">
        <f>SUM(BK139:BK160)</f>
        <v>0</v>
      </c>
    </row>
    <row r="139" spans="2:65" s="1" customFormat="1" ht="24.15" customHeight="1">
      <c r="B139" s="127"/>
      <c r="C139" s="128" t="s">
        <v>154</v>
      </c>
      <c r="D139" s="128" t="s">
        <v>118</v>
      </c>
      <c r="E139" s="129" t="s">
        <v>155</v>
      </c>
      <c r="F139" s="130" t="s">
        <v>156</v>
      </c>
      <c r="G139" s="131" t="s">
        <v>121</v>
      </c>
      <c r="H139" s="132">
        <v>110</v>
      </c>
      <c r="I139" s="133"/>
      <c r="J139" s="133">
        <f t="shared" ref="J139:J160" si="10">ROUND(I139*H139,2)</f>
        <v>0</v>
      </c>
      <c r="K139" s="134"/>
      <c r="L139" s="25"/>
      <c r="M139" s="135" t="s">
        <v>1</v>
      </c>
      <c r="N139" s="136" t="s">
        <v>37</v>
      </c>
      <c r="O139" s="137">
        <v>0.39928000000000002</v>
      </c>
      <c r="P139" s="137">
        <f t="shared" ref="P139:P160" si="11">O139*H139</f>
        <v>43.9208</v>
      </c>
      <c r="Q139" s="137">
        <v>6.0999999999999997E-4</v>
      </c>
      <c r="R139" s="137">
        <f t="shared" ref="R139:R160" si="12">Q139*H139</f>
        <v>6.7099999999999993E-2</v>
      </c>
      <c r="S139" s="137">
        <v>0</v>
      </c>
      <c r="T139" s="138">
        <f t="shared" ref="T139:T160" si="13">S139*H139</f>
        <v>0</v>
      </c>
      <c r="AR139" s="139" t="s">
        <v>122</v>
      </c>
      <c r="AT139" s="139" t="s">
        <v>118</v>
      </c>
      <c r="AU139" s="139" t="s">
        <v>113</v>
      </c>
      <c r="AY139" s="13" t="s">
        <v>114</v>
      </c>
      <c r="BE139" s="140">
        <f t="shared" ref="BE139:BE160" si="14">IF(N139="základná",J139,0)</f>
        <v>0</v>
      </c>
      <c r="BF139" s="140">
        <f t="shared" ref="BF139:BF160" si="15">IF(N139="znížená",J139,0)</f>
        <v>0</v>
      </c>
      <c r="BG139" s="140">
        <f t="shared" ref="BG139:BG160" si="16">IF(N139="zákl. prenesená",J139,0)</f>
        <v>0</v>
      </c>
      <c r="BH139" s="140">
        <f t="shared" ref="BH139:BH160" si="17">IF(N139="zníž. prenesená",J139,0)</f>
        <v>0</v>
      </c>
      <c r="BI139" s="140">
        <f t="shared" ref="BI139:BI160" si="18">IF(N139="nulová",J139,0)</f>
        <v>0</v>
      </c>
      <c r="BJ139" s="13" t="s">
        <v>113</v>
      </c>
      <c r="BK139" s="140">
        <f t="shared" ref="BK139:BK160" si="19">ROUND(I139*H139,2)</f>
        <v>0</v>
      </c>
      <c r="BL139" s="13" t="s">
        <v>122</v>
      </c>
      <c r="BM139" s="139" t="s">
        <v>157</v>
      </c>
    </row>
    <row r="140" spans="2:65" s="1" customFormat="1" ht="21.75" customHeight="1">
      <c r="B140" s="127"/>
      <c r="C140" s="128" t="s">
        <v>158</v>
      </c>
      <c r="D140" s="128" t="s">
        <v>118</v>
      </c>
      <c r="E140" s="129" t="s">
        <v>159</v>
      </c>
      <c r="F140" s="130" t="s">
        <v>160</v>
      </c>
      <c r="G140" s="131" t="s">
        <v>133</v>
      </c>
      <c r="H140" s="132">
        <v>24</v>
      </c>
      <c r="I140" s="133"/>
      <c r="J140" s="133">
        <f t="shared" si="10"/>
        <v>0</v>
      </c>
      <c r="K140" s="134"/>
      <c r="L140" s="25"/>
      <c r="M140" s="135" t="s">
        <v>1</v>
      </c>
      <c r="N140" s="136" t="s">
        <v>37</v>
      </c>
      <c r="O140" s="137">
        <v>8.5050000000000001E-2</v>
      </c>
      <c r="P140" s="137">
        <f t="shared" si="11"/>
        <v>2.0411999999999999</v>
      </c>
      <c r="Q140" s="137">
        <v>0</v>
      </c>
      <c r="R140" s="137">
        <f t="shared" si="12"/>
        <v>0</v>
      </c>
      <c r="S140" s="137">
        <v>0</v>
      </c>
      <c r="T140" s="138">
        <f t="shared" si="13"/>
        <v>0</v>
      </c>
      <c r="AR140" s="139" t="s">
        <v>122</v>
      </c>
      <c r="AT140" s="139" t="s">
        <v>118</v>
      </c>
      <c r="AU140" s="139" t="s">
        <v>113</v>
      </c>
      <c r="AY140" s="13" t="s">
        <v>114</v>
      </c>
      <c r="BE140" s="140">
        <f t="shared" si="14"/>
        <v>0</v>
      </c>
      <c r="BF140" s="140">
        <f t="shared" si="15"/>
        <v>0</v>
      </c>
      <c r="BG140" s="140">
        <f t="shared" si="16"/>
        <v>0</v>
      </c>
      <c r="BH140" s="140">
        <f t="shared" si="17"/>
        <v>0</v>
      </c>
      <c r="BI140" s="140">
        <f t="shared" si="18"/>
        <v>0</v>
      </c>
      <c r="BJ140" s="13" t="s">
        <v>113</v>
      </c>
      <c r="BK140" s="140">
        <f t="shared" si="19"/>
        <v>0</v>
      </c>
      <c r="BL140" s="13" t="s">
        <v>122</v>
      </c>
      <c r="BM140" s="139" t="s">
        <v>161</v>
      </c>
    </row>
    <row r="141" spans="2:65" s="1" customFormat="1" ht="24.15" customHeight="1">
      <c r="B141" s="127"/>
      <c r="C141" s="141" t="s">
        <v>162</v>
      </c>
      <c r="D141" s="141" t="s">
        <v>125</v>
      </c>
      <c r="E141" s="142" t="s">
        <v>163</v>
      </c>
      <c r="F141" s="143" t="s">
        <v>164</v>
      </c>
      <c r="G141" s="144" t="s">
        <v>133</v>
      </c>
      <c r="H141" s="145">
        <v>24</v>
      </c>
      <c r="I141" s="146"/>
      <c r="J141" s="146">
        <f t="shared" si="10"/>
        <v>0</v>
      </c>
      <c r="K141" s="147"/>
      <c r="L141" s="148"/>
      <c r="M141" s="149" t="s">
        <v>1</v>
      </c>
      <c r="N141" s="150" t="s">
        <v>37</v>
      </c>
      <c r="O141" s="137">
        <v>0</v>
      </c>
      <c r="P141" s="137">
        <f t="shared" si="11"/>
        <v>0</v>
      </c>
      <c r="Q141" s="137">
        <v>1.3999999999999999E-4</v>
      </c>
      <c r="R141" s="137">
        <f t="shared" si="12"/>
        <v>3.3599999999999997E-3</v>
      </c>
      <c r="S141" s="137">
        <v>0</v>
      </c>
      <c r="T141" s="138">
        <f t="shared" si="13"/>
        <v>0</v>
      </c>
      <c r="AR141" s="139" t="s">
        <v>128</v>
      </c>
      <c r="AT141" s="139" t="s">
        <v>125</v>
      </c>
      <c r="AU141" s="139" t="s">
        <v>113</v>
      </c>
      <c r="AY141" s="13" t="s">
        <v>114</v>
      </c>
      <c r="BE141" s="140">
        <f t="shared" si="14"/>
        <v>0</v>
      </c>
      <c r="BF141" s="140">
        <f t="shared" si="15"/>
        <v>0</v>
      </c>
      <c r="BG141" s="140">
        <f t="shared" si="16"/>
        <v>0</v>
      </c>
      <c r="BH141" s="140">
        <f t="shared" si="17"/>
        <v>0</v>
      </c>
      <c r="BI141" s="140">
        <f t="shared" si="18"/>
        <v>0</v>
      </c>
      <c r="BJ141" s="13" t="s">
        <v>113</v>
      </c>
      <c r="BK141" s="140">
        <f t="shared" si="19"/>
        <v>0</v>
      </c>
      <c r="BL141" s="13" t="s">
        <v>122</v>
      </c>
      <c r="BM141" s="139" t="s">
        <v>165</v>
      </c>
    </row>
    <row r="142" spans="2:65" s="1" customFormat="1" ht="24.15" customHeight="1">
      <c r="B142" s="127"/>
      <c r="C142" s="128" t="s">
        <v>166</v>
      </c>
      <c r="D142" s="128" t="s">
        <v>118</v>
      </c>
      <c r="E142" s="129" t="s">
        <v>167</v>
      </c>
      <c r="F142" s="130" t="s">
        <v>168</v>
      </c>
      <c r="G142" s="131" t="s">
        <v>133</v>
      </c>
      <c r="H142" s="132">
        <v>16</v>
      </c>
      <c r="I142" s="133"/>
      <c r="J142" s="133">
        <f t="shared" si="10"/>
        <v>0</v>
      </c>
      <c r="K142" s="134"/>
      <c r="L142" s="25"/>
      <c r="M142" s="135" t="s">
        <v>1</v>
      </c>
      <c r="N142" s="136" t="s">
        <v>37</v>
      </c>
      <c r="O142" s="137">
        <v>0.22758999999999999</v>
      </c>
      <c r="P142" s="137">
        <f t="shared" si="11"/>
        <v>3.6414399999999998</v>
      </c>
      <c r="Q142" s="137">
        <v>5.0000000000000002E-5</v>
      </c>
      <c r="R142" s="137">
        <f t="shared" si="12"/>
        <v>8.0000000000000004E-4</v>
      </c>
      <c r="S142" s="137">
        <v>0</v>
      </c>
      <c r="T142" s="138">
        <f t="shared" si="13"/>
        <v>0</v>
      </c>
      <c r="AR142" s="139" t="s">
        <v>122</v>
      </c>
      <c r="AT142" s="139" t="s">
        <v>118</v>
      </c>
      <c r="AU142" s="139" t="s">
        <v>113</v>
      </c>
      <c r="AY142" s="13" t="s">
        <v>114</v>
      </c>
      <c r="BE142" s="140">
        <f t="shared" si="14"/>
        <v>0</v>
      </c>
      <c r="BF142" s="140">
        <f t="shared" si="15"/>
        <v>0</v>
      </c>
      <c r="BG142" s="140">
        <f t="shared" si="16"/>
        <v>0</v>
      </c>
      <c r="BH142" s="140">
        <f t="shared" si="17"/>
        <v>0</v>
      </c>
      <c r="BI142" s="140">
        <f t="shared" si="18"/>
        <v>0</v>
      </c>
      <c r="BJ142" s="13" t="s">
        <v>113</v>
      </c>
      <c r="BK142" s="140">
        <f t="shared" si="19"/>
        <v>0</v>
      </c>
      <c r="BL142" s="13" t="s">
        <v>122</v>
      </c>
      <c r="BM142" s="139" t="s">
        <v>169</v>
      </c>
    </row>
    <row r="143" spans="2:65" s="1" customFormat="1" ht="16.5" customHeight="1">
      <c r="B143" s="127"/>
      <c r="C143" s="141" t="s">
        <v>170</v>
      </c>
      <c r="D143" s="141" t="s">
        <v>125</v>
      </c>
      <c r="E143" s="142" t="s">
        <v>171</v>
      </c>
      <c r="F143" s="143" t="s">
        <v>172</v>
      </c>
      <c r="G143" s="144" t="s">
        <v>133</v>
      </c>
      <c r="H143" s="145">
        <v>16</v>
      </c>
      <c r="I143" s="146"/>
      <c r="J143" s="146">
        <f t="shared" si="10"/>
        <v>0</v>
      </c>
      <c r="K143" s="147"/>
      <c r="L143" s="148"/>
      <c r="M143" s="149" t="s">
        <v>1</v>
      </c>
      <c r="N143" s="150" t="s">
        <v>37</v>
      </c>
      <c r="O143" s="137">
        <v>0</v>
      </c>
      <c r="P143" s="137">
        <f t="shared" si="11"/>
        <v>0</v>
      </c>
      <c r="Q143" s="137">
        <v>5.9000000000000003E-4</v>
      </c>
      <c r="R143" s="137">
        <f t="shared" si="12"/>
        <v>9.4400000000000005E-3</v>
      </c>
      <c r="S143" s="137">
        <v>0</v>
      </c>
      <c r="T143" s="138">
        <f t="shared" si="13"/>
        <v>0</v>
      </c>
      <c r="AR143" s="139" t="s">
        <v>128</v>
      </c>
      <c r="AT143" s="139" t="s">
        <v>125</v>
      </c>
      <c r="AU143" s="139" t="s">
        <v>113</v>
      </c>
      <c r="AY143" s="13" t="s">
        <v>114</v>
      </c>
      <c r="BE143" s="140">
        <f t="shared" si="14"/>
        <v>0</v>
      </c>
      <c r="BF143" s="140">
        <f t="shared" si="15"/>
        <v>0</v>
      </c>
      <c r="BG143" s="140">
        <f t="shared" si="16"/>
        <v>0</v>
      </c>
      <c r="BH143" s="140">
        <f t="shared" si="17"/>
        <v>0</v>
      </c>
      <c r="BI143" s="140">
        <f t="shared" si="18"/>
        <v>0</v>
      </c>
      <c r="BJ143" s="13" t="s">
        <v>113</v>
      </c>
      <c r="BK143" s="140">
        <f t="shared" si="19"/>
        <v>0</v>
      </c>
      <c r="BL143" s="13" t="s">
        <v>122</v>
      </c>
      <c r="BM143" s="139" t="s">
        <v>173</v>
      </c>
    </row>
    <row r="144" spans="2:65" s="1" customFormat="1" ht="21.75" customHeight="1">
      <c r="B144" s="127"/>
      <c r="C144" s="128" t="s">
        <v>174</v>
      </c>
      <c r="D144" s="128" t="s">
        <v>118</v>
      </c>
      <c r="E144" s="129" t="s">
        <v>175</v>
      </c>
      <c r="F144" s="130" t="s">
        <v>176</v>
      </c>
      <c r="G144" s="131" t="s">
        <v>133</v>
      </c>
      <c r="H144" s="132">
        <v>10</v>
      </c>
      <c r="I144" s="133"/>
      <c r="J144" s="133">
        <f t="shared" si="10"/>
        <v>0</v>
      </c>
      <c r="K144" s="134"/>
      <c r="L144" s="25"/>
      <c r="M144" s="135" t="s">
        <v>1</v>
      </c>
      <c r="N144" s="136" t="s">
        <v>37</v>
      </c>
      <c r="O144" s="137">
        <v>0.12515999999999999</v>
      </c>
      <c r="P144" s="137">
        <f t="shared" si="11"/>
        <v>1.2515999999999998</v>
      </c>
      <c r="Q144" s="137">
        <v>2.0000000000000002E-5</v>
      </c>
      <c r="R144" s="137">
        <f t="shared" si="12"/>
        <v>2.0000000000000001E-4</v>
      </c>
      <c r="S144" s="137">
        <v>0</v>
      </c>
      <c r="T144" s="138">
        <f t="shared" si="13"/>
        <v>0</v>
      </c>
      <c r="AR144" s="139" t="s">
        <v>122</v>
      </c>
      <c r="AT144" s="139" t="s">
        <v>118</v>
      </c>
      <c r="AU144" s="139" t="s">
        <v>113</v>
      </c>
      <c r="AY144" s="13" t="s">
        <v>114</v>
      </c>
      <c r="BE144" s="140">
        <f t="shared" si="14"/>
        <v>0</v>
      </c>
      <c r="BF144" s="140">
        <f t="shared" si="15"/>
        <v>0</v>
      </c>
      <c r="BG144" s="140">
        <f t="shared" si="16"/>
        <v>0</v>
      </c>
      <c r="BH144" s="140">
        <f t="shared" si="17"/>
        <v>0</v>
      </c>
      <c r="BI144" s="140">
        <f t="shared" si="18"/>
        <v>0</v>
      </c>
      <c r="BJ144" s="13" t="s">
        <v>113</v>
      </c>
      <c r="BK144" s="140">
        <f t="shared" si="19"/>
        <v>0</v>
      </c>
      <c r="BL144" s="13" t="s">
        <v>122</v>
      </c>
      <c r="BM144" s="139" t="s">
        <v>177</v>
      </c>
    </row>
    <row r="145" spans="2:65" s="1" customFormat="1" ht="21.75" customHeight="1">
      <c r="B145" s="127"/>
      <c r="C145" s="141" t="s">
        <v>178</v>
      </c>
      <c r="D145" s="141" t="s">
        <v>125</v>
      </c>
      <c r="E145" s="142" t="s">
        <v>179</v>
      </c>
      <c r="F145" s="143" t="s">
        <v>180</v>
      </c>
      <c r="G145" s="144" t="s">
        <v>133</v>
      </c>
      <c r="H145" s="145">
        <v>10</v>
      </c>
      <c r="I145" s="146"/>
      <c r="J145" s="146">
        <f t="shared" si="10"/>
        <v>0</v>
      </c>
      <c r="K145" s="147"/>
      <c r="L145" s="148"/>
      <c r="M145" s="149" t="s">
        <v>1</v>
      </c>
      <c r="N145" s="150" t="s">
        <v>37</v>
      </c>
      <c r="O145" s="137">
        <v>0</v>
      </c>
      <c r="P145" s="137">
        <f t="shared" si="11"/>
        <v>0</v>
      </c>
      <c r="Q145" s="137">
        <v>6.9999999999999994E-5</v>
      </c>
      <c r="R145" s="137">
        <f t="shared" si="12"/>
        <v>6.9999999999999988E-4</v>
      </c>
      <c r="S145" s="137">
        <v>0</v>
      </c>
      <c r="T145" s="138">
        <f t="shared" si="13"/>
        <v>0</v>
      </c>
      <c r="AR145" s="139" t="s">
        <v>128</v>
      </c>
      <c r="AT145" s="139" t="s">
        <v>125</v>
      </c>
      <c r="AU145" s="139" t="s">
        <v>113</v>
      </c>
      <c r="AY145" s="13" t="s">
        <v>114</v>
      </c>
      <c r="BE145" s="140">
        <f t="shared" si="14"/>
        <v>0</v>
      </c>
      <c r="BF145" s="140">
        <f t="shared" si="15"/>
        <v>0</v>
      </c>
      <c r="BG145" s="140">
        <f t="shared" si="16"/>
        <v>0</v>
      </c>
      <c r="BH145" s="140">
        <f t="shared" si="17"/>
        <v>0</v>
      </c>
      <c r="BI145" s="140">
        <f t="shared" si="18"/>
        <v>0</v>
      </c>
      <c r="BJ145" s="13" t="s">
        <v>113</v>
      </c>
      <c r="BK145" s="140">
        <f t="shared" si="19"/>
        <v>0</v>
      </c>
      <c r="BL145" s="13" t="s">
        <v>122</v>
      </c>
      <c r="BM145" s="139" t="s">
        <v>181</v>
      </c>
    </row>
    <row r="146" spans="2:65" s="1" customFormat="1" ht="16.5" customHeight="1">
      <c r="B146" s="127"/>
      <c r="C146" s="128" t="s">
        <v>182</v>
      </c>
      <c r="D146" s="128" t="s">
        <v>118</v>
      </c>
      <c r="E146" s="129" t="s">
        <v>183</v>
      </c>
      <c r="F146" s="130" t="s">
        <v>184</v>
      </c>
      <c r="G146" s="131" t="s">
        <v>133</v>
      </c>
      <c r="H146" s="132">
        <v>1</v>
      </c>
      <c r="I146" s="133"/>
      <c r="J146" s="133">
        <f t="shared" si="10"/>
        <v>0</v>
      </c>
      <c r="K146" s="134"/>
      <c r="L146" s="25"/>
      <c r="M146" s="135" t="s">
        <v>1</v>
      </c>
      <c r="N146" s="136" t="s">
        <v>37</v>
      </c>
      <c r="O146" s="137">
        <v>0.22813</v>
      </c>
      <c r="P146" s="137">
        <f t="shared" si="11"/>
        <v>0.22813</v>
      </c>
      <c r="Q146" s="137">
        <v>5.0000000000000002E-5</v>
      </c>
      <c r="R146" s="137">
        <f t="shared" si="12"/>
        <v>5.0000000000000002E-5</v>
      </c>
      <c r="S146" s="137">
        <v>0</v>
      </c>
      <c r="T146" s="138">
        <f t="shared" si="13"/>
        <v>0</v>
      </c>
      <c r="AR146" s="139" t="s">
        <v>122</v>
      </c>
      <c r="AT146" s="139" t="s">
        <v>118</v>
      </c>
      <c r="AU146" s="139" t="s">
        <v>113</v>
      </c>
      <c r="AY146" s="13" t="s">
        <v>114</v>
      </c>
      <c r="BE146" s="140">
        <f t="shared" si="14"/>
        <v>0</v>
      </c>
      <c r="BF146" s="140">
        <f t="shared" si="15"/>
        <v>0</v>
      </c>
      <c r="BG146" s="140">
        <f t="shared" si="16"/>
        <v>0</v>
      </c>
      <c r="BH146" s="140">
        <f t="shared" si="17"/>
        <v>0</v>
      </c>
      <c r="BI146" s="140">
        <f t="shared" si="18"/>
        <v>0</v>
      </c>
      <c r="BJ146" s="13" t="s">
        <v>113</v>
      </c>
      <c r="BK146" s="140">
        <f t="shared" si="19"/>
        <v>0</v>
      </c>
      <c r="BL146" s="13" t="s">
        <v>122</v>
      </c>
      <c r="BM146" s="139" t="s">
        <v>185</v>
      </c>
    </row>
    <row r="147" spans="2:65" s="1" customFormat="1" ht="24.15" customHeight="1">
      <c r="B147" s="127"/>
      <c r="C147" s="141" t="s">
        <v>186</v>
      </c>
      <c r="D147" s="141" t="s">
        <v>125</v>
      </c>
      <c r="E147" s="142" t="s">
        <v>187</v>
      </c>
      <c r="F147" s="143" t="s">
        <v>188</v>
      </c>
      <c r="G147" s="144" t="s">
        <v>133</v>
      </c>
      <c r="H147" s="145">
        <v>1</v>
      </c>
      <c r="I147" s="146"/>
      <c r="J147" s="146">
        <f t="shared" si="10"/>
        <v>0</v>
      </c>
      <c r="K147" s="147"/>
      <c r="L147" s="148"/>
      <c r="M147" s="149" t="s">
        <v>1</v>
      </c>
      <c r="N147" s="150" t="s">
        <v>37</v>
      </c>
      <c r="O147" s="137">
        <v>0</v>
      </c>
      <c r="P147" s="137">
        <f t="shared" si="11"/>
        <v>0</v>
      </c>
      <c r="Q147" s="137">
        <v>1.6100000000000001E-3</v>
      </c>
      <c r="R147" s="137">
        <f t="shared" si="12"/>
        <v>1.6100000000000001E-3</v>
      </c>
      <c r="S147" s="137">
        <v>0</v>
      </c>
      <c r="T147" s="138">
        <f t="shared" si="13"/>
        <v>0</v>
      </c>
      <c r="AR147" s="139" t="s">
        <v>128</v>
      </c>
      <c r="AT147" s="139" t="s">
        <v>125</v>
      </c>
      <c r="AU147" s="139" t="s">
        <v>113</v>
      </c>
      <c r="AY147" s="13" t="s">
        <v>114</v>
      </c>
      <c r="BE147" s="140">
        <f t="shared" si="14"/>
        <v>0</v>
      </c>
      <c r="BF147" s="140">
        <f t="shared" si="15"/>
        <v>0</v>
      </c>
      <c r="BG147" s="140">
        <f t="shared" si="16"/>
        <v>0</v>
      </c>
      <c r="BH147" s="140">
        <f t="shared" si="17"/>
        <v>0</v>
      </c>
      <c r="BI147" s="140">
        <f t="shared" si="18"/>
        <v>0</v>
      </c>
      <c r="BJ147" s="13" t="s">
        <v>113</v>
      </c>
      <c r="BK147" s="140">
        <f t="shared" si="19"/>
        <v>0</v>
      </c>
      <c r="BL147" s="13" t="s">
        <v>122</v>
      </c>
      <c r="BM147" s="139" t="s">
        <v>189</v>
      </c>
    </row>
    <row r="148" spans="2:65" s="1" customFormat="1" ht="16.5" customHeight="1">
      <c r="B148" s="127"/>
      <c r="C148" s="128" t="s">
        <v>190</v>
      </c>
      <c r="D148" s="128" t="s">
        <v>118</v>
      </c>
      <c r="E148" s="129" t="s">
        <v>191</v>
      </c>
      <c r="F148" s="130" t="s">
        <v>192</v>
      </c>
      <c r="G148" s="131" t="s">
        <v>133</v>
      </c>
      <c r="H148" s="132">
        <v>2</v>
      </c>
      <c r="I148" s="133"/>
      <c r="J148" s="133">
        <f t="shared" si="10"/>
        <v>0</v>
      </c>
      <c r="K148" s="134"/>
      <c r="L148" s="25"/>
      <c r="M148" s="135" t="s">
        <v>1</v>
      </c>
      <c r="N148" s="136" t="s">
        <v>37</v>
      </c>
      <c r="O148" s="137">
        <v>0.22813</v>
      </c>
      <c r="P148" s="137">
        <f t="shared" si="11"/>
        <v>0.45626</v>
      </c>
      <c r="Q148" s="137">
        <v>5.0000000000000002E-5</v>
      </c>
      <c r="R148" s="137">
        <f t="shared" si="12"/>
        <v>1E-4</v>
      </c>
      <c r="S148" s="137">
        <v>0</v>
      </c>
      <c r="T148" s="138">
        <f t="shared" si="13"/>
        <v>0</v>
      </c>
      <c r="AR148" s="139" t="s">
        <v>122</v>
      </c>
      <c r="AT148" s="139" t="s">
        <v>118</v>
      </c>
      <c r="AU148" s="139" t="s">
        <v>113</v>
      </c>
      <c r="AY148" s="13" t="s">
        <v>114</v>
      </c>
      <c r="BE148" s="140">
        <f t="shared" si="14"/>
        <v>0</v>
      </c>
      <c r="BF148" s="140">
        <f t="shared" si="15"/>
        <v>0</v>
      </c>
      <c r="BG148" s="140">
        <f t="shared" si="16"/>
        <v>0</v>
      </c>
      <c r="BH148" s="140">
        <f t="shared" si="17"/>
        <v>0</v>
      </c>
      <c r="BI148" s="140">
        <f t="shared" si="18"/>
        <v>0</v>
      </c>
      <c r="BJ148" s="13" t="s">
        <v>113</v>
      </c>
      <c r="BK148" s="140">
        <f t="shared" si="19"/>
        <v>0</v>
      </c>
      <c r="BL148" s="13" t="s">
        <v>122</v>
      </c>
      <c r="BM148" s="139" t="s">
        <v>193</v>
      </c>
    </row>
    <row r="149" spans="2:65" s="1" customFormat="1" ht="24.15" customHeight="1">
      <c r="B149" s="127"/>
      <c r="C149" s="141" t="s">
        <v>194</v>
      </c>
      <c r="D149" s="141" t="s">
        <v>125</v>
      </c>
      <c r="E149" s="142" t="s">
        <v>195</v>
      </c>
      <c r="F149" s="143" t="s">
        <v>196</v>
      </c>
      <c r="G149" s="144" t="s">
        <v>133</v>
      </c>
      <c r="H149" s="145">
        <v>2</v>
      </c>
      <c r="I149" s="146"/>
      <c r="J149" s="146">
        <f t="shared" si="10"/>
        <v>0</v>
      </c>
      <c r="K149" s="147"/>
      <c r="L149" s="148"/>
      <c r="M149" s="149" t="s">
        <v>1</v>
      </c>
      <c r="N149" s="150" t="s">
        <v>37</v>
      </c>
      <c r="O149" s="137">
        <v>0</v>
      </c>
      <c r="P149" s="137">
        <f t="shared" si="11"/>
        <v>0</v>
      </c>
      <c r="Q149" s="137">
        <v>1.6100000000000001E-3</v>
      </c>
      <c r="R149" s="137">
        <f t="shared" si="12"/>
        <v>3.2200000000000002E-3</v>
      </c>
      <c r="S149" s="137">
        <v>0</v>
      </c>
      <c r="T149" s="138">
        <f t="shared" si="13"/>
        <v>0</v>
      </c>
      <c r="AR149" s="139" t="s">
        <v>128</v>
      </c>
      <c r="AT149" s="139" t="s">
        <v>125</v>
      </c>
      <c r="AU149" s="139" t="s">
        <v>113</v>
      </c>
      <c r="AY149" s="13" t="s">
        <v>114</v>
      </c>
      <c r="BE149" s="140">
        <f t="shared" si="14"/>
        <v>0</v>
      </c>
      <c r="BF149" s="140">
        <f t="shared" si="15"/>
        <v>0</v>
      </c>
      <c r="BG149" s="140">
        <f t="shared" si="16"/>
        <v>0</v>
      </c>
      <c r="BH149" s="140">
        <f t="shared" si="17"/>
        <v>0</v>
      </c>
      <c r="BI149" s="140">
        <f t="shared" si="18"/>
        <v>0</v>
      </c>
      <c r="BJ149" s="13" t="s">
        <v>113</v>
      </c>
      <c r="BK149" s="140">
        <f t="shared" si="19"/>
        <v>0</v>
      </c>
      <c r="BL149" s="13" t="s">
        <v>122</v>
      </c>
      <c r="BM149" s="139" t="s">
        <v>197</v>
      </c>
    </row>
    <row r="150" spans="2:65" s="1" customFormat="1" ht="16.5" customHeight="1">
      <c r="B150" s="127"/>
      <c r="C150" s="128" t="s">
        <v>198</v>
      </c>
      <c r="D150" s="128" t="s">
        <v>118</v>
      </c>
      <c r="E150" s="129" t="s">
        <v>199</v>
      </c>
      <c r="F150" s="130" t="s">
        <v>200</v>
      </c>
      <c r="G150" s="131" t="s">
        <v>133</v>
      </c>
      <c r="H150" s="132">
        <v>1</v>
      </c>
      <c r="I150" s="133"/>
      <c r="J150" s="133">
        <f t="shared" si="10"/>
        <v>0</v>
      </c>
      <c r="K150" s="134"/>
      <c r="L150" s="25"/>
      <c r="M150" s="135" t="s">
        <v>1</v>
      </c>
      <c r="N150" s="136" t="s">
        <v>37</v>
      </c>
      <c r="O150" s="137">
        <v>0.22770000000000001</v>
      </c>
      <c r="P150" s="137">
        <f t="shared" si="11"/>
        <v>0.22770000000000001</v>
      </c>
      <c r="Q150" s="137">
        <v>5.0000000000000002E-5</v>
      </c>
      <c r="R150" s="137">
        <f t="shared" si="12"/>
        <v>5.0000000000000002E-5</v>
      </c>
      <c r="S150" s="137">
        <v>0</v>
      </c>
      <c r="T150" s="138">
        <f t="shared" si="13"/>
        <v>0</v>
      </c>
      <c r="AR150" s="139" t="s">
        <v>122</v>
      </c>
      <c r="AT150" s="139" t="s">
        <v>118</v>
      </c>
      <c r="AU150" s="139" t="s">
        <v>113</v>
      </c>
      <c r="AY150" s="13" t="s">
        <v>114</v>
      </c>
      <c r="BE150" s="140">
        <f t="shared" si="14"/>
        <v>0</v>
      </c>
      <c r="BF150" s="140">
        <f t="shared" si="15"/>
        <v>0</v>
      </c>
      <c r="BG150" s="140">
        <f t="shared" si="16"/>
        <v>0</v>
      </c>
      <c r="BH150" s="140">
        <f t="shared" si="17"/>
        <v>0</v>
      </c>
      <c r="BI150" s="140">
        <f t="shared" si="18"/>
        <v>0</v>
      </c>
      <c r="BJ150" s="13" t="s">
        <v>113</v>
      </c>
      <c r="BK150" s="140">
        <f t="shared" si="19"/>
        <v>0</v>
      </c>
      <c r="BL150" s="13" t="s">
        <v>122</v>
      </c>
      <c r="BM150" s="139" t="s">
        <v>201</v>
      </c>
    </row>
    <row r="151" spans="2:65" s="1" customFormat="1" ht="24.15" customHeight="1">
      <c r="B151" s="127"/>
      <c r="C151" s="141" t="s">
        <v>202</v>
      </c>
      <c r="D151" s="141" t="s">
        <v>125</v>
      </c>
      <c r="E151" s="142" t="s">
        <v>203</v>
      </c>
      <c r="F151" s="143" t="s">
        <v>204</v>
      </c>
      <c r="G151" s="144" t="s">
        <v>133</v>
      </c>
      <c r="H151" s="145">
        <v>1</v>
      </c>
      <c r="I151" s="146"/>
      <c r="J151" s="146">
        <f t="shared" si="10"/>
        <v>0</v>
      </c>
      <c r="K151" s="147"/>
      <c r="L151" s="148"/>
      <c r="M151" s="149" t="s">
        <v>1</v>
      </c>
      <c r="N151" s="150" t="s">
        <v>37</v>
      </c>
      <c r="O151" s="137">
        <v>0</v>
      </c>
      <c r="P151" s="137">
        <f t="shared" si="11"/>
        <v>0</v>
      </c>
      <c r="Q151" s="137">
        <v>1.0300000000000001E-3</v>
      </c>
      <c r="R151" s="137">
        <f t="shared" si="12"/>
        <v>1.0300000000000001E-3</v>
      </c>
      <c r="S151" s="137">
        <v>0</v>
      </c>
      <c r="T151" s="138">
        <f t="shared" si="13"/>
        <v>0</v>
      </c>
      <c r="AR151" s="139" t="s">
        <v>128</v>
      </c>
      <c r="AT151" s="139" t="s">
        <v>125</v>
      </c>
      <c r="AU151" s="139" t="s">
        <v>113</v>
      </c>
      <c r="AY151" s="13" t="s">
        <v>114</v>
      </c>
      <c r="BE151" s="140">
        <f t="shared" si="14"/>
        <v>0</v>
      </c>
      <c r="BF151" s="140">
        <f t="shared" si="15"/>
        <v>0</v>
      </c>
      <c r="BG151" s="140">
        <f t="shared" si="16"/>
        <v>0</v>
      </c>
      <c r="BH151" s="140">
        <f t="shared" si="17"/>
        <v>0</v>
      </c>
      <c r="BI151" s="140">
        <f t="shared" si="18"/>
        <v>0</v>
      </c>
      <c r="BJ151" s="13" t="s">
        <v>113</v>
      </c>
      <c r="BK151" s="140">
        <f t="shared" si="19"/>
        <v>0</v>
      </c>
      <c r="BL151" s="13" t="s">
        <v>122</v>
      </c>
      <c r="BM151" s="139" t="s">
        <v>205</v>
      </c>
    </row>
    <row r="152" spans="2:65" s="1" customFormat="1" ht="16.5" customHeight="1">
      <c r="B152" s="127"/>
      <c r="C152" s="128" t="s">
        <v>206</v>
      </c>
      <c r="D152" s="128" t="s">
        <v>118</v>
      </c>
      <c r="E152" s="129" t="s">
        <v>207</v>
      </c>
      <c r="F152" s="130" t="s">
        <v>208</v>
      </c>
      <c r="G152" s="131" t="s">
        <v>133</v>
      </c>
      <c r="H152" s="132">
        <v>4</v>
      </c>
      <c r="I152" s="133"/>
      <c r="J152" s="133">
        <f t="shared" si="10"/>
        <v>0</v>
      </c>
      <c r="K152" s="134"/>
      <c r="L152" s="25"/>
      <c r="M152" s="135" t="s">
        <v>1</v>
      </c>
      <c r="N152" s="136" t="s">
        <v>37</v>
      </c>
      <c r="O152" s="137">
        <v>0.26885999999999999</v>
      </c>
      <c r="P152" s="137">
        <f t="shared" si="11"/>
        <v>1.07544</v>
      </c>
      <c r="Q152" s="137">
        <v>6.0000000000000002E-5</v>
      </c>
      <c r="R152" s="137">
        <f t="shared" si="12"/>
        <v>2.4000000000000001E-4</v>
      </c>
      <c r="S152" s="137">
        <v>0</v>
      </c>
      <c r="T152" s="138">
        <f t="shared" si="13"/>
        <v>0</v>
      </c>
      <c r="AR152" s="139" t="s">
        <v>122</v>
      </c>
      <c r="AT152" s="139" t="s">
        <v>118</v>
      </c>
      <c r="AU152" s="139" t="s">
        <v>113</v>
      </c>
      <c r="AY152" s="13" t="s">
        <v>114</v>
      </c>
      <c r="BE152" s="140">
        <f t="shared" si="14"/>
        <v>0</v>
      </c>
      <c r="BF152" s="140">
        <f t="shared" si="15"/>
        <v>0</v>
      </c>
      <c r="BG152" s="140">
        <f t="shared" si="16"/>
        <v>0</v>
      </c>
      <c r="BH152" s="140">
        <f t="shared" si="17"/>
        <v>0</v>
      </c>
      <c r="BI152" s="140">
        <f t="shared" si="18"/>
        <v>0</v>
      </c>
      <c r="BJ152" s="13" t="s">
        <v>113</v>
      </c>
      <c r="BK152" s="140">
        <f t="shared" si="19"/>
        <v>0</v>
      </c>
      <c r="BL152" s="13" t="s">
        <v>122</v>
      </c>
      <c r="BM152" s="139" t="s">
        <v>209</v>
      </c>
    </row>
    <row r="153" spans="2:65" s="1" customFormat="1" ht="24.15" customHeight="1">
      <c r="B153" s="127"/>
      <c r="C153" s="141" t="s">
        <v>210</v>
      </c>
      <c r="D153" s="141" t="s">
        <v>125</v>
      </c>
      <c r="E153" s="142" t="s">
        <v>211</v>
      </c>
      <c r="F153" s="143" t="s">
        <v>212</v>
      </c>
      <c r="G153" s="144" t="s">
        <v>133</v>
      </c>
      <c r="H153" s="145">
        <v>4</v>
      </c>
      <c r="I153" s="146"/>
      <c r="J153" s="146">
        <f t="shared" si="10"/>
        <v>0</v>
      </c>
      <c r="K153" s="147"/>
      <c r="L153" s="148"/>
      <c r="M153" s="149" t="s">
        <v>1</v>
      </c>
      <c r="N153" s="150" t="s">
        <v>37</v>
      </c>
      <c r="O153" s="137">
        <v>0</v>
      </c>
      <c r="P153" s="137">
        <f t="shared" si="11"/>
        <v>0</v>
      </c>
      <c r="Q153" s="137">
        <v>1.6000000000000001E-3</v>
      </c>
      <c r="R153" s="137">
        <f t="shared" si="12"/>
        <v>6.4000000000000003E-3</v>
      </c>
      <c r="S153" s="137">
        <v>0</v>
      </c>
      <c r="T153" s="138">
        <f t="shared" si="13"/>
        <v>0</v>
      </c>
      <c r="AR153" s="139" t="s">
        <v>128</v>
      </c>
      <c r="AT153" s="139" t="s">
        <v>125</v>
      </c>
      <c r="AU153" s="139" t="s">
        <v>113</v>
      </c>
      <c r="AY153" s="13" t="s">
        <v>114</v>
      </c>
      <c r="BE153" s="140">
        <f t="shared" si="14"/>
        <v>0</v>
      </c>
      <c r="BF153" s="140">
        <f t="shared" si="15"/>
        <v>0</v>
      </c>
      <c r="BG153" s="140">
        <f t="shared" si="16"/>
        <v>0</v>
      </c>
      <c r="BH153" s="140">
        <f t="shared" si="17"/>
        <v>0</v>
      </c>
      <c r="BI153" s="140">
        <f t="shared" si="18"/>
        <v>0</v>
      </c>
      <c r="BJ153" s="13" t="s">
        <v>113</v>
      </c>
      <c r="BK153" s="140">
        <f t="shared" si="19"/>
        <v>0</v>
      </c>
      <c r="BL153" s="13" t="s">
        <v>122</v>
      </c>
      <c r="BM153" s="139" t="s">
        <v>213</v>
      </c>
    </row>
    <row r="154" spans="2:65" s="1" customFormat="1" ht="16.5" customHeight="1">
      <c r="B154" s="127"/>
      <c r="C154" s="128" t="s">
        <v>214</v>
      </c>
      <c r="D154" s="128" t="s">
        <v>118</v>
      </c>
      <c r="E154" s="129" t="s">
        <v>215</v>
      </c>
      <c r="F154" s="130" t="s">
        <v>216</v>
      </c>
      <c r="G154" s="131" t="s">
        <v>133</v>
      </c>
      <c r="H154" s="132">
        <v>2</v>
      </c>
      <c r="I154" s="133"/>
      <c r="J154" s="133">
        <f t="shared" si="10"/>
        <v>0</v>
      </c>
      <c r="K154" s="134"/>
      <c r="L154" s="25"/>
      <c r="M154" s="135" t="s">
        <v>1</v>
      </c>
      <c r="N154" s="136" t="s">
        <v>37</v>
      </c>
      <c r="O154" s="137">
        <v>0.22764000000000001</v>
      </c>
      <c r="P154" s="137">
        <f t="shared" si="11"/>
        <v>0.45528000000000002</v>
      </c>
      <c r="Q154" s="137">
        <v>5.0000000000000002E-5</v>
      </c>
      <c r="R154" s="137">
        <f t="shared" si="12"/>
        <v>1E-4</v>
      </c>
      <c r="S154" s="137">
        <v>0</v>
      </c>
      <c r="T154" s="138">
        <f t="shared" si="13"/>
        <v>0</v>
      </c>
      <c r="AR154" s="139" t="s">
        <v>122</v>
      </c>
      <c r="AT154" s="139" t="s">
        <v>118</v>
      </c>
      <c r="AU154" s="139" t="s">
        <v>113</v>
      </c>
      <c r="AY154" s="13" t="s">
        <v>114</v>
      </c>
      <c r="BE154" s="140">
        <f t="shared" si="14"/>
        <v>0</v>
      </c>
      <c r="BF154" s="140">
        <f t="shared" si="15"/>
        <v>0</v>
      </c>
      <c r="BG154" s="140">
        <f t="shared" si="16"/>
        <v>0</v>
      </c>
      <c r="BH154" s="140">
        <f t="shared" si="17"/>
        <v>0</v>
      </c>
      <c r="BI154" s="140">
        <f t="shared" si="18"/>
        <v>0</v>
      </c>
      <c r="BJ154" s="13" t="s">
        <v>113</v>
      </c>
      <c r="BK154" s="140">
        <f t="shared" si="19"/>
        <v>0</v>
      </c>
      <c r="BL154" s="13" t="s">
        <v>122</v>
      </c>
      <c r="BM154" s="139" t="s">
        <v>217</v>
      </c>
    </row>
    <row r="155" spans="2:65" s="1" customFormat="1" ht="16.5" customHeight="1">
      <c r="B155" s="127"/>
      <c r="C155" s="141" t="s">
        <v>218</v>
      </c>
      <c r="D155" s="141" t="s">
        <v>125</v>
      </c>
      <c r="E155" s="142" t="s">
        <v>219</v>
      </c>
      <c r="F155" s="143" t="s">
        <v>220</v>
      </c>
      <c r="G155" s="144" t="s">
        <v>133</v>
      </c>
      <c r="H155" s="145">
        <v>1</v>
      </c>
      <c r="I155" s="146"/>
      <c r="J155" s="146">
        <f t="shared" si="10"/>
        <v>0</v>
      </c>
      <c r="K155" s="147"/>
      <c r="L155" s="148"/>
      <c r="M155" s="149" t="s">
        <v>1</v>
      </c>
      <c r="N155" s="150" t="s">
        <v>37</v>
      </c>
      <c r="O155" s="137">
        <v>0</v>
      </c>
      <c r="P155" s="137">
        <f t="shared" si="11"/>
        <v>0</v>
      </c>
      <c r="Q155" s="137">
        <v>6.8999999999999997E-4</v>
      </c>
      <c r="R155" s="137">
        <f t="shared" si="12"/>
        <v>6.8999999999999997E-4</v>
      </c>
      <c r="S155" s="137">
        <v>0</v>
      </c>
      <c r="T155" s="138">
        <f t="shared" si="13"/>
        <v>0</v>
      </c>
      <c r="AR155" s="139" t="s">
        <v>128</v>
      </c>
      <c r="AT155" s="139" t="s">
        <v>125</v>
      </c>
      <c r="AU155" s="139" t="s">
        <v>113</v>
      </c>
      <c r="AY155" s="13" t="s">
        <v>114</v>
      </c>
      <c r="BE155" s="140">
        <f t="shared" si="14"/>
        <v>0</v>
      </c>
      <c r="BF155" s="140">
        <f t="shared" si="15"/>
        <v>0</v>
      </c>
      <c r="BG155" s="140">
        <f t="shared" si="16"/>
        <v>0</v>
      </c>
      <c r="BH155" s="140">
        <f t="shared" si="17"/>
        <v>0</v>
      </c>
      <c r="BI155" s="140">
        <f t="shared" si="18"/>
        <v>0</v>
      </c>
      <c r="BJ155" s="13" t="s">
        <v>113</v>
      </c>
      <c r="BK155" s="140">
        <f t="shared" si="19"/>
        <v>0</v>
      </c>
      <c r="BL155" s="13" t="s">
        <v>122</v>
      </c>
      <c r="BM155" s="139" t="s">
        <v>221</v>
      </c>
    </row>
    <row r="156" spans="2:65" s="1" customFormat="1" ht="24.15" customHeight="1">
      <c r="B156" s="127"/>
      <c r="C156" s="141" t="s">
        <v>222</v>
      </c>
      <c r="D156" s="141" t="s">
        <v>125</v>
      </c>
      <c r="E156" s="142" t="s">
        <v>223</v>
      </c>
      <c r="F156" s="143" t="s">
        <v>224</v>
      </c>
      <c r="G156" s="144" t="s">
        <v>133</v>
      </c>
      <c r="H156" s="145">
        <v>1</v>
      </c>
      <c r="I156" s="146"/>
      <c r="J156" s="146">
        <f t="shared" si="10"/>
        <v>0</v>
      </c>
      <c r="K156" s="147"/>
      <c r="L156" s="148"/>
      <c r="M156" s="149" t="s">
        <v>1</v>
      </c>
      <c r="N156" s="150" t="s">
        <v>37</v>
      </c>
      <c r="O156" s="137">
        <v>0</v>
      </c>
      <c r="P156" s="137">
        <f t="shared" si="11"/>
        <v>0</v>
      </c>
      <c r="Q156" s="137">
        <v>1.1100000000000001E-3</v>
      </c>
      <c r="R156" s="137">
        <f t="shared" si="12"/>
        <v>1.1100000000000001E-3</v>
      </c>
      <c r="S156" s="137">
        <v>0</v>
      </c>
      <c r="T156" s="138">
        <f t="shared" si="13"/>
        <v>0</v>
      </c>
      <c r="AR156" s="139" t="s">
        <v>128</v>
      </c>
      <c r="AT156" s="139" t="s">
        <v>125</v>
      </c>
      <c r="AU156" s="139" t="s">
        <v>113</v>
      </c>
      <c r="AY156" s="13" t="s">
        <v>114</v>
      </c>
      <c r="BE156" s="140">
        <f t="shared" si="14"/>
        <v>0</v>
      </c>
      <c r="BF156" s="140">
        <f t="shared" si="15"/>
        <v>0</v>
      </c>
      <c r="BG156" s="140">
        <f t="shared" si="16"/>
        <v>0</v>
      </c>
      <c r="BH156" s="140">
        <f t="shared" si="17"/>
        <v>0</v>
      </c>
      <c r="BI156" s="140">
        <f t="shared" si="18"/>
        <v>0</v>
      </c>
      <c r="BJ156" s="13" t="s">
        <v>113</v>
      </c>
      <c r="BK156" s="140">
        <f t="shared" si="19"/>
        <v>0</v>
      </c>
      <c r="BL156" s="13" t="s">
        <v>122</v>
      </c>
      <c r="BM156" s="139" t="s">
        <v>225</v>
      </c>
    </row>
    <row r="157" spans="2:65" s="1" customFormat="1" ht="16.5" customHeight="1">
      <c r="B157" s="127"/>
      <c r="C157" s="128" t="s">
        <v>226</v>
      </c>
      <c r="D157" s="128" t="s">
        <v>118</v>
      </c>
      <c r="E157" s="129" t="s">
        <v>227</v>
      </c>
      <c r="F157" s="130" t="s">
        <v>228</v>
      </c>
      <c r="G157" s="131" t="s">
        <v>133</v>
      </c>
      <c r="H157" s="132">
        <v>5</v>
      </c>
      <c r="I157" s="133"/>
      <c r="J157" s="133">
        <f t="shared" si="10"/>
        <v>0</v>
      </c>
      <c r="K157" s="134"/>
      <c r="L157" s="25"/>
      <c r="M157" s="135" t="s">
        <v>1</v>
      </c>
      <c r="N157" s="136" t="s">
        <v>37</v>
      </c>
      <c r="O157" s="137">
        <v>0.12537999999999999</v>
      </c>
      <c r="P157" s="137">
        <f t="shared" si="11"/>
        <v>0.62690000000000001</v>
      </c>
      <c r="Q157" s="137">
        <v>1.0000000000000001E-5</v>
      </c>
      <c r="R157" s="137">
        <f t="shared" si="12"/>
        <v>5.0000000000000002E-5</v>
      </c>
      <c r="S157" s="137">
        <v>0</v>
      </c>
      <c r="T157" s="138">
        <f t="shared" si="13"/>
        <v>0</v>
      </c>
      <c r="AR157" s="139" t="s">
        <v>122</v>
      </c>
      <c r="AT157" s="139" t="s">
        <v>118</v>
      </c>
      <c r="AU157" s="139" t="s">
        <v>113</v>
      </c>
      <c r="AY157" s="13" t="s">
        <v>114</v>
      </c>
      <c r="BE157" s="140">
        <f t="shared" si="14"/>
        <v>0</v>
      </c>
      <c r="BF157" s="140">
        <f t="shared" si="15"/>
        <v>0</v>
      </c>
      <c r="BG157" s="140">
        <f t="shared" si="16"/>
        <v>0</v>
      </c>
      <c r="BH157" s="140">
        <f t="shared" si="17"/>
        <v>0</v>
      </c>
      <c r="BI157" s="140">
        <f t="shared" si="18"/>
        <v>0</v>
      </c>
      <c r="BJ157" s="13" t="s">
        <v>113</v>
      </c>
      <c r="BK157" s="140">
        <f t="shared" si="19"/>
        <v>0</v>
      </c>
      <c r="BL157" s="13" t="s">
        <v>122</v>
      </c>
      <c r="BM157" s="139" t="s">
        <v>229</v>
      </c>
    </row>
    <row r="158" spans="2:65" s="1" customFormat="1" ht="21.75" customHeight="1">
      <c r="B158" s="127"/>
      <c r="C158" s="141" t="s">
        <v>230</v>
      </c>
      <c r="D158" s="141" t="s">
        <v>125</v>
      </c>
      <c r="E158" s="142" t="s">
        <v>231</v>
      </c>
      <c r="F158" s="143" t="s">
        <v>232</v>
      </c>
      <c r="G158" s="144" t="s">
        <v>133</v>
      </c>
      <c r="H158" s="145">
        <v>5</v>
      </c>
      <c r="I158" s="146"/>
      <c r="J158" s="146">
        <f t="shared" si="10"/>
        <v>0</v>
      </c>
      <c r="K158" s="147"/>
      <c r="L158" s="148"/>
      <c r="M158" s="149" t="s">
        <v>1</v>
      </c>
      <c r="N158" s="150" t="s">
        <v>37</v>
      </c>
      <c r="O158" s="137">
        <v>0</v>
      </c>
      <c r="P158" s="137">
        <f t="shared" si="11"/>
        <v>0</v>
      </c>
      <c r="Q158" s="137">
        <v>4.8000000000000001E-4</v>
      </c>
      <c r="R158" s="137">
        <f t="shared" si="12"/>
        <v>2.4000000000000002E-3</v>
      </c>
      <c r="S158" s="137">
        <v>0</v>
      </c>
      <c r="T158" s="138">
        <f t="shared" si="13"/>
        <v>0</v>
      </c>
      <c r="AR158" s="139" t="s">
        <v>128</v>
      </c>
      <c r="AT158" s="139" t="s">
        <v>125</v>
      </c>
      <c r="AU158" s="139" t="s">
        <v>113</v>
      </c>
      <c r="AY158" s="13" t="s">
        <v>114</v>
      </c>
      <c r="BE158" s="140">
        <f t="shared" si="14"/>
        <v>0</v>
      </c>
      <c r="BF158" s="140">
        <f t="shared" si="15"/>
        <v>0</v>
      </c>
      <c r="BG158" s="140">
        <f t="shared" si="16"/>
        <v>0</v>
      </c>
      <c r="BH158" s="140">
        <f t="shared" si="17"/>
        <v>0</v>
      </c>
      <c r="BI158" s="140">
        <f t="shared" si="18"/>
        <v>0</v>
      </c>
      <c r="BJ158" s="13" t="s">
        <v>113</v>
      </c>
      <c r="BK158" s="140">
        <f t="shared" si="19"/>
        <v>0</v>
      </c>
      <c r="BL158" s="13" t="s">
        <v>122</v>
      </c>
      <c r="BM158" s="139" t="s">
        <v>233</v>
      </c>
    </row>
    <row r="159" spans="2:65" s="1" customFormat="1" ht="24.15" customHeight="1">
      <c r="B159" s="127"/>
      <c r="C159" s="128" t="s">
        <v>234</v>
      </c>
      <c r="D159" s="128" t="s">
        <v>118</v>
      </c>
      <c r="E159" s="129" t="s">
        <v>235</v>
      </c>
      <c r="F159" s="130" t="s">
        <v>236</v>
      </c>
      <c r="G159" s="131" t="s">
        <v>146</v>
      </c>
      <c r="H159" s="132">
        <v>23.841000000000001</v>
      </c>
      <c r="I159" s="133"/>
      <c r="J159" s="133">
        <f t="shared" si="10"/>
        <v>0</v>
      </c>
      <c r="K159" s="134"/>
      <c r="L159" s="25"/>
      <c r="M159" s="135" t="s">
        <v>1</v>
      </c>
      <c r="N159" s="136" t="s">
        <v>37</v>
      </c>
      <c r="O159" s="137">
        <v>0</v>
      </c>
      <c r="P159" s="137">
        <f t="shared" si="11"/>
        <v>0</v>
      </c>
      <c r="Q159" s="137">
        <v>0</v>
      </c>
      <c r="R159" s="137">
        <f t="shared" si="12"/>
        <v>0</v>
      </c>
      <c r="S159" s="137">
        <v>0</v>
      </c>
      <c r="T159" s="138">
        <f t="shared" si="13"/>
        <v>0</v>
      </c>
      <c r="AR159" s="139" t="s">
        <v>122</v>
      </c>
      <c r="AT159" s="139" t="s">
        <v>118</v>
      </c>
      <c r="AU159" s="139" t="s">
        <v>113</v>
      </c>
      <c r="AY159" s="13" t="s">
        <v>114</v>
      </c>
      <c r="BE159" s="140">
        <f t="shared" si="14"/>
        <v>0</v>
      </c>
      <c r="BF159" s="140">
        <f t="shared" si="15"/>
        <v>0</v>
      </c>
      <c r="BG159" s="140">
        <f t="shared" si="16"/>
        <v>0</v>
      </c>
      <c r="BH159" s="140">
        <f t="shared" si="17"/>
        <v>0</v>
      </c>
      <c r="BI159" s="140">
        <f t="shared" si="18"/>
        <v>0</v>
      </c>
      <c r="BJ159" s="13" t="s">
        <v>113</v>
      </c>
      <c r="BK159" s="140">
        <f t="shared" si="19"/>
        <v>0</v>
      </c>
      <c r="BL159" s="13" t="s">
        <v>122</v>
      </c>
      <c r="BM159" s="139" t="s">
        <v>237</v>
      </c>
    </row>
    <row r="160" spans="2:65" s="1" customFormat="1" ht="24.15" customHeight="1">
      <c r="B160" s="127"/>
      <c r="C160" s="128" t="s">
        <v>238</v>
      </c>
      <c r="D160" s="128" t="s">
        <v>118</v>
      </c>
      <c r="E160" s="129" t="s">
        <v>239</v>
      </c>
      <c r="F160" s="130" t="s">
        <v>240</v>
      </c>
      <c r="G160" s="131" t="s">
        <v>146</v>
      </c>
      <c r="H160" s="132">
        <v>23.841000000000001</v>
      </c>
      <c r="I160" s="133"/>
      <c r="J160" s="133">
        <f t="shared" si="10"/>
        <v>0</v>
      </c>
      <c r="K160" s="134"/>
      <c r="L160" s="25"/>
      <c r="M160" s="135" t="s">
        <v>1</v>
      </c>
      <c r="N160" s="136" t="s">
        <v>37</v>
      </c>
      <c r="O160" s="137">
        <v>0</v>
      </c>
      <c r="P160" s="137">
        <f t="shared" si="11"/>
        <v>0</v>
      </c>
      <c r="Q160" s="137">
        <v>0</v>
      </c>
      <c r="R160" s="137">
        <f t="shared" si="12"/>
        <v>0</v>
      </c>
      <c r="S160" s="137">
        <v>0</v>
      </c>
      <c r="T160" s="138">
        <f t="shared" si="13"/>
        <v>0</v>
      </c>
      <c r="AR160" s="139" t="s">
        <v>122</v>
      </c>
      <c r="AT160" s="139" t="s">
        <v>118</v>
      </c>
      <c r="AU160" s="139" t="s">
        <v>113</v>
      </c>
      <c r="AY160" s="13" t="s">
        <v>114</v>
      </c>
      <c r="BE160" s="140">
        <f t="shared" si="14"/>
        <v>0</v>
      </c>
      <c r="BF160" s="140">
        <f t="shared" si="15"/>
        <v>0</v>
      </c>
      <c r="BG160" s="140">
        <f t="shared" si="16"/>
        <v>0</v>
      </c>
      <c r="BH160" s="140">
        <f t="shared" si="17"/>
        <v>0</v>
      </c>
      <c r="BI160" s="140">
        <f t="shared" si="18"/>
        <v>0</v>
      </c>
      <c r="BJ160" s="13" t="s">
        <v>113</v>
      </c>
      <c r="BK160" s="140">
        <f t="shared" si="19"/>
        <v>0</v>
      </c>
      <c r="BL160" s="13" t="s">
        <v>122</v>
      </c>
      <c r="BM160" s="139" t="s">
        <v>241</v>
      </c>
    </row>
    <row r="161" spans="2:65" s="11" customFormat="1" ht="22.95" customHeight="1">
      <c r="B161" s="116"/>
      <c r="D161" s="117" t="s">
        <v>70</v>
      </c>
      <c r="E161" s="125" t="s">
        <v>242</v>
      </c>
      <c r="F161" s="125" t="s">
        <v>243</v>
      </c>
      <c r="J161" s="126">
        <f>BK161</f>
        <v>0</v>
      </c>
      <c r="L161" s="116"/>
      <c r="M161" s="120"/>
      <c r="P161" s="121">
        <f>SUM(P162:P184)</f>
        <v>73.480559999999997</v>
      </c>
      <c r="R161" s="121">
        <f>SUM(R162:R184)</f>
        <v>0.16756000000000001</v>
      </c>
      <c r="T161" s="122">
        <f>SUM(T162:T184)</f>
        <v>0</v>
      </c>
      <c r="AR161" s="117" t="s">
        <v>113</v>
      </c>
      <c r="AT161" s="123" t="s">
        <v>70</v>
      </c>
      <c r="AU161" s="123" t="s">
        <v>79</v>
      </c>
      <c r="AY161" s="117" t="s">
        <v>114</v>
      </c>
      <c r="BK161" s="124">
        <f>SUM(BK162:BK184)</f>
        <v>0</v>
      </c>
    </row>
    <row r="162" spans="2:65" s="1" customFormat="1" ht="37.950000000000003" customHeight="1">
      <c r="B162" s="127"/>
      <c r="C162" s="128" t="s">
        <v>244</v>
      </c>
      <c r="D162" s="128" t="s">
        <v>118</v>
      </c>
      <c r="E162" s="129" t="s">
        <v>245</v>
      </c>
      <c r="F162" s="130" t="s">
        <v>246</v>
      </c>
      <c r="G162" s="131" t="s">
        <v>133</v>
      </c>
      <c r="H162" s="132">
        <v>1</v>
      </c>
      <c r="I162" s="133"/>
      <c r="J162" s="133">
        <f t="shared" ref="J162:J184" si="20">ROUND(I162*H162,2)</f>
        <v>0</v>
      </c>
      <c r="K162" s="134"/>
      <c r="L162" s="25"/>
      <c r="M162" s="135" t="s">
        <v>1</v>
      </c>
      <c r="N162" s="136" t="s">
        <v>37</v>
      </c>
      <c r="O162" s="137">
        <v>5.5190000000000001</v>
      </c>
      <c r="P162" s="137">
        <f t="shared" ref="P162:P184" si="21">O162*H162</f>
        <v>5.5190000000000001</v>
      </c>
      <c r="Q162" s="137">
        <v>0</v>
      </c>
      <c r="R162" s="137">
        <f t="shared" ref="R162:R184" si="22">Q162*H162</f>
        <v>0</v>
      </c>
      <c r="S162" s="137">
        <v>0</v>
      </c>
      <c r="T162" s="138">
        <f t="shared" ref="T162:T184" si="23">S162*H162</f>
        <v>0</v>
      </c>
      <c r="AR162" s="139" t="s">
        <v>122</v>
      </c>
      <c r="AT162" s="139" t="s">
        <v>118</v>
      </c>
      <c r="AU162" s="139" t="s">
        <v>113</v>
      </c>
      <c r="AY162" s="13" t="s">
        <v>114</v>
      </c>
      <c r="BE162" s="140">
        <f t="shared" ref="BE162:BE184" si="24">IF(N162="základná",J162,0)</f>
        <v>0</v>
      </c>
      <c r="BF162" s="140">
        <f t="shared" ref="BF162:BF184" si="25">IF(N162="znížená",J162,0)</f>
        <v>0</v>
      </c>
      <c r="BG162" s="140">
        <f t="shared" ref="BG162:BG184" si="26">IF(N162="zákl. prenesená",J162,0)</f>
        <v>0</v>
      </c>
      <c r="BH162" s="140">
        <f t="shared" ref="BH162:BH184" si="27">IF(N162="zníž. prenesená",J162,0)</f>
        <v>0</v>
      </c>
      <c r="BI162" s="140">
        <f t="shared" ref="BI162:BI184" si="28">IF(N162="nulová",J162,0)</f>
        <v>0</v>
      </c>
      <c r="BJ162" s="13" t="s">
        <v>113</v>
      </c>
      <c r="BK162" s="140">
        <f t="shared" ref="BK162:BK184" si="29">ROUND(I162*H162,2)</f>
        <v>0</v>
      </c>
      <c r="BL162" s="13" t="s">
        <v>122</v>
      </c>
      <c r="BM162" s="139" t="s">
        <v>247</v>
      </c>
    </row>
    <row r="163" spans="2:65" s="1" customFormat="1" ht="16.5" customHeight="1">
      <c r="B163" s="127"/>
      <c r="C163" s="141" t="s">
        <v>248</v>
      </c>
      <c r="D163" s="141" t="s">
        <v>125</v>
      </c>
      <c r="E163" s="142" t="s">
        <v>249</v>
      </c>
      <c r="F163" s="143" t="s">
        <v>250</v>
      </c>
      <c r="G163" s="144" t="s">
        <v>133</v>
      </c>
      <c r="H163" s="145">
        <v>1</v>
      </c>
      <c r="I163" s="146"/>
      <c r="J163" s="146">
        <f t="shared" si="20"/>
        <v>0</v>
      </c>
      <c r="K163" s="147"/>
      <c r="L163" s="148"/>
      <c r="M163" s="149" t="s">
        <v>1</v>
      </c>
      <c r="N163" s="150" t="s">
        <v>37</v>
      </c>
      <c r="O163" s="137">
        <v>0</v>
      </c>
      <c r="P163" s="137">
        <f t="shared" si="21"/>
        <v>0</v>
      </c>
      <c r="Q163" s="137">
        <v>0</v>
      </c>
      <c r="R163" s="137">
        <f t="shared" si="22"/>
        <v>0</v>
      </c>
      <c r="S163" s="137">
        <v>0</v>
      </c>
      <c r="T163" s="138">
        <f t="shared" si="23"/>
        <v>0</v>
      </c>
      <c r="AR163" s="139" t="s">
        <v>128</v>
      </c>
      <c r="AT163" s="139" t="s">
        <v>125</v>
      </c>
      <c r="AU163" s="139" t="s">
        <v>113</v>
      </c>
      <c r="AY163" s="13" t="s">
        <v>114</v>
      </c>
      <c r="BE163" s="140">
        <f t="shared" si="24"/>
        <v>0</v>
      </c>
      <c r="BF163" s="140">
        <f t="shared" si="25"/>
        <v>0</v>
      </c>
      <c r="BG163" s="140">
        <f t="shared" si="26"/>
        <v>0</v>
      </c>
      <c r="BH163" s="140">
        <f t="shared" si="27"/>
        <v>0</v>
      </c>
      <c r="BI163" s="140">
        <f t="shared" si="28"/>
        <v>0</v>
      </c>
      <c r="BJ163" s="13" t="s">
        <v>113</v>
      </c>
      <c r="BK163" s="140">
        <f t="shared" si="29"/>
        <v>0</v>
      </c>
      <c r="BL163" s="13" t="s">
        <v>122</v>
      </c>
      <c r="BM163" s="139" t="s">
        <v>251</v>
      </c>
    </row>
    <row r="164" spans="2:65" s="1" customFormat="1" ht="21.75" customHeight="1">
      <c r="B164" s="127"/>
      <c r="C164" s="141" t="s">
        <v>252</v>
      </c>
      <c r="D164" s="141" t="s">
        <v>125</v>
      </c>
      <c r="E164" s="142" t="s">
        <v>253</v>
      </c>
      <c r="F164" s="143" t="s">
        <v>254</v>
      </c>
      <c r="G164" s="144" t="s">
        <v>133</v>
      </c>
      <c r="H164" s="145">
        <v>1</v>
      </c>
      <c r="I164" s="146"/>
      <c r="J164" s="146">
        <f t="shared" si="20"/>
        <v>0</v>
      </c>
      <c r="K164" s="147"/>
      <c r="L164" s="148"/>
      <c r="M164" s="149" t="s">
        <v>1</v>
      </c>
      <c r="N164" s="150" t="s">
        <v>37</v>
      </c>
      <c r="O164" s="137">
        <v>0</v>
      </c>
      <c r="P164" s="137">
        <f t="shared" si="21"/>
        <v>0</v>
      </c>
      <c r="Q164" s="137">
        <v>0</v>
      </c>
      <c r="R164" s="137">
        <f t="shared" si="22"/>
        <v>0</v>
      </c>
      <c r="S164" s="137">
        <v>0</v>
      </c>
      <c r="T164" s="138">
        <f t="shared" si="23"/>
        <v>0</v>
      </c>
      <c r="AR164" s="139" t="s">
        <v>128</v>
      </c>
      <c r="AT164" s="139" t="s">
        <v>125</v>
      </c>
      <c r="AU164" s="139" t="s">
        <v>113</v>
      </c>
      <c r="AY164" s="13" t="s">
        <v>114</v>
      </c>
      <c r="BE164" s="140">
        <f t="shared" si="24"/>
        <v>0</v>
      </c>
      <c r="BF164" s="140">
        <f t="shared" si="25"/>
        <v>0</v>
      </c>
      <c r="BG164" s="140">
        <f t="shared" si="26"/>
        <v>0</v>
      </c>
      <c r="BH164" s="140">
        <f t="shared" si="27"/>
        <v>0</v>
      </c>
      <c r="BI164" s="140">
        <f t="shared" si="28"/>
        <v>0</v>
      </c>
      <c r="BJ164" s="13" t="s">
        <v>113</v>
      </c>
      <c r="BK164" s="140">
        <f t="shared" si="29"/>
        <v>0</v>
      </c>
      <c r="BL164" s="13" t="s">
        <v>122</v>
      </c>
      <c r="BM164" s="139" t="s">
        <v>255</v>
      </c>
    </row>
    <row r="165" spans="2:65" s="1" customFormat="1" ht="24.15" customHeight="1">
      <c r="B165" s="127"/>
      <c r="C165" s="128" t="s">
        <v>122</v>
      </c>
      <c r="D165" s="128" t="s">
        <v>118</v>
      </c>
      <c r="E165" s="129" t="s">
        <v>256</v>
      </c>
      <c r="F165" s="130" t="s">
        <v>257</v>
      </c>
      <c r="G165" s="131" t="s">
        <v>133</v>
      </c>
      <c r="H165" s="132">
        <v>2</v>
      </c>
      <c r="I165" s="133"/>
      <c r="J165" s="133">
        <f t="shared" si="20"/>
        <v>0</v>
      </c>
      <c r="K165" s="134"/>
      <c r="L165" s="25"/>
      <c r="M165" s="135" t="s">
        <v>1</v>
      </c>
      <c r="N165" s="136" t="s">
        <v>37</v>
      </c>
      <c r="O165" s="137">
        <v>2.2080000000000002</v>
      </c>
      <c r="P165" s="137">
        <f t="shared" si="21"/>
        <v>4.4160000000000004</v>
      </c>
      <c r="Q165" s="137">
        <v>5.9999999999999995E-4</v>
      </c>
      <c r="R165" s="137">
        <f t="shared" si="22"/>
        <v>1.1999999999999999E-3</v>
      </c>
      <c r="S165" s="137">
        <v>0</v>
      </c>
      <c r="T165" s="138">
        <f t="shared" si="23"/>
        <v>0</v>
      </c>
      <c r="AR165" s="139" t="s">
        <v>122</v>
      </c>
      <c r="AT165" s="139" t="s">
        <v>118</v>
      </c>
      <c r="AU165" s="139" t="s">
        <v>113</v>
      </c>
      <c r="AY165" s="13" t="s">
        <v>114</v>
      </c>
      <c r="BE165" s="140">
        <f t="shared" si="24"/>
        <v>0</v>
      </c>
      <c r="BF165" s="140">
        <f t="shared" si="25"/>
        <v>0</v>
      </c>
      <c r="BG165" s="140">
        <f t="shared" si="26"/>
        <v>0</v>
      </c>
      <c r="BH165" s="140">
        <f t="shared" si="27"/>
        <v>0</v>
      </c>
      <c r="BI165" s="140">
        <f t="shared" si="28"/>
        <v>0</v>
      </c>
      <c r="BJ165" s="13" t="s">
        <v>113</v>
      </c>
      <c r="BK165" s="140">
        <f t="shared" si="29"/>
        <v>0</v>
      </c>
      <c r="BL165" s="13" t="s">
        <v>122</v>
      </c>
      <c r="BM165" s="139" t="s">
        <v>258</v>
      </c>
    </row>
    <row r="166" spans="2:65" s="1" customFormat="1" ht="16.5" customHeight="1">
      <c r="B166" s="127"/>
      <c r="C166" s="141" t="s">
        <v>259</v>
      </c>
      <c r="D166" s="141" t="s">
        <v>125</v>
      </c>
      <c r="E166" s="142" t="s">
        <v>260</v>
      </c>
      <c r="F166" s="143" t="s">
        <v>261</v>
      </c>
      <c r="G166" s="144" t="s">
        <v>133</v>
      </c>
      <c r="H166" s="145">
        <v>2</v>
      </c>
      <c r="I166" s="146"/>
      <c r="J166" s="146">
        <f t="shared" si="20"/>
        <v>0</v>
      </c>
      <c r="K166" s="147"/>
      <c r="L166" s="148"/>
      <c r="M166" s="149" t="s">
        <v>1</v>
      </c>
      <c r="N166" s="150" t="s">
        <v>37</v>
      </c>
      <c r="O166" s="137">
        <v>0</v>
      </c>
      <c r="P166" s="137">
        <f t="shared" si="21"/>
        <v>0</v>
      </c>
      <c r="Q166" s="137">
        <v>0</v>
      </c>
      <c r="R166" s="137">
        <f t="shared" si="22"/>
        <v>0</v>
      </c>
      <c r="S166" s="137">
        <v>0</v>
      </c>
      <c r="T166" s="138">
        <f t="shared" si="23"/>
        <v>0</v>
      </c>
      <c r="AR166" s="139" t="s">
        <v>128</v>
      </c>
      <c r="AT166" s="139" t="s">
        <v>125</v>
      </c>
      <c r="AU166" s="139" t="s">
        <v>113</v>
      </c>
      <c r="AY166" s="13" t="s">
        <v>114</v>
      </c>
      <c r="BE166" s="140">
        <f t="shared" si="24"/>
        <v>0</v>
      </c>
      <c r="BF166" s="140">
        <f t="shared" si="25"/>
        <v>0</v>
      </c>
      <c r="BG166" s="140">
        <f t="shared" si="26"/>
        <v>0</v>
      </c>
      <c r="BH166" s="140">
        <f t="shared" si="27"/>
        <v>0</v>
      </c>
      <c r="BI166" s="140">
        <f t="shared" si="28"/>
        <v>0</v>
      </c>
      <c r="BJ166" s="13" t="s">
        <v>113</v>
      </c>
      <c r="BK166" s="140">
        <f t="shared" si="29"/>
        <v>0</v>
      </c>
      <c r="BL166" s="13" t="s">
        <v>122</v>
      </c>
      <c r="BM166" s="139" t="s">
        <v>262</v>
      </c>
    </row>
    <row r="167" spans="2:65" s="1" customFormat="1" ht="24.15" customHeight="1">
      <c r="B167" s="127"/>
      <c r="C167" s="128" t="s">
        <v>263</v>
      </c>
      <c r="D167" s="128" t="s">
        <v>118</v>
      </c>
      <c r="E167" s="129" t="s">
        <v>264</v>
      </c>
      <c r="F167" s="130" t="s">
        <v>265</v>
      </c>
      <c r="G167" s="131" t="s">
        <v>133</v>
      </c>
      <c r="H167" s="132">
        <v>1</v>
      </c>
      <c r="I167" s="133"/>
      <c r="J167" s="133">
        <f t="shared" si="20"/>
        <v>0</v>
      </c>
      <c r="K167" s="134"/>
      <c r="L167" s="25"/>
      <c r="M167" s="135" t="s">
        <v>1</v>
      </c>
      <c r="N167" s="136" t="s">
        <v>37</v>
      </c>
      <c r="O167" s="137">
        <v>0.41099999999999998</v>
      </c>
      <c r="P167" s="137">
        <f t="shared" si="21"/>
        <v>0.41099999999999998</v>
      </c>
      <c r="Q167" s="137">
        <v>0</v>
      </c>
      <c r="R167" s="137">
        <f t="shared" si="22"/>
        <v>0</v>
      </c>
      <c r="S167" s="137">
        <v>0</v>
      </c>
      <c r="T167" s="138">
        <f t="shared" si="23"/>
        <v>0</v>
      </c>
      <c r="AR167" s="139" t="s">
        <v>122</v>
      </c>
      <c r="AT167" s="139" t="s">
        <v>118</v>
      </c>
      <c r="AU167" s="139" t="s">
        <v>113</v>
      </c>
      <c r="AY167" s="13" t="s">
        <v>114</v>
      </c>
      <c r="BE167" s="140">
        <f t="shared" si="24"/>
        <v>0</v>
      </c>
      <c r="BF167" s="140">
        <f t="shared" si="25"/>
        <v>0</v>
      </c>
      <c r="BG167" s="140">
        <f t="shared" si="26"/>
        <v>0</v>
      </c>
      <c r="BH167" s="140">
        <f t="shared" si="27"/>
        <v>0</v>
      </c>
      <c r="BI167" s="140">
        <f t="shared" si="28"/>
        <v>0</v>
      </c>
      <c r="BJ167" s="13" t="s">
        <v>113</v>
      </c>
      <c r="BK167" s="140">
        <f t="shared" si="29"/>
        <v>0</v>
      </c>
      <c r="BL167" s="13" t="s">
        <v>122</v>
      </c>
      <c r="BM167" s="139" t="s">
        <v>266</v>
      </c>
    </row>
    <row r="168" spans="2:65" s="1" customFormat="1" ht="21.75" customHeight="1">
      <c r="B168" s="127"/>
      <c r="C168" s="141" t="s">
        <v>267</v>
      </c>
      <c r="D168" s="141" t="s">
        <v>125</v>
      </c>
      <c r="E168" s="142" t="s">
        <v>268</v>
      </c>
      <c r="F168" s="143" t="s">
        <v>269</v>
      </c>
      <c r="G168" s="144" t="s">
        <v>133</v>
      </c>
      <c r="H168" s="145">
        <v>1</v>
      </c>
      <c r="I168" s="146"/>
      <c r="J168" s="146">
        <f t="shared" si="20"/>
        <v>0</v>
      </c>
      <c r="K168" s="147"/>
      <c r="L168" s="148"/>
      <c r="M168" s="149" t="s">
        <v>1</v>
      </c>
      <c r="N168" s="150" t="s">
        <v>37</v>
      </c>
      <c r="O168" s="137">
        <v>0</v>
      </c>
      <c r="P168" s="137">
        <f t="shared" si="21"/>
        <v>0</v>
      </c>
      <c r="Q168" s="137">
        <v>2.3E-3</v>
      </c>
      <c r="R168" s="137">
        <f t="shared" si="22"/>
        <v>2.3E-3</v>
      </c>
      <c r="S168" s="137">
        <v>0</v>
      </c>
      <c r="T168" s="138">
        <f t="shared" si="23"/>
        <v>0</v>
      </c>
      <c r="AR168" s="139" t="s">
        <v>128</v>
      </c>
      <c r="AT168" s="139" t="s">
        <v>125</v>
      </c>
      <c r="AU168" s="139" t="s">
        <v>113</v>
      </c>
      <c r="AY168" s="13" t="s">
        <v>114</v>
      </c>
      <c r="BE168" s="140">
        <f t="shared" si="24"/>
        <v>0</v>
      </c>
      <c r="BF168" s="140">
        <f t="shared" si="25"/>
        <v>0</v>
      </c>
      <c r="BG168" s="140">
        <f t="shared" si="26"/>
        <v>0</v>
      </c>
      <c r="BH168" s="140">
        <f t="shared" si="27"/>
        <v>0</v>
      </c>
      <c r="BI168" s="140">
        <f t="shared" si="28"/>
        <v>0</v>
      </c>
      <c r="BJ168" s="13" t="s">
        <v>113</v>
      </c>
      <c r="BK168" s="140">
        <f t="shared" si="29"/>
        <v>0</v>
      </c>
      <c r="BL168" s="13" t="s">
        <v>122</v>
      </c>
      <c r="BM168" s="139" t="s">
        <v>270</v>
      </c>
    </row>
    <row r="169" spans="2:65" s="1" customFormat="1" ht="16.5" customHeight="1">
      <c r="B169" s="127"/>
      <c r="C169" s="141" t="s">
        <v>271</v>
      </c>
      <c r="D169" s="141" t="s">
        <v>125</v>
      </c>
      <c r="E169" s="142" t="s">
        <v>272</v>
      </c>
      <c r="F169" s="143" t="s">
        <v>273</v>
      </c>
      <c r="G169" s="144" t="s">
        <v>133</v>
      </c>
      <c r="H169" s="145">
        <v>1</v>
      </c>
      <c r="I169" s="146"/>
      <c r="J169" s="146">
        <f t="shared" si="20"/>
        <v>0</v>
      </c>
      <c r="K169" s="147"/>
      <c r="L169" s="148"/>
      <c r="M169" s="149" t="s">
        <v>1</v>
      </c>
      <c r="N169" s="150" t="s">
        <v>37</v>
      </c>
      <c r="O169" s="137">
        <v>0</v>
      </c>
      <c r="P169" s="137">
        <f t="shared" si="21"/>
        <v>0</v>
      </c>
      <c r="Q169" s="137">
        <v>0</v>
      </c>
      <c r="R169" s="137">
        <f t="shared" si="22"/>
        <v>0</v>
      </c>
      <c r="S169" s="137">
        <v>0</v>
      </c>
      <c r="T169" s="138">
        <f t="shared" si="23"/>
        <v>0</v>
      </c>
      <c r="AR169" s="139" t="s">
        <v>128</v>
      </c>
      <c r="AT169" s="139" t="s">
        <v>125</v>
      </c>
      <c r="AU169" s="139" t="s">
        <v>113</v>
      </c>
      <c r="AY169" s="13" t="s">
        <v>114</v>
      </c>
      <c r="BE169" s="140">
        <f t="shared" si="24"/>
        <v>0</v>
      </c>
      <c r="BF169" s="140">
        <f t="shared" si="25"/>
        <v>0</v>
      </c>
      <c r="BG169" s="140">
        <f t="shared" si="26"/>
        <v>0</v>
      </c>
      <c r="BH169" s="140">
        <f t="shared" si="27"/>
        <v>0</v>
      </c>
      <c r="BI169" s="140">
        <f t="shared" si="28"/>
        <v>0</v>
      </c>
      <c r="BJ169" s="13" t="s">
        <v>113</v>
      </c>
      <c r="BK169" s="140">
        <f t="shared" si="29"/>
        <v>0</v>
      </c>
      <c r="BL169" s="13" t="s">
        <v>122</v>
      </c>
      <c r="BM169" s="139" t="s">
        <v>274</v>
      </c>
    </row>
    <row r="170" spans="2:65" s="1" customFormat="1" ht="24.15" customHeight="1">
      <c r="B170" s="127"/>
      <c r="C170" s="128" t="s">
        <v>79</v>
      </c>
      <c r="D170" s="128" t="s">
        <v>118</v>
      </c>
      <c r="E170" s="129" t="s">
        <v>275</v>
      </c>
      <c r="F170" s="130" t="s">
        <v>276</v>
      </c>
      <c r="G170" s="131" t="s">
        <v>133</v>
      </c>
      <c r="H170" s="132">
        <v>8</v>
      </c>
      <c r="I170" s="133"/>
      <c r="J170" s="133">
        <f t="shared" si="20"/>
        <v>0</v>
      </c>
      <c r="K170" s="134"/>
      <c r="L170" s="25"/>
      <c r="M170" s="135" t="s">
        <v>1</v>
      </c>
      <c r="N170" s="136" t="s">
        <v>37</v>
      </c>
      <c r="O170" s="137">
        <v>7.8918200000000001</v>
      </c>
      <c r="P170" s="137">
        <f t="shared" si="21"/>
        <v>63.13456</v>
      </c>
      <c r="Q170" s="137">
        <v>1.61E-2</v>
      </c>
      <c r="R170" s="137">
        <f t="shared" si="22"/>
        <v>0.1288</v>
      </c>
      <c r="S170" s="137">
        <v>0</v>
      </c>
      <c r="T170" s="138">
        <f t="shared" si="23"/>
        <v>0</v>
      </c>
      <c r="AR170" s="139" t="s">
        <v>122</v>
      </c>
      <c r="AT170" s="139" t="s">
        <v>118</v>
      </c>
      <c r="AU170" s="139" t="s">
        <v>113</v>
      </c>
      <c r="AY170" s="13" t="s">
        <v>114</v>
      </c>
      <c r="BE170" s="140">
        <f t="shared" si="24"/>
        <v>0</v>
      </c>
      <c r="BF170" s="140">
        <f t="shared" si="25"/>
        <v>0</v>
      </c>
      <c r="BG170" s="140">
        <f t="shared" si="26"/>
        <v>0</v>
      </c>
      <c r="BH170" s="140">
        <f t="shared" si="27"/>
        <v>0</v>
      </c>
      <c r="BI170" s="140">
        <f t="shared" si="28"/>
        <v>0</v>
      </c>
      <c r="BJ170" s="13" t="s">
        <v>113</v>
      </c>
      <c r="BK170" s="140">
        <f t="shared" si="29"/>
        <v>0</v>
      </c>
      <c r="BL170" s="13" t="s">
        <v>122</v>
      </c>
      <c r="BM170" s="139" t="s">
        <v>277</v>
      </c>
    </row>
    <row r="171" spans="2:65" s="1" customFormat="1" ht="16.5" customHeight="1">
      <c r="B171" s="127"/>
      <c r="C171" s="141" t="s">
        <v>278</v>
      </c>
      <c r="D171" s="141" t="s">
        <v>125</v>
      </c>
      <c r="E171" s="142" t="s">
        <v>279</v>
      </c>
      <c r="F171" s="143" t="s">
        <v>280</v>
      </c>
      <c r="G171" s="144" t="s">
        <v>133</v>
      </c>
      <c r="H171" s="145">
        <v>8</v>
      </c>
      <c r="I171" s="146"/>
      <c r="J171" s="146">
        <f t="shared" si="20"/>
        <v>0</v>
      </c>
      <c r="K171" s="147"/>
      <c r="L171" s="148"/>
      <c r="M171" s="149" t="s">
        <v>1</v>
      </c>
      <c r="N171" s="150" t="s">
        <v>37</v>
      </c>
      <c r="O171" s="137">
        <v>0</v>
      </c>
      <c r="P171" s="137">
        <f t="shared" si="21"/>
        <v>0</v>
      </c>
      <c r="Q171" s="137">
        <v>0</v>
      </c>
      <c r="R171" s="137">
        <f t="shared" si="22"/>
        <v>0</v>
      </c>
      <c r="S171" s="137">
        <v>0</v>
      </c>
      <c r="T171" s="138">
        <f t="shared" si="23"/>
        <v>0</v>
      </c>
      <c r="AR171" s="139" t="s">
        <v>128</v>
      </c>
      <c r="AT171" s="139" t="s">
        <v>125</v>
      </c>
      <c r="AU171" s="139" t="s">
        <v>113</v>
      </c>
      <c r="AY171" s="13" t="s">
        <v>114</v>
      </c>
      <c r="BE171" s="140">
        <f t="shared" si="24"/>
        <v>0</v>
      </c>
      <c r="BF171" s="140">
        <f t="shared" si="25"/>
        <v>0</v>
      </c>
      <c r="BG171" s="140">
        <f t="shared" si="26"/>
        <v>0</v>
      </c>
      <c r="BH171" s="140">
        <f t="shared" si="27"/>
        <v>0</v>
      </c>
      <c r="BI171" s="140">
        <f t="shared" si="28"/>
        <v>0</v>
      </c>
      <c r="BJ171" s="13" t="s">
        <v>113</v>
      </c>
      <c r="BK171" s="140">
        <f t="shared" si="29"/>
        <v>0</v>
      </c>
      <c r="BL171" s="13" t="s">
        <v>122</v>
      </c>
      <c r="BM171" s="139" t="s">
        <v>281</v>
      </c>
    </row>
    <row r="172" spans="2:65" s="1" customFormat="1" ht="44.25" customHeight="1">
      <c r="B172" s="127"/>
      <c r="C172" s="141" t="s">
        <v>282</v>
      </c>
      <c r="D172" s="141" t="s">
        <v>125</v>
      </c>
      <c r="E172" s="142" t="s">
        <v>283</v>
      </c>
      <c r="F172" s="143" t="s">
        <v>284</v>
      </c>
      <c r="G172" s="144" t="s">
        <v>285</v>
      </c>
      <c r="H172" s="145">
        <v>8</v>
      </c>
      <c r="I172" s="146"/>
      <c r="J172" s="146">
        <f t="shared" si="20"/>
        <v>0</v>
      </c>
      <c r="K172" s="147"/>
      <c r="L172" s="148"/>
      <c r="M172" s="149" t="s">
        <v>1</v>
      </c>
      <c r="N172" s="150" t="s">
        <v>37</v>
      </c>
      <c r="O172" s="137">
        <v>0</v>
      </c>
      <c r="P172" s="137">
        <f t="shared" si="21"/>
        <v>0</v>
      </c>
      <c r="Q172" s="137">
        <v>4.1599999999999996E-3</v>
      </c>
      <c r="R172" s="137">
        <f t="shared" si="22"/>
        <v>3.3279999999999997E-2</v>
      </c>
      <c r="S172" s="137">
        <v>0</v>
      </c>
      <c r="T172" s="138">
        <f t="shared" si="23"/>
        <v>0</v>
      </c>
      <c r="AR172" s="139" t="s">
        <v>128</v>
      </c>
      <c r="AT172" s="139" t="s">
        <v>125</v>
      </c>
      <c r="AU172" s="139" t="s">
        <v>113</v>
      </c>
      <c r="AY172" s="13" t="s">
        <v>114</v>
      </c>
      <c r="BE172" s="140">
        <f t="shared" si="24"/>
        <v>0</v>
      </c>
      <c r="BF172" s="140">
        <f t="shared" si="25"/>
        <v>0</v>
      </c>
      <c r="BG172" s="140">
        <f t="shared" si="26"/>
        <v>0</v>
      </c>
      <c r="BH172" s="140">
        <f t="shared" si="27"/>
        <v>0</v>
      </c>
      <c r="BI172" s="140">
        <f t="shared" si="28"/>
        <v>0</v>
      </c>
      <c r="BJ172" s="13" t="s">
        <v>113</v>
      </c>
      <c r="BK172" s="140">
        <f t="shared" si="29"/>
        <v>0</v>
      </c>
      <c r="BL172" s="13" t="s">
        <v>122</v>
      </c>
      <c r="BM172" s="139" t="s">
        <v>286</v>
      </c>
    </row>
    <row r="173" spans="2:65" s="1" customFormat="1" ht="16.5" customHeight="1">
      <c r="B173" s="127"/>
      <c r="C173" s="141" t="s">
        <v>287</v>
      </c>
      <c r="D173" s="141" t="s">
        <v>125</v>
      </c>
      <c r="E173" s="142" t="s">
        <v>288</v>
      </c>
      <c r="F173" s="143" t="s">
        <v>289</v>
      </c>
      <c r="G173" s="144" t="s">
        <v>133</v>
      </c>
      <c r="H173" s="145">
        <v>6</v>
      </c>
      <c r="I173" s="146"/>
      <c r="J173" s="146">
        <f t="shared" si="20"/>
        <v>0</v>
      </c>
      <c r="K173" s="147"/>
      <c r="L173" s="148"/>
      <c r="M173" s="149" t="s">
        <v>1</v>
      </c>
      <c r="N173" s="150" t="s">
        <v>37</v>
      </c>
      <c r="O173" s="137">
        <v>0</v>
      </c>
      <c r="P173" s="137">
        <f t="shared" si="21"/>
        <v>0</v>
      </c>
      <c r="Q173" s="137">
        <v>0</v>
      </c>
      <c r="R173" s="137">
        <f t="shared" si="22"/>
        <v>0</v>
      </c>
      <c r="S173" s="137">
        <v>0</v>
      </c>
      <c r="T173" s="138">
        <f t="shared" si="23"/>
        <v>0</v>
      </c>
      <c r="AR173" s="139" t="s">
        <v>128</v>
      </c>
      <c r="AT173" s="139" t="s">
        <v>125</v>
      </c>
      <c r="AU173" s="139" t="s">
        <v>113</v>
      </c>
      <c r="AY173" s="13" t="s">
        <v>114</v>
      </c>
      <c r="BE173" s="140">
        <f t="shared" si="24"/>
        <v>0</v>
      </c>
      <c r="BF173" s="140">
        <f t="shared" si="25"/>
        <v>0</v>
      </c>
      <c r="BG173" s="140">
        <f t="shared" si="26"/>
        <v>0</v>
      </c>
      <c r="BH173" s="140">
        <f t="shared" si="27"/>
        <v>0</v>
      </c>
      <c r="BI173" s="140">
        <f t="shared" si="28"/>
        <v>0</v>
      </c>
      <c r="BJ173" s="13" t="s">
        <v>113</v>
      </c>
      <c r="BK173" s="140">
        <f t="shared" si="29"/>
        <v>0</v>
      </c>
      <c r="BL173" s="13" t="s">
        <v>122</v>
      </c>
      <c r="BM173" s="139" t="s">
        <v>290</v>
      </c>
    </row>
    <row r="174" spans="2:65" s="1" customFormat="1" ht="16.5" customHeight="1">
      <c r="B174" s="127"/>
      <c r="C174" s="141" t="s">
        <v>291</v>
      </c>
      <c r="D174" s="141" t="s">
        <v>125</v>
      </c>
      <c r="E174" s="142" t="s">
        <v>292</v>
      </c>
      <c r="F174" s="143" t="s">
        <v>293</v>
      </c>
      <c r="G174" s="144" t="s">
        <v>133</v>
      </c>
      <c r="H174" s="145">
        <v>2</v>
      </c>
      <c r="I174" s="146"/>
      <c r="J174" s="146">
        <f t="shared" si="20"/>
        <v>0</v>
      </c>
      <c r="K174" s="147"/>
      <c r="L174" s="148"/>
      <c r="M174" s="149" t="s">
        <v>1</v>
      </c>
      <c r="N174" s="150" t="s">
        <v>37</v>
      </c>
      <c r="O174" s="137">
        <v>0</v>
      </c>
      <c r="P174" s="137">
        <f t="shared" si="21"/>
        <v>0</v>
      </c>
      <c r="Q174" s="137">
        <v>0</v>
      </c>
      <c r="R174" s="137">
        <f t="shared" si="22"/>
        <v>0</v>
      </c>
      <c r="S174" s="137">
        <v>0</v>
      </c>
      <c r="T174" s="138">
        <f t="shared" si="23"/>
        <v>0</v>
      </c>
      <c r="AR174" s="139" t="s">
        <v>128</v>
      </c>
      <c r="AT174" s="139" t="s">
        <v>125</v>
      </c>
      <c r="AU174" s="139" t="s">
        <v>113</v>
      </c>
      <c r="AY174" s="13" t="s">
        <v>114</v>
      </c>
      <c r="BE174" s="140">
        <f t="shared" si="24"/>
        <v>0</v>
      </c>
      <c r="BF174" s="140">
        <f t="shared" si="25"/>
        <v>0</v>
      </c>
      <c r="BG174" s="140">
        <f t="shared" si="26"/>
        <v>0</v>
      </c>
      <c r="BH174" s="140">
        <f t="shared" si="27"/>
        <v>0</v>
      </c>
      <c r="BI174" s="140">
        <f t="shared" si="28"/>
        <v>0</v>
      </c>
      <c r="BJ174" s="13" t="s">
        <v>113</v>
      </c>
      <c r="BK174" s="140">
        <f t="shared" si="29"/>
        <v>0</v>
      </c>
      <c r="BL174" s="13" t="s">
        <v>122</v>
      </c>
      <c r="BM174" s="139" t="s">
        <v>294</v>
      </c>
    </row>
    <row r="175" spans="2:65" s="1" customFormat="1" ht="16.5" customHeight="1">
      <c r="B175" s="127"/>
      <c r="C175" s="141" t="s">
        <v>295</v>
      </c>
      <c r="D175" s="141" t="s">
        <v>125</v>
      </c>
      <c r="E175" s="142" t="s">
        <v>296</v>
      </c>
      <c r="F175" s="143" t="s">
        <v>297</v>
      </c>
      <c r="G175" s="144" t="s">
        <v>133</v>
      </c>
      <c r="H175" s="145">
        <v>1</v>
      </c>
      <c r="I175" s="146"/>
      <c r="J175" s="146">
        <f t="shared" si="20"/>
        <v>0</v>
      </c>
      <c r="K175" s="147"/>
      <c r="L175" s="148"/>
      <c r="M175" s="149" t="s">
        <v>1</v>
      </c>
      <c r="N175" s="150" t="s">
        <v>37</v>
      </c>
      <c r="O175" s="137">
        <v>0</v>
      </c>
      <c r="P175" s="137">
        <f t="shared" si="21"/>
        <v>0</v>
      </c>
      <c r="Q175" s="137">
        <v>0</v>
      </c>
      <c r="R175" s="137">
        <f t="shared" si="22"/>
        <v>0</v>
      </c>
      <c r="S175" s="137">
        <v>0</v>
      </c>
      <c r="T175" s="138">
        <f t="shared" si="23"/>
        <v>0</v>
      </c>
      <c r="AR175" s="139" t="s">
        <v>128</v>
      </c>
      <c r="AT175" s="139" t="s">
        <v>125</v>
      </c>
      <c r="AU175" s="139" t="s">
        <v>113</v>
      </c>
      <c r="AY175" s="13" t="s">
        <v>114</v>
      </c>
      <c r="BE175" s="140">
        <f t="shared" si="24"/>
        <v>0</v>
      </c>
      <c r="BF175" s="140">
        <f t="shared" si="25"/>
        <v>0</v>
      </c>
      <c r="BG175" s="140">
        <f t="shared" si="26"/>
        <v>0</v>
      </c>
      <c r="BH175" s="140">
        <f t="shared" si="27"/>
        <v>0</v>
      </c>
      <c r="BI175" s="140">
        <f t="shared" si="28"/>
        <v>0</v>
      </c>
      <c r="BJ175" s="13" t="s">
        <v>113</v>
      </c>
      <c r="BK175" s="140">
        <f t="shared" si="29"/>
        <v>0</v>
      </c>
      <c r="BL175" s="13" t="s">
        <v>122</v>
      </c>
      <c r="BM175" s="139" t="s">
        <v>298</v>
      </c>
    </row>
    <row r="176" spans="2:65" s="1" customFormat="1" ht="16.5" customHeight="1">
      <c r="B176" s="127"/>
      <c r="C176" s="141" t="s">
        <v>299</v>
      </c>
      <c r="D176" s="141" t="s">
        <v>125</v>
      </c>
      <c r="E176" s="142" t="s">
        <v>300</v>
      </c>
      <c r="F176" s="143" t="s">
        <v>301</v>
      </c>
      <c r="G176" s="144" t="s">
        <v>133</v>
      </c>
      <c r="H176" s="145">
        <v>1</v>
      </c>
      <c r="I176" s="146"/>
      <c r="J176" s="146">
        <f t="shared" si="20"/>
        <v>0</v>
      </c>
      <c r="K176" s="147"/>
      <c r="L176" s="148"/>
      <c r="M176" s="149" t="s">
        <v>1</v>
      </c>
      <c r="N176" s="150" t="s">
        <v>37</v>
      </c>
      <c r="O176" s="137">
        <v>0</v>
      </c>
      <c r="P176" s="137">
        <f t="shared" si="21"/>
        <v>0</v>
      </c>
      <c r="Q176" s="137">
        <v>0</v>
      </c>
      <c r="R176" s="137">
        <f t="shared" si="22"/>
        <v>0</v>
      </c>
      <c r="S176" s="137">
        <v>0</v>
      </c>
      <c r="T176" s="138">
        <f t="shared" si="23"/>
        <v>0</v>
      </c>
      <c r="AR176" s="139" t="s">
        <v>128</v>
      </c>
      <c r="AT176" s="139" t="s">
        <v>125</v>
      </c>
      <c r="AU176" s="139" t="s">
        <v>113</v>
      </c>
      <c r="AY176" s="13" t="s">
        <v>114</v>
      </c>
      <c r="BE176" s="140">
        <f t="shared" si="24"/>
        <v>0</v>
      </c>
      <c r="BF176" s="140">
        <f t="shared" si="25"/>
        <v>0</v>
      </c>
      <c r="BG176" s="140">
        <f t="shared" si="26"/>
        <v>0</v>
      </c>
      <c r="BH176" s="140">
        <f t="shared" si="27"/>
        <v>0</v>
      </c>
      <c r="BI176" s="140">
        <f t="shared" si="28"/>
        <v>0</v>
      </c>
      <c r="BJ176" s="13" t="s">
        <v>113</v>
      </c>
      <c r="BK176" s="140">
        <f t="shared" si="29"/>
        <v>0</v>
      </c>
      <c r="BL176" s="13" t="s">
        <v>122</v>
      </c>
      <c r="BM176" s="139" t="s">
        <v>302</v>
      </c>
    </row>
    <row r="177" spans="2:65" s="1" customFormat="1" ht="16.5" customHeight="1">
      <c r="B177" s="127"/>
      <c r="C177" s="141" t="s">
        <v>303</v>
      </c>
      <c r="D177" s="141" t="s">
        <v>125</v>
      </c>
      <c r="E177" s="142" t="s">
        <v>304</v>
      </c>
      <c r="F177" s="143" t="s">
        <v>305</v>
      </c>
      <c r="G177" s="144" t="s">
        <v>133</v>
      </c>
      <c r="H177" s="145">
        <v>1</v>
      </c>
      <c r="I177" s="146"/>
      <c r="J177" s="146">
        <f t="shared" si="20"/>
        <v>0</v>
      </c>
      <c r="K177" s="147"/>
      <c r="L177" s="148"/>
      <c r="M177" s="149" t="s">
        <v>1</v>
      </c>
      <c r="N177" s="150" t="s">
        <v>37</v>
      </c>
      <c r="O177" s="137">
        <v>0</v>
      </c>
      <c r="P177" s="137">
        <f t="shared" si="21"/>
        <v>0</v>
      </c>
      <c r="Q177" s="137">
        <v>0</v>
      </c>
      <c r="R177" s="137">
        <f t="shared" si="22"/>
        <v>0</v>
      </c>
      <c r="S177" s="137">
        <v>0</v>
      </c>
      <c r="T177" s="138">
        <f t="shared" si="23"/>
        <v>0</v>
      </c>
      <c r="AR177" s="139" t="s">
        <v>128</v>
      </c>
      <c r="AT177" s="139" t="s">
        <v>125</v>
      </c>
      <c r="AU177" s="139" t="s">
        <v>113</v>
      </c>
      <c r="AY177" s="13" t="s">
        <v>114</v>
      </c>
      <c r="BE177" s="140">
        <f t="shared" si="24"/>
        <v>0</v>
      </c>
      <c r="BF177" s="140">
        <f t="shared" si="25"/>
        <v>0</v>
      </c>
      <c r="BG177" s="140">
        <f t="shared" si="26"/>
        <v>0</v>
      </c>
      <c r="BH177" s="140">
        <f t="shared" si="27"/>
        <v>0</v>
      </c>
      <c r="BI177" s="140">
        <f t="shared" si="28"/>
        <v>0</v>
      </c>
      <c r="BJ177" s="13" t="s">
        <v>113</v>
      </c>
      <c r="BK177" s="140">
        <f t="shared" si="29"/>
        <v>0</v>
      </c>
      <c r="BL177" s="13" t="s">
        <v>122</v>
      </c>
      <c r="BM177" s="139" t="s">
        <v>306</v>
      </c>
    </row>
    <row r="178" spans="2:65" s="1" customFormat="1" ht="16.5" customHeight="1">
      <c r="B178" s="127"/>
      <c r="C178" s="141" t="s">
        <v>307</v>
      </c>
      <c r="D178" s="141" t="s">
        <v>125</v>
      </c>
      <c r="E178" s="142" t="s">
        <v>308</v>
      </c>
      <c r="F178" s="143" t="s">
        <v>309</v>
      </c>
      <c r="G178" s="144" t="s">
        <v>133</v>
      </c>
      <c r="H178" s="145">
        <v>2</v>
      </c>
      <c r="I178" s="146"/>
      <c r="J178" s="146">
        <f t="shared" si="20"/>
        <v>0</v>
      </c>
      <c r="K178" s="147"/>
      <c r="L178" s="148"/>
      <c r="M178" s="149" t="s">
        <v>1</v>
      </c>
      <c r="N178" s="150" t="s">
        <v>37</v>
      </c>
      <c r="O178" s="137">
        <v>0</v>
      </c>
      <c r="P178" s="137">
        <f t="shared" si="21"/>
        <v>0</v>
      </c>
      <c r="Q178" s="137">
        <v>0</v>
      </c>
      <c r="R178" s="137">
        <f t="shared" si="22"/>
        <v>0</v>
      </c>
      <c r="S178" s="137">
        <v>0</v>
      </c>
      <c r="T178" s="138">
        <f t="shared" si="23"/>
        <v>0</v>
      </c>
      <c r="AR178" s="139" t="s">
        <v>128</v>
      </c>
      <c r="AT178" s="139" t="s">
        <v>125</v>
      </c>
      <c r="AU178" s="139" t="s">
        <v>113</v>
      </c>
      <c r="AY178" s="13" t="s">
        <v>114</v>
      </c>
      <c r="BE178" s="140">
        <f t="shared" si="24"/>
        <v>0</v>
      </c>
      <c r="BF178" s="140">
        <f t="shared" si="25"/>
        <v>0</v>
      </c>
      <c r="BG178" s="140">
        <f t="shared" si="26"/>
        <v>0</v>
      </c>
      <c r="BH178" s="140">
        <f t="shared" si="27"/>
        <v>0</v>
      </c>
      <c r="BI178" s="140">
        <f t="shared" si="28"/>
        <v>0</v>
      </c>
      <c r="BJ178" s="13" t="s">
        <v>113</v>
      </c>
      <c r="BK178" s="140">
        <f t="shared" si="29"/>
        <v>0</v>
      </c>
      <c r="BL178" s="13" t="s">
        <v>122</v>
      </c>
      <c r="BM178" s="139" t="s">
        <v>310</v>
      </c>
    </row>
    <row r="179" spans="2:65" s="1" customFormat="1" ht="16.5" customHeight="1">
      <c r="B179" s="127"/>
      <c r="C179" s="141" t="s">
        <v>311</v>
      </c>
      <c r="D179" s="141" t="s">
        <v>125</v>
      </c>
      <c r="E179" s="142" t="s">
        <v>312</v>
      </c>
      <c r="F179" s="143" t="s">
        <v>313</v>
      </c>
      <c r="G179" s="144" t="s">
        <v>133</v>
      </c>
      <c r="H179" s="145">
        <v>1</v>
      </c>
      <c r="I179" s="146"/>
      <c r="J179" s="146">
        <f t="shared" si="20"/>
        <v>0</v>
      </c>
      <c r="K179" s="147"/>
      <c r="L179" s="148"/>
      <c r="M179" s="149" t="s">
        <v>1</v>
      </c>
      <c r="N179" s="150" t="s">
        <v>37</v>
      </c>
      <c r="O179" s="137">
        <v>0</v>
      </c>
      <c r="P179" s="137">
        <f t="shared" si="21"/>
        <v>0</v>
      </c>
      <c r="Q179" s="137">
        <v>0</v>
      </c>
      <c r="R179" s="137">
        <f t="shared" si="22"/>
        <v>0</v>
      </c>
      <c r="S179" s="137">
        <v>0</v>
      </c>
      <c r="T179" s="138">
        <f t="shared" si="23"/>
        <v>0</v>
      </c>
      <c r="AR179" s="139" t="s">
        <v>128</v>
      </c>
      <c r="AT179" s="139" t="s">
        <v>125</v>
      </c>
      <c r="AU179" s="139" t="s">
        <v>113</v>
      </c>
      <c r="AY179" s="13" t="s">
        <v>114</v>
      </c>
      <c r="BE179" s="140">
        <f t="shared" si="24"/>
        <v>0</v>
      </c>
      <c r="BF179" s="140">
        <f t="shared" si="25"/>
        <v>0</v>
      </c>
      <c r="BG179" s="140">
        <f t="shared" si="26"/>
        <v>0</v>
      </c>
      <c r="BH179" s="140">
        <f t="shared" si="27"/>
        <v>0</v>
      </c>
      <c r="BI179" s="140">
        <f t="shared" si="28"/>
        <v>0</v>
      </c>
      <c r="BJ179" s="13" t="s">
        <v>113</v>
      </c>
      <c r="BK179" s="140">
        <f t="shared" si="29"/>
        <v>0</v>
      </c>
      <c r="BL179" s="13" t="s">
        <v>122</v>
      </c>
      <c r="BM179" s="139" t="s">
        <v>314</v>
      </c>
    </row>
    <row r="180" spans="2:65" s="1" customFormat="1" ht="16.5" customHeight="1">
      <c r="B180" s="127"/>
      <c r="C180" s="141" t="s">
        <v>315</v>
      </c>
      <c r="D180" s="141" t="s">
        <v>125</v>
      </c>
      <c r="E180" s="142" t="s">
        <v>316</v>
      </c>
      <c r="F180" s="143" t="s">
        <v>317</v>
      </c>
      <c r="G180" s="144" t="s">
        <v>133</v>
      </c>
      <c r="H180" s="145">
        <v>1</v>
      </c>
      <c r="I180" s="146"/>
      <c r="J180" s="146">
        <f t="shared" si="20"/>
        <v>0</v>
      </c>
      <c r="K180" s="147"/>
      <c r="L180" s="148"/>
      <c r="M180" s="149" t="s">
        <v>1</v>
      </c>
      <c r="N180" s="150" t="s">
        <v>37</v>
      </c>
      <c r="O180" s="137">
        <v>0</v>
      </c>
      <c r="P180" s="137">
        <f t="shared" si="21"/>
        <v>0</v>
      </c>
      <c r="Q180" s="137">
        <v>0</v>
      </c>
      <c r="R180" s="137">
        <f t="shared" si="22"/>
        <v>0</v>
      </c>
      <c r="S180" s="137">
        <v>0</v>
      </c>
      <c r="T180" s="138">
        <f t="shared" si="23"/>
        <v>0</v>
      </c>
      <c r="AR180" s="139" t="s">
        <v>128</v>
      </c>
      <c r="AT180" s="139" t="s">
        <v>125</v>
      </c>
      <c r="AU180" s="139" t="s">
        <v>113</v>
      </c>
      <c r="AY180" s="13" t="s">
        <v>114</v>
      </c>
      <c r="BE180" s="140">
        <f t="shared" si="24"/>
        <v>0</v>
      </c>
      <c r="BF180" s="140">
        <f t="shared" si="25"/>
        <v>0</v>
      </c>
      <c r="BG180" s="140">
        <f t="shared" si="26"/>
        <v>0</v>
      </c>
      <c r="BH180" s="140">
        <f t="shared" si="27"/>
        <v>0</v>
      </c>
      <c r="BI180" s="140">
        <f t="shared" si="28"/>
        <v>0</v>
      </c>
      <c r="BJ180" s="13" t="s">
        <v>113</v>
      </c>
      <c r="BK180" s="140">
        <f t="shared" si="29"/>
        <v>0</v>
      </c>
      <c r="BL180" s="13" t="s">
        <v>122</v>
      </c>
      <c r="BM180" s="139" t="s">
        <v>318</v>
      </c>
    </row>
    <row r="181" spans="2:65" s="1" customFormat="1" ht="21.75" customHeight="1">
      <c r="B181" s="127"/>
      <c r="C181" s="141" t="s">
        <v>319</v>
      </c>
      <c r="D181" s="141" t="s">
        <v>125</v>
      </c>
      <c r="E181" s="142" t="s">
        <v>320</v>
      </c>
      <c r="F181" s="143" t="s">
        <v>321</v>
      </c>
      <c r="G181" s="144" t="s">
        <v>133</v>
      </c>
      <c r="H181" s="145">
        <v>1</v>
      </c>
      <c r="I181" s="146"/>
      <c r="J181" s="146">
        <f t="shared" si="20"/>
        <v>0</v>
      </c>
      <c r="K181" s="147"/>
      <c r="L181" s="148"/>
      <c r="M181" s="149" t="s">
        <v>1</v>
      </c>
      <c r="N181" s="150" t="s">
        <v>37</v>
      </c>
      <c r="O181" s="137">
        <v>0</v>
      </c>
      <c r="P181" s="137">
        <f t="shared" si="21"/>
        <v>0</v>
      </c>
      <c r="Q181" s="137">
        <v>1.98E-3</v>
      </c>
      <c r="R181" s="137">
        <f t="shared" si="22"/>
        <v>1.98E-3</v>
      </c>
      <c r="S181" s="137">
        <v>0</v>
      </c>
      <c r="T181" s="138">
        <f t="shared" si="23"/>
        <v>0</v>
      </c>
      <c r="AR181" s="139" t="s">
        <v>128</v>
      </c>
      <c r="AT181" s="139" t="s">
        <v>125</v>
      </c>
      <c r="AU181" s="139" t="s">
        <v>113</v>
      </c>
      <c r="AY181" s="13" t="s">
        <v>114</v>
      </c>
      <c r="BE181" s="140">
        <f t="shared" si="24"/>
        <v>0</v>
      </c>
      <c r="BF181" s="140">
        <f t="shared" si="25"/>
        <v>0</v>
      </c>
      <c r="BG181" s="140">
        <f t="shared" si="26"/>
        <v>0</v>
      </c>
      <c r="BH181" s="140">
        <f t="shared" si="27"/>
        <v>0</v>
      </c>
      <c r="BI181" s="140">
        <f t="shared" si="28"/>
        <v>0</v>
      </c>
      <c r="BJ181" s="13" t="s">
        <v>113</v>
      </c>
      <c r="BK181" s="140">
        <f t="shared" si="29"/>
        <v>0</v>
      </c>
      <c r="BL181" s="13" t="s">
        <v>122</v>
      </c>
      <c r="BM181" s="139" t="s">
        <v>322</v>
      </c>
    </row>
    <row r="182" spans="2:65" s="1" customFormat="1" ht="16.5" customHeight="1">
      <c r="B182" s="127"/>
      <c r="C182" s="141" t="s">
        <v>323</v>
      </c>
      <c r="D182" s="141" t="s">
        <v>125</v>
      </c>
      <c r="E182" s="142" t="s">
        <v>324</v>
      </c>
      <c r="F182" s="143" t="s">
        <v>325</v>
      </c>
      <c r="G182" s="144" t="s">
        <v>133</v>
      </c>
      <c r="H182" s="145">
        <v>6</v>
      </c>
      <c r="I182" s="146"/>
      <c r="J182" s="146">
        <f t="shared" si="20"/>
        <v>0</v>
      </c>
      <c r="K182" s="147"/>
      <c r="L182" s="148"/>
      <c r="M182" s="149" t="s">
        <v>1</v>
      </c>
      <c r="N182" s="150" t="s">
        <v>37</v>
      </c>
      <c r="O182" s="137">
        <v>0</v>
      </c>
      <c r="P182" s="137">
        <f t="shared" si="21"/>
        <v>0</v>
      </c>
      <c r="Q182" s="137">
        <v>0</v>
      </c>
      <c r="R182" s="137">
        <f t="shared" si="22"/>
        <v>0</v>
      </c>
      <c r="S182" s="137">
        <v>0</v>
      </c>
      <c r="T182" s="138">
        <f t="shared" si="23"/>
        <v>0</v>
      </c>
      <c r="AR182" s="139" t="s">
        <v>128</v>
      </c>
      <c r="AT182" s="139" t="s">
        <v>125</v>
      </c>
      <c r="AU182" s="139" t="s">
        <v>113</v>
      </c>
      <c r="AY182" s="13" t="s">
        <v>114</v>
      </c>
      <c r="BE182" s="140">
        <f t="shared" si="24"/>
        <v>0</v>
      </c>
      <c r="BF182" s="140">
        <f t="shared" si="25"/>
        <v>0</v>
      </c>
      <c r="BG182" s="140">
        <f t="shared" si="26"/>
        <v>0</v>
      </c>
      <c r="BH182" s="140">
        <f t="shared" si="27"/>
        <v>0</v>
      </c>
      <c r="BI182" s="140">
        <f t="shared" si="28"/>
        <v>0</v>
      </c>
      <c r="BJ182" s="13" t="s">
        <v>113</v>
      </c>
      <c r="BK182" s="140">
        <f t="shared" si="29"/>
        <v>0</v>
      </c>
      <c r="BL182" s="13" t="s">
        <v>122</v>
      </c>
      <c r="BM182" s="139" t="s">
        <v>326</v>
      </c>
    </row>
    <row r="183" spans="2:65" s="1" customFormat="1" ht="21.75" customHeight="1">
      <c r="B183" s="127"/>
      <c r="C183" s="128" t="s">
        <v>327</v>
      </c>
      <c r="D183" s="128" t="s">
        <v>118</v>
      </c>
      <c r="E183" s="129" t="s">
        <v>328</v>
      </c>
      <c r="F183" s="130" t="s">
        <v>329</v>
      </c>
      <c r="G183" s="131" t="s">
        <v>146</v>
      </c>
      <c r="H183" s="132">
        <v>303.95299999999997</v>
      </c>
      <c r="I183" s="133"/>
      <c r="J183" s="133">
        <f t="shared" si="20"/>
        <v>0</v>
      </c>
      <c r="K183" s="134"/>
      <c r="L183" s="25"/>
      <c r="M183" s="135" t="s">
        <v>1</v>
      </c>
      <c r="N183" s="136" t="s">
        <v>37</v>
      </c>
      <c r="O183" s="137">
        <v>0</v>
      </c>
      <c r="P183" s="137">
        <f t="shared" si="21"/>
        <v>0</v>
      </c>
      <c r="Q183" s="137">
        <v>0</v>
      </c>
      <c r="R183" s="137">
        <f t="shared" si="22"/>
        <v>0</v>
      </c>
      <c r="S183" s="137">
        <v>0</v>
      </c>
      <c r="T183" s="138">
        <f t="shared" si="23"/>
        <v>0</v>
      </c>
      <c r="AR183" s="139" t="s">
        <v>122</v>
      </c>
      <c r="AT183" s="139" t="s">
        <v>118</v>
      </c>
      <c r="AU183" s="139" t="s">
        <v>113</v>
      </c>
      <c r="AY183" s="13" t="s">
        <v>114</v>
      </c>
      <c r="BE183" s="140">
        <f t="shared" si="24"/>
        <v>0</v>
      </c>
      <c r="BF183" s="140">
        <f t="shared" si="25"/>
        <v>0</v>
      </c>
      <c r="BG183" s="140">
        <f t="shared" si="26"/>
        <v>0</v>
      </c>
      <c r="BH183" s="140">
        <f t="shared" si="27"/>
        <v>0</v>
      </c>
      <c r="BI183" s="140">
        <f t="shared" si="28"/>
        <v>0</v>
      </c>
      <c r="BJ183" s="13" t="s">
        <v>113</v>
      </c>
      <c r="BK183" s="140">
        <f t="shared" si="29"/>
        <v>0</v>
      </c>
      <c r="BL183" s="13" t="s">
        <v>122</v>
      </c>
      <c r="BM183" s="139" t="s">
        <v>330</v>
      </c>
    </row>
    <row r="184" spans="2:65" s="1" customFormat="1" ht="24.15" customHeight="1">
      <c r="B184" s="127"/>
      <c r="C184" s="128" t="s">
        <v>331</v>
      </c>
      <c r="D184" s="128" t="s">
        <v>118</v>
      </c>
      <c r="E184" s="129" t="s">
        <v>332</v>
      </c>
      <c r="F184" s="130" t="s">
        <v>333</v>
      </c>
      <c r="G184" s="131" t="s">
        <v>146</v>
      </c>
      <c r="H184" s="132">
        <v>303.95299999999997</v>
      </c>
      <c r="I184" s="133"/>
      <c r="J184" s="133">
        <f t="shared" si="20"/>
        <v>0</v>
      </c>
      <c r="K184" s="134"/>
      <c r="L184" s="25"/>
      <c r="M184" s="135" t="s">
        <v>1</v>
      </c>
      <c r="N184" s="136" t="s">
        <v>37</v>
      </c>
      <c r="O184" s="137">
        <v>0</v>
      </c>
      <c r="P184" s="137">
        <f t="shared" si="21"/>
        <v>0</v>
      </c>
      <c r="Q184" s="137">
        <v>0</v>
      </c>
      <c r="R184" s="137">
        <f t="shared" si="22"/>
        <v>0</v>
      </c>
      <c r="S184" s="137">
        <v>0</v>
      </c>
      <c r="T184" s="138">
        <f t="shared" si="23"/>
        <v>0</v>
      </c>
      <c r="AR184" s="139" t="s">
        <v>122</v>
      </c>
      <c r="AT184" s="139" t="s">
        <v>118</v>
      </c>
      <c r="AU184" s="139" t="s">
        <v>113</v>
      </c>
      <c r="AY184" s="13" t="s">
        <v>114</v>
      </c>
      <c r="BE184" s="140">
        <f t="shared" si="24"/>
        <v>0</v>
      </c>
      <c r="BF184" s="140">
        <f t="shared" si="25"/>
        <v>0</v>
      </c>
      <c r="BG184" s="140">
        <f t="shared" si="26"/>
        <v>0</v>
      </c>
      <c r="BH184" s="140">
        <f t="shared" si="27"/>
        <v>0</v>
      </c>
      <c r="BI184" s="140">
        <f t="shared" si="28"/>
        <v>0</v>
      </c>
      <c r="BJ184" s="13" t="s">
        <v>113</v>
      </c>
      <c r="BK184" s="140">
        <f t="shared" si="29"/>
        <v>0</v>
      </c>
      <c r="BL184" s="13" t="s">
        <v>122</v>
      </c>
      <c r="BM184" s="139" t="s">
        <v>334</v>
      </c>
    </row>
    <row r="185" spans="2:65" s="11" customFormat="1" ht="22.95" customHeight="1">
      <c r="B185" s="116"/>
      <c r="D185" s="117" t="s">
        <v>70</v>
      </c>
      <c r="E185" s="125" t="s">
        <v>335</v>
      </c>
      <c r="F185" s="125" t="s">
        <v>336</v>
      </c>
      <c r="J185" s="126">
        <f>BK185</f>
        <v>0</v>
      </c>
      <c r="L185" s="116"/>
      <c r="M185" s="120"/>
      <c r="P185" s="121">
        <f>SUM(P186:P190)</f>
        <v>11.939459999999999</v>
      </c>
      <c r="R185" s="121">
        <f>SUM(R186:R190)</f>
        <v>4.7559999999999998E-2</v>
      </c>
      <c r="T185" s="122">
        <f>SUM(T186:T190)</f>
        <v>0</v>
      </c>
      <c r="AR185" s="117" t="s">
        <v>113</v>
      </c>
      <c r="AT185" s="123" t="s">
        <v>70</v>
      </c>
      <c r="AU185" s="123" t="s">
        <v>79</v>
      </c>
      <c r="AY185" s="117" t="s">
        <v>114</v>
      </c>
      <c r="BK185" s="124">
        <f>SUM(BK186:BK190)</f>
        <v>0</v>
      </c>
    </row>
    <row r="186" spans="2:65" s="1" customFormat="1" ht="24.15" customHeight="1">
      <c r="B186" s="127"/>
      <c r="C186" s="128" t="s">
        <v>337</v>
      </c>
      <c r="D186" s="128" t="s">
        <v>118</v>
      </c>
      <c r="E186" s="129" t="s">
        <v>338</v>
      </c>
      <c r="F186" s="130" t="s">
        <v>339</v>
      </c>
      <c r="G186" s="131" t="s">
        <v>121</v>
      </c>
      <c r="H186" s="132">
        <v>4</v>
      </c>
      <c r="I186" s="133"/>
      <c r="J186" s="133">
        <f>ROUND(I186*H186,2)</f>
        <v>0</v>
      </c>
      <c r="K186" s="134"/>
      <c r="L186" s="25"/>
      <c r="M186" s="135" t="s">
        <v>1</v>
      </c>
      <c r="N186" s="136" t="s">
        <v>37</v>
      </c>
      <c r="O186" s="137">
        <v>0.31194</v>
      </c>
      <c r="P186" s="137">
        <f>O186*H186</f>
        <v>1.24776</v>
      </c>
      <c r="Q186" s="137">
        <v>9.3999999999999997E-4</v>
      </c>
      <c r="R186" s="137">
        <f>Q186*H186</f>
        <v>3.7599999999999999E-3</v>
      </c>
      <c r="S186" s="137">
        <v>0</v>
      </c>
      <c r="T186" s="138">
        <f>S186*H186</f>
        <v>0</v>
      </c>
      <c r="AR186" s="139" t="s">
        <v>122</v>
      </c>
      <c r="AT186" s="139" t="s">
        <v>118</v>
      </c>
      <c r="AU186" s="139" t="s">
        <v>113</v>
      </c>
      <c r="AY186" s="13" t="s">
        <v>114</v>
      </c>
      <c r="BE186" s="140">
        <f>IF(N186="základná",J186,0)</f>
        <v>0</v>
      </c>
      <c r="BF186" s="140">
        <f>IF(N186="znížená",J186,0)</f>
        <v>0</v>
      </c>
      <c r="BG186" s="140">
        <f>IF(N186="zákl. prenesená",J186,0)</f>
        <v>0</v>
      </c>
      <c r="BH186" s="140">
        <f>IF(N186="zníž. prenesená",J186,0)</f>
        <v>0</v>
      </c>
      <c r="BI186" s="140">
        <f>IF(N186="nulová",J186,0)</f>
        <v>0</v>
      </c>
      <c r="BJ186" s="13" t="s">
        <v>113</v>
      </c>
      <c r="BK186" s="140">
        <f>ROUND(I186*H186,2)</f>
        <v>0</v>
      </c>
      <c r="BL186" s="13" t="s">
        <v>122</v>
      </c>
      <c r="BM186" s="139" t="s">
        <v>340</v>
      </c>
    </row>
    <row r="187" spans="2:65" s="1" customFormat="1" ht="24.15" customHeight="1">
      <c r="B187" s="127"/>
      <c r="C187" s="128" t="s">
        <v>341</v>
      </c>
      <c r="D187" s="128" t="s">
        <v>118</v>
      </c>
      <c r="E187" s="129" t="s">
        <v>342</v>
      </c>
      <c r="F187" s="130" t="s">
        <v>343</v>
      </c>
      <c r="G187" s="131" t="s">
        <v>121</v>
      </c>
      <c r="H187" s="132">
        <v>30</v>
      </c>
      <c r="I187" s="133"/>
      <c r="J187" s="133">
        <f>ROUND(I187*H187,2)</f>
        <v>0</v>
      </c>
      <c r="K187" s="134"/>
      <c r="L187" s="25"/>
      <c r="M187" s="135" t="s">
        <v>1</v>
      </c>
      <c r="N187" s="136" t="s">
        <v>37</v>
      </c>
      <c r="O187" s="137">
        <v>0.31558999999999998</v>
      </c>
      <c r="P187" s="137">
        <f>O187*H187</f>
        <v>9.4676999999999989</v>
      </c>
      <c r="Q187" s="137">
        <v>1.4599999999999999E-3</v>
      </c>
      <c r="R187" s="137">
        <f>Q187*H187</f>
        <v>4.3799999999999999E-2</v>
      </c>
      <c r="S187" s="137">
        <v>0</v>
      </c>
      <c r="T187" s="138">
        <f>S187*H187</f>
        <v>0</v>
      </c>
      <c r="AR187" s="139" t="s">
        <v>122</v>
      </c>
      <c r="AT187" s="139" t="s">
        <v>118</v>
      </c>
      <c r="AU187" s="139" t="s">
        <v>113</v>
      </c>
      <c r="AY187" s="13" t="s">
        <v>114</v>
      </c>
      <c r="BE187" s="140">
        <f>IF(N187="základná",J187,0)</f>
        <v>0</v>
      </c>
      <c r="BF187" s="140">
        <f>IF(N187="znížená",J187,0)</f>
        <v>0</v>
      </c>
      <c r="BG187" s="140">
        <f>IF(N187="zákl. prenesená",J187,0)</f>
        <v>0</v>
      </c>
      <c r="BH187" s="140">
        <f>IF(N187="zníž. prenesená",J187,0)</f>
        <v>0</v>
      </c>
      <c r="BI187" s="140">
        <f>IF(N187="nulová",J187,0)</f>
        <v>0</v>
      </c>
      <c r="BJ187" s="13" t="s">
        <v>113</v>
      </c>
      <c r="BK187" s="140">
        <f>ROUND(I187*H187,2)</f>
        <v>0</v>
      </c>
      <c r="BL187" s="13" t="s">
        <v>122</v>
      </c>
      <c r="BM187" s="139" t="s">
        <v>344</v>
      </c>
    </row>
    <row r="188" spans="2:65" s="1" customFormat="1" ht="21.75" customHeight="1">
      <c r="B188" s="127"/>
      <c r="C188" s="128" t="s">
        <v>345</v>
      </c>
      <c r="D188" s="128" t="s">
        <v>118</v>
      </c>
      <c r="E188" s="129" t="s">
        <v>346</v>
      </c>
      <c r="F188" s="130" t="s">
        <v>347</v>
      </c>
      <c r="G188" s="131" t="s">
        <v>121</v>
      </c>
      <c r="H188" s="132">
        <v>34</v>
      </c>
      <c r="I188" s="133"/>
      <c r="J188" s="133">
        <f>ROUND(I188*H188,2)</f>
        <v>0</v>
      </c>
      <c r="K188" s="134"/>
      <c r="L188" s="25"/>
      <c r="M188" s="135" t="s">
        <v>1</v>
      </c>
      <c r="N188" s="136" t="s">
        <v>37</v>
      </c>
      <c r="O188" s="137">
        <v>3.5999999999999997E-2</v>
      </c>
      <c r="P188" s="137">
        <f>O188*H188</f>
        <v>1.224</v>
      </c>
      <c r="Q188" s="137">
        <v>0</v>
      </c>
      <c r="R188" s="137">
        <f>Q188*H188</f>
        <v>0</v>
      </c>
      <c r="S188" s="137">
        <v>0</v>
      </c>
      <c r="T188" s="138">
        <f>S188*H188</f>
        <v>0</v>
      </c>
      <c r="AR188" s="139" t="s">
        <v>122</v>
      </c>
      <c r="AT188" s="139" t="s">
        <v>118</v>
      </c>
      <c r="AU188" s="139" t="s">
        <v>113</v>
      </c>
      <c r="AY188" s="13" t="s">
        <v>114</v>
      </c>
      <c r="BE188" s="140">
        <f>IF(N188="základná",J188,0)</f>
        <v>0</v>
      </c>
      <c r="BF188" s="140">
        <f>IF(N188="znížená",J188,0)</f>
        <v>0</v>
      </c>
      <c r="BG188" s="140">
        <f>IF(N188="zákl. prenesená",J188,0)</f>
        <v>0</v>
      </c>
      <c r="BH188" s="140">
        <f>IF(N188="zníž. prenesená",J188,0)</f>
        <v>0</v>
      </c>
      <c r="BI188" s="140">
        <f>IF(N188="nulová",J188,0)</f>
        <v>0</v>
      </c>
      <c r="BJ188" s="13" t="s">
        <v>113</v>
      </c>
      <c r="BK188" s="140">
        <f>ROUND(I188*H188,2)</f>
        <v>0</v>
      </c>
      <c r="BL188" s="13" t="s">
        <v>122</v>
      </c>
      <c r="BM188" s="139" t="s">
        <v>348</v>
      </c>
    </row>
    <row r="189" spans="2:65" s="1" customFormat="1" ht="24.15" customHeight="1">
      <c r="B189" s="127"/>
      <c r="C189" s="128" t="s">
        <v>349</v>
      </c>
      <c r="D189" s="128" t="s">
        <v>118</v>
      </c>
      <c r="E189" s="129" t="s">
        <v>350</v>
      </c>
      <c r="F189" s="130" t="s">
        <v>351</v>
      </c>
      <c r="G189" s="131" t="s">
        <v>146</v>
      </c>
      <c r="H189" s="132">
        <v>16.170000000000002</v>
      </c>
      <c r="I189" s="133"/>
      <c r="J189" s="133">
        <f>ROUND(I189*H189,2)</f>
        <v>0</v>
      </c>
      <c r="K189" s="134"/>
      <c r="L189" s="25"/>
      <c r="M189" s="135" t="s">
        <v>1</v>
      </c>
      <c r="N189" s="136" t="s">
        <v>37</v>
      </c>
      <c r="O189" s="137">
        <v>0</v>
      </c>
      <c r="P189" s="137">
        <f>O189*H189</f>
        <v>0</v>
      </c>
      <c r="Q189" s="137">
        <v>0</v>
      </c>
      <c r="R189" s="137">
        <f>Q189*H189</f>
        <v>0</v>
      </c>
      <c r="S189" s="137">
        <v>0</v>
      </c>
      <c r="T189" s="138">
        <f>S189*H189</f>
        <v>0</v>
      </c>
      <c r="AR189" s="139" t="s">
        <v>122</v>
      </c>
      <c r="AT189" s="139" t="s">
        <v>118</v>
      </c>
      <c r="AU189" s="139" t="s">
        <v>113</v>
      </c>
      <c r="AY189" s="13" t="s">
        <v>114</v>
      </c>
      <c r="BE189" s="140">
        <f>IF(N189="základná",J189,0)</f>
        <v>0</v>
      </c>
      <c r="BF189" s="140">
        <f>IF(N189="znížená",J189,0)</f>
        <v>0</v>
      </c>
      <c r="BG189" s="140">
        <f>IF(N189="zákl. prenesená",J189,0)</f>
        <v>0</v>
      </c>
      <c r="BH189" s="140">
        <f>IF(N189="zníž. prenesená",J189,0)</f>
        <v>0</v>
      </c>
      <c r="BI189" s="140">
        <f>IF(N189="nulová",J189,0)</f>
        <v>0</v>
      </c>
      <c r="BJ189" s="13" t="s">
        <v>113</v>
      </c>
      <c r="BK189" s="140">
        <f>ROUND(I189*H189,2)</f>
        <v>0</v>
      </c>
      <c r="BL189" s="13" t="s">
        <v>122</v>
      </c>
      <c r="BM189" s="139" t="s">
        <v>352</v>
      </c>
    </row>
    <row r="190" spans="2:65" s="1" customFormat="1" ht="24.15" customHeight="1">
      <c r="B190" s="127"/>
      <c r="C190" s="128" t="s">
        <v>353</v>
      </c>
      <c r="D190" s="128" t="s">
        <v>118</v>
      </c>
      <c r="E190" s="129" t="s">
        <v>354</v>
      </c>
      <c r="F190" s="130" t="s">
        <v>355</v>
      </c>
      <c r="G190" s="131" t="s">
        <v>146</v>
      </c>
      <c r="H190" s="132">
        <v>16.170000000000002</v>
      </c>
      <c r="I190" s="133"/>
      <c r="J190" s="133">
        <f>ROUND(I190*H190,2)</f>
        <v>0</v>
      </c>
      <c r="K190" s="134"/>
      <c r="L190" s="25"/>
      <c r="M190" s="135" t="s">
        <v>1</v>
      </c>
      <c r="N190" s="136" t="s">
        <v>37</v>
      </c>
      <c r="O190" s="137">
        <v>0</v>
      </c>
      <c r="P190" s="137">
        <f>O190*H190</f>
        <v>0</v>
      </c>
      <c r="Q190" s="137">
        <v>0</v>
      </c>
      <c r="R190" s="137">
        <f>Q190*H190</f>
        <v>0</v>
      </c>
      <c r="S190" s="137">
        <v>0</v>
      </c>
      <c r="T190" s="138">
        <f>S190*H190</f>
        <v>0</v>
      </c>
      <c r="AR190" s="139" t="s">
        <v>122</v>
      </c>
      <c r="AT190" s="139" t="s">
        <v>118</v>
      </c>
      <c r="AU190" s="139" t="s">
        <v>113</v>
      </c>
      <c r="AY190" s="13" t="s">
        <v>114</v>
      </c>
      <c r="BE190" s="140">
        <f>IF(N190="základná",J190,0)</f>
        <v>0</v>
      </c>
      <c r="BF190" s="140">
        <f>IF(N190="znížená",J190,0)</f>
        <v>0</v>
      </c>
      <c r="BG190" s="140">
        <f>IF(N190="zákl. prenesená",J190,0)</f>
        <v>0</v>
      </c>
      <c r="BH190" s="140">
        <f>IF(N190="zníž. prenesená",J190,0)</f>
        <v>0</v>
      </c>
      <c r="BI190" s="140">
        <f>IF(N190="nulová",J190,0)</f>
        <v>0</v>
      </c>
      <c r="BJ190" s="13" t="s">
        <v>113</v>
      </c>
      <c r="BK190" s="140">
        <f>ROUND(I190*H190,2)</f>
        <v>0</v>
      </c>
      <c r="BL190" s="13" t="s">
        <v>122</v>
      </c>
      <c r="BM190" s="139" t="s">
        <v>356</v>
      </c>
    </row>
    <row r="191" spans="2:65" s="11" customFormat="1" ht="22.95" customHeight="1">
      <c r="B191" s="116"/>
      <c r="D191" s="117" t="s">
        <v>70</v>
      </c>
      <c r="E191" s="125" t="s">
        <v>357</v>
      </c>
      <c r="F191" s="125" t="s">
        <v>358</v>
      </c>
      <c r="J191" s="126">
        <f>BK191</f>
        <v>0</v>
      </c>
      <c r="L191" s="116"/>
      <c r="M191" s="120"/>
      <c r="P191" s="121">
        <f>SUM(P192:P206)</f>
        <v>4.6919700000000004</v>
      </c>
      <c r="R191" s="121">
        <f>SUM(R192:R206)</f>
        <v>1.6369999999999999E-2</v>
      </c>
      <c r="T191" s="122">
        <f>SUM(T192:T206)</f>
        <v>0</v>
      </c>
      <c r="AR191" s="117" t="s">
        <v>113</v>
      </c>
      <c r="AT191" s="123" t="s">
        <v>70</v>
      </c>
      <c r="AU191" s="123" t="s">
        <v>79</v>
      </c>
      <c r="AY191" s="117" t="s">
        <v>114</v>
      </c>
      <c r="BK191" s="124">
        <f>SUM(BK192:BK206)</f>
        <v>0</v>
      </c>
    </row>
    <row r="192" spans="2:65" s="1" customFormat="1" ht="16.5" customHeight="1">
      <c r="B192" s="127"/>
      <c r="C192" s="128" t="s">
        <v>359</v>
      </c>
      <c r="D192" s="128" t="s">
        <v>118</v>
      </c>
      <c r="E192" s="129" t="s">
        <v>360</v>
      </c>
      <c r="F192" s="130" t="s">
        <v>361</v>
      </c>
      <c r="G192" s="131" t="s">
        <v>133</v>
      </c>
      <c r="H192" s="132">
        <v>4</v>
      </c>
      <c r="I192" s="133"/>
      <c r="J192" s="133">
        <f t="shared" ref="J192:J206" si="30">ROUND(I192*H192,2)</f>
        <v>0</v>
      </c>
      <c r="K192" s="134"/>
      <c r="L192" s="25"/>
      <c r="M192" s="135" t="s">
        <v>1</v>
      </c>
      <c r="N192" s="136" t="s">
        <v>37</v>
      </c>
      <c r="O192" s="137">
        <v>0.21401000000000001</v>
      </c>
      <c r="P192" s="137">
        <f t="shared" ref="P192:P206" si="31">O192*H192</f>
        <v>0.85604000000000002</v>
      </c>
      <c r="Q192" s="137">
        <v>2.0000000000000002E-5</v>
      </c>
      <c r="R192" s="137">
        <f t="shared" ref="R192:R206" si="32">Q192*H192</f>
        <v>8.0000000000000007E-5</v>
      </c>
      <c r="S192" s="137">
        <v>0</v>
      </c>
      <c r="T192" s="138">
        <f t="shared" ref="T192:T206" si="33">S192*H192</f>
        <v>0</v>
      </c>
      <c r="AR192" s="139" t="s">
        <v>122</v>
      </c>
      <c r="AT192" s="139" t="s">
        <v>118</v>
      </c>
      <c r="AU192" s="139" t="s">
        <v>113</v>
      </c>
      <c r="AY192" s="13" t="s">
        <v>114</v>
      </c>
      <c r="BE192" s="140">
        <f t="shared" ref="BE192:BE206" si="34">IF(N192="základná",J192,0)</f>
        <v>0</v>
      </c>
      <c r="BF192" s="140">
        <f t="shared" ref="BF192:BF206" si="35">IF(N192="znížená",J192,0)</f>
        <v>0</v>
      </c>
      <c r="BG192" s="140">
        <f t="shared" ref="BG192:BG206" si="36">IF(N192="zákl. prenesená",J192,0)</f>
        <v>0</v>
      </c>
      <c r="BH192" s="140">
        <f t="shared" ref="BH192:BH206" si="37">IF(N192="zníž. prenesená",J192,0)</f>
        <v>0</v>
      </c>
      <c r="BI192" s="140">
        <f t="shared" ref="BI192:BI206" si="38">IF(N192="nulová",J192,0)</f>
        <v>0</v>
      </c>
      <c r="BJ192" s="13" t="s">
        <v>113</v>
      </c>
      <c r="BK192" s="140">
        <f t="shared" ref="BK192:BK206" si="39">ROUND(I192*H192,2)</f>
        <v>0</v>
      </c>
      <c r="BL192" s="13" t="s">
        <v>122</v>
      </c>
      <c r="BM192" s="139" t="s">
        <v>362</v>
      </c>
    </row>
    <row r="193" spans="2:65" s="1" customFormat="1" ht="21.75" customHeight="1">
      <c r="B193" s="127"/>
      <c r="C193" s="141" t="s">
        <v>363</v>
      </c>
      <c r="D193" s="141" t="s">
        <v>125</v>
      </c>
      <c r="E193" s="142" t="s">
        <v>364</v>
      </c>
      <c r="F193" s="143" t="s">
        <v>365</v>
      </c>
      <c r="G193" s="144" t="s">
        <v>133</v>
      </c>
      <c r="H193" s="145">
        <v>4</v>
      </c>
      <c r="I193" s="146"/>
      <c r="J193" s="146">
        <f t="shared" si="30"/>
        <v>0</v>
      </c>
      <c r="K193" s="147"/>
      <c r="L193" s="148"/>
      <c r="M193" s="149" t="s">
        <v>1</v>
      </c>
      <c r="N193" s="150" t="s">
        <v>37</v>
      </c>
      <c r="O193" s="137">
        <v>0</v>
      </c>
      <c r="P193" s="137">
        <f t="shared" si="31"/>
        <v>0</v>
      </c>
      <c r="Q193" s="137">
        <v>5.9999999999999995E-4</v>
      </c>
      <c r="R193" s="137">
        <f t="shared" si="32"/>
        <v>2.3999999999999998E-3</v>
      </c>
      <c r="S193" s="137">
        <v>0</v>
      </c>
      <c r="T193" s="138">
        <f t="shared" si="33"/>
        <v>0</v>
      </c>
      <c r="AR193" s="139" t="s">
        <v>128</v>
      </c>
      <c r="AT193" s="139" t="s">
        <v>125</v>
      </c>
      <c r="AU193" s="139" t="s">
        <v>113</v>
      </c>
      <c r="AY193" s="13" t="s">
        <v>114</v>
      </c>
      <c r="BE193" s="140">
        <f t="shared" si="34"/>
        <v>0</v>
      </c>
      <c r="BF193" s="140">
        <f t="shared" si="35"/>
        <v>0</v>
      </c>
      <c r="BG193" s="140">
        <f t="shared" si="36"/>
        <v>0</v>
      </c>
      <c r="BH193" s="140">
        <f t="shared" si="37"/>
        <v>0</v>
      </c>
      <c r="BI193" s="140">
        <f t="shared" si="38"/>
        <v>0</v>
      </c>
      <c r="BJ193" s="13" t="s">
        <v>113</v>
      </c>
      <c r="BK193" s="140">
        <f t="shared" si="39"/>
        <v>0</v>
      </c>
      <c r="BL193" s="13" t="s">
        <v>122</v>
      </c>
      <c r="BM193" s="139" t="s">
        <v>366</v>
      </c>
    </row>
    <row r="194" spans="2:65" s="1" customFormat="1" ht="24.15" customHeight="1">
      <c r="B194" s="127"/>
      <c r="C194" s="128" t="s">
        <v>367</v>
      </c>
      <c r="D194" s="128" t="s">
        <v>118</v>
      </c>
      <c r="E194" s="129" t="s">
        <v>368</v>
      </c>
      <c r="F194" s="130" t="s">
        <v>369</v>
      </c>
      <c r="G194" s="131" t="s">
        <v>133</v>
      </c>
      <c r="H194" s="132">
        <v>1</v>
      </c>
      <c r="I194" s="133"/>
      <c r="J194" s="133">
        <f t="shared" si="30"/>
        <v>0</v>
      </c>
      <c r="K194" s="134"/>
      <c r="L194" s="25"/>
      <c r="M194" s="135" t="s">
        <v>1</v>
      </c>
      <c r="N194" s="136" t="s">
        <v>37</v>
      </c>
      <c r="O194" s="137">
        <v>0.12501000000000001</v>
      </c>
      <c r="P194" s="137">
        <f t="shared" si="31"/>
        <v>0.12501000000000001</v>
      </c>
      <c r="Q194" s="137">
        <v>1.0000000000000001E-5</v>
      </c>
      <c r="R194" s="137">
        <f t="shared" si="32"/>
        <v>1.0000000000000001E-5</v>
      </c>
      <c r="S194" s="137">
        <v>0</v>
      </c>
      <c r="T194" s="138">
        <f t="shared" si="33"/>
        <v>0</v>
      </c>
      <c r="AR194" s="139" t="s">
        <v>122</v>
      </c>
      <c r="AT194" s="139" t="s">
        <v>118</v>
      </c>
      <c r="AU194" s="139" t="s">
        <v>113</v>
      </c>
      <c r="AY194" s="13" t="s">
        <v>114</v>
      </c>
      <c r="BE194" s="140">
        <f t="shared" si="34"/>
        <v>0</v>
      </c>
      <c r="BF194" s="140">
        <f t="shared" si="35"/>
        <v>0</v>
      </c>
      <c r="BG194" s="140">
        <f t="shared" si="36"/>
        <v>0</v>
      </c>
      <c r="BH194" s="140">
        <f t="shared" si="37"/>
        <v>0</v>
      </c>
      <c r="BI194" s="140">
        <f t="shared" si="38"/>
        <v>0</v>
      </c>
      <c r="BJ194" s="13" t="s">
        <v>113</v>
      </c>
      <c r="BK194" s="140">
        <f t="shared" si="39"/>
        <v>0</v>
      </c>
      <c r="BL194" s="13" t="s">
        <v>122</v>
      </c>
      <c r="BM194" s="139" t="s">
        <v>370</v>
      </c>
    </row>
    <row r="195" spans="2:65" s="1" customFormat="1" ht="24.15" customHeight="1">
      <c r="B195" s="127"/>
      <c r="C195" s="141" t="s">
        <v>371</v>
      </c>
      <c r="D195" s="141" t="s">
        <v>125</v>
      </c>
      <c r="E195" s="142" t="s">
        <v>372</v>
      </c>
      <c r="F195" s="143" t="s">
        <v>373</v>
      </c>
      <c r="G195" s="144" t="s">
        <v>133</v>
      </c>
      <c r="H195" s="145">
        <v>1</v>
      </c>
      <c r="I195" s="146"/>
      <c r="J195" s="146">
        <f t="shared" si="30"/>
        <v>0</v>
      </c>
      <c r="K195" s="147"/>
      <c r="L195" s="148"/>
      <c r="M195" s="149" t="s">
        <v>1</v>
      </c>
      <c r="N195" s="150" t="s">
        <v>37</v>
      </c>
      <c r="O195" s="137">
        <v>0</v>
      </c>
      <c r="P195" s="137">
        <f t="shared" si="31"/>
        <v>0</v>
      </c>
      <c r="Q195" s="137">
        <v>1E-4</v>
      </c>
      <c r="R195" s="137">
        <f t="shared" si="32"/>
        <v>1E-4</v>
      </c>
      <c r="S195" s="137">
        <v>0</v>
      </c>
      <c r="T195" s="138">
        <f t="shared" si="33"/>
        <v>0</v>
      </c>
      <c r="AR195" s="139" t="s">
        <v>128</v>
      </c>
      <c r="AT195" s="139" t="s">
        <v>125</v>
      </c>
      <c r="AU195" s="139" t="s">
        <v>113</v>
      </c>
      <c r="AY195" s="13" t="s">
        <v>114</v>
      </c>
      <c r="BE195" s="140">
        <f t="shared" si="34"/>
        <v>0</v>
      </c>
      <c r="BF195" s="140">
        <f t="shared" si="35"/>
        <v>0</v>
      </c>
      <c r="BG195" s="140">
        <f t="shared" si="36"/>
        <v>0</v>
      </c>
      <c r="BH195" s="140">
        <f t="shared" si="37"/>
        <v>0</v>
      </c>
      <c r="BI195" s="140">
        <f t="shared" si="38"/>
        <v>0</v>
      </c>
      <c r="BJ195" s="13" t="s">
        <v>113</v>
      </c>
      <c r="BK195" s="140">
        <f t="shared" si="39"/>
        <v>0</v>
      </c>
      <c r="BL195" s="13" t="s">
        <v>122</v>
      </c>
      <c r="BM195" s="139" t="s">
        <v>374</v>
      </c>
    </row>
    <row r="196" spans="2:65" s="1" customFormat="1" ht="21.75" customHeight="1">
      <c r="B196" s="127"/>
      <c r="C196" s="128" t="s">
        <v>375</v>
      </c>
      <c r="D196" s="128" t="s">
        <v>118</v>
      </c>
      <c r="E196" s="129" t="s">
        <v>376</v>
      </c>
      <c r="F196" s="130" t="s">
        <v>377</v>
      </c>
      <c r="G196" s="131" t="s">
        <v>133</v>
      </c>
      <c r="H196" s="132">
        <v>1</v>
      </c>
      <c r="I196" s="133"/>
      <c r="J196" s="133">
        <f t="shared" si="30"/>
        <v>0</v>
      </c>
      <c r="K196" s="134"/>
      <c r="L196" s="25"/>
      <c r="M196" s="135" t="s">
        <v>1</v>
      </c>
      <c r="N196" s="136" t="s">
        <v>37</v>
      </c>
      <c r="O196" s="137">
        <v>0.38900000000000001</v>
      </c>
      <c r="P196" s="137">
        <f t="shared" si="31"/>
        <v>0.38900000000000001</v>
      </c>
      <c r="Q196" s="137">
        <v>2.0000000000000002E-5</v>
      </c>
      <c r="R196" s="137">
        <f t="shared" si="32"/>
        <v>2.0000000000000002E-5</v>
      </c>
      <c r="S196" s="137">
        <v>0</v>
      </c>
      <c r="T196" s="138">
        <f t="shared" si="33"/>
        <v>0</v>
      </c>
      <c r="AR196" s="139" t="s">
        <v>122</v>
      </c>
      <c r="AT196" s="139" t="s">
        <v>118</v>
      </c>
      <c r="AU196" s="139" t="s">
        <v>113</v>
      </c>
      <c r="AY196" s="13" t="s">
        <v>114</v>
      </c>
      <c r="BE196" s="140">
        <f t="shared" si="34"/>
        <v>0</v>
      </c>
      <c r="BF196" s="140">
        <f t="shared" si="35"/>
        <v>0</v>
      </c>
      <c r="BG196" s="140">
        <f t="shared" si="36"/>
        <v>0</v>
      </c>
      <c r="BH196" s="140">
        <f t="shared" si="37"/>
        <v>0</v>
      </c>
      <c r="BI196" s="140">
        <f t="shared" si="38"/>
        <v>0</v>
      </c>
      <c r="BJ196" s="13" t="s">
        <v>113</v>
      </c>
      <c r="BK196" s="140">
        <f t="shared" si="39"/>
        <v>0</v>
      </c>
      <c r="BL196" s="13" t="s">
        <v>122</v>
      </c>
      <c r="BM196" s="139" t="s">
        <v>378</v>
      </c>
    </row>
    <row r="197" spans="2:65" s="1" customFormat="1" ht="24.15" customHeight="1">
      <c r="B197" s="127"/>
      <c r="C197" s="141" t="s">
        <v>379</v>
      </c>
      <c r="D197" s="141" t="s">
        <v>125</v>
      </c>
      <c r="E197" s="142" t="s">
        <v>380</v>
      </c>
      <c r="F197" s="143" t="s">
        <v>381</v>
      </c>
      <c r="G197" s="144" t="s">
        <v>133</v>
      </c>
      <c r="H197" s="145">
        <v>1</v>
      </c>
      <c r="I197" s="146"/>
      <c r="J197" s="146">
        <f t="shared" si="30"/>
        <v>0</v>
      </c>
      <c r="K197" s="147"/>
      <c r="L197" s="148"/>
      <c r="M197" s="149" t="s">
        <v>1</v>
      </c>
      <c r="N197" s="150" t="s">
        <v>37</v>
      </c>
      <c r="O197" s="137">
        <v>0</v>
      </c>
      <c r="P197" s="137">
        <f t="shared" si="31"/>
        <v>0</v>
      </c>
      <c r="Q197" s="137">
        <v>3.0000000000000001E-3</v>
      </c>
      <c r="R197" s="137">
        <f t="shared" si="32"/>
        <v>3.0000000000000001E-3</v>
      </c>
      <c r="S197" s="137">
        <v>0</v>
      </c>
      <c r="T197" s="138">
        <f t="shared" si="33"/>
        <v>0</v>
      </c>
      <c r="AR197" s="139" t="s">
        <v>128</v>
      </c>
      <c r="AT197" s="139" t="s">
        <v>125</v>
      </c>
      <c r="AU197" s="139" t="s">
        <v>113</v>
      </c>
      <c r="AY197" s="13" t="s">
        <v>114</v>
      </c>
      <c r="BE197" s="140">
        <f t="shared" si="34"/>
        <v>0</v>
      </c>
      <c r="BF197" s="140">
        <f t="shared" si="35"/>
        <v>0</v>
      </c>
      <c r="BG197" s="140">
        <f t="shared" si="36"/>
        <v>0</v>
      </c>
      <c r="BH197" s="140">
        <f t="shared" si="37"/>
        <v>0</v>
      </c>
      <c r="BI197" s="140">
        <f t="shared" si="38"/>
        <v>0</v>
      </c>
      <c r="BJ197" s="13" t="s">
        <v>113</v>
      </c>
      <c r="BK197" s="140">
        <f t="shared" si="39"/>
        <v>0</v>
      </c>
      <c r="BL197" s="13" t="s">
        <v>122</v>
      </c>
      <c r="BM197" s="139" t="s">
        <v>382</v>
      </c>
    </row>
    <row r="198" spans="2:65" s="1" customFormat="1" ht="24.15" customHeight="1">
      <c r="B198" s="127"/>
      <c r="C198" s="141" t="s">
        <v>383</v>
      </c>
      <c r="D198" s="141" t="s">
        <v>125</v>
      </c>
      <c r="E198" s="142" t="s">
        <v>384</v>
      </c>
      <c r="F198" s="143" t="s">
        <v>385</v>
      </c>
      <c r="G198" s="144" t="s">
        <v>386</v>
      </c>
      <c r="H198" s="145">
        <v>1</v>
      </c>
      <c r="I198" s="146"/>
      <c r="J198" s="146">
        <f t="shared" si="30"/>
        <v>0</v>
      </c>
      <c r="K198" s="147"/>
      <c r="L198" s="148"/>
      <c r="M198" s="149" t="s">
        <v>1</v>
      </c>
      <c r="N198" s="150" t="s">
        <v>37</v>
      </c>
      <c r="O198" s="137">
        <v>0</v>
      </c>
      <c r="P198" s="137">
        <f t="shared" si="31"/>
        <v>0</v>
      </c>
      <c r="Q198" s="137">
        <v>3.0000000000000001E-3</v>
      </c>
      <c r="R198" s="137">
        <f t="shared" si="32"/>
        <v>3.0000000000000001E-3</v>
      </c>
      <c r="S198" s="137">
        <v>0</v>
      </c>
      <c r="T198" s="138">
        <f t="shared" si="33"/>
        <v>0</v>
      </c>
      <c r="AR198" s="139" t="s">
        <v>128</v>
      </c>
      <c r="AT198" s="139" t="s">
        <v>125</v>
      </c>
      <c r="AU198" s="139" t="s">
        <v>113</v>
      </c>
      <c r="AY198" s="13" t="s">
        <v>114</v>
      </c>
      <c r="BE198" s="140">
        <f t="shared" si="34"/>
        <v>0</v>
      </c>
      <c r="BF198" s="140">
        <f t="shared" si="35"/>
        <v>0</v>
      </c>
      <c r="BG198" s="140">
        <f t="shared" si="36"/>
        <v>0</v>
      </c>
      <c r="BH198" s="140">
        <f t="shared" si="37"/>
        <v>0</v>
      </c>
      <c r="BI198" s="140">
        <f t="shared" si="38"/>
        <v>0</v>
      </c>
      <c r="BJ198" s="13" t="s">
        <v>113</v>
      </c>
      <c r="BK198" s="140">
        <f t="shared" si="39"/>
        <v>0</v>
      </c>
      <c r="BL198" s="13" t="s">
        <v>122</v>
      </c>
      <c r="BM198" s="139" t="s">
        <v>387</v>
      </c>
    </row>
    <row r="199" spans="2:65" s="1" customFormat="1" ht="16.5" customHeight="1">
      <c r="B199" s="127"/>
      <c r="C199" s="128" t="s">
        <v>388</v>
      </c>
      <c r="D199" s="128" t="s">
        <v>118</v>
      </c>
      <c r="E199" s="129" t="s">
        <v>389</v>
      </c>
      <c r="F199" s="130" t="s">
        <v>390</v>
      </c>
      <c r="G199" s="131" t="s">
        <v>133</v>
      </c>
      <c r="H199" s="132">
        <v>1</v>
      </c>
      <c r="I199" s="133"/>
      <c r="J199" s="133">
        <f t="shared" si="30"/>
        <v>0</v>
      </c>
      <c r="K199" s="134"/>
      <c r="L199" s="25"/>
      <c r="M199" s="135" t="s">
        <v>1</v>
      </c>
      <c r="N199" s="136" t="s">
        <v>37</v>
      </c>
      <c r="O199" s="137">
        <v>0.17504</v>
      </c>
      <c r="P199" s="137">
        <f t="shared" si="31"/>
        <v>0.17504</v>
      </c>
      <c r="Q199" s="137">
        <v>2.0000000000000002E-5</v>
      </c>
      <c r="R199" s="137">
        <f t="shared" si="32"/>
        <v>2.0000000000000002E-5</v>
      </c>
      <c r="S199" s="137">
        <v>0</v>
      </c>
      <c r="T199" s="138">
        <f t="shared" si="33"/>
        <v>0</v>
      </c>
      <c r="AR199" s="139" t="s">
        <v>122</v>
      </c>
      <c r="AT199" s="139" t="s">
        <v>118</v>
      </c>
      <c r="AU199" s="139" t="s">
        <v>113</v>
      </c>
      <c r="AY199" s="13" t="s">
        <v>114</v>
      </c>
      <c r="BE199" s="140">
        <f t="shared" si="34"/>
        <v>0</v>
      </c>
      <c r="BF199" s="140">
        <f t="shared" si="35"/>
        <v>0</v>
      </c>
      <c r="BG199" s="140">
        <f t="shared" si="36"/>
        <v>0</v>
      </c>
      <c r="BH199" s="140">
        <f t="shared" si="37"/>
        <v>0</v>
      </c>
      <c r="BI199" s="140">
        <f t="shared" si="38"/>
        <v>0</v>
      </c>
      <c r="BJ199" s="13" t="s">
        <v>113</v>
      </c>
      <c r="BK199" s="140">
        <f t="shared" si="39"/>
        <v>0</v>
      </c>
      <c r="BL199" s="13" t="s">
        <v>122</v>
      </c>
      <c r="BM199" s="139" t="s">
        <v>391</v>
      </c>
    </row>
    <row r="200" spans="2:65" s="1" customFormat="1" ht="21.75" customHeight="1">
      <c r="B200" s="127"/>
      <c r="C200" s="141" t="s">
        <v>392</v>
      </c>
      <c r="D200" s="141" t="s">
        <v>125</v>
      </c>
      <c r="E200" s="142" t="s">
        <v>393</v>
      </c>
      <c r="F200" s="143" t="s">
        <v>394</v>
      </c>
      <c r="G200" s="144" t="s">
        <v>133</v>
      </c>
      <c r="H200" s="145">
        <v>1</v>
      </c>
      <c r="I200" s="146"/>
      <c r="J200" s="146">
        <f t="shared" si="30"/>
        <v>0</v>
      </c>
      <c r="K200" s="147"/>
      <c r="L200" s="148"/>
      <c r="M200" s="149" t="s">
        <v>1</v>
      </c>
      <c r="N200" s="150" t="s">
        <v>37</v>
      </c>
      <c r="O200" s="137">
        <v>0</v>
      </c>
      <c r="P200" s="137">
        <f t="shared" si="31"/>
        <v>0</v>
      </c>
      <c r="Q200" s="137">
        <v>1.8000000000000001E-4</v>
      </c>
      <c r="R200" s="137">
        <f t="shared" si="32"/>
        <v>1.8000000000000001E-4</v>
      </c>
      <c r="S200" s="137">
        <v>0</v>
      </c>
      <c r="T200" s="138">
        <f t="shared" si="33"/>
        <v>0</v>
      </c>
      <c r="AR200" s="139" t="s">
        <v>128</v>
      </c>
      <c r="AT200" s="139" t="s">
        <v>125</v>
      </c>
      <c r="AU200" s="139" t="s">
        <v>113</v>
      </c>
      <c r="AY200" s="13" t="s">
        <v>114</v>
      </c>
      <c r="BE200" s="140">
        <f t="shared" si="34"/>
        <v>0</v>
      </c>
      <c r="BF200" s="140">
        <f t="shared" si="35"/>
        <v>0</v>
      </c>
      <c r="BG200" s="140">
        <f t="shared" si="36"/>
        <v>0</v>
      </c>
      <c r="BH200" s="140">
        <f t="shared" si="37"/>
        <v>0</v>
      </c>
      <c r="BI200" s="140">
        <f t="shared" si="38"/>
        <v>0</v>
      </c>
      <c r="BJ200" s="13" t="s">
        <v>113</v>
      </c>
      <c r="BK200" s="140">
        <f t="shared" si="39"/>
        <v>0</v>
      </c>
      <c r="BL200" s="13" t="s">
        <v>122</v>
      </c>
      <c r="BM200" s="139" t="s">
        <v>395</v>
      </c>
    </row>
    <row r="201" spans="2:65" s="1" customFormat="1" ht="24.15" customHeight="1">
      <c r="B201" s="127"/>
      <c r="C201" s="128" t="s">
        <v>396</v>
      </c>
      <c r="D201" s="128" t="s">
        <v>118</v>
      </c>
      <c r="E201" s="129" t="s">
        <v>397</v>
      </c>
      <c r="F201" s="130" t="s">
        <v>398</v>
      </c>
      <c r="G201" s="131" t="s">
        <v>133</v>
      </c>
      <c r="H201" s="132">
        <v>4</v>
      </c>
      <c r="I201" s="133"/>
      <c r="J201" s="133">
        <f t="shared" si="30"/>
        <v>0</v>
      </c>
      <c r="K201" s="134"/>
      <c r="L201" s="25"/>
      <c r="M201" s="135" t="s">
        <v>1</v>
      </c>
      <c r="N201" s="136" t="s">
        <v>37</v>
      </c>
      <c r="O201" s="137">
        <v>0.38135000000000002</v>
      </c>
      <c r="P201" s="137">
        <f t="shared" si="31"/>
        <v>1.5254000000000001</v>
      </c>
      <c r="Q201" s="137">
        <v>5.8E-4</v>
      </c>
      <c r="R201" s="137">
        <f t="shared" si="32"/>
        <v>2.32E-3</v>
      </c>
      <c r="S201" s="137">
        <v>0</v>
      </c>
      <c r="T201" s="138">
        <f t="shared" si="33"/>
        <v>0</v>
      </c>
      <c r="AR201" s="139" t="s">
        <v>122</v>
      </c>
      <c r="AT201" s="139" t="s">
        <v>118</v>
      </c>
      <c r="AU201" s="139" t="s">
        <v>113</v>
      </c>
      <c r="AY201" s="13" t="s">
        <v>114</v>
      </c>
      <c r="BE201" s="140">
        <f t="shared" si="34"/>
        <v>0</v>
      </c>
      <c r="BF201" s="140">
        <f t="shared" si="35"/>
        <v>0</v>
      </c>
      <c r="BG201" s="140">
        <f t="shared" si="36"/>
        <v>0</v>
      </c>
      <c r="BH201" s="140">
        <f t="shared" si="37"/>
        <v>0</v>
      </c>
      <c r="BI201" s="140">
        <f t="shared" si="38"/>
        <v>0</v>
      </c>
      <c r="BJ201" s="13" t="s">
        <v>113</v>
      </c>
      <c r="BK201" s="140">
        <f t="shared" si="39"/>
        <v>0</v>
      </c>
      <c r="BL201" s="13" t="s">
        <v>122</v>
      </c>
      <c r="BM201" s="139" t="s">
        <v>399</v>
      </c>
    </row>
    <row r="202" spans="2:65" s="1" customFormat="1" ht="24.15" customHeight="1">
      <c r="B202" s="127"/>
      <c r="C202" s="141" t="s">
        <v>400</v>
      </c>
      <c r="D202" s="141" t="s">
        <v>125</v>
      </c>
      <c r="E202" s="142" t="s">
        <v>401</v>
      </c>
      <c r="F202" s="143" t="s">
        <v>402</v>
      </c>
      <c r="G202" s="144" t="s">
        <v>133</v>
      </c>
      <c r="H202" s="145">
        <v>4</v>
      </c>
      <c r="I202" s="146"/>
      <c r="J202" s="146">
        <f t="shared" si="30"/>
        <v>0</v>
      </c>
      <c r="K202" s="147"/>
      <c r="L202" s="148"/>
      <c r="M202" s="149" t="s">
        <v>1</v>
      </c>
      <c r="N202" s="150" t="s">
        <v>37</v>
      </c>
      <c r="O202" s="137">
        <v>0</v>
      </c>
      <c r="P202" s="137">
        <f t="shared" si="31"/>
        <v>0</v>
      </c>
      <c r="Q202" s="137">
        <v>2.5000000000000001E-4</v>
      </c>
      <c r="R202" s="137">
        <f t="shared" si="32"/>
        <v>1E-3</v>
      </c>
      <c r="S202" s="137">
        <v>0</v>
      </c>
      <c r="T202" s="138">
        <f t="shared" si="33"/>
        <v>0</v>
      </c>
      <c r="AR202" s="139" t="s">
        <v>128</v>
      </c>
      <c r="AT202" s="139" t="s">
        <v>125</v>
      </c>
      <c r="AU202" s="139" t="s">
        <v>113</v>
      </c>
      <c r="AY202" s="13" t="s">
        <v>114</v>
      </c>
      <c r="BE202" s="140">
        <f t="shared" si="34"/>
        <v>0</v>
      </c>
      <c r="BF202" s="140">
        <f t="shared" si="35"/>
        <v>0</v>
      </c>
      <c r="BG202" s="140">
        <f t="shared" si="36"/>
        <v>0</v>
      </c>
      <c r="BH202" s="140">
        <f t="shared" si="37"/>
        <v>0</v>
      </c>
      <c r="BI202" s="140">
        <f t="shared" si="38"/>
        <v>0</v>
      </c>
      <c r="BJ202" s="13" t="s">
        <v>113</v>
      </c>
      <c r="BK202" s="140">
        <f t="shared" si="39"/>
        <v>0</v>
      </c>
      <c r="BL202" s="13" t="s">
        <v>122</v>
      </c>
      <c r="BM202" s="139" t="s">
        <v>403</v>
      </c>
    </row>
    <row r="203" spans="2:65" s="1" customFormat="1" ht="24.15" customHeight="1">
      <c r="B203" s="127"/>
      <c r="C203" s="128" t="s">
        <v>404</v>
      </c>
      <c r="D203" s="128" t="s">
        <v>118</v>
      </c>
      <c r="E203" s="129" t="s">
        <v>405</v>
      </c>
      <c r="F203" s="130" t="s">
        <v>406</v>
      </c>
      <c r="G203" s="131" t="s">
        <v>133</v>
      </c>
      <c r="H203" s="132">
        <v>4</v>
      </c>
      <c r="I203" s="133"/>
      <c r="J203" s="133">
        <f t="shared" si="30"/>
        <v>0</v>
      </c>
      <c r="K203" s="134"/>
      <c r="L203" s="25"/>
      <c r="M203" s="135" t="s">
        <v>1</v>
      </c>
      <c r="N203" s="136" t="s">
        <v>37</v>
      </c>
      <c r="O203" s="137">
        <v>0.40537000000000001</v>
      </c>
      <c r="P203" s="137">
        <f t="shared" si="31"/>
        <v>1.62148</v>
      </c>
      <c r="Q203" s="137">
        <v>5.8E-4</v>
      </c>
      <c r="R203" s="137">
        <f t="shared" si="32"/>
        <v>2.32E-3</v>
      </c>
      <c r="S203" s="137">
        <v>0</v>
      </c>
      <c r="T203" s="138">
        <f t="shared" si="33"/>
        <v>0</v>
      </c>
      <c r="AR203" s="139" t="s">
        <v>122</v>
      </c>
      <c r="AT203" s="139" t="s">
        <v>118</v>
      </c>
      <c r="AU203" s="139" t="s">
        <v>113</v>
      </c>
      <c r="AY203" s="13" t="s">
        <v>114</v>
      </c>
      <c r="BE203" s="140">
        <f t="shared" si="34"/>
        <v>0</v>
      </c>
      <c r="BF203" s="140">
        <f t="shared" si="35"/>
        <v>0</v>
      </c>
      <c r="BG203" s="140">
        <f t="shared" si="36"/>
        <v>0</v>
      </c>
      <c r="BH203" s="140">
        <f t="shared" si="37"/>
        <v>0</v>
      </c>
      <c r="BI203" s="140">
        <f t="shared" si="38"/>
        <v>0</v>
      </c>
      <c r="BJ203" s="13" t="s">
        <v>113</v>
      </c>
      <c r="BK203" s="140">
        <f t="shared" si="39"/>
        <v>0</v>
      </c>
      <c r="BL203" s="13" t="s">
        <v>122</v>
      </c>
      <c r="BM203" s="139" t="s">
        <v>407</v>
      </c>
    </row>
    <row r="204" spans="2:65" s="1" customFormat="1" ht="33" customHeight="1">
      <c r="B204" s="127"/>
      <c r="C204" s="141" t="s">
        <v>408</v>
      </c>
      <c r="D204" s="141" t="s">
        <v>125</v>
      </c>
      <c r="E204" s="142" t="s">
        <v>409</v>
      </c>
      <c r="F204" s="143" t="s">
        <v>410</v>
      </c>
      <c r="G204" s="144" t="s">
        <v>133</v>
      </c>
      <c r="H204" s="145">
        <v>4</v>
      </c>
      <c r="I204" s="146"/>
      <c r="J204" s="146">
        <f t="shared" si="30"/>
        <v>0</v>
      </c>
      <c r="K204" s="147"/>
      <c r="L204" s="148"/>
      <c r="M204" s="149" t="s">
        <v>1</v>
      </c>
      <c r="N204" s="150" t="s">
        <v>37</v>
      </c>
      <c r="O204" s="137">
        <v>0</v>
      </c>
      <c r="P204" s="137">
        <f t="shared" si="31"/>
        <v>0</v>
      </c>
      <c r="Q204" s="137">
        <v>4.8000000000000001E-4</v>
      </c>
      <c r="R204" s="137">
        <f t="shared" si="32"/>
        <v>1.92E-3</v>
      </c>
      <c r="S204" s="137">
        <v>0</v>
      </c>
      <c r="T204" s="138">
        <f t="shared" si="33"/>
        <v>0</v>
      </c>
      <c r="AR204" s="139" t="s">
        <v>128</v>
      </c>
      <c r="AT204" s="139" t="s">
        <v>125</v>
      </c>
      <c r="AU204" s="139" t="s">
        <v>113</v>
      </c>
      <c r="AY204" s="13" t="s">
        <v>114</v>
      </c>
      <c r="BE204" s="140">
        <f t="shared" si="34"/>
        <v>0</v>
      </c>
      <c r="BF204" s="140">
        <f t="shared" si="35"/>
        <v>0</v>
      </c>
      <c r="BG204" s="140">
        <f t="shared" si="36"/>
        <v>0</v>
      </c>
      <c r="BH204" s="140">
        <f t="shared" si="37"/>
        <v>0</v>
      </c>
      <c r="BI204" s="140">
        <f t="shared" si="38"/>
        <v>0</v>
      </c>
      <c r="BJ204" s="13" t="s">
        <v>113</v>
      </c>
      <c r="BK204" s="140">
        <f t="shared" si="39"/>
        <v>0</v>
      </c>
      <c r="BL204" s="13" t="s">
        <v>122</v>
      </c>
      <c r="BM204" s="139" t="s">
        <v>411</v>
      </c>
    </row>
    <row r="205" spans="2:65" s="1" customFormat="1" ht="21.75" customHeight="1">
      <c r="B205" s="127"/>
      <c r="C205" s="128" t="s">
        <v>412</v>
      </c>
      <c r="D205" s="128" t="s">
        <v>118</v>
      </c>
      <c r="E205" s="129" t="s">
        <v>413</v>
      </c>
      <c r="F205" s="130" t="s">
        <v>414</v>
      </c>
      <c r="G205" s="131" t="s">
        <v>146</v>
      </c>
      <c r="H205" s="132">
        <v>5.2919999999999998</v>
      </c>
      <c r="I205" s="133"/>
      <c r="J205" s="133">
        <f t="shared" si="30"/>
        <v>0</v>
      </c>
      <c r="K205" s="134"/>
      <c r="L205" s="25"/>
      <c r="M205" s="135" t="s">
        <v>1</v>
      </c>
      <c r="N205" s="136" t="s">
        <v>37</v>
      </c>
      <c r="O205" s="137">
        <v>0</v>
      </c>
      <c r="P205" s="137">
        <f t="shared" si="31"/>
        <v>0</v>
      </c>
      <c r="Q205" s="137">
        <v>0</v>
      </c>
      <c r="R205" s="137">
        <f t="shared" si="32"/>
        <v>0</v>
      </c>
      <c r="S205" s="137">
        <v>0</v>
      </c>
      <c r="T205" s="138">
        <f t="shared" si="33"/>
        <v>0</v>
      </c>
      <c r="AR205" s="139" t="s">
        <v>122</v>
      </c>
      <c r="AT205" s="139" t="s">
        <v>118</v>
      </c>
      <c r="AU205" s="139" t="s">
        <v>113</v>
      </c>
      <c r="AY205" s="13" t="s">
        <v>114</v>
      </c>
      <c r="BE205" s="140">
        <f t="shared" si="34"/>
        <v>0</v>
      </c>
      <c r="BF205" s="140">
        <f t="shared" si="35"/>
        <v>0</v>
      </c>
      <c r="BG205" s="140">
        <f t="shared" si="36"/>
        <v>0</v>
      </c>
      <c r="BH205" s="140">
        <f t="shared" si="37"/>
        <v>0</v>
      </c>
      <c r="BI205" s="140">
        <f t="shared" si="38"/>
        <v>0</v>
      </c>
      <c r="BJ205" s="13" t="s">
        <v>113</v>
      </c>
      <c r="BK205" s="140">
        <f t="shared" si="39"/>
        <v>0</v>
      </c>
      <c r="BL205" s="13" t="s">
        <v>122</v>
      </c>
      <c r="BM205" s="139" t="s">
        <v>415</v>
      </c>
    </row>
    <row r="206" spans="2:65" s="1" customFormat="1" ht="24.15" customHeight="1">
      <c r="B206" s="127"/>
      <c r="C206" s="128" t="s">
        <v>416</v>
      </c>
      <c r="D206" s="128" t="s">
        <v>118</v>
      </c>
      <c r="E206" s="129" t="s">
        <v>417</v>
      </c>
      <c r="F206" s="130" t="s">
        <v>418</v>
      </c>
      <c r="G206" s="131" t="s">
        <v>146</v>
      </c>
      <c r="H206" s="132">
        <v>5.2919999999999998</v>
      </c>
      <c r="I206" s="133"/>
      <c r="J206" s="133">
        <f t="shared" si="30"/>
        <v>0</v>
      </c>
      <c r="K206" s="134"/>
      <c r="L206" s="25"/>
      <c r="M206" s="135" t="s">
        <v>1</v>
      </c>
      <c r="N206" s="136" t="s">
        <v>37</v>
      </c>
      <c r="O206" s="137">
        <v>0</v>
      </c>
      <c r="P206" s="137">
        <f t="shared" si="31"/>
        <v>0</v>
      </c>
      <c r="Q206" s="137">
        <v>0</v>
      </c>
      <c r="R206" s="137">
        <f t="shared" si="32"/>
        <v>0</v>
      </c>
      <c r="S206" s="137">
        <v>0</v>
      </c>
      <c r="T206" s="138">
        <f t="shared" si="33"/>
        <v>0</v>
      </c>
      <c r="AR206" s="139" t="s">
        <v>122</v>
      </c>
      <c r="AT206" s="139" t="s">
        <v>118</v>
      </c>
      <c r="AU206" s="139" t="s">
        <v>113</v>
      </c>
      <c r="AY206" s="13" t="s">
        <v>114</v>
      </c>
      <c r="BE206" s="140">
        <f t="shared" si="34"/>
        <v>0</v>
      </c>
      <c r="BF206" s="140">
        <f t="shared" si="35"/>
        <v>0</v>
      </c>
      <c r="BG206" s="140">
        <f t="shared" si="36"/>
        <v>0</v>
      </c>
      <c r="BH206" s="140">
        <f t="shared" si="37"/>
        <v>0</v>
      </c>
      <c r="BI206" s="140">
        <f t="shared" si="38"/>
        <v>0</v>
      </c>
      <c r="BJ206" s="13" t="s">
        <v>113</v>
      </c>
      <c r="BK206" s="140">
        <f t="shared" si="39"/>
        <v>0</v>
      </c>
      <c r="BL206" s="13" t="s">
        <v>122</v>
      </c>
      <c r="BM206" s="139" t="s">
        <v>419</v>
      </c>
    </row>
    <row r="207" spans="2:65" s="11" customFormat="1" ht="25.95" customHeight="1">
      <c r="B207" s="116"/>
      <c r="D207" s="117" t="s">
        <v>70</v>
      </c>
      <c r="E207" s="118" t="s">
        <v>125</v>
      </c>
      <c r="F207" s="118" t="s">
        <v>420</v>
      </c>
      <c r="J207" s="119">
        <f>BK207</f>
        <v>0</v>
      </c>
      <c r="L207" s="116"/>
      <c r="M207" s="120"/>
      <c r="P207" s="121">
        <f>P208+P221</f>
        <v>26.988</v>
      </c>
      <c r="R207" s="121">
        <f>R208+R221</f>
        <v>2.0729999999999998E-2</v>
      </c>
      <c r="T207" s="122">
        <f>T208+T221</f>
        <v>0</v>
      </c>
      <c r="AR207" s="117" t="s">
        <v>421</v>
      </c>
      <c r="AT207" s="123" t="s">
        <v>70</v>
      </c>
      <c r="AU207" s="123" t="s">
        <v>71</v>
      </c>
      <c r="AY207" s="117" t="s">
        <v>114</v>
      </c>
      <c r="BK207" s="124">
        <f>BK208+BK221</f>
        <v>0</v>
      </c>
    </row>
    <row r="208" spans="2:65" s="11" customFormat="1" ht="22.95" customHeight="1">
      <c r="B208" s="116"/>
      <c r="D208" s="117" t="s">
        <v>70</v>
      </c>
      <c r="E208" s="125" t="s">
        <v>422</v>
      </c>
      <c r="F208" s="125" t="s">
        <v>423</v>
      </c>
      <c r="J208" s="126">
        <f>BK208</f>
        <v>0</v>
      </c>
      <c r="L208" s="116"/>
      <c r="M208" s="120"/>
      <c r="P208" s="121">
        <f>SUM(P209:P220)</f>
        <v>25.788</v>
      </c>
      <c r="R208" s="121">
        <f>SUM(R209:R220)</f>
        <v>1.9809999999999998E-2</v>
      </c>
      <c r="T208" s="122">
        <f>SUM(T209:T220)</f>
        <v>0</v>
      </c>
      <c r="AR208" s="117" t="s">
        <v>421</v>
      </c>
      <c r="AT208" s="123" t="s">
        <v>70</v>
      </c>
      <c r="AU208" s="123" t="s">
        <v>79</v>
      </c>
      <c r="AY208" s="117" t="s">
        <v>114</v>
      </c>
      <c r="BK208" s="124">
        <f>SUM(BK209:BK220)</f>
        <v>0</v>
      </c>
    </row>
    <row r="209" spans="2:65" s="1" customFormat="1" ht="16.5" customHeight="1">
      <c r="B209" s="127"/>
      <c r="C209" s="128" t="s">
        <v>424</v>
      </c>
      <c r="D209" s="128" t="s">
        <v>118</v>
      </c>
      <c r="E209" s="129" t="s">
        <v>425</v>
      </c>
      <c r="F209" s="130" t="s">
        <v>426</v>
      </c>
      <c r="G209" s="131" t="s">
        <v>133</v>
      </c>
      <c r="H209" s="132">
        <v>84</v>
      </c>
      <c r="I209" s="133"/>
      <c r="J209" s="133">
        <f t="shared" ref="J209:J220" si="40">ROUND(I209*H209,2)</f>
        <v>0</v>
      </c>
      <c r="K209" s="134"/>
      <c r="L209" s="25"/>
      <c r="M209" s="135" t="s">
        <v>1</v>
      </c>
      <c r="N209" s="136" t="s">
        <v>37</v>
      </c>
      <c r="O209" s="137">
        <v>0.307</v>
      </c>
      <c r="P209" s="137">
        <f t="shared" ref="P209:P220" si="41">O209*H209</f>
        <v>25.788</v>
      </c>
      <c r="Q209" s="137">
        <v>3.0000000000000001E-5</v>
      </c>
      <c r="R209" s="137">
        <f t="shared" ref="R209:R220" si="42">Q209*H209</f>
        <v>2.5200000000000001E-3</v>
      </c>
      <c r="S209" s="137">
        <v>0</v>
      </c>
      <c r="T209" s="138">
        <f t="shared" ref="T209:T220" si="43">S209*H209</f>
        <v>0</v>
      </c>
      <c r="AR209" s="139" t="s">
        <v>427</v>
      </c>
      <c r="AT209" s="139" t="s">
        <v>118</v>
      </c>
      <c r="AU209" s="139" t="s">
        <v>113</v>
      </c>
      <c r="AY209" s="13" t="s">
        <v>114</v>
      </c>
      <c r="BE209" s="140">
        <f t="shared" ref="BE209:BE220" si="44">IF(N209="základná",J209,0)</f>
        <v>0</v>
      </c>
      <c r="BF209" s="140">
        <f t="shared" ref="BF209:BF220" si="45">IF(N209="znížená",J209,0)</f>
        <v>0</v>
      </c>
      <c r="BG209" s="140">
        <f t="shared" ref="BG209:BG220" si="46">IF(N209="zákl. prenesená",J209,0)</f>
        <v>0</v>
      </c>
      <c r="BH209" s="140">
        <f t="shared" ref="BH209:BH220" si="47">IF(N209="zníž. prenesená",J209,0)</f>
        <v>0</v>
      </c>
      <c r="BI209" s="140">
        <f t="shared" ref="BI209:BI220" si="48">IF(N209="nulová",J209,0)</f>
        <v>0</v>
      </c>
      <c r="BJ209" s="13" t="s">
        <v>113</v>
      </c>
      <c r="BK209" s="140">
        <f t="shared" ref="BK209:BK220" si="49">ROUND(I209*H209,2)</f>
        <v>0</v>
      </c>
      <c r="BL209" s="13" t="s">
        <v>427</v>
      </c>
      <c r="BM209" s="139" t="s">
        <v>428</v>
      </c>
    </row>
    <row r="210" spans="2:65" s="1" customFormat="1" ht="24.15" customHeight="1">
      <c r="B210" s="127"/>
      <c r="C210" s="141" t="s">
        <v>429</v>
      </c>
      <c r="D210" s="141" t="s">
        <v>125</v>
      </c>
      <c r="E210" s="142" t="s">
        <v>430</v>
      </c>
      <c r="F210" s="143" t="s">
        <v>431</v>
      </c>
      <c r="G210" s="144" t="s">
        <v>133</v>
      </c>
      <c r="H210" s="145">
        <v>8</v>
      </c>
      <c r="I210" s="146"/>
      <c r="J210" s="146">
        <f t="shared" si="40"/>
        <v>0</v>
      </c>
      <c r="K210" s="147"/>
      <c r="L210" s="148"/>
      <c r="M210" s="149" t="s">
        <v>1</v>
      </c>
      <c r="N210" s="150" t="s">
        <v>37</v>
      </c>
      <c r="O210" s="137">
        <v>0</v>
      </c>
      <c r="P210" s="137">
        <f t="shared" si="41"/>
        <v>0</v>
      </c>
      <c r="Q210" s="137">
        <v>2.4000000000000001E-4</v>
      </c>
      <c r="R210" s="137">
        <f t="shared" si="42"/>
        <v>1.92E-3</v>
      </c>
      <c r="S210" s="137">
        <v>0</v>
      </c>
      <c r="T210" s="138">
        <f t="shared" si="43"/>
        <v>0</v>
      </c>
      <c r="AR210" s="139" t="s">
        <v>432</v>
      </c>
      <c r="AT210" s="139" t="s">
        <v>125</v>
      </c>
      <c r="AU210" s="139" t="s">
        <v>113</v>
      </c>
      <c r="AY210" s="13" t="s">
        <v>114</v>
      </c>
      <c r="BE210" s="140">
        <f t="shared" si="44"/>
        <v>0</v>
      </c>
      <c r="BF210" s="140">
        <f t="shared" si="45"/>
        <v>0</v>
      </c>
      <c r="BG210" s="140">
        <f t="shared" si="46"/>
        <v>0</v>
      </c>
      <c r="BH210" s="140">
        <f t="shared" si="47"/>
        <v>0</v>
      </c>
      <c r="BI210" s="140">
        <f t="shared" si="48"/>
        <v>0</v>
      </c>
      <c r="BJ210" s="13" t="s">
        <v>113</v>
      </c>
      <c r="BK210" s="140">
        <f t="shared" si="49"/>
        <v>0</v>
      </c>
      <c r="BL210" s="13" t="s">
        <v>432</v>
      </c>
      <c r="BM210" s="139" t="s">
        <v>433</v>
      </c>
    </row>
    <row r="211" spans="2:65" s="1" customFormat="1" ht="24.15" customHeight="1">
      <c r="B211" s="127"/>
      <c r="C211" s="141" t="s">
        <v>427</v>
      </c>
      <c r="D211" s="141" t="s">
        <v>125</v>
      </c>
      <c r="E211" s="142" t="s">
        <v>434</v>
      </c>
      <c r="F211" s="143" t="s">
        <v>435</v>
      </c>
      <c r="G211" s="144" t="s">
        <v>133</v>
      </c>
      <c r="H211" s="145">
        <v>8</v>
      </c>
      <c r="I211" s="146"/>
      <c r="J211" s="146">
        <f t="shared" si="40"/>
        <v>0</v>
      </c>
      <c r="K211" s="147"/>
      <c r="L211" s="148"/>
      <c r="M211" s="149" t="s">
        <v>1</v>
      </c>
      <c r="N211" s="150" t="s">
        <v>37</v>
      </c>
      <c r="O211" s="137">
        <v>0</v>
      </c>
      <c r="P211" s="137">
        <f t="shared" si="41"/>
        <v>0</v>
      </c>
      <c r="Q211" s="137">
        <v>1.6000000000000001E-4</v>
      </c>
      <c r="R211" s="137">
        <f t="shared" si="42"/>
        <v>1.2800000000000001E-3</v>
      </c>
      <c r="S211" s="137">
        <v>0</v>
      </c>
      <c r="T211" s="138">
        <f t="shared" si="43"/>
        <v>0</v>
      </c>
      <c r="AR211" s="139" t="s">
        <v>432</v>
      </c>
      <c r="AT211" s="139" t="s">
        <v>125</v>
      </c>
      <c r="AU211" s="139" t="s">
        <v>113</v>
      </c>
      <c r="AY211" s="13" t="s">
        <v>114</v>
      </c>
      <c r="BE211" s="140">
        <f t="shared" si="44"/>
        <v>0</v>
      </c>
      <c r="BF211" s="140">
        <f t="shared" si="45"/>
        <v>0</v>
      </c>
      <c r="BG211" s="140">
        <f t="shared" si="46"/>
        <v>0</v>
      </c>
      <c r="BH211" s="140">
        <f t="shared" si="47"/>
        <v>0</v>
      </c>
      <c r="BI211" s="140">
        <f t="shared" si="48"/>
        <v>0</v>
      </c>
      <c r="BJ211" s="13" t="s">
        <v>113</v>
      </c>
      <c r="BK211" s="140">
        <f t="shared" si="49"/>
        <v>0</v>
      </c>
      <c r="BL211" s="13" t="s">
        <v>432</v>
      </c>
      <c r="BM211" s="139" t="s">
        <v>436</v>
      </c>
    </row>
    <row r="212" spans="2:65" s="1" customFormat="1" ht="24.15" customHeight="1">
      <c r="B212" s="127"/>
      <c r="C212" s="141" t="s">
        <v>437</v>
      </c>
      <c r="D212" s="141" t="s">
        <v>125</v>
      </c>
      <c r="E212" s="142" t="s">
        <v>438</v>
      </c>
      <c r="F212" s="143" t="s">
        <v>439</v>
      </c>
      <c r="G212" s="144" t="s">
        <v>133</v>
      </c>
      <c r="H212" s="145">
        <v>3</v>
      </c>
      <c r="I212" s="146"/>
      <c r="J212" s="146">
        <f t="shared" si="40"/>
        <v>0</v>
      </c>
      <c r="K212" s="147"/>
      <c r="L212" s="148"/>
      <c r="M212" s="149" t="s">
        <v>1</v>
      </c>
      <c r="N212" s="150" t="s">
        <v>37</v>
      </c>
      <c r="O212" s="137">
        <v>0</v>
      </c>
      <c r="P212" s="137">
        <f t="shared" si="41"/>
        <v>0</v>
      </c>
      <c r="Q212" s="137">
        <v>1.8000000000000001E-4</v>
      </c>
      <c r="R212" s="137">
        <f t="shared" si="42"/>
        <v>5.4000000000000001E-4</v>
      </c>
      <c r="S212" s="137">
        <v>0</v>
      </c>
      <c r="T212" s="138">
        <f t="shared" si="43"/>
        <v>0</v>
      </c>
      <c r="AR212" s="139" t="s">
        <v>432</v>
      </c>
      <c r="AT212" s="139" t="s">
        <v>125</v>
      </c>
      <c r="AU212" s="139" t="s">
        <v>113</v>
      </c>
      <c r="AY212" s="13" t="s">
        <v>114</v>
      </c>
      <c r="BE212" s="140">
        <f t="shared" si="44"/>
        <v>0</v>
      </c>
      <c r="BF212" s="140">
        <f t="shared" si="45"/>
        <v>0</v>
      </c>
      <c r="BG212" s="140">
        <f t="shared" si="46"/>
        <v>0</v>
      </c>
      <c r="BH212" s="140">
        <f t="shared" si="47"/>
        <v>0</v>
      </c>
      <c r="BI212" s="140">
        <f t="shared" si="48"/>
        <v>0</v>
      </c>
      <c r="BJ212" s="13" t="s">
        <v>113</v>
      </c>
      <c r="BK212" s="140">
        <f t="shared" si="49"/>
        <v>0</v>
      </c>
      <c r="BL212" s="13" t="s">
        <v>432</v>
      </c>
      <c r="BM212" s="139" t="s">
        <v>440</v>
      </c>
    </row>
    <row r="213" spans="2:65" s="1" customFormat="1" ht="24.15" customHeight="1">
      <c r="B213" s="127"/>
      <c r="C213" s="141" t="s">
        <v>441</v>
      </c>
      <c r="D213" s="141" t="s">
        <v>125</v>
      </c>
      <c r="E213" s="142" t="s">
        <v>442</v>
      </c>
      <c r="F213" s="143" t="s">
        <v>443</v>
      </c>
      <c r="G213" s="144" t="s">
        <v>133</v>
      </c>
      <c r="H213" s="145">
        <v>10</v>
      </c>
      <c r="I213" s="146"/>
      <c r="J213" s="146">
        <f t="shared" si="40"/>
        <v>0</v>
      </c>
      <c r="K213" s="147"/>
      <c r="L213" s="148"/>
      <c r="M213" s="149" t="s">
        <v>1</v>
      </c>
      <c r="N213" s="150" t="s">
        <v>37</v>
      </c>
      <c r="O213" s="137">
        <v>0</v>
      </c>
      <c r="P213" s="137">
        <f t="shared" si="41"/>
        <v>0</v>
      </c>
      <c r="Q213" s="137">
        <v>2.3000000000000001E-4</v>
      </c>
      <c r="R213" s="137">
        <f t="shared" si="42"/>
        <v>2.3E-3</v>
      </c>
      <c r="S213" s="137">
        <v>0</v>
      </c>
      <c r="T213" s="138">
        <f t="shared" si="43"/>
        <v>0</v>
      </c>
      <c r="AR213" s="139" t="s">
        <v>432</v>
      </c>
      <c r="AT213" s="139" t="s">
        <v>125</v>
      </c>
      <c r="AU213" s="139" t="s">
        <v>113</v>
      </c>
      <c r="AY213" s="13" t="s">
        <v>114</v>
      </c>
      <c r="BE213" s="140">
        <f t="shared" si="44"/>
        <v>0</v>
      </c>
      <c r="BF213" s="140">
        <f t="shared" si="45"/>
        <v>0</v>
      </c>
      <c r="BG213" s="140">
        <f t="shared" si="46"/>
        <v>0</v>
      </c>
      <c r="BH213" s="140">
        <f t="shared" si="47"/>
        <v>0</v>
      </c>
      <c r="BI213" s="140">
        <f t="shared" si="48"/>
        <v>0</v>
      </c>
      <c r="BJ213" s="13" t="s">
        <v>113</v>
      </c>
      <c r="BK213" s="140">
        <f t="shared" si="49"/>
        <v>0</v>
      </c>
      <c r="BL213" s="13" t="s">
        <v>432</v>
      </c>
      <c r="BM213" s="139" t="s">
        <v>444</v>
      </c>
    </row>
    <row r="214" spans="2:65" s="1" customFormat="1" ht="24.15" customHeight="1">
      <c r="B214" s="127"/>
      <c r="C214" s="141" t="s">
        <v>445</v>
      </c>
      <c r="D214" s="141" t="s">
        <v>125</v>
      </c>
      <c r="E214" s="142" t="s">
        <v>446</v>
      </c>
      <c r="F214" s="143" t="s">
        <v>447</v>
      </c>
      <c r="G214" s="144" t="s">
        <v>133</v>
      </c>
      <c r="H214" s="145">
        <v>15</v>
      </c>
      <c r="I214" s="146"/>
      <c r="J214" s="146">
        <f t="shared" si="40"/>
        <v>0</v>
      </c>
      <c r="K214" s="147"/>
      <c r="L214" s="148"/>
      <c r="M214" s="149" t="s">
        <v>1</v>
      </c>
      <c r="N214" s="150" t="s">
        <v>37</v>
      </c>
      <c r="O214" s="137">
        <v>0</v>
      </c>
      <c r="P214" s="137">
        <f t="shared" si="41"/>
        <v>0</v>
      </c>
      <c r="Q214" s="137">
        <v>2.3000000000000001E-4</v>
      </c>
      <c r="R214" s="137">
        <f t="shared" si="42"/>
        <v>3.4499999999999999E-3</v>
      </c>
      <c r="S214" s="137">
        <v>0</v>
      </c>
      <c r="T214" s="138">
        <f t="shared" si="43"/>
        <v>0</v>
      </c>
      <c r="AR214" s="139" t="s">
        <v>432</v>
      </c>
      <c r="AT214" s="139" t="s">
        <v>125</v>
      </c>
      <c r="AU214" s="139" t="s">
        <v>113</v>
      </c>
      <c r="AY214" s="13" t="s">
        <v>114</v>
      </c>
      <c r="BE214" s="140">
        <f t="shared" si="44"/>
        <v>0</v>
      </c>
      <c r="BF214" s="140">
        <f t="shared" si="45"/>
        <v>0</v>
      </c>
      <c r="BG214" s="140">
        <f t="shared" si="46"/>
        <v>0</v>
      </c>
      <c r="BH214" s="140">
        <f t="shared" si="47"/>
        <v>0</v>
      </c>
      <c r="BI214" s="140">
        <f t="shared" si="48"/>
        <v>0</v>
      </c>
      <c r="BJ214" s="13" t="s">
        <v>113</v>
      </c>
      <c r="BK214" s="140">
        <f t="shared" si="49"/>
        <v>0</v>
      </c>
      <c r="BL214" s="13" t="s">
        <v>432</v>
      </c>
      <c r="BM214" s="139" t="s">
        <v>448</v>
      </c>
    </row>
    <row r="215" spans="2:65" s="1" customFormat="1" ht="24.15" customHeight="1">
      <c r="B215" s="127"/>
      <c r="C215" s="141" t="s">
        <v>449</v>
      </c>
      <c r="D215" s="141" t="s">
        <v>125</v>
      </c>
      <c r="E215" s="142" t="s">
        <v>450</v>
      </c>
      <c r="F215" s="143" t="s">
        <v>451</v>
      </c>
      <c r="G215" s="144" t="s">
        <v>133</v>
      </c>
      <c r="H215" s="145">
        <v>20</v>
      </c>
      <c r="I215" s="146"/>
      <c r="J215" s="146">
        <f t="shared" si="40"/>
        <v>0</v>
      </c>
      <c r="K215" s="147"/>
      <c r="L215" s="148"/>
      <c r="M215" s="149" t="s">
        <v>1</v>
      </c>
      <c r="N215" s="150" t="s">
        <v>37</v>
      </c>
      <c r="O215" s="137">
        <v>0</v>
      </c>
      <c r="P215" s="137">
        <f t="shared" si="41"/>
        <v>0</v>
      </c>
      <c r="Q215" s="137">
        <v>8.0000000000000007E-5</v>
      </c>
      <c r="R215" s="137">
        <f t="shared" si="42"/>
        <v>1.6000000000000001E-3</v>
      </c>
      <c r="S215" s="137">
        <v>0</v>
      </c>
      <c r="T215" s="138">
        <f t="shared" si="43"/>
        <v>0</v>
      </c>
      <c r="AR215" s="139" t="s">
        <v>432</v>
      </c>
      <c r="AT215" s="139" t="s">
        <v>125</v>
      </c>
      <c r="AU215" s="139" t="s">
        <v>113</v>
      </c>
      <c r="AY215" s="13" t="s">
        <v>114</v>
      </c>
      <c r="BE215" s="140">
        <f t="shared" si="44"/>
        <v>0</v>
      </c>
      <c r="BF215" s="140">
        <f t="shared" si="45"/>
        <v>0</v>
      </c>
      <c r="BG215" s="140">
        <f t="shared" si="46"/>
        <v>0</v>
      </c>
      <c r="BH215" s="140">
        <f t="shared" si="47"/>
        <v>0</v>
      </c>
      <c r="BI215" s="140">
        <f t="shared" si="48"/>
        <v>0</v>
      </c>
      <c r="BJ215" s="13" t="s">
        <v>113</v>
      </c>
      <c r="BK215" s="140">
        <f t="shared" si="49"/>
        <v>0</v>
      </c>
      <c r="BL215" s="13" t="s">
        <v>432</v>
      </c>
      <c r="BM215" s="139" t="s">
        <v>452</v>
      </c>
    </row>
    <row r="216" spans="2:65" s="1" customFormat="1" ht="33" customHeight="1">
      <c r="B216" s="127"/>
      <c r="C216" s="141" t="s">
        <v>453</v>
      </c>
      <c r="D216" s="141" t="s">
        <v>125</v>
      </c>
      <c r="E216" s="142" t="s">
        <v>454</v>
      </c>
      <c r="F216" s="143" t="s">
        <v>455</v>
      </c>
      <c r="G216" s="144" t="s">
        <v>133</v>
      </c>
      <c r="H216" s="145">
        <v>10</v>
      </c>
      <c r="I216" s="146"/>
      <c r="J216" s="146">
        <f t="shared" si="40"/>
        <v>0</v>
      </c>
      <c r="K216" s="147"/>
      <c r="L216" s="148"/>
      <c r="M216" s="149" t="s">
        <v>1</v>
      </c>
      <c r="N216" s="150" t="s">
        <v>37</v>
      </c>
      <c r="O216" s="137">
        <v>0</v>
      </c>
      <c r="P216" s="137">
        <f t="shared" si="41"/>
        <v>0</v>
      </c>
      <c r="Q216" s="137">
        <v>3.1E-4</v>
      </c>
      <c r="R216" s="137">
        <f t="shared" si="42"/>
        <v>3.0999999999999999E-3</v>
      </c>
      <c r="S216" s="137">
        <v>0</v>
      </c>
      <c r="T216" s="138">
        <f t="shared" si="43"/>
        <v>0</v>
      </c>
      <c r="AR216" s="139" t="s">
        <v>456</v>
      </c>
      <c r="AT216" s="139" t="s">
        <v>125</v>
      </c>
      <c r="AU216" s="139" t="s">
        <v>113</v>
      </c>
      <c r="AY216" s="13" t="s">
        <v>114</v>
      </c>
      <c r="BE216" s="140">
        <f t="shared" si="44"/>
        <v>0</v>
      </c>
      <c r="BF216" s="140">
        <f t="shared" si="45"/>
        <v>0</v>
      </c>
      <c r="BG216" s="140">
        <f t="shared" si="46"/>
        <v>0</v>
      </c>
      <c r="BH216" s="140">
        <f t="shared" si="47"/>
        <v>0</v>
      </c>
      <c r="BI216" s="140">
        <f t="shared" si="48"/>
        <v>0</v>
      </c>
      <c r="BJ216" s="13" t="s">
        <v>113</v>
      </c>
      <c r="BK216" s="140">
        <f t="shared" si="49"/>
        <v>0</v>
      </c>
      <c r="BL216" s="13" t="s">
        <v>427</v>
      </c>
      <c r="BM216" s="139" t="s">
        <v>457</v>
      </c>
    </row>
    <row r="217" spans="2:65" s="1" customFormat="1" ht="33" customHeight="1">
      <c r="B217" s="127"/>
      <c r="C217" s="141" t="s">
        <v>458</v>
      </c>
      <c r="D217" s="141" t="s">
        <v>125</v>
      </c>
      <c r="E217" s="142" t="s">
        <v>459</v>
      </c>
      <c r="F217" s="143" t="s">
        <v>460</v>
      </c>
      <c r="G217" s="144" t="s">
        <v>133</v>
      </c>
      <c r="H217" s="145">
        <v>10</v>
      </c>
      <c r="I217" s="146"/>
      <c r="J217" s="146">
        <f t="shared" si="40"/>
        <v>0</v>
      </c>
      <c r="K217" s="147"/>
      <c r="L217" s="148"/>
      <c r="M217" s="149" t="s">
        <v>1</v>
      </c>
      <c r="N217" s="150" t="s">
        <v>37</v>
      </c>
      <c r="O217" s="137">
        <v>0</v>
      </c>
      <c r="P217" s="137">
        <f t="shared" si="41"/>
        <v>0</v>
      </c>
      <c r="Q217" s="137">
        <v>3.1E-4</v>
      </c>
      <c r="R217" s="137">
        <f t="shared" si="42"/>
        <v>3.0999999999999999E-3</v>
      </c>
      <c r="S217" s="137">
        <v>0</v>
      </c>
      <c r="T217" s="138">
        <f t="shared" si="43"/>
        <v>0</v>
      </c>
      <c r="AR217" s="139" t="s">
        <v>456</v>
      </c>
      <c r="AT217" s="139" t="s">
        <v>125</v>
      </c>
      <c r="AU217" s="139" t="s">
        <v>113</v>
      </c>
      <c r="AY217" s="13" t="s">
        <v>114</v>
      </c>
      <c r="BE217" s="140">
        <f t="shared" si="44"/>
        <v>0</v>
      </c>
      <c r="BF217" s="140">
        <f t="shared" si="45"/>
        <v>0</v>
      </c>
      <c r="BG217" s="140">
        <f t="shared" si="46"/>
        <v>0</v>
      </c>
      <c r="BH217" s="140">
        <f t="shared" si="47"/>
        <v>0</v>
      </c>
      <c r="BI217" s="140">
        <f t="shared" si="48"/>
        <v>0</v>
      </c>
      <c r="BJ217" s="13" t="s">
        <v>113</v>
      </c>
      <c r="BK217" s="140">
        <f t="shared" si="49"/>
        <v>0</v>
      </c>
      <c r="BL217" s="13" t="s">
        <v>427</v>
      </c>
      <c r="BM217" s="139" t="s">
        <v>461</v>
      </c>
    </row>
    <row r="218" spans="2:65" s="1" customFormat="1" ht="16.5" customHeight="1">
      <c r="B218" s="127"/>
      <c r="C218" s="128" t="s">
        <v>462</v>
      </c>
      <c r="D218" s="128" t="s">
        <v>118</v>
      </c>
      <c r="E218" s="129" t="s">
        <v>463</v>
      </c>
      <c r="F218" s="130" t="s">
        <v>464</v>
      </c>
      <c r="G218" s="131" t="s">
        <v>146</v>
      </c>
      <c r="H218" s="132">
        <v>8.1850000000000005</v>
      </c>
      <c r="I218" s="133"/>
      <c r="J218" s="133">
        <f t="shared" si="40"/>
        <v>0</v>
      </c>
      <c r="K218" s="134"/>
      <c r="L218" s="25"/>
      <c r="M218" s="135" t="s">
        <v>1</v>
      </c>
      <c r="N218" s="136" t="s">
        <v>37</v>
      </c>
      <c r="O218" s="137">
        <v>0</v>
      </c>
      <c r="P218" s="137">
        <f t="shared" si="41"/>
        <v>0</v>
      </c>
      <c r="Q218" s="137">
        <v>0</v>
      </c>
      <c r="R218" s="137">
        <f t="shared" si="42"/>
        <v>0</v>
      </c>
      <c r="S218" s="137">
        <v>0</v>
      </c>
      <c r="T218" s="138">
        <f t="shared" si="43"/>
        <v>0</v>
      </c>
      <c r="AR218" s="139" t="s">
        <v>427</v>
      </c>
      <c r="AT218" s="139" t="s">
        <v>118</v>
      </c>
      <c r="AU218" s="139" t="s">
        <v>113</v>
      </c>
      <c r="AY218" s="13" t="s">
        <v>114</v>
      </c>
      <c r="BE218" s="140">
        <f t="shared" si="44"/>
        <v>0</v>
      </c>
      <c r="BF218" s="140">
        <f t="shared" si="45"/>
        <v>0</v>
      </c>
      <c r="BG218" s="140">
        <f t="shared" si="46"/>
        <v>0</v>
      </c>
      <c r="BH218" s="140">
        <f t="shared" si="47"/>
        <v>0</v>
      </c>
      <c r="BI218" s="140">
        <f t="shared" si="48"/>
        <v>0</v>
      </c>
      <c r="BJ218" s="13" t="s">
        <v>113</v>
      </c>
      <c r="BK218" s="140">
        <f t="shared" si="49"/>
        <v>0</v>
      </c>
      <c r="BL218" s="13" t="s">
        <v>427</v>
      </c>
      <c r="BM218" s="139" t="s">
        <v>465</v>
      </c>
    </row>
    <row r="219" spans="2:65" s="1" customFormat="1" ht="16.5" customHeight="1">
      <c r="B219" s="127"/>
      <c r="C219" s="128" t="s">
        <v>466</v>
      </c>
      <c r="D219" s="128" t="s">
        <v>118</v>
      </c>
      <c r="E219" s="129" t="s">
        <v>467</v>
      </c>
      <c r="F219" s="130" t="s">
        <v>468</v>
      </c>
      <c r="G219" s="131" t="s">
        <v>146</v>
      </c>
      <c r="H219" s="132">
        <v>3.3969999999999998</v>
      </c>
      <c r="I219" s="133"/>
      <c r="J219" s="133">
        <f t="shared" si="40"/>
        <v>0</v>
      </c>
      <c r="K219" s="134"/>
      <c r="L219" s="25"/>
      <c r="M219" s="135" t="s">
        <v>1</v>
      </c>
      <c r="N219" s="136" t="s">
        <v>37</v>
      </c>
      <c r="O219" s="137">
        <v>0</v>
      </c>
      <c r="P219" s="137">
        <f t="shared" si="41"/>
        <v>0</v>
      </c>
      <c r="Q219" s="137">
        <v>0</v>
      </c>
      <c r="R219" s="137">
        <f t="shared" si="42"/>
        <v>0</v>
      </c>
      <c r="S219" s="137">
        <v>0</v>
      </c>
      <c r="T219" s="138">
        <f t="shared" si="43"/>
        <v>0</v>
      </c>
      <c r="AR219" s="139" t="s">
        <v>432</v>
      </c>
      <c r="AT219" s="139" t="s">
        <v>118</v>
      </c>
      <c r="AU219" s="139" t="s">
        <v>113</v>
      </c>
      <c r="AY219" s="13" t="s">
        <v>114</v>
      </c>
      <c r="BE219" s="140">
        <f t="shared" si="44"/>
        <v>0</v>
      </c>
      <c r="BF219" s="140">
        <f t="shared" si="45"/>
        <v>0</v>
      </c>
      <c r="BG219" s="140">
        <f t="shared" si="46"/>
        <v>0</v>
      </c>
      <c r="BH219" s="140">
        <f t="shared" si="47"/>
        <v>0</v>
      </c>
      <c r="BI219" s="140">
        <f t="shared" si="48"/>
        <v>0</v>
      </c>
      <c r="BJ219" s="13" t="s">
        <v>113</v>
      </c>
      <c r="BK219" s="140">
        <f t="shared" si="49"/>
        <v>0</v>
      </c>
      <c r="BL219" s="13" t="s">
        <v>432</v>
      </c>
      <c r="BM219" s="139" t="s">
        <v>469</v>
      </c>
    </row>
    <row r="220" spans="2:65" s="1" customFormat="1" ht="16.5" customHeight="1">
      <c r="B220" s="127"/>
      <c r="C220" s="128" t="s">
        <v>470</v>
      </c>
      <c r="D220" s="128" t="s">
        <v>118</v>
      </c>
      <c r="E220" s="129" t="s">
        <v>471</v>
      </c>
      <c r="F220" s="130" t="s">
        <v>472</v>
      </c>
      <c r="G220" s="131" t="s">
        <v>146</v>
      </c>
      <c r="H220" s="132">
        <v>9.3330000000000002</v>
      </c>
      <c r="I220" s="133"/>
      <c r="J220" s="133">
        <f t="shared" si="40"/>
        <v>0</v>
      </c>
      <c r="K220" s="134"/>
      <c r="L220" s="25"/>
      <c r="M220" s="135" t="s">
        <v>1</v>
      </c>
      <c r="N220" s="136" t="s">
        <v>37</v>
      </c>
      <c r="O220" s="137">
        <v>0</v>
      </c>
      <c r="P220" s="137">
        <f t="shared" si="41"/>
        <v>0</v>
      </c>
      <c r="Q220" s="137">
        <v>0</v>
      </c>
      <c r="R220" s="137">
        <f t="shared" si="42"/>
        <v>0</v>
      </c>
      <c r="S220" s="137">
        <v>0</v>
      </c>
      <c r="T220" s="138">
        <f t="shared" si="43"/>
        <v>0</v>
      </c>
      <c r="AR220" s="139" t="s">
        <v>427</v>
      </c>
      <c r="AT220" s="139" t="s">
        <v>118</v>
      </c>
      <c r="AU220" s="139" t="s">
        <v>113</v>
      </c>
      <c r="AY220" s="13" t="s">
        <v>114</v>
      </c>
      <c r="BE220" s="140">
        <f t="shared" si="44"/>
        <v>0</v>
      </c>
      <c r="BF220" s="140">
        <f t="shared" si="45"/>
        <v>0</v>
      </c>
      <c r="BG220" s="140">
        <f t="shared" si="46"/>
        <v>0</v>
      </c>
      <c r="BH220" s="140">
        <f t="shared" si="47"/>
        <v>0</v>
      </c>
      <c r="BI220" s="140">
        <f t="shared" si="48"/>
        <v>0</v>
      </c>
      <c r="BJ220" s="13" t="s">
        <v>113</v>
      </c>
      <c r="BK220" s="140">
        <f t="shared" si="49"/>
        <v>0</v>
      </c>
      <c r="BL220" s="13" t="s">
        <v>427</v>
      </c>
      <c r="BM220" s="139" t="s">
        <v>473</v>
      </c>
    </row>
    <row r="221" spans="2:65" s="11" customFormat="1" ht="22.95" customHeight="1">
      <c r="B221" s="116"/>
      <c r="D221" s="117" t="s">
        <v>70</v>
      </c>
      <c r="E221" s="125" t="s">
        <v>474</v>
      </c>
      <c r="F221" s="125" t="s">
        <v>475</v>
      </c>
      <c r="J221" s="126">
        <f>BK221</f>
        <v>0</v>
      </c>
      <c r="L221" s="116"/>
      <c r="M221" s="120"/>
      <c r="P221" s="121">
        <f>SUM(P222:P227)</f>
        <v>1.2</v>
      </c>
      <c r="R221" s="121">
        <f>SUM(R222:R227)</f>
        <v>9.2000000000000003E-4</v>
      </c>
      <c r="T221" s="122">
        <f>SUM(T222:T227)</f>
        <v>0</v>
      </c>
      <c r="AR221" s="117" t="s">
        <v>421</v>
      </c>
      <c r="AT221" s="123" t="s">
        <v>70</v>
      </c>
      <c r="AU221" s="123" t="s">
        <v>79</v>
      </c>
      <c r="AY221" s="117" t="s">
        <v>114</v>
      </c>
      <c r="BK221" s="124">
        <f>SUM(BK222:BK227)</f>
        <v>0</v>
      </c>
    </row>
    <row r="222" spans="2:65" s="1" customFormat="1" ht="16.5" customHeight="1">
      <c r="B222" s="127"/>
      <c r="C222" s="128" t="s">
        <v>476</v>
      </c>
      <c r="D222" s="128" t="s">
        <v>118</v>
      </c>
      <c r="E222" s="129" t="s">
        <v>477</v>
      </c>
      <c r="F222" s="130" t="s">
        <v>478</v>
      </c>
      <c r="G222" s="131" t="s">
        <v>133</v>
      </c>
      <c r="H222" s="132">
        <v>2</v>
      </c>
      <c r="I222" s="133"/>
      <c r="J222" s="133">
        <f t="shared" ref="J222:J227" si="50">ROUND(I222*H222,2)</f>
        <v>0</v>
      </c>
      <c r="K222" s="134"/>
      <c r="L222" s="25"/>
      <c r="M222" s="135" t="s">
        <v>1</v>
      </c>
      <c r="N222" s="136" t="s">
        <v>37</v>
      </c>
      <c r="O222" s="137">
        <v>0.6</v>
      </c>
      <c r="P222" s="137">
        <f t="shared" ref="P222:P227" si="51">O222*H222</f>
        <v>1.2</v>
      </c>
      <c r="Q222" s="137">
        <v>0</v>
      </c>
      <c r="R222" s="137">
        <f t="shared" ref="R222:R227" si="52">Q222*H222</f>
        <v>0</v>
      </c>
      <c r="S222" s="137">
        <v>0</v>
      </c>
      <c r="T222" s="138">
        <f t="shared" ref="T222:T227" si="53">S222*H222</f>
        <v>0</v>
      </c>
      <c r="AR222" s="139" t="s">
        <v>427</v>
      </c>
      <c r="AT222" s="139" t="s">
        <v>118</v>
      </c>
      <c r="AU222" s="139" t="s">
        <v>113</v>
      </c>
      <c r="AY222" s="13" t="s">
        <v>114</v>
      </c>
      <c r="BE222" s="140">
        <f t="shared" ref="BE222:BE227" si="54">IF(N222="základná",J222,0)</f>
        <v>0</v>
      </c>
      <c r="BF222" s="140">
        <f t="shared" ref="BF222:BF227" si="55">IF(N222="znížená",J222,0)</f>
        <v>0</v>
      </c>
      <c r="BG222" s="140">
        <f t="shared" ref="BG222:BG227" si="56">IF(N222="zákl. prenesená",J222,0)</f>
        <v>0</v>
      </c>
      <c r="BH222" s="140">
        <f t="shared" ref="BH222:BH227" si="57">IF(N222="zníž. prenesená",J222,0)</f>
        <v>0</v>
      </c>
      <c r="BI222" s="140">
        <f t="shared" ref="BI222:BI227" si="58">IF(N222="nulová",J222,0)</f>
        <v>0</v>
      </c>
      <c r="BJ222" s="13" t="s">
        <v>113</v>
      </c>
      <c r="BK222" s="140">
        <f t="shared" ref="BK222:BK227" si="59">ROUND(I222*H222,2)</f>
        <v>0</v>
      </c>
      <c r="BL222" s="13" t="s">
        <v>427</v>
      </c>
      <c r="BM222" s="139" t="s">
        <v>479</v>
      </c>
    </row>
    <row r="223" spans="2:65" s="1" customFormat="1" ht="49.2" customHeight="1">
      <c r="B223" s="127"/>
      <c r="C223" s="141" t="s">
        <v>480</v>
      </c>
      <c r="D223" s="141" t="s">
        <v>125</v>
      </c>
      <c r="E223" s="142" t="s">
        <v>481</v>
      </c>
      <c r="F223" s="143" t="s">
        <v>482</v>
      </c>
      <c r="G223" s="144" t="s">
        <v>133</v>
      </c>
      <c r="H223" s="145">
        <v>1</v>
      </c>
      <c r="I223" s="146"/>
      <c r="J223" s="146">
        <f t="shared" si="50"/>
        <v>0</v>
      </c>
      <c r="K223" s="147"/>
      <c r="L223" s="148"/>
      <c r="M223" s="149" t="s">
        <v>1</v>
      </c>
      <c r="N223" s="150" t="s">
        <v>37</v>
      </c>
      <c r="O223" s="137">
        <v>0</v>
      </c>
      <c r="P223" s="137">
        <f t="shared" si="51"/>
        <v>0</v>
      </c>
      <c r="Q223" s="137">
        <v>4.6000000000000001E-4</v>
      </c>
      <c r="R223" s="137">
        <f t="shared" si="52"/>
        <v>4.6000000000000001E-4</v>
      </c>
      <c r="S223" s="137">
        <v>0</v>
      </c>
      <c r="T223" s="138">
        <f t="shared" si="53"/>
        <v>0</v>
      </c>
      <c r="AR223" s="139" t="s">
        <v>432</v>
      </c>
      <c r="AT223" s="139" t="s">
        <v>125</v>
      </c>
      <c r="AU223" s="139" t="s">
        <v>113</v>
      </c>
      <c r="AY223" s="13" t="s">
        <v>114</v>
      </c>
      <c r="BE223" s="140">
        <f t="shared" si="54"/>
        <v>0</v>
      </c>
      <c r="BF223" s="140">
        <f t="shared" si="55"/>
        <v>0</v>
      </c>
      <c r="BG223" s="140">
        <f t="shared" si="56"/>
        <v>0</v>
      </c>
      <c r="BH223" s="140">
        <f t="shared" si="57"/>
        <v>0</v>
      </c>
      <c r="BI223" s="140">
        <f t="shared" si="58"/>
        <v>0</v>
      </c>
      <c r="BJ223" s="13" t="s">
        <v>113</v>
      </c>
      <c r="BK223" s="140">
        <f t="shared" si="59"/>
        <v>0</v>
      </c>
      <c r="BL223" s="13" t="s">
        <v>432</v>
      </c>
      <c r="BM223" s="139" t="s">
        <v>483</v>
      </c>
    </row>
    <row r="224" spans="2:65" s="1" customFormat="1" ht="16.5" customHeight="1">
      <c r="B224" s="127"/>
      <c r="C224" s="141" t="s">
        <v>484</v>
      </c>
      <c r="D224" s="141" t="s">
        <v>125</v>
      </c>
      <c r="E224" s="142" t="s">
        <v>485</v>
      </c>
      <c r="F224" s="143" t="s">
        <v>486</v>
      </c>
      <c r="G224" s="144" t="s">
        <v>133</v>
      </c>
      <c r="H224" s="145">
        <v>1</v>
      </c>
      <c r="I224" s="146"/>
      <c r="J224" s="146">
        <f t="shared" si="50"/>
        <v>0</v>
      </c>
      <c r="K224" s="147"/>
      <c r="L224" s="148"/>
      <c r="M224" s="149" t="s">
        <v>1</v>
      </c>
      <c r="N224" s="150" t="s">
        <v>37</v>
      </c>
      <c r="O224" s="137">
        <v>0</v>
      </c>
      <c r="P224" s="137">
        <f t="shared" si="51"/>
        <v>0</v>
      </c>
      <c r="Q224" s="137">
        <v>4.6000000000000001E-4</v>
      </c>
      <c r="R224" s="137">
        <f t="shared" si="52"/>
        <v>4.6000000000000001E-4</v>
      </c>
      <c r="S224" s="137">
        <v>0</v>
      </c>
      <c r="T224" s="138">
        <f t="shared" si="53"/>
        <v>0</v>
      </c>
      <c r="AR224" s="139" t="s">
        <v>432</v>
      </c>
      <c r="AT224" s="139" t="s">
        <v>125</v>
      </c>
      <c r="AU224" s="139" t="s">
        <v>113</v>
      </c>
      <c r="AY224" s="13" t="s">
        <v>114</v>
      </c>
      <c r="BE224" s="140">
        <f t="shared" si="54"/>
        <v>0</v>
      </c>
      <c r="BF224" s="140">
        <f t="shared" si="55"/>
        <v>0</v>
      </c>
      <c r="BG224" s="140">
        <f t="shared" si="56"/>
        <v>0</v>
      </c>
      <c r="BH224" s="140">
        <f t="shared" si="57"/>
        <v>0</v>
      </c>
      <c r="BI224" s="140">
        <f t="shared" si="58"/>
        <v>0</v>
      </c>
      <c r="BJ224" s="13" t="s">
        <v>113</v>
      </c>
      <c r="BK224" s="140">
        <f t="shared" si="59"/>
        <v>0</v>
      </c>
      <c r="BL224" s="13" t="s">
        <v>432</v>
      </c>
      <c r="BM224" s="139" t="s">
        <v>487</v>
      </c>
    </row>
    <row r="225" spans="2:65" s="1" customFormat="1" ht="16.5" customHeight="1">
      <c r="B225" s="127"/>
      <c r="C225" s="128" t="s">
        <v>488</v>
      </c>
      <c r="D225" s="128" t="s">
        <v>118</v>
      </c>
      <c r="E225" s="129" t="s">
        <v>463</v>
      </c>
      <c r="F225" s="130" t="s">
        <v>464</v>
      </c>
      <c r="G225" s="131" t="s">
        <v>146</v>
      </c>
      <c r="H225" s="132">
        <v>3.2</v>
      </c>
      <c r="I225" s="133"/>
      <c r="J225" s="133">
        <f t="shared" si="50"/>
        <v>0</v>
      </c>
      <c r="K225" s="134"/>
      <c r="L225" s="25"/>
      <c r="M225" s="135" t="s">
        <v>1</v>
      </c>
      <c r="N225" s="136" t="s">
        <v>37</v>
      </c>
      <c r="O225" s="137">
        <v>0</v>
      </c>
      <c r="P225" s="137">
        <f t="shared" si="51"/>
        <v>0</v>
      </c>
      <c r="Q225" s="137">
        <v>0</v>
      </c>
      <c r="R225" s="137">
        <f t="shared" si="52"/>
        <v>0</v>
      </c>
      <c r="S225" s="137">
        <v>0</v>
      </c>
      <c r="T225" s="138">
        <f t="shared" si="53"/>
        <v>0</v>
      </c>
      <c r="AR225" s="139" t="s">
        <v>427</v>
      </c>
      <c r="AT225" s="139" t="s">
        <v>118</v>
      </c>
      <c r="AU225" s="139" t="s">
        <v>113</v>
      </c>
      <c r="AY225" s="13" t="s">
        <v>114</v>
      </c>
      <c r="BE225" s="140">
        <f t="shared" si="54"/>
        <v>0</v>
      </c>
      <c r="BF225" s="140">
        <f t="shared" si="55"/>
        <v>0</v>
      </c>
      <c r="BG225" s="140">
        <f t="shared" si="56"/>
        <v>0</v>
      </c>
      <c r="BH225" s="140">
        <f t="shared" si="57"/>
        <v>0</v>
      </c>
      <c r="BI225" s="140">
        <f t="shared" si="58"/>
        <v>0</v>
      </c>
      <c r="BJ225" s="13" t="s">
        <v>113</v>
      </c>
      <c r="BK225" s="140">
        <f t="shared" si="59"/>
        <v>0</v>
      </c>
      <c r="BL225" s="13" t="s">
        <v>427</v>
      </c>
      <c r="BM225" s="139" t="s">
        <v>489</v>
      </c>
    </row>
    <row r="226" spans="2:65" s="1" customFormat="1" ht="16.5" customHeight="1">
      <c r="B226" s="127"/>
      <c r="C226" s="128" t="s">
        <v>490</v>
      </c>
      <c r="D226" s="128" t="s">
        <v>118</v>
      </c>
      <c r="E226" s="129" t="s">
        <v>467</v>
      </c>
      <c r="F226" s="130" t="s">
        <v>468</v>
      </c>
      <c r="G226" s="131" t="s">
        <v>146</v>
      </c>
      <c r="H226" s="132">
        <v>2.9609999999999999</v>
      </c>
      <c r="I226" s="133"/>
      <c r="J226" s="133">
        <f t="shared" si="50"/>
        <v>0</v>
      </c>
      <c r="K226" s="134"/>
      <c r="L226" s="25"/>
      <c r="M226" s="135" t="s">
        <v>1</v>
      </c>
      <c r="N226" s="136" t="s">
        <v>37</v>
      </c>
      <c r="O226" s="137">
        <v>0</v>
      </c>
      <c r="P226" s="137">
        <f t="shared" si="51"/>
        <v>0</v>
      </c>
      <c r="Q226" s="137">
        <v>0</v>
      </c>
      <c r="R226" s="137">
        <f t="shared" si="52"/>
        <v>0</v>
      </c>
      <c r="S226" s="137">
        <v>0</v>
      </c>
      <c r="T226" s="138">
        <f t="shared" si="53"/>
        <v>0</v>
      </c>
      <c r="AR226" s="139" t="s">
        <v>432</v>
      </c>
      <c r="AT226" s="139" t="s">
        <v>118</v>
      </c>
      <c r="AU226" s="139" t="s">
        <v>113</v>
      </c>
      <c r="AY226" s="13" t="s">
        <v>114</v>
      </c>
      <c r="BE226" s="140">
        <f t="shared" si="54"/>
        <v>0</v>
      </c>
      <c r="BF226" s="140">
        <f t="shared" si="55"/>
        <v>0</v>
      </c>
      <c r="BG226" s="140">
        <f t="shared" si="56"/>
        <v>0</v>
      </c>
      <c r="BH226" s="140">
        <f t="shared" si="57"/>
        <v>0</v>
      </c>
      <c r="BI226" s="140">
        <f t="shared" si="58"/>
        <v>0</v>
      </c>
      <c r="BJ226" s="13" t="s">
        <v>113</v>
      </c>
      <c r="BK226" s="140">
        <f t="shared" si="59"/>
        <v>0</v>
      </c>
      <c r="BL226" s="13" t="s">
        <v>432</v>
      </c>
      <c r="BM226" s="139" t="s">
        <v>491</v>
      </c>
    </row>
    <row r="227" spans="2:65" s="1" customFormat="1" ht="16.5" customHeight="1">
      <c r="B227" s="127"/>
      <c r="C227" s="128" t="s">
        <v>492</v>
      </c>
      <c r="D227" s="128" t="s">
        <v>118</v>
      </c>
      <c r="E227" s="129" t="s">
        <v>471</v>
      </c>
      <c r="F227" s="130" t="s">
        <v>472</v>
      </c>
      <c r="G227" s="131" t="s">
        <v>146</v>
      </c>
      <c r="H227" s="132">
        <v>3.2</v>
      </c>
      <c r="I227" s="133"/>
      <c r="J227" s="133">
        <f t="shared" si="50"/>
        <v>0</v>
      </c>
      <c r="K227" s="134"/>
      <c r="L227" s="25"/>
      <c r="M227" s="135" t="s">
        <v>1</v>
      </c>
      <c r="N227" s="136" t="s">
        <v>37</v>
      </c>
      <c r="O227" s="137">
        <v>0</v>
      </c>
      <c r="P227" s="137">
        <f t="shared" si="51"/>
        <v>0</v>
      </c>
      <c r="Q227" s="137">
        <v>0</v>
      </c>
      <c r="R227" s="137">
        <f t="shared" si="52"/>
        <v>0</v>
      </c>
      <c r="S227" s="137">
        <v>0</v>
      </c>
      <c r="T227" s="138">
        <f t="shared" si="53"/>
        <v>0</v>
      </c>
      <c r="AR227" s="139" t="s">
        <v>427</v>
      </c>
      <c r="AT227" s="139" t="s">
        <v>118</v>
      </c>
      <c r="AU227" s="139" t="s">
        <v>113</v>
      </c>
      <c r="AY227" s="13" t="s">
        <v>114</v>
      </c>
      <c r="BE227" s="140">
        <f t="shared" si="54"/>
        <v>0</v>
      </c>
      <c r="BF227" s="140">
        <f t="shared" si="55"/>
        <v>0</v>
      </c>
      <c r="BG227" s="140">
        <f t="shared" si="56"/>
        <v>0</v>
      </c>
      <c r="BH227" s="140">
        <f t="shared" si="57"/>
        <v>0</v>
      </c>
      <c r="BI227" s="140">
        <f t="shared" si="58"/>
        <v>0</v>
      </c>
      <c r="BJ227" s="13" t="s">
        <v>113</v>
      </c>
      <c r="BK227" s="140">
        <f t="shared" si="59"/>
        <v>0</v>
      </c>
      <c r="BL227" s="13" t="s">
        <v>427</v>
      </c>
      <c r="BM227" s="139" t="s">
        <v>493</v>
      </c>
    </row>
    <row r="228" spans="2:65" s="11" customFormat="1" ht="25.95" customHeight="1">
      <c r="B228" s="116"/>
      <c r="D228" s="117" t="s">
        <v>70</v>
      </c>
      <c r="E228" s="118" t="s">
        <v>494</v>
      </c>
      <c r="F228" s="118" t="s">
        <v>495</v>
      </c>
      <c r="J228" s="119">
        <f>BK228</f>
        <v>0</v>
      </c>
      <c r="L228" s="116"/>
      <c r="M228" s="120"/>
      <c r="P228" s="121">
        <f>SUM(P229:P232)</f>
        <v>3.18</v>
      </c>
      <c r="R228" s="121">
        <f>SUM(R229:R232)</f>
        <v>7.5000000000000002E-4</v>
      </c>
      <c r="T228" s="122">
        <f>SUM(T229:T232)</f>
        <v>0</v>
      </c>
      <c r="AR228" s="117" t="s">
        <v>282</v>
      </c>
      <c r="AT228" s="123" t="s">
        <v>70</v>
      </c>
      <c r="AU228" s="123" t="s">
        <v>71</v>
      </c>
      <c r="AY228" s="117" t="s">
        <v>114</v>
      </c>
      <c r="BK228" s="124">
        <f>SUM(BK229:BK232)</f>
        <v>0</v>
      </c>
    </row>
    <row r="229" spans="2:65" s="1" customFormat="1" ht="16.5" customHeight="1">
      <c r="B229" s="127"/>
      <c r="C229" s="128" t="s">
        <v>496</v>
      </c>
      <c r="D229" s="128" t="s">
        <v>118</v>
      </c>
      <c r="E229" s="129" t="s">
        <v>497</v>
      </c>
      <c r="F229" s="130" t="s">
        <v>498</v>
      </c>
      <c r="G229" s="131" t="s">
        <v>386</v>
      </c>
      <c r="H229" s="132">
        <v>1</v>
      </c>
      <c r="I229" s="133"/>
      <c r="J229" s="133">
        <f>ROUND(I229*H229,2)</f>
        <v>0</v>
      </c>
      <c r="K229" s="134"/>
      <c r="L229" s="25"/>
      <c r="M229" s="135" t="s">
        <v>1</v>
      </c>
      <c r="N229" s="136" t="s">
        <v>37</v>
      </c>
      <c r="O229" s="137">
        <v>1.06</v>
      </c>
      <c r="P229" s="137">
        <f>O229*H229</f>
        <v>1.06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499</v>
      </c>
      <c r="AT229" s="139" t="s">
        <v>118</v>
      </c>
      <c r="AU229" s="139" t="s">
        <v>79</v>
      </c>
      <c r="AY229" s="13" t="s">
        <v>114</v>
      </c>
      <c r="BE229" s="140">
        <f>IF(N229="základná",J229,0)</f>
        <v>0</v>
      </c>
      <c r="BF229" s="140">
        <f>IF(N229="znížená",J229,0)</f>
        <v>0</v>
      </c>
      <c r="BG229" s="140">
        <f>IF(N229="zákl. prenesená",J229,0)</f>
        <v>0</v>
      </c>
      <c r="BH229" s="140">
        <f>IF(N229="zníž. prenesená",J229,0)</f>
        <v>0</v>
      </c>
      <c r="BI229" s="140">
        <f>IF(N229="nulová",J229,0)</f>
        <v>0</v>
      </c>
      <c r="BJ229" s="13" t="s">
        <v>113</v>
      </c>
      <c r="BK229" s="140">
        <f>ROUND(I229*H229,2)</f>
        <v>0</v>
      </c>
      <c r="BL229" s="13" t="s">
        <v>499</v>
      </c>
      <c r="BM229" s="139" t="s">
        <v>500</v>
      </c>
    </row>
    <row r="230" spans="2:65" s="1" customFormat="1" ht="24.15" customHeight="1">
      <c r="B230" s="127"/>
      <c r="C230" s="128" t="s">
        <v>501</v>
      </c>
      <c r="D230" s="128" t="s">
        <v>118</v>
      </c>
      <c r="E230" s="129" t="s">
        <v>502</v>
      </c>
      <c r="F230" s="130" t="s">
        <v>503</v>
      </c>
      <c r="G230" s="131" t="s">
        <v>386</v>
      </c>
      <c r="H230" s="132">
        <v>1</v>
      </c>
      <c r="I230" s="133"/>
      <c r="J230" s="133">
        <f>ROUND(I230*H230,2)</f>
        <v>0</v>
      </c>
      <c r="K230" s="134"/>
      <c r="L230" s="25"/>
      <c r="M230" s="135" t="s">
        <v>1</v>
      </c>
      <c r="N230" s="136" t="s">
        <v>37</v>
      </c>
      <c r="O230" s="137">
        <v>1.06</v>
      </c>
      <c r="P230" s="137">
        <f>O230*H230</f>
        <v>1.06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499</v>
      </c>
      <c r="AT230" s="139" t="s">
        <v>118</v>
      </c>
      <c r="AU230" s="139" t="s">
        <v>79</v>
      </c>
      <c r="AY230" s="13" t="s">
        <v>114</v>
      </c>
      <c r="BE230" s="140">
        <f>IF(N230="základná",J230,0)</f>
        <v>0</v>
      </c>
      <c r="BF230" s="140">
        <f>IF(N230="znížená",J230,0)</f>
        <v>0</v>
      </c>
      <c r="BG230" s="140">
        <f>IF(N230="zákl. prenesená",J230,0)</f>
        <v>0</v>
      </c>
      <c r="BH230" s="140">
        <f>IF(N230="zníž. prenesená",J230,0)</f>
        <v>0</v>
      </c>
      <c r="BI230" s="140">
        <f>IF(N230="nulová",J230,0)</f>
        <v>0</v>
      </c>
      <c r="BJ230" s="13" t="s">
        <v>113</v>
      </c>
      <c r="BK230" s="140">
        <f>ROUND(I230*H230,2)</f>
        <v>0</v>
      </c>
      <c r="BL230" s="13" t="s">
        <v>499</v>
      </c>
      <c r="BM230" s="139" t="s">
        <v>504</v>
      </c>
    </row>
    <row r="231" spans="2:65" s="1" customFormat="1" ht="24.15" customHeight="1">
      <c r="B231" s="127"/>
      <c r="C231" s="128" t="s">
        <v>505</v>
      </c>
      <c r="D231" s="128" t="s">
        <v>118</v>
      </c>
      <c r="E231" s="129" t="s">
        <v>506</v>
      </c>
      <c r="F231" s="130" t="s">
        <v>507</v>
      </c>
      <c r="G231" s="131" t="s">
        <v>386</v>
      </c>
      <c r="H231" s="132">
        <v>1</v>
      </c>
      <c r="I231" s="133"/>
      <c r="J231" s="133">
        <f>ROUND(I231*H231,2)</f>
        <v>0</v>
      </c>
      <c r="K231" s="134"/>
      <c r="L231" s="25"/>
      <c r="M231" s="135" t="s">
        <v>1</v>
      </c>
      <c r="N231" s="136" t="s">
        <v>37</v>
      </c>
      <c r="O231" s="137">
        <v>1.06</v>
      </c>
      <c r="P231" s="137">
        <f>O231*H231</f>
        <v>1.06</v>
      </c>
      <c r="Q231" s="137">
        <v>0</v>
      </c>
      <c r="R231" s="137">
        <f>Q231*H231</f>
        <v>0</v>
      </c>
      <c r="S231" s="137">
        <v>0</v>
      </c>
      <c r="T231" s="138">
        <f>S231*H231</f>
        <v>0</v>
      </c>
      <c r="AR231" s="139" t="s">
        <v>499</v>
      </c>
      <c r="AT231" s="139" t="s">
        <v>118</v>
      </c>
      <c r="AU231" s="139" t="s">
        <v>79</v>
      </c>
      <c r="AY231" s="13" t="s">
        <v>114</v>
      </c>
      <c r="BE231" s="140">
        <f>IF(N231="základná",J231,0)</f>
        <v>0</v>
      </c>
      <c r="BF231" s="140">
        <f>IF(N231="znížená",J231,0)</f>
        <v>0</v>
      </c>
      <c r="BG231" s="140">
        <f>IF(N231="zákl. prenesená",J231,0)</f>
        <v>0</v>
      </c>
      <c r="BH231" s="140">
        <f>IF(N231="zníž. prenesená",J231,0)</f>
        <v>0</v>
      </c>
      <c r="BI231" s="140">
        <f>IF(N231="nulová",J231,0)</f>
        <v>0</v>
      </c>
      <c r="BJ231" s="13" t="s">
        <v>113</v>
      </c>
      <c r="BK231" s="140">
        <f>ROUND(I231*H231,2)</f>
        <v>0</v>
      </c>
      <c r="BL231" s="13" t="s">
        <v>499</v>
      </c>
      <c r="BM231" s="139" t="s">
        <v>508</v>
      </c>
    </row>
    <row r="232" spans="2:65" s="1" customFormat="1" ht="24.15" customHeight="1">
      <c r="B232" s="127"/>
      <c r="C232" s="141" t="s">
        <v>509</v>
      </c>
      <c r="D232" s="141" t="s">
        <v>125</v>
      </c>
      <c r="E232" s="142" t="s">
        <v>510</v>
      </c>
      <c r="F232" s="143" t="s">
        <v>511</v>
      </c>
      <c r="G232" s="144" t="s">
        <v>133</v>
      </c>
      <c r="H232" s="145">
        <v>1</v>
      </c>
      <c r="I232" s="146"/>
      <c r="J232" s="146">
        <f>ROUND(I232*H232,2)</f>
        <v>0</v>
      </c>
      <c r="K232" s="147"/>
      <c r="L232" s="148"/>
      <c r="M232" s="151" t="s">
        <v>1</v>
      </c>
      <c r="N232" s="152" t="s">
        <v>37</v>
      </c>
      <c r="O232" s="153">
        <v>0</v>
      </c>
      <c r="P232" s="153">
        <f>O232*H232</f>
        <v>0</v>
      </c>
      <c r="Q232" s="153">
        <v>7.5000000000000002E-4</v>
      </c>
      <c r="R232" s="153">
        <f>Q232*H232</f>
        <v>7.5000000000000002E-4</v>
      </c>
      <c r="S232" s="153">
        <v>0</v>
      </c>
      <c r="T232" s="154">
        <f>S232*H232</f>
        <v>0</v>
      </c>
      <c r="AR232" s="139" t="s">
        <v>499</v>
      </c>
      <c r="AT232" s="139" t="s">
        <v>125</v>
      </c>
      <c r="AU232" s="139" t="s">
        <v>79</v>
      </c>
      <c r="AY232" s="13" t="s">
        <v>114</v>
      </c>
      <c r="BE232" s="140">
        <f>IF(N232="základná",J232,0)</f>
        <v>0</v>
      </c>
      <c r="BF232" s="140">
        <f>IF(N232="znížená",J232,0)</f>
        <v>0</v>
      </c>
      <c r="BG232" s="140">
        <f>IF(N232="zákl. prenesená",J232,0)</f>
        <v>0</v>
      </c>
      <c r="BH232" s="140">
        <f>IF(N232="zníž. prenesená",J232,0)</f>
        <v>0</v>
      </c>
      <c r="BI232" s="140">
        <f>IF(N232="nulová",J232,0)</f>
        <v>0</v>
      </c>
      <c r="BJ232" s="13" t="s">
        <v>113</v>
      </c>
      <c r="BK232" s="140">
        <f>ROUND(I232*H232,2)</f>
        <v>0</v>
      </c>
      <c r="BL232" s="13" t="s">
        <v>499</v>
      </c>
      <c r="BM232" s="139" t="s">
        <v>512</v>
      </c>
    </row>
    <row r="233" spans="2:65" s="1" customFormat="1" ht="6.9" customHeight="1">
      <c r="B233" s="40"/>
      <c r="C233" s="41"/>
      <c r="D233" s="41"/>
      <c r="E233" s="41"/>
      <c r="F233" s="41"/>
      <c r="G233" s="41"/>
      <c r="H233" s="41"/>
      <c r="I233" s="41"/>
      <c r="J233" s="41"/>
      <c r="K233" s="41"/>
      <c r="L233" s="25"/>
    </row>
  </sheetData>
  <autoFilter ref="C127:K232" xr:uid="{00000000-0009-0000-0000-000001000000}"/>
  <mergeCells count="9">
    <mergeCell ref="E89:H89"/>
    <mergeCell ref="E118:H118"/>
    <mergeCell ref="E120:H120"/>
    <mergeCell ref="L2:V2"/>
    <mergeCell ref="E7:H7"/>
    <mergeCell ref="E9:H9"/>
    <mergeCell ref="E18:H18"/>
    <mergeCell ref="E29:H29"/>
    <mergeCell ref="E87:H87"/>
  </mergeCells>
  <pageMargins left="0.39374999999999999" right="0.39374999999999999" top="0.39374999999999999" bottom="0.39374999999999999" header="0" footer="0"/>
  <pageSetup paperSize="9" scale="83" fitToHeight="100" orientation="portrait" blackAndWhite="1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01_SOLAR - Zníženie energ...</vt:lpstr>
      <vt:lpstr>'01_SOLAR - Zníženie energ...'!Názvy_tlače</vt:lpstr>
      <vt:lpstr>'Rekapitulácia stavby'!Názvy_tlače</vt:lpstr>
      <vt:lpstr>'01_SOLAR - Zníženie energ...'!Oblasť_tlače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Lubos Banas</dc:creator>
  <cp:lastModifiedBy>Stanislav Gajdos</cp:lastModifiedBy>
  <cp:lastPrinted>2022-09-14T02:56:07Z</cp:lastPrinted>
  <dcterms:created xsi:type="dcterms:W3CDTF">2022-04-11T13:06:29Z</dcterms:created>
  <dcterms:modified xsi:type="dcterms:W3CDTF">2022-09-14T02:56:17Z</dcterms:modified>
</cp:coreProperties>
</file>