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Kritéria na vyhodnotenie ponúk" sheetId="1" r:id="rId1"/>
    <sheet name="REKAPITULÁCIA" sheetId="2" r:id="rId2"/>
    <sheet name="CH2 - TRAKT A" sheetId="3" r:id="rId3"/>
    <sheet name="CH4 - TRAKT B" sheetId="4" r:id="rId4"/>
    <sheet name="CH3 - TRAKT A" sheetId="5" state="hidden" r:id="rId5"/>
  </sheets>
  <definedNames>
    <definedName name="_xlfn._FV" hidden="1">#NAME?</definedName>
    <definedName name="_xlnm.Print_Area" localSheetId="2">#N/A</definedName>
    <definedName name="_xlnm.Print_Area" localSheetId="4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<sst xmlns="http://schemas.openxmlformats.org/spreadsheetml/2006/main" count="1179" uniqueCount="284">
  <si>
    <t>Popis tovaru / služby</t>
  </si>
  <si>
    <t>Počet</t>
  </si>
  <si>
    <t>Cena za MJ</t>
  </si>
  <si>
    <t>bez DPH</t>
  </si>
  <si>
    <t>Cena spolu</t>
  </si>
  <si>
    <t>s DPH</t>
  </si>
  <si>
    <t>SAMSUNG AM120JXVHGH/EU</t>
  </si>
  <si>
    <t>1 ks</t>
  </si>
  <si>
    <t>Vonkajšia kondenzačná jednotka STANDARD Qch: 33,6kW Qt: 37,8kW</t>
  </si>
  <si>
    <t>SAMSUNG AM036JNVDKH/EU</t>
  </si>
  <si>
    <t>SAMSUNG AM036JNVDKH/EU Qch: 3,6kW Qt: 4,0kW nástenná jednotka AR5000 vrátane EEV</t>
  </si>
  <si>
    <t>SAMSUNG AM056JNVDKH/EU</t>
  </si>
  <si>
    <t>2 ks</t>
  </si>
  <si>
    <t>SAMSUNG AM056JNVDKH/EU Qch: 5,6kW Qt: 6,3kW nástenná jednotka AR5000 vrátane EEV</t>
  </si>
  <si>
    <t>SAMSUNG MXJ-YA2512M</t>
  </si>
  <si>
    <t>SAMSUNG MXJ-YA1509M</t>
  </si>
  <si>
    <t>Chladivo R410A</t>
  </si>
  <si>
    <t>CU potrubie chladiarenské - single izolované  6 (1/4")</t>
  </si>
  <si>
    <t>CU potrubie chladiarenské - single izolované 10 (3/8")</t>
  </si>
  <si>
    <t>CU potrubie chladiarenské - single izolované 12 (1/2")</t>
  </si>
  <si>
    <t>CU potrubie chladiarenské - single izolované  16 (5/8")</t>
  </si>
  <si>
    <t>CU potrubie chladiarenské - single neizolované  22x1,0</t>
  </si>
  <si>
    <t>CU potrubie chladiarenské - single izolované  22x1,0</t>
  </si>
  <si>
    <t>CU potrubie chladiarenské - single neizolované  28x1,5 tyč + tvarovky10%</t>
  </si>
  <si>
    <t>Drobný spotrebný materiál</t>
  </si>
  <si>
    <t>1 kpl</t>
  </si>
  <si>
    <t>Komunikačný vodič</t>
  </si>
  <si>
    <t>Komunikačný vodič*</t>
  </si>
  <si>
    <t>Komunikačný vodič -  pre káblový ovládač</t>
  </si>
  <si>
    <t>Komunikačný vodič -  pre káblový ovládač*</t>
  </si>
  <si>
    <t>Konzola vonkajšej jednotky DVMS</t>
  </si>
  <si>
    <t>Hadicová izolácia Kaiman, hrúbka steny 19mm, vnútorný priemer 22mm</t>
  </si>
  <si>
    <t>Izolácia chladiarenských potrubí</t>
  </si>
  <si>
    <t>Hadicová izolácia Kaiman, hrúbka steny 25mm, vnútorný priemer 28mm</t>
  </si>
  <si>
    <t>Zvárací materiál</t>
  </si>
  <si>
    <t>Spojovací a tesniaci materiál</t>
  </si>
  <si>
    <t>Závesný a kotviaci materiál</t>
  </si>
  <si>
    <t>Dusík</t>
  </si>
  <si>
    <t>Ventil guľový chladiarenský 12mm</t>
  </si>
  <si>
    <t>Ventil guľový chladiarenský 28mm</t>
  </si>
  <si>
    <t>Chladiarenský žľab + tvarovky plast 0712BCF /70x55/ - s ochrannou fóliou</t>
  </si>
  <si>
    <t>Žľab + tvarovky plastové s ochrannou fóliou*</t>
  </si>
  <si>
    <t>Kondenzačná hadica 16 mm - biela</t>
  </si>
  <si>
    <t>Montáž CU potrubí</t>
  </si>
  <si>
    <t>Montáž refnetov</t>
  </si>
  <si>
    <t>Montáž vnútornej jednotky</t>
  </si>
  <si>
    <t>Montáž vonkajšej jednotky</t>
  </si>
  <si>
    <t>Drážkovanie - mäkké murivo 50x50mm</t>
  </si>
  <si>
    <t>Drážkovanie do mäkkého muriva 50x50mm</t>
  </si>
  <si>
    <t>Zamurovanie drážky 50x50mm</t>
  </si>
  <si>
    <t>prenájom lešenia</t>
  </si>
  <si>
    <t>Tlaková skúška</t>
  </si>
  <si>
    <t>Elektrické napájanie  CYKY 3x2,5</t>
  </si>
  <si>
    <t>Napájací kábel CYKY 3x2,5*</t>
  </si>
  <si>
    <t>Kábel CYKY-J 5x4</t>
  </si>
  <si>
    <t>CYKY-J 5x4</t>
  </si>
  <si>
    <t>istič PL7-C16/1 1-fázovy</t>
  </si>
  <si>
    <t>istič PL7-C32/3 3-fázovy</t>
  </si>
  <si>
    <t>Chránička káblová 63 PE</t>
  </si>
  <si>
    <t>Elektrikárska lišta  17x17</t>
  </si>
  <si>
    <t>Elektrikársky žľab 17x17 PVC samozhášavý</t>
  </si>
  <si>
    <t>RAL9003*</t>
  </si>
  <si>
    <t>Montážna lišta L-3m profil 28/30 2m</t>
  </si>
  <si>
    <t>Nosná lišta L-3m profil 20x30/3000</t>
  </si>
  <si>
    <t>Montážne práce - ELEKTRO</t>
  </si>
  <si>
    <t>Montážne práce</t>
  </si>
  <si>
    <t>Revízna správa ELEKTRO</t>
  </si>
  <si>
    <t>Sifón HL138</t>
  </si>
  <si>
    <t>HL138 Zápachový uzáver komplet pre klimatizačné zariadenia - UP- DN32 - 100x100 mm*</t>
  </si>
  <si>
    <t>Potrubie na odvod kondenzátu DN32 mm + tvarovky</t>
  </si>
  <si>
    <t>Spojka Y pre kondenzačne hadice</t>
  </si>
  <si>
    <t>10 ks</t>
  </si>
  <si>
    <t>Montážne práce - kondenzačné potrubia</t>
  </si>
  <si>
    <t>Sádrokratónové predsteny</t>
  </si>
  <si>
    <t>Vyhotovenie prierazov</t>
  </si>
  <si>
    <t>Vyspravenie drážkovanej steny</t>
  </si>
  <si>
    <t>Maľby vrátane materiálu</t>
  </si>
  <si>
    <t>Konštrukcia pod vonkajšiu jednotku</t>
  </si>
  <si>
    <t>lešenie do 3m</t>
  </si>
  <si>
    <t>Šéfmontáž zariadení</t>
  </si>
  <si>
    <t>Šéfmontáž zariadení.</t>
  </si>
  <si>
    <t>Transport zariadení, zdvíhacie mechanizmy</t>
  </si>
  <si>
    <t>Statický posudok</t>
  </si>
  <si>
    <t>Zaškolenie obsluhy</t>
  </si>
  <si>
    <t>Projektová dokumentácia</t>
  </si>
  <si>
    <t>Táto cena zahŕňa:</t>
  </si>
  <si>
    <t>- Vypracovanie výkresovej (pôdorysy) a textovej časti (technická správa, výkaz</t>
  </si>
  <si>
    <t>výmer, rozpočet).</t>
  </si>
  <si>
    <t>- Expedíciu projektovej dokumentácie</t>
  </si>
  <si>
    <t>Komplexné uvedenie do prevédzky a zaregulovanie</t>
  </si>
  <si>
    <t>Komplexné uvedenie do prevédzky a zaregulovanie  VZT zariadení a zariadení regulácie, vrátane nastavenia na skutočné prevádzkové parametre. Vyregulovanie distribúcie privádzaného a odvádzaného vzduchu. Vystavenie protokolov  s nasledovnými údajmi:</t>
  </si>
  <si>
    <t>množstvo vzduchu na zariadenia,  množstvo vzduchu v jednotlivých miestnostiach, rýchlosti prúdenia vzduchu v priestore, teploty privádzaného vzduchu a vzduchu v priestore, menovité prúdy motorov na každé zariadenie a porovnanie s projektovými parametrami. Vykonanie všetkých skúšok, kontrol, meraní a revízií potrebných ku kolaudácii, vrátane všetkých  protokolov, osvedčení a revíznych správ a zaškolenie personálu.</t>
  </si>
  <si>
    <t>Cena bez DPH</t>
  </si>
  <si>
    <t>Cena s DPH</t>
  </si>
  <si>
    <t>SPOLU</t>
  </si>
  <si>
    <t>Ing. Roman Greštiak</t>
  </si>
  <si>
    <t>3.01 - Klimatizačné zariadenia</t>
  </si>
  <si>
    <t>3.02 - Montážny materiál - Chladenie</t>
  </si>
  <si>
    <t>3.03 - Montážne práce - Chladenie</t>
  </si>
  <si>
    <t>3.04 - Montážny materiál - Elektro</t>
  </si>
  <si>
    <t>3.05 - Montážne práce - Elektro</t>
  </si>
  <si>
    <t>3.06 - Montážny materiál - Zdravotechnika</t>
  </si>
  <si>
    <t>3.07 -  Montážne práce - Zdravotechnika</t>
  </si>
  <si>
    <t>3.08 - Stavebné úpravy</t>
  </si>
  <si>
    <t>3.09 -  Režijne práce</t>
  </si>
  <si>
    <t>Výkaz výmer pred naceňovaním skontrolovať s grafickou časťou projektovej dokumentácie!!</t>
  </si>
  <si>
    <t>Projekt:</t>
  </si>
  <si>
    <t>Objekt:</t>
  </si>
  <si>
    <t>Adresa:</t>
  </si>
  <si>
    <t>Vypracované pre :</t>
  </si>
  <si>
    <t>Vypracoval:</t>
  </si>
  <si>
    <t>Vypracované dňa:</t>
  </si>
  <si>
    <t xml:space="preserve">Systémové chladenie - Administratívna budova </t>
  </si>
  <si>
    <t>Systémová klimatizácia administratívnej budovy</t>
  </si>
  <si>
    <t>Hlavné mesto SR Bratislava; Primaciálne nám. 1; 814 99 Bratislava 1</t>
  </si>
  <si>
    <t>z toho DPH</t>
  </si>
  <si>
    <t>120bm</t>
  </si>
  <si>
    <t>60bm</t>
  </si>
  <si>
    <t>150bm</t>
  </si>
  <si>
    <t>20bm</t>
  </si>
  <si>
    <t>8ks</t>
  </si>
  <si>
    <t>100bm</t>
  </si>
  <si>
    <t>200bm</t>
  </si>
  <si>
    <t>4ks</t>
  </si>
  <si>
    <t>2ks</t>
  </si>
  <si>
    <t>10ks</t>
  </si>
  <si>
    <t>20ks</t>
  </si>
  <si>
    <t xml:space="preserve">  36 mesiacov</t>
  </si>
  <si>
    <t xml:space="preserve">  </t>
  </si>
  <si>
    <t xml:space="preserve">  12 mesiacov</t>
  </si>
  <si>
    <t>120kg</t>
  </si>
  <si>
    <t>7bm</t>
  </si>
  <si>
    <t>150m2</t>
  </si>
  <si>
    <t>75bm</t>
  </si>
  <si>
    <t xml:space="preserve">   </t>
  </si>
  <si>
    <t>84bm</t>
  </si>
  <si>
    <t>Primaciálne nám. 1, 811 01 Bratislava</t>
  </si>
  <si>
    <t>SAMSUNG AM045JNVDKH/EU</t>
  </si>
  <si>
    <t>SAMSUNG AM045JNVDKH/EU Qch: 4,5kW Qt: 5,0kW nástenná jednotka AR5000 vrátane EEV</t>
  </si>
  <si>
    <t>1ks</t>
  </si>
  <si>
    <t>SAMSUNG AM022JNVDKH/EU</t>
  </si>
  <si>
    <t>SAMSUNG AM022JNVDKH/EU Qch: 2,2kW Qt: 2,5kW nástenná jednotka AR5000 vrátane EEV</t>
  </si>
  <si>
    <t>SAMSUNG AM028JNVDKH/EU</t>
  </si>
  <si>
    <t>SAMSUNG AM028JNVDKH/EU Qch: 2,8kW Qt: 3,2kW nástenná jednotka AR5000 vrátane EEV</t>
  </si>
  <si>
    <t>SAMSUNG MXJ-TA3419M</t>
  </si>
  <si>
    <t>SAMSUNG MXJ-YA3419M</t>
  </si>
  <si>
    <t>SAMSUNG MXJ-YA2815M</t>
  </si>
  <si>
    <t>CU potrubie chladiarenské - single neizolované  35x1,5</t>
  </si>
  <si>
    <t>K-Flex ST  hadicová izolácia hrúbka steny 19mm /vnútorný priemer 35 mm/</t>
  </si>
  <si>
    <t>2kpl</t>
  </si>
  <si>
    <t>VÝKAZ VÝMER - CH3 - TRAKT A</t>
  </si>
  <si>
    <t>SAMSUNG AM180JXVHGH/ET</t>
  </si>
  <si>
    <t>Vonkajšia kondenzačná jednotka STANDARD Qch: 50,40kW Qt: 56,70kW</t>
  </si>
  <si>
    <t>3ks</t>
  </si>
  <si>
    <t>30ks</t>
  </si>
  <si>
    <t>19ks</t>
  </si>
  <si>
    <t>64kg</t>
  </si>
  <si>
    <t>280bm</t>
  </si>
  <si>
    <t>40kpl</t>
  </si>
  <si>
    <t>39kpl</t>
  </si>
  <si>
    <t>Administratívna budova Primaciálne nám. 1; 814 99  Bratislava</t>
  </si>
  <si>
    <t>15bm</t>
  </si>
  <si>
    <t>16ks</t>
  </si>
  <si>
    <t>35bm</t>
  </si>
  <si>
    <t>104bm</t>
  </si>
  <si>
    <t>40bm</t>
  </si>
  <si>
    <t>194bm</t>
  </si>
  <si>
    <t>300bm</t>
  </si>
  <si>
    <t>41 kpl</t>
  </si>
  <si>
    <t>VÝKAZ VÝMER - REKAPITULÁCIA</t>
  </si>
  <si>
    <t>CH2 - TRAKT A</t>
  </si>
  <si>
    <t>CH4 - TRAKT B</t>
  </si>
  <si>
    <t>VÝKAZ VÝMER - CH2 - TRAKT A</t>
  </si>
  <si>
    <t>2.01 - Klimatizačné zariadenia</t>
  </si>
  <si>
    <t xml:space="preserve">Vonkajšia kondenzačná jednotka  Qch: 56,0kW Qt: 63,0kW,  s premenlivým tokom chladiva, </t>
  </si>
  <si>
    <t xml:space="preserve">Vnútorná nástená jednotka Qch: 4,5kW Qt: 5,0kW vrátane expanzného ventlu, s premenlivým tokom chladiva, </t>
  </si>
  <si>
    <t xml:space="preserve">Vnútorná nástená jednotka Qch: 2,8kW Qt: 3,2kW vrátane expanzného ventlu, s premenlivým tokom chladiva, </t>
  </si>
  <si>
    <t xml:space="preserve">Vnútorná nástená jednotka Qch: 2,2kW Qt: 2,5kW vrátane expanzného ventlu, s premenlivým tokom chladiva, </t>
  </si>
  <si>
    <t>Vnútorná nástenná jednotka Qch: 3,6kW Qt: 4,0kW, vrátane expanzného ventlu, s premenlivým tokom chladiva</t>
  </si>
  <si>
    <t>Vnútorná nástenná jednotka Qch: 5,6kW Qt: 6,3kW, vrátane expanzného ventlu, s premenlivým tokom chladiva</t>
  </si>
  <si>
    <t>Rozdelovač chladiva pre vonkajšiu jednotku</t>
  </si>
  <si>
    <t xml:space="preserve">Rozdelovač chladiva pre vnútornú jednotku, kapacita: 70.3~98.4 kW </t>
  </si>
  <si>
    <t xml:space="preserve"> Rozdelovač chladiva pre vnútornú jednotku, kapacita 45.0~70.3 kW</t>
  </si>
  <si>
    <t xml:space="preserve"> Rozdelovač chladiva pre vnútornú jednotku, kapacita  15.0~40.0 kW</t>
  </si>
  <si>
    <t xml:space="preserve"> Rozdelovač chladiva pre vnútornú jednotku, kapacita 15.0 kW a menej</t>
  </si>
  <si>
    <t>2.02 - Montážny materiál - Chladenie</t>
  </si>
  <si>
    <t>55kg</t>
  </si>
  <si>
    <t>270bm</t>
  </si>
  <si>
    <t>10bm</t>
  </si>
  <si>
    <t>240bm</t>
  </si>
  <si>
    <t>52bm</t>
  </si>
  <si>
    <t>Hadicová izolácia, hrúbka steny 19mm, vnútorný priemer 22mm</t>
  </si>
  <si>
    <t>Hadicová izolácia, hrúbka steny 25mm, vnútorný priemer 28mm</t>
  </si>
  <si>
    <t>Hadicová izolácia, hrúbka steny 19mm /vnútorný priemer 35 mm/</t>
  </si>
  <si>
    <t>56bm</t>
  </si>
  <si>
    <t>2.03 - Montážne práce - Chladenie</t>
  </si>
  <si>
    <t>36kpl</t>
  </si>
  <si>
    <t>2.04 - Montážny materiál - Elektro</t>
  </si>
  <si>
    <t>istič C16/1 1-fázovy</t>
  </si>
  <si>
    <t>istič C32/3 3-fázovy</t>
  </si>
  <si>
    <t>2.05 - Montážne práce - Elektro</t>
  </si>
  <si>
    <t>2.06 - Montážny materiál - Zdravotechnika</t>
  </si>
  <si>
    <t xml:space="preserve">Podomietkový Sifón </t>
  </si>
  <si>
    <t>Zápachový uzáver komplet pre klimatizačné zariadenia - UP- DN32 - 100x100 mm*</t>
  </si>
  <si>
    <t>2.07 -  Montážne práce - Zdravotechnika</t>
  </si>
  <si>
    <t>2.08 - Stavebné úpravy</t>
  </si>
  <si>
    <t>2.09 -  Režijne práce</t>
  </si>
  <si>
    <t>2 kpl</t>
  </si>
  <si>
    <t>Jesenná profylaktika</t>
  </si>
  <si>
    <t>VÝKAZ VÝMER - CH4  - TRAKT B</t>
  </si>
  <si>
    <t>4.01 - Klimatizačné zariadenia</t>
  </si>
  <si>
    <t xml:space="preserve">Vonkajšia kondenzačná jednotka STANDARD Qch: 33,6kW Qt: 37,8kW,  s premenlivým tokom chladiva, </t>
  </si>
  <si>
    <t xml:space="preserve">Vonkajšia kondenzačná jednotka STANDARD Qch: 50,40kW Qt: 56,70kW,  s premenlivým tokom chladiva, </t>
  </si>
  <si>
    <t>Vnútorná nástenná jednotka Qch: 4,5kW Qt: 5,0kW, vrátane expanzného ventlu, s premenlivým tokom chladiva</t>
  </si>
  <si>
    <t>Vnútorná nástenná jednotka Qch: 2,8kW Qt: 3,2kW, vrátane expanzného ventlu, s premenlivým tokom chladiva</t>
  </si>
  <si>
    <t>Vnútorná nástenná jednotka Qch: 2,2kW Qt: 2,5kW, vrátane expanzného ventlu, s premenlivým tokom chladiva</t>
  </si>
  <si>
    <t>4.02 - Montážny materiál - Chladenie</t>
  </si>
  <si>
    <t>42kg</t>
  </si>
  <si>
    <t>140bm</t>
  </si>
  <si>
    <t>189bm</t>
  </si>
  <si>
    <t>160bm</t>
  </si>
  <si>
    <t>106bm</t>
  </si>
  <si>
    <t>25bm</t>
  </si>
  <si>
    <t>16bm</t>
  </si>
  <si>
    <t>24bm</t>
  </si>
  <si>
    <t>4.03 - Montážne práce - Chladenie</t>
  </si>
  <si>
    <t>37kpl</t>
  </si>
  <si>
    <t>4.04 - Montážny materiál - Elektro</t>
  </si>
  <si>
    <t>4.05 - Montážne práce - Elektro</t>
  </si>
  <si>
    <t>4.06 - Montážny materiál - Zdravotechnika</t>
  </si>
  <si>
    <t>4.07 -  Montážne práce - Zdravotechnika</t>
  </si>
  <si>
    <t>4.08 - Stavebné úpravy</t>
  </si>
  <si>
    <t>4.09 -  Režijne práce</t>
  </si>
  <si>
    <t>Jarná profylaktika</t>
  </si>
  <si>
    <t>4.10 -  Demontáž a likvidácia</t>
  </si>
  <si>
    <t>12 kpl</t>
  </si>
  <si>
    <t>Demontáž a ekologická likvidácia pôvodných vnútorných a vonkajších klimatizačných jednotiek vrátane rozvodov.</t>
  </si>
  <si>
    <t>2.10 -  Demontáž a likvidácia</t>
  </si>
  <si>
    <t>17 kpl</t>
  </si>
  <si>
    <t xml:space="preserve">Vonkajšia kondenzačná jednotka  Qch: 22,4kW Qt: 25,2kW,  s premenlivým tokom chladiva, </t>
  </si>
  <si>
    <t>V prípade, že uchádzač predloží v ponuke vnútorné jednotky bez zabudovaného expanzného ventilu je povinný uviesť, čím bude zabezpečená alternatíva presného regulovania vstrekovaného chladiva pri jednotlivých vnútorných jednotkách</t>
  </si>
  <si>
    <r>
      <t>2.</t>
    </r>
    <r>
      <rPr>
        <b/>
        <sz val="12"/>
        <rFont val="Calibri"/>
        <family val="2"/>
      </rPr>
      <t>11 -  Profylaktická prehliadka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počas trvania základnej záručnej doby</t>
    </r>
    <r>
      <rPr>
        <b/>
        <sz val="12"/>
        <rFont val="Calibri"/>
        <family val="2"/>
      </rPr>
      <t xml:space="preserve"> </t>
    </r>
  </si>
  <si>
    <t xml:space="preserve">Jarná profylaktika </t>
  </si>
  <si>
    <t>(uchádzač doplní ponúkaný počet kpl, max. počet je 8kpl)</t>
  </si>
  <si>
    <t xml:space="preserve"> </t>
  </si>
  <si>
    <t xml:space="preserve">2.11 - Profylaktická prehliadka počas trvania základnej záručnej doby </t>
  </si>
  <si>
    <r>
      <t>4.</t>
    </r>
    <r>
      <rPr>
        <b/>
        <sz val="12"/>
        <rFont val="Calibri"/>
        <family val="2"/>
      </rPr>
      <t>11 -  Profylaktická prehliadka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počas trvania základnej záručnej doby</t>
    </r>
  </si>
  <si>
    <t>4.11 - Profylaktická prehliadka počas trvania základnej záručnej doby</t>
  </si>
  <si>
    <r>
      <t>2.</t>
    </r>
    <r>
      <rPr>
        <b/>
        <sz val="12"/>
        <rFont val="Calibri"/>
        <family val="2"/>
      </rPr>
      <t>12 -  Navýšenie Profylaktických prehliadok</t>
    </r>
  </si>
  <si>
    <t>2.12 - Navýšenie Profylaktických prehliadok</t>
  </si>
  <si>
    <r>
      <t>4.</t>
    </r>
    <r>
      <rPr>
        <b/>
        <sz val="12"/>
        <rFont val="Calibri"/>
        <family val="2"/>
      </rPr>
      <t>12 -  Navýšenie Profylaktických prehliadok</t>
    </r>
  </si>
  <si>
    <t>4.12 - Navýšenie Profylaktických prehliadok</t>
  </si>
  <si>
    <t>Kritéria na vyhodnotenie ponúk</t>
  </si>
  <si>
    <t>Identifikačné údaje uchádzača</t>
  </si>
  <si>
    <t xml:space="preserve">Obchodné meno uchádzača: </t>
  </si>
  <si>
    <t>Platiteľ DPH (áno/nie)</t>
  </si>
  <si>
    <t>áno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</si>
  <si>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</si>
  <si>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</si>
  <si>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</si>
  <si>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</si>
  <si>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</si>
  <si>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</si>
  <si>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Kritériá na vyhodnotenie ponúk </t>
  </si>
  <si>
    <t xml:space="preserve"> Kritéria</t>
  </si>
  <si>
    <t>Váha kritéria</t>
  </si>
  <si>
    <t>Názov kritéria</t>
  </si>
  <si>
    <t>Návrh na plnenie kritéria   cena/počet rokov</t>
  </si>
  <si>
    <t>K1</t>
  </si>
  <si>
    <t>Navrhovaná celková cena uchádzača s DPH</t>
  </si>
  <si>
    <t>Kritérium K1</t>
  </si>
  <si>
    <t>Cena EUR s DPH</t>
  </si>
  <si>
    <t>body</t>
  </si>
  <si>
    <t>K2</t>
  </si>
  <si>
    <t>Predĺženie záruky</t>
  </si>
  <si>
    <t>Kritérium K2</t>
  </si>
  <si>
    <t>Predĺženie záruky (v polrokoch, max 16 polrokov)</t>
  </si>
  <si>
    <t>K3</t>
  </si>
  <si>
    <t>Navýšenie servisu</t>
  </si>
  <si>
    <t>Kritérium K3</t>
  </si>
  <si>
    <t>SPOLU PONUKA  (K1+K2+K3)</t>
  </si>
  <si>
    <t xml:space="preserve">Uchádzač vypĺňa len žlto podfarbené bunky </t>
  </si>
  <si>
    <t>Navýšenie servisu (v polročných prehliadkach, max 16 polročných prehliadok)</t>
  </si>
  <si>
    <t>Počet (kpl)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</si>
</sst>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P\r\a\vd\a;&quot;Pravda&quot;;&quot;Nepravda&quot;"/>
    <numFmt numFmtId="167" formatCode="[$€-2]\ #\ ##,000_);[Red]\([$¥€-2]\ #\ ##,000\)"/>
    <numFmt numFmtId="168" formatCode="General\ &quot;ks&quot;"/>
    <numFmt numFmtId="169" formatCode="#,##0.00\ &quot;€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9"/>
      <name val="Arial"/>
      <family val="2"/>
    </font>
    <font>
      <sz val="8"/>
      <color indexed="8"/>
      <name val="Tahoma"/>
      <family val="2"/>
    </font>
    <font>
      <b/>
      <sz val="12"/>
      <color indexed="16"/>
      <name val="Calibri"/>
      <family val="2"/>
    </font>
    <font>
      <b/>
      <sz val="9"/>
      <color indexed="16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b/>
      <sz val="10"/>
      <color rgb="FF2F2822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rgb="FFFFFFFF"/>
      <name val="Arial"/>
      <family val="2"/>
    </font>
    <font>
      <b/>
      <sz val="12"/>
      <color rgb="FF2F2822"/>
      <name val="Calibri"/>
      <family val="2"/>
    </font>
    <font>
      <b/>
      <sz val="9"/>
      <color rgb="FF2F2822"/>
      <name val="Arial"/>
      <family val="2"/>
    </font>
    <font>
      <sz val="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ED7E7"/>
        <bgColor indexed="64"/>
      </patternFill>
    </fill>
    <fill>
      <patternFill patternType="solid">
        <fgColor rgb="FF00AEE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/>
      <bottom/>
    </border>
    <border>
      <left/>
      <right style="thick"/>
      <top style="medium"/>
      <bottom/>
    </border>
    <border>
      <left/>
      <right style="thick"/>
      <top/>
      <bottom style="medium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medium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2" fillId="0" borderId="15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1" fillId="33" borderId="2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23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4" fontId="62" fillId="33" borderId="24" xfId="0" applyNumberFormat="1" applyFont="1" applyFill="1" applyBorder="1" applyAlignment="1">
      <alignment horizontal="center" vertical="center" wrapText="1"/>
    </xf>
    <xf numFmtId="4" fontId="62" fillId="34" borderId="25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0" xfId="0" applyFont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2" fillId="0" borderId="15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center" vertical="center" wrapText="1"/>
    </xf>
    <xf numFmtId="4" fontId="8" fillId="34" borderId="25" xfId="0" applyNumberFormat="1" applyFont="1" applyFill="1" applyBorder="1" applyAlignment="1">
      <alignment horizontal="center" vertical="center" wrapText="1"/>
    </xf>
    <xf numFmtId="4" fontId="62" fillId="33" borderId="21" xfId="0" applyNumberFormat="1" applyFont="1" applyFill="1" applyBorder="1" applyAlignment="1">
      <alignment horizontal="center" vertical="center" wrapText="1"/>
    </xf>
    <xf numFmtId="0" fontId="6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6" fillId="35" borderId="28" xfId="0" applyFont="1" applyFill="1" applyBorder="1" applyAlignment="1" applyProtection="1">
      <alignment horizontal="center" vertical="center" wrapText="1"/>
      <protection locked="0"/>
    </xf>
    <xf numFmtId="3" fontId="67" fillId="17" borderId="2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6" fillId="35" borderId="29" xfId="0" applyFont="1" applyFill="1" applyBorder="1" applyAlignment="1" applyProtection="1">
      <alignment horizontal="center" vertical="center" wrapText="1"/>
      <protection/>
    </xf>
    <xf numFmtId="0" fontId="68" fillId="0" borderId="16" xfId="0" applyFont="1" applyBorder="1" applyAlignment="1" applyProtection="1">
      <alignment horizontal="left" vertical="center" wrapText="1" indent="2"/>
      <protection/>
    </xf>
    <xf numFmtId="0" fontId="66" fillId="35" borderId="0" xfId="0" applyFont="1" applyFill="1" applyAlignment="1" applyProtection="1">
      <alignment horizontal="left" vertical="center" wrapText="1" indent="2"/>
      <protection/>
    </xf>
    <xf numFmtId="0" fontId="69" fillId="35" borderId="20" xfId="0" applyFont="1" applyFill="1" applyBorder="1" applyAlignment="1" applyProtection="1">
      <alignment horizontal="center" vertical="center" wrapText="1"/>
      <protection/>
    </xf>
    <xf numFmtId="2" fontId="70" fillId="35" borderId="20" xfId="0" applyNumberFormat="1" applyFont="1" applyFill="1" applyBorder="1" applyAlignment="1" applyProtection="1">
      <alignment horizontal="center" vertical="center" wrapText="1"/>
      <protection/>
    </xf>
    <xf numFmtId="0" fontId="70" fillId="35" borderId="20" xfId="0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 applyProtection="1">
      <alignment horizontal="center" vertical="center" wrapText="1"/>
      <protection locked="0"/>
    </xf>
    <xf numFmtId="0" fontId="71" fillId="0" borderId="13" xfId="0" applyFont="1" applyBorder="1" applyAlignment="1" applyProtection="1">
      <alignment horizontal="center" vertical="center" wrapText="1"/>
      <protection locked="0"/>
    </xf>
    <xf numFmtId="0" fontId="71" fillId="0" borderId="30" xfId="0" applyFont="1" applyBorder="1" applyAlignment="1" applyProtection="1">
      <alignment horizontal="center" vertical="center" wrapText="1"/>
      <protection locked="0"/>
    </xf>
    <xf numFmtId="0" fontId="71" fillId="0" borderId="17" xfId="0" applyFont="1" applyBorder="1" applyAlignment="1" applyProtection="1">
      <alignment horizontal="center" vertical="center" wrapText="1"/>
      <protection locked="0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0" fontId="71" fillId="0" borderId="31" xfId="0" applyFont="1" applyBorder="1" applyAlignment="1" applyProtection="1">
      <alignment horizontal="center" vertical="center" wrapText="1"/>
      <protection locked="0"/>
    </xf>
    <xf numFmtId="4" fontId="71" fillId="23" borderId="32" xfId="0" applyNumberFormat="1" applyFont="1" applyFill="1" applyBorder="1" applyAlignment="1" applyProtection="1">
      <alignment horizontal="center" vertical="center" wrapText="1"/>
      <protection locked="0"/>
    </xf>
    <xf numFmtId="4" fontId="71" fillId="23" borderId="33" xfId="0" applyNumberFormat="1" applyFont="1" applyFill="1" applyBorder="1" applyAlignment="1" applyProtection="1">
      <alignment horizontal="center" vertical="center" wrapText="1"/>
      <protection locked="0"/>
    </xf>
    <xf numFmtId="169" fontId="67" fillId="17" borderId="20" xfId="0" applyNumberFormat="1" applyFont="1" applyFill="1" applyBorder="1" applyAlignment="1" applyProtection="1">
      <alignment horizontal="center" vertical="center" wrapText="1"/>
      <protection locked="0"/>
    </xf>
    <xf numFmtId="0" fontId="66" fillId="35" borderId="20" xfId="0" applyFont="1" applyFill="1" applyBorder="1" applyAlignment="1" applyProtection="1">
      <alignment horizontal="center" vertical="center" wrapText="1"/>
      <protection/>
    </xf>
    <xf numFmtId="9" fontId="69" fillId="35" borderId="20" xfId="0" applyNumberFormat="1" applyFont="1" applyFill="1" applyBorder="1" applyAlignment="1" applyProtection="1">
      <alignment horizontal="center" vertical="center" wrapText="1"/>
      <protection/>
    </xf>
    <xf numFmtId="0" fontId="72" fillId="0" borderId="20" xfId="0" applyFont="1" applyBorder="1" applyAlignment="1" applyProtection="1">
      <alignment horizontal="center" vertical="center" wrapText="1"/>
      <protection/>
    </xf>
    <xf numFmtId="0" fontId="68" fillId="2" borderId="34" xfId="0" applyFont="1" applyFill="1" applyBorder="1" applyAlignment="1" applyProtection="1">
      <alignment horizontal="center" vertical="center"/>
      <protection/>
    </xf>
    <xf numFmtId="0" fontId="68" fillId="2" borderId="35" xfId="0" applyFont="1" applyFill="1" applyBorder="1" applyAlignment="1" applyProtection="1">
      <alignment horizontal="center" vertical="center"/>
      <protection/>
    </xf>
    <xf numFmtId="0" fontId="0" fillId="17" borderId="36" xfId="0" applyFill="1" applyBorder="1" applyAlignment="1" applyProtection="1">
      <alignment horizontal="center" vertical="center"/>
      <protection locked="0"/>
    </xf>
    <xf numFmtId="0" fontId="0" fillId="17" borderId="37" xfId="0" applyFill="1" applyBorder="1" applyAlignment="1" applyProtection="1">
      <alignment horizontal="center" vertical="center"/>
      <protection locked="0"/>
    </xf>
    <xf numFmtId="0" fontId="68" fillId="2" borderId="38" xfId="0" applyFont="1" applyFill="1" applyBorder="1" applyAlignment="1" applyProtection="1">
      <alignment horizontal="center" vertical="center"/>
      <protection/>
    </xf>
    <xf numFmtId="0" fontId="68" fillId="2" borderId="39" xfId="0" applyFont="1" applyFill="1" applyBorder="1" applyAlignment="1" applyProtection="1">
      <alignment horizontal="center" vertical="center"/>
      <protection/>
    </xf>
    <xf numFmtId="0" fontId="0" fillId="17" borderId="40" xfId="0" applyFill="1" applyBorder="1" applyAlignment="1" applyProtection="1">
      <alignment horizontal="center" vertical="center"/>
      <protection locked="0"/>
    </xf>
    <xf numFmtId="0" fontId="0" fillId="17" borderId="41" xfId="0" applyFill="1" applyBorder="1" applyAlignment="1" applyProtection="1">
      <alignment horizontal="center" vertical="center"/>
      <protection locked="0"/>
    </xf>
    <xf numFmtId="0" fontId="65" fillId="27" borderId="42" xfId="0" applyFont="1" applyFill="1" applyBorder="1" applyAlignment="1" applyProtection="1">
      <alignment horizontal="center" vertical="center"/>
      <protection locked="0"/>
    </xf>
    <xf numFmtId="0" fontId="65" fillId="27" borderId="43" xfId="0" applyFont="1" applyFill="1" applyBorder="1" applyAlignment="1" applyProtection="1">
      <alignment horizontal="center" vertical="center"/>
      <protection locked="0"/>
    </xf>
    <xf numFmtId="0" fontId="65" fillId="27" borderId="44" xfId="0" applyFont="1" applyFill="1" applyBorder="1" applyAlignment="1" applyProtection="1">
      <alignment horizontal="center" vertical="center"/>
      <protection locked="0"/>
    </xf>
    <xf numFmtId="0" fontId="69" fillId="35" borderId="20" xfId="0" applyFont="1" applyFill="1" applyBorder="1" applyAlignment="1" applyProtection="1">
      <alignment horizontal="center" vertical="center" wrapText="1"/>
      <protection/>
    </xf>
    <xf numFmtId="0" fontId="65" fillId="27" borderId="45" xfId="0" applyFont="1" applyFill="1" applyBorder="1" applyAlignment="1" applyProtection="1">
      <alignment horizontal="center" vertical="center"/>
      <protection locked="0"/>
    </xf>
    <xf numFmtId="0" fontId="65" fillId="27" borderId="46" xfId="0" applyFont="1" applyFill="1" applyBorder="1" applyAlignment="1" applyProtection="1">
      <alignment horizontal="center" vertical="center"/>
      <protection locked="0"/>
    </xf>
    <xf numFmtId="0" fontId="65" fillId="27" borderId="47" xfId="0" applyFont="1" applyFill="1" applyBorder="1" applyAlignment="1" applyProtection="1">
      <alignment horizontal="center" vertical="center"/>
      <protection locked="0"/>
    </xf>
    <xf numFmtId="0" fontId="65" fillId="27" borderId="34" xfId="0" applyFont="1" applyFill="1" applyBorder="1" applyAlignment="1" applyProtection="1">
      <alignment horizontal="center" vertical="center"/>
      <protection locked="0"/>
    </xf>
    <xf numFmtId="0" fontId="65" fillId="27" borderId="48" xfId="0" applyFont="1" applyFill="1" applyBorder="1" applyAlignment="1" applyProtection="1">
      <alignment horizontal="center" vertical="center"/>
      <protection locked="0"/>
    </xf>
    <xf numFmtId="0" fontId="65" fillId="27" borderId="49" xfId="0" applyFont="1" applyFill="1" applyBorder="1" applyAlignment="1" applyProtection="1">
      <alignment horizontal="center" vertical="center"/>
      <protection locked="0"/>
    </xf>
    <xf numFmtId="0" fontId="0" fillId="17" borderId="50" xfId="0" applyFill="1" applyBorder="1" applyAlignment="1" applyProtection="1">
      <alignment horizontal="center" vertical="center"/>
      <protection locked="0"/>
    </xf>
    <xf numFmtId="0" fontId="0" fillId="17" borderId="48" xfId="0" applyFill="1" applyBorder="1" applyAlignment="1" applyProtection="1">
      <alignment horizontal="center" vertical="center"/>
      <protection locked="0"/>
    </xf>
    <xf numFmtId="0" fontId="0" fillId="17" borderId="49" xfId="0" applyFill="1" applyBorder="1" applyAlignment="1" applyProtection="1">
      <alignment horizontal="center" vertical="center"/>
      <protection locked="0"/>
    </xf>
    <xf numFmtId="0" fontId="62" fillId="33" borderId="51" xfId="0" applyFont="1" applyFill="1" applyBorder="1" applyAlignment="1">
      <alignment vertical="center" wrapText="1"/>
    </xf>
    <xf numFmtId="0" fontId="62" fillId="33" borderId="52" xfId="0" applyFont="1" applyFill="1" applyBorder="1" applyAlignment="1">
      <alignment vertical="center" wrapText="1"/>
    </xf>
    <xf numFmtId="0" fontId="62" fillId="33" borderId="53" xfId="0" applyFont="1" applyFill="1" applyBorder="1" applyAlignment="1">
      <alignment vertical="center" wrapText="1"/>
    </xf>
    <xf numFmtId="4" fontId="62" fillId="33" borderId="51" xfId="0" applyNumberFormat="1" applyFont="1" applyFill="1" applyBorder="1" applyAlignment="1">
      <alignment horizontal="center" vertical="center" wrapText="1"/>
    </xf>
    <xf numFmtId="4" fontId="62" fillId="33" borderId="53" xfId="0" applyNumberFormat="1" applyFont="1" applyFill="1" applyBorder="1" applyAlignment="1">
      <alignment horizontal="center" vertical="center" wrapText="1"/>
    </xf>
    <xf numFmtId="4" fontId="62" fillId="33" borderId="52" xfId="0" applyNumberFormat="1" applyFont="1" applyFill="1" applyBorder="1" applyAlignment="1">
      <alignment horizontal="center" vertical="center" wrapText="1"/>
    </xf>
    <xf numFmtId="0" fontId="62" fillId="34" borderId="51" xfId="0" applyFont="1" applyFill="1" applyBorder="1" applyAlignment="1">
      <alignment vertical="center" wrapText="1"/>
    </xf>
    <xf numFmtId="0" fontId="62" fillId="34" borderId="52" xfId="0" applyFont="1" applyFill="1" applyBorder="1" applyAlignment="1">
      <alignment vertical="center" wrapText="1"/>
    </xf>
    <xf numFmtId="0" fontId="62" fillId="34" borderId="53" xfId="0" applyFont="1" applyFill="1" applyBorder="1" applyAlignment="1">
      <alignment vertical="center" wrapText="1"/>
    </xf>
    <xf numFmtId="4" fontId="62" fillId="34" borderId="51" xfId="0" applyNumberFormat="1" applyFont="1" applyFill="1" applyBorder="1" applyAlignment="1">
      <alignment horizontal="center" vertical="center" wrapText="1"/>
    </xf>
    <xf numFmtId="4" fontId="62" fillId="34" borderId="53" xfId="0" applyNumberFormat="1" applyFont="1" applyFill="1" applyBorder="1" applyAlignment="1">
      <alignment horizontal="center" vertical="center" wrapText="1"/>
    </xf>
    <xf numFmtId="4" fontId="62" fillId="34" borderId="52" xfId="0" applyNumberFormat="1" applyFont="1" applyFill="1" applyBorder="1" applyAlignment="1">
      <alignment horizontal="center" vertical="center" wrapText="1"/>
    </xf>
    <xf numFmtId="0" fontId="73" fillId="36" borderId="15" xfId="0" applyFont="1" applyFill="1" applyBorder="1" applyAlignment="1">
      <alignment horizontal="center" vertical="center" wrapText="1"/>
    </xf>
    <xf numFmtId="0" fontId="73" fillId="36" borderId="0" xfId="0" applyFont="1" applyFill="1" applyAlignment="1">
      <alignment horizontal="center" vertical="center" wrapText="1"/>
    </xf>
    <xf numFmtId="0" fontId="73" fillId="36" borderId="16" xfId="0" applyFont="1" applyFill="1" applyBorder="1" applyAlignment="1">
      <alignment horizontal="center" vertical="center" wrapText="1"/>
    </xf>
    <xf numFmtId="0" fontId="61" fillId="33" borderId="51" xfId="0" applyFont="1" applyFill="1" applyBorder="1" applyAlignment="1">
      <alignment horizontal="center" vertical="center" wrapText="1"/>
    </xf>
    <xf numFmtId="0" fontId="61" fillId="33" borderId="52" xfId="0" applyFont="1" applyFill="1" applyBorder="1" applyAlignment="1">
      <alignment horizontal="center" vertical="center" wrapText="1"/>
    </xf>
    <xf numFmtId="0" fontId="62" fillId="33" borderId="51" xfId="0" applyFont="1" applyFill="1" applyBorder="1" applyAlignment="1">
      <alignment horizontal="center" vertical="center" wrapText="1"/>
    </xf>
    <xf numFmtId="0" fontId="62" fillId="33" borderId="5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33" borderId="51" xfId="0" applyFont="1" applyFill="1" applyBorder="1" applyAlignment="1">
      <alignment horizontal="left" vertical="center" wrapText="1"/>
    </xf>
    <xf numFmtId="0" fontId="8" fillId="33" borderId="52" xfId="0" applyFont="1" applyFill="1" applyBorder="1" applyAlignment="1">
      <alignment horizontal="left" vertical="center" wrapText="1"/>
    </xf>
    <xf numFmtId="0" fontId="8" fillId="33" borderId="53" xfId="0" applyFont="1" applyFill="1" applyBorder="1" applyAlignment="1">
      <alignment horizontal="left" vertical="center" wrapText="1"/>
    </xf>
    <xf numFmtId="4" fontId="8" fillId="33" borderId="51" xfId="0" applyNumberFormat="1" applyFont="1" applyFill="1" applyBorder="1" applyAlignment="1">
      <alignment horizontal="center" vertical="center" wrapText="1"/>
    </xf>
    <xf numFmtId="4" fontId="8" fillId="33" borderId="53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5" fillId="0" borderId="56" xfId="0" applyNumberFormat="1" applyFont="1" applyBorder="1" applyAlignment="1">
      <alignment horizontal="center" vertical="center" wrapText="1"/>
    </xf>
    <xf numFmtId="4" fontId="5" fillId="0" borderId="57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8" fillId="33" borderId="52" xfId="0" applyNumberFormat="1" applyFont="1" applyFill="1" applyBorder="1" applyAlignment="1">
      <alignment horizontal="center" vertical="center" wrapText="1"/>
    </xf>
    <xf numFmtId="4" fontId="8" fillId="33" borderId="5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8" fillId="34" borderId="51" xfId="0" applyFont="1" applyFill="1" applyBorder="1" applyAlignment="1">
      <alignment vertical="center" wrapText="1"/>
    </xf>
    <xf numFmtId="0" fontId="8" fillId="34" borderId="52" xfId="0" applyFont="1" applyFill="1" applyBorder="1" applyAlignment="1">
      <alignment vertical="center" wrapText="1"/>
    </xf>
    <xf numFmtId="0" fontId="8" fillId="34" borderId="53" xfId="0" applyFont="1" applyFill="1" applyBorder="1" applyAlignment="1">
      <alignment vertical="center" wrapText="1"/>
    </xf>
    <xf numFmtId="4" fontId="8" fillId="34" borderId="51" xfId="0" applyNumberFormat="1" applyFont="1" applyFill="1" applyBorder="1" applyAlignment="1">
      <alignment horizontal="center" vertical="center" wrapText="1"/>
    </xf>
    <xf numFmtId="4" fontId="8" fillId="34" borderId="53" xfId="0" applyNumberFormat="1" applyFont="1" applyFill="1" applyBorder="1" applyAlignment="1">
      <alignment horizontal="center" vertical="center" wrapText="1"/>
    </xf>
    <xf numFmtId="4" fontId="8" fillId="34" borderId="52" xfId="0" applyNumberFormat="1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vertical="center" wrapText="1"/>
    </xf>
    <xf numFmtId="0" fontId="8" fillId="33" borderId="52" xfId="0" applyFont="1" applyFill="1" applyBorder="1" applyAlignment="1">
      <alignment vertical="center" wrapText="1"/>
    </xf>
    <xf numFmtId="0" fontId="8" fillId="33" borderId="53" xfId="0" applyFont="1" applyFill="1" applyBorder="1" applyAlignment="1">
      <alignment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vertical="center" wrapText="1"/>
    </xf>
    <xf numFmtId="0" fontId="7" fillId="33" borderId="52" xfId="0" applyFont="1" applyFill="1" applyBorder="1" applyAlignment="1">
      <alignment vertical="center" wrapText="1"/>
    </xf>
    <xf numFmtId="0" fontId="7" fillId="33" borderId="53" xfId="0" applyFont="1" applyFill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3" fillId="0" borderId="56" xfId="0" applyFont="1" applyBorder="1" applyAlignment="1">
      <alignment vertical="center" wrapText="1"/>
    </xf>
    <xf numFmtId="0" fontId="63" fillId="0" borderId="59" xfId="0" applyFont="1" applyBorder="1" applyAlignment="1">
      <alignment vertical="center" wrapText="1"/>
    </xf>
    <xf numFmtId="0" fontId="63" fillId="0" borderId="57" xfId="0" applyFont="1" applyBorder="1" applyAlignment="1">
      <alignment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4" fontId="63" fillId="0" borderId="56" xfId="0" applyNumberFormat="1" applyFont="1" applyBorder="1" applyAlignment="1">
      <alignment horizontal="right" vertical="center" wrapText="1"/>
    </xf>
    <xf numFmtId="4" fontId="63" fillId="0" borderId="57" xfId="0" applyNumberFormat="1" applyFont="1" applyBorder="1" applyAlignment="1">
      <alignment horizontal="right" vertical="center" wrapText="1"/>
    </xf>
    <xf numFmtId="4" fontId="63" fillId="0" borderId="23" xfId="0" applyNumberFormat="1" applyFont="1" applyBorder="1" applyAlignment="1">
      <alignment horizontal="right" vertical="center" wrapText="1"/>
    </xf>
    <xf numFmtId="4" fontId="63" fillId="0" borderId="10" xfId="0" applyNumberFormat="1" applyFont="1" applyBorder="1" applyAlignment="1">
      <alignment horizontal="right" vertical="center" wrapText="1"/>
    </xf>
    <xf numFmtId="4" fontId="63" fillId="0" borderId="26" xfId="0" applyNumberFormat="1" applyFont="1" applyBorder="1" applyAlignment="1">
      <alignment horizontal="right" vertical="center" wrapText="1"/>
    </xf>
    <xf numFmtId="4" fontId="63" fillId="0" borderId="11" xfId="0" applyNumberFormat="1" applyFont="1" applyBorder="1" applyAlignment="1">
      <alignment horizontal="right" vertical="center" wrapText="1"/>
    </xf>
    <xf numFmtId="4" fontId="63" fillId="0" borderId="54" xfId="0" applyNumberFormat="1" applyFont="1" applyBorder="1" applyAlignment="1">
      <alignment horizontal="right" vertical="center" wrapText="1"/>
    </xf>
    <xf numFmtId="4" fontId="63" fillId="0" borderId="22" xfId="0" applyNumberFormat="1" applyFont="1" applyBorder="1" applyAlignment="1">
      <alignment horizontal="right" vertical="center" wrapText="1"/>
    </xf>
    <xf numFmtId="4" fontId="63" fillId="0" borderId="55" xfId="0" applyNumberFormat="1" applyFont="1" applyBorder="1" applyAlignment="1">
      <alignment horizontal="right" vertical="center" wrapText="1"/>
    </xf>
    <xf numFmtId="0" fontId="64" fillId="0" borderId="23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26" xfId="0" applyFont="1" applyBorder="1" applyAlignment="1">
      <alignment vertical="center" wrapText="1"/>
    </xf>
    <xf numFmtId="0" fontId="64" fillId="0" borderId="27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74" fillId="33" borderId="51" xfId="0" applyFont="1" applyFill="1" applyBorder="1" applyAlignment="1">
      <alignment vertical="center" wrapText="1"/>
    </xf>
    <xf numFmtId="0" fontId="74" fillId="33" borderId="52" xfId="0" applyFont="1" applyFill="1" applyBorder="1" applyAlignment="1">
      <alignment vertical="center" wrapText="1"/>
    </xf>
    <xf numFmtId="0" fontId="74" fillId="33" borderId="53" xfId="0" applyFont="1" applyFill="1" applyBorder="1" applyAlignment="1">
      <alignment vertical="center" wrapText="1"/>
    </xf>
    <xf numFmtId="0" fontId="75" fillId="0" borderId="56" xfId="0" applyFont="1" applyBorder="1" applyAlignment="1">
      <alignment vertical="center" wrapText="1"/>
    </xf>
    <xf numFmtId="0" fontId="75" fillId="0" borderId="59" xfId="0" applyFont="1" applyBorder="1" applyAlignment="1">
      <alignment vertical="center" wrapText="1"/>
    </xf>
    <xf numFmtId="0" fontId="75" fillId="0" borderId="57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75" fillId="0" borderId="27" xfId="0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0" fontId="75" fillId="0" borderId="54" xfId="0" applyFont="1" applyBorder="1" applyAlignment="1">
      <alignment horizontal="center" vertical="center" wrapText="1"/>
    </xf>
    <xf numFmtId="0" fontId="75" fillId="0" borderId="55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 wrapText="1"/>
    </xf>
    <xf numFmtId="0" fontId="75" fillId="0" borderId="57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76" fillId="0" borderId="27" xfId="0" applyFont="1" applyBorder="1" applyAlignment="1">
      <alignment vertical="center" wrapText="1"/>
    </xf>
    <xf numFmtId="0" fontId="76" fillId="0" borderId="52" xfId="0" applyFont="1" applyBorder="1" applyAlignment="1">
      <alignment vertical="center" wrapText="1"/>
    </xf>
    <xf numFmtId="4" fontId="63" fillId="0" borderId="60" xfId="0" applyNumberFormat="1" applyFont="1" applyBorder="1" applyAlignment="1">
      <alignment horizontal="right" vertical="center" wrapText="1"/>
    </xf>
    <xf numFmtId="4" fontId="63" fillId="0" borderId="14" xfId="0" applyNumberFormat="1" applyFont="1" applyBorder="1" applyAlignment="1">
      <alignment horizontal="right" vertical="center" wrapText="1"/>
    </xf>
    <xf numFmtId="4" fontId="63" fillId="0" borderId="16" xfId="0" applyNumberFormat="1" applyFont="1" applyBorder="1" applyAlignment="1">
      <alignment horizontal="right" vertical="center" wrapText="1"/>
    </xf>
    <xf numFmtId="4" fontId="63" fillId="0" borderId="61" xfId="0" applyNumberFormat="1" applyFont="1" applyBorder="1" applyAlignment="1">
      <alignment horizontal="right" vertical="center" wrapText="1"/>
    </xf>
    <xf numFmtId="4" fontId="63" fillId="0" borderId="19" xfId="0" applyNumberFormat="1" applyFont="1" applyBorder="1" applyAlignment="1">
      <alignment horizontal="right" vertical="center" wrapText="1"/>
    </xf>
    <xf numFmtId="0" fontId="63" fillId="0" borderId="12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62" xfId="0" applyFont="1" applyBorder="1" applyAlignment="1">
      <alignment vertical="center" wrapText="1"/>
    </xf>
    <xf numFmtId="0" fontId="63" fillId="0" borderId="63" xfId="0" applyFont="1" applyBorder="1" applyAlignment="1">
      <alignment horizontal="center" vertical="center" wrapText="1"/>
    </xf>
    <xf numFmtId="0" fontId="63" fillId="0" borderId="64" xfId="0" applyFont="1" applyBorder="1" applyAlignment="1">
      <alignment horizontal="center" vertical="center" wrapText="1"/>
    </xf>
    <xf numFmtId="4" fontId="63" fillId="0" borderId="62" xfId="0" applyNumberFormat="1" applyFont="1" applyBorder="1" applyAlignment="1">
      <alignment horizontal="right" vertical="center" wrapText="1"/>
    </xf>
    <xf numFmtId="4" fontId="63" fillId="0" borderId="65" xfId="0" applyNumberFormat="1" applyFont="1" applyBorder="1" applyAlignment="1">
      <alignment horizontal="right" vertical="center" wrapText="1"/>
    </xf>
    <xf numFmtId="4" fontId="63" fillId="0" borderId="63" xfId="0" applyNumberFormat="1" applyFont="1" applyBorder="1" applyAlignment="1">
      <alignment horizontal="right" vertical="center" wrapText="1"/>
    </xf>
    <xf numFmtId="4" fontId="63" fillId="0" borderId="64" xfId="0" applyNumberFormat="1" applyFont="1" applyBorder="1" applyAlignment="1">
      <alignment horizontal="right" vertical="center" wrapText="1"/>
    </xf>
    <xf numFmtId="0" fontId="63" fillId="0" borderId="15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64" fillId="0" borderId="65" xfId="0" applyFont="1" applyBorder="1" applyAlignment="1">
      <alignment vertical="center" wrapText="1"/>
    </xf>
    <xf numFmtId="4" fontId="63" fillId="0" borderId="60" xfId="0" applyNumberFormat="1" applyFont="1" applyBorder="1" applyAlignment="1">
      <alignment vertical="center" wrapText="1"/>
    </xf>
    <xf numFmtId="4" fontId="63" fillId="0" borderId="62" xfId="0" applyNumberFormat="1" applyFont="1" applyBorder="1" applyAlignment="1">
      <alignment vertical="center" wrapText="1"/>
    </xf>
    <xf numFmtId="4" fontId="63" fillId="0" borderId="23" xfId="0" applyNumberFormat="1" applyFont="1" applyBorder="1" applyAlignment="1">
      <alignment vertical="center" wrapText="1"/>
    </xf>
    <xf numFmtId="4" fontId="63" fillId="0" borderId="10" xfId="0" applyNumberFormat="1" applyFont="1" applyBorder="1" applyAlignment="1">
      <alignment vertical="center" wrapText="1"/>
    </xf>
    <xf numFmtId="4" fontId="63" fillId="0" borderId="61" xfId="0" applyNumberFormat="1" applyFont="1" applyBorder="1" applyAlignment="1">
      <alignment vertical="center" wrapText="1"/>
    </xf>
    <xf numFmtId="4" fontId="63" fillId="0" borderId="65" xfId="0" applyNumberFormat="1" applyFont="1" applyBorder="1" applyAlignment="1">
      <alignment vertical="center" wrapText="1"/>
    </xf>
    <xf numFmtId="4" fontId="63" fillId="0" borderId="63" xfId="0" applyNumberFormat="1" applyFont="1" applyBorder="1" applyAlignment="1">
      <alignment vertical="center" wrapText="1"/>
    </xf>
    <xf numFmtId="4" fontId="63" fillId="0" borderId="22" xfId="0" applyNumberFormat="1" applyFont="1" applyBorder="1" applyAlignment="1">
      <alignment vertical="center" wrapText="1"/>
    </xf>
    <xf numFmtId="4" fontId="63" fillId="0" borderId="64" xfId="0" applyNumberFormat="1" applyFont="1" applyBorder="1" applyAlignment="1">
      <alignment vertical="center" wrapText="1"/>
    </xf>
    <xf numFmtId="4" fontId="63" fillId="0" borderId="56" xfId="0" applyNumberFormat="1" applyFont="1" applyBorder="1" applyAlignment="1">
      <alignment vertical="center" wrapText="1"/>
    </xf>
    <xf numFmtId="4" fontId="63" fillId="0" borderId="57" xfId="0" applyNumberFormat="1" applyFont="1" applyBorder="1" applyAlignment="1">
      <alignment vertical="center" wrapText="1"/>
    </xf>
    <xf numFmtId="4" fontId="63" fillId="0" borderId="54" xfId="0" applyNumberFormat="1" applyFont="1" applyBorder="1" applyAlignment="1">
      <alignment vertical="center" wrapText="1"/>
    </xf>
    <xf numFmtId="4" fontId="63" fillId="0" borderId="55" xfId="0" applyNumberFormat="1" applyFont="1" applyBorder="1" applyAlignment="1">
      <alignment vertical="center" wrapText="1"/>
    </xf>
    <xf numFmtId="4" fontId="63" fillId="0" borderId="26" xfId="0" applyNumberFormat="1" applyFont="1" applyBorder="1" applyAlignment="1">
      <alignment vertical="center" wrapText="1"/>
    </xf>
    <xf numFmtId="4" fontId="63" fillId="0" borderId="11" xfId="0" applyNumberFormat="1" applyFont="1" applyBorder="1" applyAlignment="1">
      <alignment vertical="center" wrapText="1"/>
    </xf>
    <xf numFmtId="4" fontId="63" fillId="0" borderId="59" xfId="0" applyNumberFormat="1" applyFont="1" applyBorder="1" applyAlignment="1">
      <alignment horizontal="right" vertical="center" wrapText="1"/>
    </xf>
    <xf numFmtId="4" fontId="63" fillId="0" borderId="0" xfId="0" applyNumberFormat="1" applyFont="1" applyAlignment="1">
      <alignment horizontal="right" vertical="center" wrapText="1"/>
    </xf>
    <xf numFmtId="4" fontId="63" fillId="0" borderId="27" xfId="0" applyNumberFormat="1" applyFont="1" applyBorder="1" applyAlignment="1">
      <alignment horizontal="right" vertical="center" wrapText="1"/>
    </xf>
    <xf numFmtId="0" fontId="75" fillId="0" borderId="59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168" fontId="5" fillId="0" borderId="54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55" xfId="0" applyNumberFormat="1" applyFont="1" applyBorder="1" applyAlignment="1">
      <alignment horizontal="center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5" fillId="0" borderId="57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22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59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" fillId="0" borderId="56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3" fontId="63" fillId="0" borderId="56" xfId="0" applyNumberFormat="1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3" fontId="63" fillId="0" borderId="54" xfId="0" applyNumberFormat="1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55" xfId="0" applyFont="1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2" fillId="33" borderId="53" xfId="0" applyFont="1" applyFill="1" applyBorder="1" applyAlignment="1">
      <alignment horizontal="center" vertical="center" wrapText="1"/>
    </xf>
    <xf numFmtId="0" fontId="62" fillId="34" borderId="53" xfId="0" applyFont="1" applyFill="1" applyBorder="1" applyAlignment="1">
      <alignment horizontal="center" vertical="center" wrapText="1"/>
    </xf>
    <xf numFmtId="0" fontId="62" fillId="34" borderId="52" xfId="0" applyFont="1" applyFill="1" applyBorder="1" applyAlignment="1">
      <alignment horizontal="center" vertical="center" wrapText="1"/>
    </xf>
    <xf numFmtId="3" fontId="62" fillId="33" borderId="51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4" fontId="63" fillId="0" borderId="56" xfId="0" applyNumberFormat="1" applyFont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3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55" zoomScaleNormal="55" zoomScalePageLayoutView="0" workbookViewId="0" topLeftCell="A1">
      <selection activeCell="F23" sqref="F23:F24"/>
    </sheetView>
  </sheetViews>
  <sheetFormatPr defaultColWidth="9.140625" defaultRowHeight="15"/>
  <cols>
    <col min="1" max="1" width="26.57421875" style="62" customWidth="1"/>
    <col min="2" max="2" width="16.8515625" style="62" customWidth="1"/>
    <col min="3" max="3" width="19.421875" style="62" customWidth="1"/>
    <col min="4" max="4" width="13.7109375" style="62" customWidth="1"/>
    <col min="5" max="5" width="30.8515625" style="62" customWidth="1"/>
    <col min="6" max="6" width="20.140625" style="62" customWidth="1"/>
    <col min="7" max="16384" width="9.140625" style="62" customWidth="1"/>
  </cols>
  <sheetData>
    <row r="1" ht="18" thickBot="1">
      <c r="A1" s="61" t="s">
        <v>252</v>
      </c>
    </row>
    <row r="2" spans="1:5" ht="15" thickTop="1">
      <c r="A2" s="97" t="s">
        <v>253</v>
      </c>
      <c r="B2" s="98"/>
      <c r="C2" s="98"/>
      <c r="D2" s="98"/>
      <c r="E2" s="99"/>
    </row>
    <row r="3" spans="1:5" ht="14.25">
      <c r="A3" s="100"/>
      <c r="B3" s="101"/>
      <c r="C3" s="101"/>
      <c r="D3" s="101"/>
      <c r="E3" s="102"/>
    </row>
    <row r="4" spans="1:5" ht="14.25">
      <c r="A4" s="85" t="s">
        <v>254</v>
      </c>
      <c r="B4" s="86"/>
      <c r="C4" s="87"/>
      <c r="D4" s="87"/>
      <c r="E4" s="88"/>
    </row>
    <row r="5" spans="1:5" ht="14.25">
      <c r="A5" s="85" t="s">
        <v>255</v>
      </c>
      <c r="B5" s="86"/>
      <c r="C5" s="103" t="s">
        <v>256</v>
      </c>
      <c r="D5" s="104"/>
      <c r="E5" s="105"/>
    </row>
    <row r="6" spans="1:5" ht="14.25">
      <c r="A6" s="85" t="s">
        <v>257</v>
      </c>
      <c r="B6" s="86"/>
      <c r="C6" s="87"/>
      <c r="D6" s="87"/>
      <c r="E6" s="88"/>
    </row>
    <row r="7" spans="1:5" ht="14.25">
      <c r="A7" s="85" t="s">
        <v>258</v>
      </c>
      <c r="B7" s="86"/>
      <c r="C7" s="87"/>
      <c r="D7" s="87"/>
      <c r="E7" s="88"/>
    </row>
    <row r="8" spans="1:5" ht="14.25">
      <c r="A8" s="85" t="s">
        <v>259</v>
      </c>
      <c r="B8" s="86"/>
      <c r="C8" s="87"/>
      <c r="D8" s="87"/>
      <c r="E8" s="88"/>
    </row>
    <row r="9" spans="1:5" ht="14.25">
      <c r="A9" s="85" t="s">
        <v>260</v>
      </c>
      <c r="B9" s="86"/>
      <c r="C9" s="87"/>
      <c r="D9" s="87"/>
      <c r="E9" s="88"/>
    </row>
    <row r="10" spans="1:5" ht="14.25">
      <c r="A10" s="85" t="s">
        <v>261</v>
      </c>
      <c r="B10" s="86"/>
      <c r="C10" s="87"/>
      <c r="D10" s="87"/>
      <c r="E10" s="88"/>
    </row>
    <row r="11" spans="1:5" ht="15" thickBot="1">
      <c r="A11" s="89" t="s">
        <v>262</v>
      </c>
      <c r="B11" s="90"/>
      <c r="C11" s="91"/>
      <c r="D11" s="91"/>
      <c r="E11" s="92"/>
    </row>
    <row r="12" ht="15" thickTop="1"/>
    <row r="13" ht="15" thickBot="1"/>
    <row r="14" spans="1:6" ht="18.75" thickBot="1" thickTop="1">
      <c r="A14" s="93" t="s">
        <v>263</v>
      </c>
      <c r="B14" s="94"/>
      <c r="C14" s="94"/>
      <c r="D14" s="94"/>
      <c r="E14" s="94"/>
      <c r="F14" s="95"/>
    </row>
    <row r="15" spans="1:12" ht="40.5" thickBot="1" thickTop="1">
      <c r="A15" s="67" t="s">
        <v>264</v>
      </c>
      <c r="B15" s="67" t="s">
        <v>265</v>
      </c>
      <c r="C15" s="67" t="s">
        <v>266</v>
      </c>
      <c r="D15" s="68"/>
      <c r="E15" s="69"/>
      <c r="F15" s="63" t="s">
        <v>267</v>
      </c>
      <c r="L15" s="66"/>
    </row>
    <row r="16" spans="1:6" ht="15" thickBot="1">
      <c r="A16" s="82" t="s">
        <v>268</v>
      </c>
      <c r="B16" s="83">
        <v>0.88</v>
      </c>
      <c r="C16" s="82" t="s">
        <v>269</v>
      </c>
      <c r="D16" s="84" t="s">
        <v>270</v>
      </c>
      <c r="E16" s="96" t="s">
        <v>271</v>
      </c>
      <c r="F16" s="81">
        <v>0</v>
      </c>
    </row>
    <row r="17" spans="1:6" ht="22.5" customHeight="1" thickBot="1">
      <c r="A17" s="82"/>
      <c r="B17" s="83"/>
      <c r="C17" s="82"/>
      <c r="D17" s="84"/>
      <c r="E17" s="96"/>
      <c r="F17" s="81"/>
    </row>
    <row r="18" spans="1:6" ht="40.5" customHeight="1" thickBot="1">
      <c r="A18" s="82"/>
      <c r="B18" s="83"/>
      <c r="C18" s="82"/>
      <c r="D18" s="84"/>
      <c r="E18" s="70" t="s">
        <v>272</v>
      </c>
      <c r="F18" s="71">
        <f>88*((322897.56-F16)/322897.56)</f>
        <v>88</v>
      </c>
    </row>
    <row r="19" spans="1:6" ht="42.75" customHeight="1" thickBot="1">
      <c r="A19" s="82" t="s">
        <v>273</v>
      </c>
      <c r="B19" s="83">
        <v>0.08</v>
      </c>
      <c r="C19" s="82" t="s">
        <v>274</v>
      </c>
      <c r="D19" s="84" t="s">
        <v>275</v>
      </c>
      <c r="E19" s="70" t="s">
        <v>276</v>
      </c>
      <c r="F19" s="64">
        <v>16</v>
      </c>
    </row>
    <row r="20" spans="1:6" ht="40.5" customHeight="1" thickBot="1">
      <c r="A20" s="82"/>
      <c r="B20" s="83"/>
      <c r="C20" s="82"/>
      <c r="D20" s="84"/>
      <c r="E20" s="70" t="s">
        <v>272</v>
      </c>
      <c r="F20" s="72">
        <f>(8*F19)/16</f>
        <v>8</v>
      </c>
    </row>
    <row r="21" spans="1:6" ht="42" customHeight="1" thickBot="1">
      <c r="A21" s="82" t="s">
        <v>277</v>
      </c>
      <c r="B21" s="83">
        <v>0.04</v>
      </c>
      <c r="C21" s="82" t="s">
        <v>278</v>
      </c>
      <c r="D21" s="84" t="s">
        <v>279</v>
      </c>
      <c r="E21" s="70" t="s">
        <v>282</v>
      </c>
      <c r="F21" s="64">
        <v>16</v>
      </c>
    </row>
    <row r="22" spans="1:8" ht="36" customHeight="1" thickBot="1">
      <c r="A22" s="82"/>
      <c r="B22" s="83"/>
      <c r="C22" s="82"/>
      <c r="D22" s="84"/>
      <c r="E22" s="70" t="s">
        <v>272</v>
      </c>
      <c r="F22" s="72">
        <f>(4*F21)/16</f>
        <v>4</v>
      </c>
      <c r="G22" s="66"/>
      <c r="H22" s="66"/>
    </row>
    <row r="23" spans="1:6" ht="14.25">
      <c r="A23" s="73" t="s">
        <v>280</v>
      </c>
      <c r="B23" s="74"/>
      <c r="C23" s="74"/>
      <c r="D23" s="74"/>
      <c r="E23" s="75"/>
      <c r="F23" s="79">
        <f>F18+F20+F22</f>
        <v>100</v>
      </c>
    </row>
    <row r="24" spans="1:6" ht="15" thickBot="1">
      <c r="A24" s="76"/>
      <c r="B24" s="77"/>
      <c r="C24" s="77"/>
      <c r="D24" s="77"/>
      <c r="E24" s="78"/>
      <c r="F24" s="80"/>
    </row>
    <row r="25" spans="1:2" ht="14.25">
      <c r="A25" s="65" t="s">
        <v>281</v>
      </c>
      <c r="B25" s="65"/>
    </row>
  </sheetData>
  <sheetProtection password="EFD9" sheet="1" formatCells="0" formatColumns="0" formatRows="0" insertColumns="0" insertRows="0" insertHyperlinks="0" deleteColumns="0" deleteRows="0" selectLockedCells="1" sort="0" autoFilter="0" pivotTables="0"/>
  <mergeCells count="34">
    <mergeCell ref="A2:E3"/>
    <mergeCell ref="A4:B4"/>
    <mergeCell ref="C4:E4"/>
    <mergeCell ref="A5:B5"/>
    <mergeCell ref="C5:E5"/>
    <mergeCell ref="A6:B6"/>
    <mergeCell ref="C6:E6"/>
    <mergeCell ref="E16:E17"/>
    <mergeCell ref="A7:B7"/>
    <mergeCell ref="C7:E7"/>
    <mergeCell ref="A8:B8"/>
    <mergeCell ref="C8:E8"/>
    <mergeCell ref="A9:B9"/>
    <mergeCell ref="C9:E9"/>
    <mergeCell ref="D21:D22"/>
    <mergeCell ref="A10:B10"/>
    <mergeCell ref="C10:E10"/>
    <mergeCell ref="A11:B11"/>
    <mergeCell ref="C11:E11"/>
    <mergeCell ref="A14:F14"/>
    <mergeCell ref="A16:A18"/>
    <mergeCell ref="B16:B18"/>
    <mergeCell ref="C16:C18"/>
    <mergeCell ref="D16:D18"/>
    <mergeCell ref="A23:E24"/>
    <mergeCell ref="F23:F24"/>
    <mergeCell ref="F16:F17"/>
    <mergeCell ref="A19:A20"/>
    <mergeCell ref="B19:B20"/>
    <mergeCell ref="C19:C20"/>
    <mergeCell ref="D19:D20"/>
    <mergeCell ref="A21:A22"/>
    <mergeCell ref="B21:B22"/>
    <mergeCell ref="C21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70" zoomScaleNormal="70" zoomScalePageLayoutView="0" workbookViewId="0" topLeftCell="A1">
      <selection activeCell="J25" sqref="J25"/>
    </sheetView>
  </sheetViews>
  <sheetFormatPr defaultColWidth="9.140625" defaultRowHeight="15"/>
  <cols>
    <col min="12" max="12" width="5.7109375" style="0" customWidth="1"/>
    <col min="13" max="13" width="20.28125" style="0" customWidth="1"/>
  </cols>
  <sheetData>
    <row r="1" spans="1:13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2.5">
      <c r="A2" s="118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15" thickBot="1">
      <c r="A3" s="6"/>
      <c r="M3" s="8"/>
    </row>
    <row r="4" spans="1:13" ht="14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4.25">
      <c r="A5" s="9" t="s">
        <v>106</v>
      </c>
      <c r="D5" t="s">
        <v>113</v>
      </c>
      <c r="M5" s="8"/>
    </row>
    <row r="6" spans="1:13" ht="14.25">
      <c r="A6" s="9" t="s">
        <v>107</v>
      </c>
      <c r="D6" t="s">
        <v>160</v>
      </c>
      <c r="M6" s="8"/>
    </row>
    <row r="7" spans="1:13" ht="14.25">
      <c r="A7" s="9" t="s">
        <v>108</v>
      </c>
      <c r="D7" t="s">
        <v>136</v>
      </c>
      <c r="M7" s="8"/>
    </row>
    <row r="8" spans="1:13" ht="15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4.25">
      <c r="A9" s="6"/>
      <c r="M9" s="8"/>
    </row>
    <row r="10" spans="1:13" ht="14.25">
      <c r="A10" s="9" t="s">
        <v>105</v>
      </c>
      <c r="M10" s="8"/>
    </row>
    <row r="11" spans="1:13" ht="14.25">
      <c r="A11" s="6"/>
      <c r="M11" s="8"/>
    </row>
    <row r="12" spans="1:13" ht="14.25">
      <c r="A12" s="6"/>
      <c r="M12" s="8"/>
    </row>
    <row r="13" spans="1:13" ht="22.5">
      <c r="A13" s="118" t="s">
        <v>169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0"/>
    </row>
    <row r="14" ht="15" thickBot="1"/>
    <row r="15" spans="8:13" ht="15" thickBot="1">
      <c r="H15" s="121" t="s">
        <v>92</v>
      </c>
      <c r="I15" s="122"/>
      <c r="J15" s="123" t="s">
        <v>93</v>
      </c>
      <c r="K15" s="124"/>
      <c r="L15" s="124"/>
      <c r="M15" s="14" t="s">
        <v>115</v>
      </c>
    </row>
    <row r="16" spans="1:13" ht="15" thickBot="1">
      <c r="A16" s="106" t="s">
        <v>170</v>
      </c>
      <c r="B16" s="107"/>
      <c r="C16" s="107"/>
      <c r="D16" s="107"/>
      <c r="E16" s="107"/>
      <c r="F16" s="107"/>
      <c r="G16" s="108"/>
      <c r="H16" s="109">
        <v>0</v>
      </c>
      <c r="I16" s="110"/>
      <c r="J16" s="109">
        <f>H16+M16</f>
        <v>0</v>
      </c>
      <c r="K16" s="111"/>
      <c r="L16" s="111"/>
      <c r="M16" s="60">
        <f>H16*0.2</f>
        <v>0</v>
      </c>
    </row>
    <row r="17" spans="1:13" ht="15" thickBot="1">
      <c r="A17" s="106" t="s">
        <v>171</v>
      </c>
      <c r="B17" s="107"/>
      <c r="C17" s="107"/>
      <c r="D17" s="107"/>
      <c r="E17" s="107"/>
      <c r="F17" s="107"/>
      <c r="G17" s="108"/>
      <c r="H17" s="109">
        <v>0</v>
      </c>
      <c r="I17" s="110"/>
      <c r="J17" s="109">
        <f>H17+M17</f>
        <v>0</v>
      </c>
      <c r="K17" s="111"/>
      <c r="L17" s="111"/>
      <c r="M17" s="60">
        <f>H17*0.2</f>
        <v>0</v>
      </c>
    </row>
    <row r="18" spans="1:13" ht="15" thickBot="1">
      <c r="A18" s="112" t="s">
        <v>94</v>
      </c>
      <c r="B18" s="113"/>
      <c r="C18" s="113"/>
      <c r="D18" s="113"/>
      <c r="E18" s="113"/>
      <c r="F18" s="113"/>
      <c r="G18" s="114"/>
      <c r="H18" s="115">
        <f>SUM(H16:I17)</f>
        <v>0</v>
      </c>
      <c r="I18" s="116"/>
      <c r="J18" s="115">
        <f>SUM(J16:L17)</f>
        <v>0</v>
      </c>
      <c r="K18" s="117"/>
      <c r="L18" s="117"/>
      <c r="M18" s="23">
        <f>SUM(M16:M17)</f>
        <v>0</v>
      </c>
    </row>
  </sheetData>
  <sheetProtection/>
  <mergeCells count="13">
    <mergeCell ref="A2:M2"/>
    <mergeCell ref="A13:M13"/>
    <mergeCell ref="H15:I15"/>
    <mergeCell ref="J15:L15"/>
    <mergeCell ref="A16:G16"/>
    <mergeCell ref="H16:I16"/>
    <mergeCell ref="J16:L16"/>
    <mergeCell ref="A17:G17"/>
    <mergeCell ref="H17:I17"/>
    <mergeCell ref="J17:L17"/>
    <mergeCell ref="A18:G18"/>
    <mergeCell ref="H18:I18"/>
    <mergeCell ref="J18:L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3"/>
  <sheetViews>
    <sheetView zoomScale="70" zoomScaleNormal="70" zoomScalePageLayoutView="0" workbookViewId="0" topLeftCell="A291">
      <selection activeCell="L313" sqref="L313:M315"/>
    </sheetView>
  </sheetViews>
  <sheetFormatPr defaultColWidth="9.140625" defaultRowHeight="15"/>
  <cols>
    <col min="10" max="10" width="7.421875" style="0" customWidth="1"/>
    <col min="11" max="11" width="12.140625" style="0" customWidth="1"/>
    <col min="13" max="13" width="13.28125" style="0" customWidth="1"/>
  </cols>
  <sheetData>
    <row r="1" spans="1:13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2.5">
      <c r="A2" s="118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15" thickBot="1">
      <c r="A3" s="6"/>
      <c r="M3" s="8"/>
    </row>
    <row r="4" spans="1:13" ht="14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4.25">
      <c r="A5" s="9" t="s">
        <v>106</v>
      </c>
      <c r="D5" t="s">
        <v>113</v>
      </c>
      <c r="M5" s="8"/>
    </row>
    <row r="6" spans="1:13" ht="14.25">
      <c r="A6" s="9" t="s">
        <v>107</v>
      </c>
      <c r="D6" t="s">
        <v>160</v>
      </c>
      <c r="M6" s="8"/>
    </row>
    <row r="7" spans="1:13" ht="14.25">
      <c r="A7" s="9" t="s">
        <v>108</v>
      </c>
      <c r="D7" t="s">
        <v>136</v>
      </c>
      <c r="M7" s="8"/>
    </row>
    <row r="8" spans="1:13" ht="15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4.25">
      <c r="A9" s="6"/>
      <c r="M9" s="8"/>
    </row>
    <row r="10" spans="1:13" ht="14.25">
      <c r="A10" s="9" t="s">
        <v>105</v>
      </c>
      <c r="M10" s="8"/>
    </row>
    <row r="11" spans="1:13" ht="14.25">
      <c r="A11" s="292" t="s">
        <v>240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4"/>
    </row>
    <row r="12" spans="1:13" ht="14.25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4"/>
    </row>
    <row r="13" spans="1:13" ht="22.5">
      <c r="A13" s="118" t="s">
        <v>172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0"/>
    </row>
    <row r="15" spans="1:13" ht="15" thickBot="1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</row>
    <row r="16" spans="1:13" ht="15.75" thickBot="1">
      <c r="A16" s="171" t="s">
        <v>173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</row>
    <row r="17" spans="1:13" ht="14.25">
      <c r="A17" s="174" t="s">
        <v>0</v>
      </c>
      <c r="B17" s="175"/>
      <c r="C17" s="175"/>
      <c r="D17" s="175"/>
      <c r="E17" s="175"/>
      <c r="F17" s="175"/>
      <c r="G17" s="176"/>
      <c r="H17" s="155" t="s">
        <v>1</v>
      </c>
      <c r="I17" s="157" t="s">
        <v>2</v>
      </c>
      <c r="J17" s="287"/>
      <c r="K17" s="37" t="s">
        <v>4</v>
      </c>
      <c r="L17" s="157" t="s">
        <v>4</v>
      </c>
      <c r="M17" s="158"/>
    </row>
    <row r="18" spans="1:13" ht="15" thickBot="1">
      <c r="A18" s="177"/>
      <c r="B18" s="178"/>
      <c r="C18" s="178"/>
      <c r="D18" s="178"/>
      <c r="E18" s="178"/>
      <c r="F18" s="178"/>
      <c r="G18" s="179"/>
      <c r="H18" s="156"/>
      <c r="I18" s="153" t="s">
        <v>3</v>
      </c>
      <c r="J18" s="288"/>
      <c r="K18" s="38" t="s">
        <v>3</v>
      </c>
      <c r="L18" s="153" t="s">
        <v>5</v>
      </c>
      <c r="M18" s="154"/>
    </row>
    <row r="19" spans="1:13" ht="14.25">
      <c r="A19" s="275" t="s">
        <v>239</v>
      </c>
      <c r="B19" s="276"/>
      <c r="C19" s="276"/>
      <c r="D19" s="276"/>
      <c r="E19" s="276"/>
      <c r="F19" s="276"/>
      <c r="G19" s="277"/>
      <c r="H19" s="263">
        <v>1</v>
      </c>
      <c r="I19" s="266">
        <v>0</v>
      </c>
      <c r="J19" s="281"/>
      <c r="K19" s="272">
        <f>1*I19</f>
        <v>0</v>
      </c>
      <c r="L19" s="266">
        <f>$K19*1.2</f>
        <v>0</v>
      </c>
      <c r="M19" s="267"/>
    </row>
    <row r="20" spans="1:13" ht="14.25">
      <c r="A20" s="278"/>
      <c r="B20" s="279"/>
      <c r="C20" s="279"/>
      <c r="D20" s="279"/>
      <c r="E20" s="279"/>
      <c r="F20" s="279"/>
      <c r="G20" s="280"/>
      <c r="H20" s="264"/>
      <c r="I20" s="268"/>
      <c r="J20" s="282"/>
      <c r="K20" s="273"/>
      <c r="L20" s="268"/>
      <c r="M20" s="269"/>
    </row>
    <row r="21" spans="1:13" ht="15" thickBot="1">
      <c r="A21" s="284"/>
      <c r="B21" s="285"/>
      <c r="C21" s="285"/>
      <c r="D21" s="285"/>
      <c r="E21" s="285"/>
      <c r="F21" s="285"/>
      <c r="G21" s="286"/>
      <c r="H21" s="265"/>
      <c r="I21" s="270"/>
      <c r="J21" s="283"/>
      <c r="K21" s="274"/>
      <c r="L21" s="270"/>
      <c r="M21" s="271"/>
    </row>
    <row r="22" spans="1:13" ht="14.25">
      <c r="A22" s="275" t="s">
        <v>174</v>
      </c>
      <c r="B22" s="276"/>
      <c r="C22" s="276"/>
      <c r="D22" s="276"/>
      <c r="E22" s="276"/>
      <c r="F22" s="276"/>
      <c r="G22" s="277"/>
      <c r="H22" s="263">
        <v>1</v>
      </c>
      <c r="I22" s="266">
        <v>0</v>
      </c>
      <c r="J22" s="267"/>
      <c r="K22" s="272">
        <f>1*I22</f>
        <v>0</v>
      </c>
      <c r="L22" s="266">
        <f>$K22*1.2</f>
        <v>0</v>
      </c>
      <c r="M22" s="267"/>
    </row>
    <row r="23" spans="1:13" ht="14.25">
      <c r="A23" s="278"/>
      <c r="B23" s="279"/>
      <c r="C23" s="279"/>
      <c r="D23" s="279"/>
      <c r="E23" s="279"/>
      <c r="F23" s="279"/>
      <c r="G23" s="280"/>
      <c r="H23" s="264"/>
      <c r="I23" s="268"/>
      <c r="J23" s="269"/>
      <c r="K23" s="273"/>
      <c r="L23" s="268"/>
      <c r="M23" s="269"/>
    </row>
    <row r="24" spans="1:13" ht="15" thickBot="1">
      <c r="A24" s="46"/>
      <c r="B24" s="47"/>
      <c r="C24" s="47"/>
      <c r="D24" s="47"/>
      <c r="E24" s="47"/>
      <c r="F24" s="47"/>
      <c r="G24" s="48"/>
      <c r="H24" s="265"/>
      <c r="I24" s="270"/>
      <c r="J24" s="271"/>
      <c r="K24" s="274"/>
      <c r="L24" s="270"/>
      <c r="M24" s="271"/>
    </row>
    <row r="25" spans="1:13" ht="14.25">
      <c r="A25" s="275" t="s">
        <v>175</v>
      </c>
      <c r="B25" s="276"/>
      <c r="C25" s="276"/>
      <c r="D25" s="276"/>
      <c r="E25" s="276"/>
      <c r="F25" s="276"/>
      <c r="G25" s="277"/>
      <c r="H25" s="263">
        <v>5</v>
      </c>
      <c r="I25" s="266">
        <v>0</v>
      </c>
      <c r="J25" s="267"/>
      <c r="K25" s="272">
        <f>5*I25</f>
        <v>0</v>
      </c>
      <c r="L25" s="266">
        <f>$K25*1.2</f>
        <v>0</v>
      </c>
      <c r="M25" s="267"/>
    </row>
    <row r="26" spans="1:13" ht="14.25">
      <c r="A26" s="278"/>
      <c r="B26" s="279"/>
      <c r="C26" s="279"/>
      <c r="D26" s="279"/>
      <c r="E26" s="279"/>
      <c r="F26" s="279"/>
      <c r="G26" s="280"/>
      <c r="H26" s="264"/>
      <c r="I26" s="268"/>
      <c r="J26" s="269"/>
      <c r="K26" s="273"/>
      <c r="L26" s="268"/>
      <c r="M26" s="269"/>
    </row>
    <row r="27" spans="1:13" ht="15" thickBot="1">
      <c r="A27" s="289"/>
      <c r="B27" s="290"/>
      <c r="C27" s="290"/>
      <c r="D27" s="290"/>
      <c r="E27" s="290"/>
      <c r="F27" s="290"/>
      <c r="G27" s="291"/>
      <c r="H27" s="265"/>
      <c r="I27" s="270"/>
      <c r="J27" s="271"/>
      <c r="K27" s="274"/>
      <c r="L27" s="270"/>
      <c r="M27" s="271"/>
    </row>
    <row r="28" spans="1:13" ht="14.25">
      <c r="A28" s="275" t="s">
        <v>176</v>
      </c>
      <c r="B28" s="276"/>
      <c r="C28" s="276"/>
      <c r="D28" s="276"/>
      <c r="E28" s="276"/>
      <c r="F28" s="276"/>
      <c r="G28" s="277"/>
      <c r="H28" s="263">
        <v>6</v>
      </c>
      <c r="I28" s="266">
        <v>0</v>
      </c>
      <c r="J28" s="267"/>
      <c r="K28" s="272">
        <f>6*I28</f>
        <v>0</v>
      </c>
      <c r="L28" s="266">
        <f>$K28*1.2</f>
        <v>0</v>
      </c>
      <c r="M28" s="267"/>
    </row>
    <row r="29" spans="1:13" ht="14.25">
      <c r="A29" s="278"/>
      <c r="B29" s="279"/>
      <c r="C29" s="279"/>
      <c r="D29" s="279"/>
      <c r="E29" s="279"/>
      <c r="F29" s="279"/>
      <c r="G29" s="280"/>
      <c r="H29" s="264"/>
      <c r="I29" s="268"/>
      <c r="J29" s="269"/>
      <c r="K29" s="273"/>
      <c r="L29" s="268"/>
      <c r="M29" s="269"/>
    </row>
    <row r="30" spans="1:13" ht="15" thickBot="1">
      <c r="A30" s="49"/>
      <c r="B30" s="50"/>
      <c r="C30" s="50"/>
      <c r="D30" s="50"/>
      <c r="E30" s="50"/>
      <c r="F30" s="50"/>
      <c r="G30" s="51"/>
      <c r="H30" s="265"/>
      <c r="I30" s="270"/>
      <c r="J30" s="271"/>
      <c r="K30" s="274"/>
      <c r="L30" s="270"/>
      <c r="M30" s="271"/>
    </row>
    <row r="31" spans="1:13" ht="14.25">
      <c r="A31" s="275" t="s">
        <v>177</v>
      </c>
      <c r="B31" s="276"/>
      <c r="C31" s="276"/>
      <c r="D31" s="276"/>
      <c r="E31" s="276"/>
      <c r="F31" s="276"/>
      <c r="G31" s="277"/>
      <c r="H31" s="263">
        <v>23</v>
      </c>
      <c r="I31" s="266">
        <v>0</v>
      </c>
      <c r="J31" s="267"/>
      <c r="K31" s="272">
        <f>23*I31</f>
        <v>0</v>
      </c>
      <c r="L31" s="266">
        <f>$K31*1.2</f>
        <v>0</v>
      </c>
      <c r="M31" s="267"/>
    </row>
    <row r="32" spans="1:13" ht="14.25">
      <c r="A32" s="278"/>
      <c r="B32" s="279"/>
      <c r="C32" s="279"/>
      <c r="D32" s="279"/>
      <c r="E32" s="279"/>
      <c r="F32" s="279"/>
      <c r="G32" s="280"/>
      <c r="H32" s="264"/>
      <c r="I32" s="268"/>
      <c r="J32" s="269"/>
      <c r="K32" s="273"/>
      <c r="L32" s="268"/>
      <c r="M32" s="269"/>
    </row>
    <row r="33" spans="1:13" ht="15" thickBot="1">
      <c r="A33" s="49"/>
      <c r="B33" s="50"/>
      <c r="C33" s="50"/>
      <c r="D33" s="50"/>
      <c r="E33" s="50"/>
      <c r="F33" s="50"/>
      <c r="G33" s="51"/>
      <c r="H33" s="265"/>
      <c r="I33" s="270"/>
      <c r="J33" s="271"/>
      <c r="K33" s="274"/>
      <c r="L33" s="270"/>
      <c r="M33" s="271"/>
    </row>
    <row r="34" spans="1:13" ht="14.25">
      <c r="A34" s="275" t="s">
        <v>178</v>
      </c>
      <c r="B34" s="276"/>
      <c r="C34" s="276"/>
      <c r="D34" s="276"/>
      <c r="E34" s="276"/>
      <c r="F34" s="276"/>
      <c r="G34" s="277"/>
      <c r="H34" s="263">
        <v>1</v>
      </c>
      <c r="I34" s="266">
        <v>0</v>
      </c>
      <c r="J34" s="267"/>
      <c r="K34" s="272">
        <f>1*I34</f>
        <v>0</v>
      </c>
      <c r="L34" s="266">
        <f>$K34*1.2</f>
        <v>0</v>
      </c>
      <c r="M34" s="267"/>
    </row>
    <row r="35" spans="1:13" ht="14.25">
      <c r="A35" s="278"/>
      <c r="B35" s="279"/>
      <c r="C35" s="279"/>
      <c r="D35" s="279"/>
      <c r="E35" s="279"/>
      <c r="F35" s="279"/>
      <c r="G35" s="280"/>
      <c r="H35" s="264"/>
      <c r="I35" s="268"/>
      <c r="J35" s="269"/>
      <c r="K35" s="273"/>
      <c r="L35" s="268"/>
      <c r="M35" s="269"/>
    </row>
    <row r="36" spans="1:13" ht="15" thickBot="1">
      <c r="A36" s="52"/>
      <c r="B36" s="53"/>
      <c r="C36" s="53"/>
      <c r="D36" s="53"/>
      <c r="E36" s="53"/>
      <c r="F36" s="53"/>
      <c r="G36" s="54"/>
      <c r="H36" s="265"/>
      <c r="I36" s="270"/>
      <c r="J36" s="271"/>
      <c r="K36" s="274"/>
      <c r="L36" s="270"/>
      <c r="M36" s="271"/>
    </row>
    <row r="37" spans="1:13" ht="14.25">
      <c r="A37" s="275" t="s">
        <v>179</v>
      </c>
      <c r="B37" s="276"/>
      <c r="C37" s="276"/>
      <c r="D37" s="276"/>
      <c r="E37" s="276"/>
      <c r="F37" s="276"/>
      <c r="G37" s="277"/>
      <c r="H37" s="263">
        <v>1</v>
      </c>
      <c r="I37" s="266">
        <v>0</v>
      </c>
      <c r="J37" s="267"/>
      <c r="K37" s="272">
        <f>1*I37</f>
        <v>0</v>
      </c>
      <c r="L37" s="266">
        <f>$K37*1.2</f>
        <v>0</v>
      </c>
      <c r="M37" s="267"/>
    </row>
    <row r="38" spans="1:13" ht="14.25">
      <c r="A38" s="278"/>
      <c r="B38" s="279"/>
      <c r="C38" s="279"/>
      <c r="D38" s="279"/>
      <c r="E38" s="279"/>
      <c r="F38" s="279"/>
      <c r="G38" s="280"/>
      <c r="H38" s="264"/>
      <c r="I38" s="268"/>
      <c r="J38" s="269"/>
      <c r="K38" s="273"/>
      <c r="L38" s="268"/>
      <c r="M38" s="269"/>
    </row>
    <row r="39" spans="1:13" ht="15" thickBot="1">
      <c r="A39" s="55"/>
      <c r="B39" s="39"/>
      <c r="C39" s="39"/>
      <c r="D39" s="39"/>
      <c r="E39" s="39"/>
      <c r="F39" s="39"/>
      <c r="G39" s="56"/>
      <c r="H39" s="265"/>
      <c r="I39" s="270"/>
      <c r="J39" s="271"/>
      <c r="K39" s="274"/>
      <c r="L39" s="270"/>
      <c r="M39" s="271"/>
    </row>
    <row r="40" spans="1:13" ht="14.25">
      <c r="A40" s="147" t="s">
        <v>180</v>
      </c>
      <c r="B40" s="148"/>
      <c r="C40" s="148"/>
      <c r="D40" s="148"/>
      <c r="E40" s="148"/>
      <c r="F40" s="148"/>
      <c r="G40" s="149"/>
      <c r="H40" s="263">
        <v>1</v>
      </c>
      <c r="I40" s="266">
        <v>0</v>
      </c>
      <c r="J40" s="267"/>
      <c r="K40" s="272">
        <f>1*I40</f>
        <v>0</v>
      </c>
      <c r="L40" s="266">
        <f>$K40*1.2</f>
        <v>0</v>
      </c>
      <c r="M40" s="267"/>
    </row>
    <row r="41" spans="1:13" ht="14.25">
      <c r="A41" s="125"/>
      <c r="B41" s="145"/>
      <c r="C41" s="145"/>
      <c r="D41" s="145"/>
      <c r="E41" s="145"/>
      <c r="F41" s="145"/>
      <c r="G41" s="146"/>
      <c r="H41" s="264"/>
      <c r="I41" s="268"/>
      <c r="J41" s="269"/>
      <c r="K41" s="273"/>
      <c r="L41" s="268"/>
      <c r="M41" s="269"/>
    </row>
    <row r="42" spans="1:13" ht="15" thickBot="1">
      <c r="A42" s="126"/>
      <c r="B42" s="127"/>
      <c r="C42" s="127"/>
      <c r="D42" s="127"/>
      <c r="E42" s="127"/>
      <c r="F42" s="127"/>
      <c r="G42" s="128"/>
      <c r="H42" s="265"/>
      <c r="I42" s="270"/>
      <c r="J42" s="271"/>
      <c r="K42" s="274"/>
      <c r="L42" s="270"/>
      <c r="M42" s="271"/>
    </row>
    <row r="43" spans="1:13" ht="14.25">
      <c r="A43" s="147" t="s">
        <v>181</v>
      </c>
      <c r="B43" s="148"/>
      <c r="C43" s="148"/>
      <c r="D43" s="148"/>
      <c r="E43" s="148"/>
      <c r="F43" s="148"/>
      <c r="G43" s="149"/>
      <c r="H43" s="263">
        <v>2</v>
      </c>
      <c r="I43" s="266">
        <v>0</v>
      </c>
      <c r="J43" s="267"/>
      <c r="K43" s="272">
        <f>2*I43</f>
        <v>0</v>
      </c>
      <c r="L43" s="266">
        <f>$K43*1.2</f>
        <v>0</v>
      </c>
      <c r="M43" s="267"/>
    </row>
    <row r="44" spans="1:13" ht="14.25">
      <c r="A44" s="125"/>
      <c r="B44" s="145"/>
      <c r="C44" s="145"/>
      <c r="D44" s="145"/>
      <c r="E44" s="145"/>
      <c r="F44" s="145"/>
      <c r="G44" s="146"/>
      <c r="H44" s="264"/>
      <c r="I44" s="268"/>
      <c r="J44" s="269"/>
      <c r="K44" s="273"/>
      <c r="L44" s="268"/>
      <c r="M44" s="269"/>
    </row>
    <row r="45" spans="1:13" ht="15" thickBot="1">
      <c r="A45" s="126"/>
      <c r="B45" s="127"/>
      <c r="C45" s="127"/>
      <c r="D45" s="127"/>
      <c r="E45" s="127"/>
      <c r="F45" s="127"/>
      <c r="G45" s="128"/>
      <c r="H45" s="265"/>
      <c r="I45" s="270"/>
      <c r="J45" s="271"/>
      <c r="K45" s="274"/>
      <c r="L45" s="270"/>
      <c r="M45" s="271"/>
    </row>
    <row r="46" spans="1:13" ht="14.25">
      <c r="A46" s="147" t="s">
        <v>182</v>
      </c>
      <c r="B46" s="148"/>
      <c r="C46" s="148"/>
      <c r="D46" s="148"/>
      <c r="E46" s="148"/>
      <c r="F46" s="148"/>
      <c r="G46" s="149"/>
      <c r="H46" s="263">
        <v>1</v>
      </c>
      <c r="I46" s="266">
        <v>0</v>
      </c>
      <c r="J46" s="267"/>
      <c r="K46" s="272">
        <f>1*I46</f>
        <v>0</v>
      </c>
      <c r="L46" s="266">
        <f>$K46*1.2</f>
        <v>0</v>
      </c>
      <c r="M46" s="267"/>
    </row>
    <row r="47" spans="1:13" ht="14.25">
      <c r="A47" s="125"/>
      <c r="B47" s="145"/>
      <c r="C47" s="145"/>
      <c r="D47" s="145"/>
      <c r="E47" s="145"/>
      <c r="F47" s="145"/>
      <c r="G47" s="146"/>
      <c r="H47" s="264"/>
      <c r="I47" s="268"/>
      <c r="J47" s="269"/>
      <c r="K47" s="273"/>
      <c r="L47" s="268"/>
      <c r="M47" s="269"/>
    </row>
    <row r="48" spans="1:13" ht="15" thickBot="1">
      <c r="A48" s="126"/>
      <c r="B48" s="127"/>
      <c r="C48" s="127"/>
      <c r="D48" s="127"/>
      <c r="E48" s="127"/>
      <c r="F48" s="127"/>
      <c r="G48" s="128"/>
      <c r="H48" s="265"/>
      <c r="I48" s="270"/>
      <c r="J48" s="271"/>
      <c r="K48" s="274"/>
      <c r="L48" s="270"/>
      <c r="M48" s="271"/>
    </row>
    <row r="49" spans="1:13" ht="14.25">
      <c r="A49" s="147" t="s">
        <v>183</v>
      </c>
      <c r="B49" s="148"/>
      <c r="C49" s="148"/>
      <c r="D49" s="148"/>
      <c r="E49" s="148"/>
      <c r="F49" s="148"/>
      <c r="G49" s="149"/>
      <c r="H49" s="263">
        <v>18</v>
      </c>
      <c r="I49" s="266">
        <v>0</v>
      </c>
      <c r="J49" s="267"/>
      <c r="K49" s="272">
        <f>18*I49</f>
        <v>0</v>
      </c>
      <c r="L49" s="266">
        <f>$K49*1.2</f>
        <v>0</v>
      </c>
      <c r="M49" s="267"/>
    </row>
    <row r="50" spans="1:13" ht="14.25">
      <c r="A50" s="125"/>
      <c r="B50" s="145"/>
      <c r="C50" s="145"/>
      <c r="D50" s="145"/>
      <c r="E50" s="145"/>
      <c r="F50" s="145"/>
      <c r="G50" s="146"/>
      <c r="H50" s="264"/>
      <c r="I50" s="268"/>
      <c r="J50" s="269"/>
      <c r="K50" s="273"/>
      <c r="L50" s="268"/>
      <c r="M50" s="269"/>
    </row>
    <row r="51" spans="1:13" ht="15" thickBot="1">
      <c r="A51" s="126"/>
      <c r="B51" s="127"/>
      <c r="C51" s="127"/>
      <c r="D51" s="127"/>
      <c r="E51" s="127"/>
      <c r="F51" s="127"/>
      <c r="G51" s="128"/>
      <c r="H51" s="265"/>
      <c r="I51" s="270"/>
      <c r="J51" s="271"/>
      <c r="K51" s="274"/>
      <c r="L51" s="270"/>
      <c r="M51" s="271"/>
    </row>
    <row r="52" spans="1:13" ht="14.25">
      <c r="A52" s="147" t="s">
        <v>184</v>
      </c>
      <c r="B52" s="148"/>
      <c r="C52" s="148"/>
      <c r="D52" s="148"/>
      <c r="E52" s="148"/>
      <c r="F52" s="148"/>
      <c r="G52" s="149"/>
      <c r="H52" s="263">
        <v>14</v>
      </c>
      <c r="I52" s="266">
        <v>0</v>
      </c>
      <c r="J52" s="267"/>
      <c r="K52" s="272">
        <f>14*I52</f>
        <v>0</v>
      </c>
      <c r="L52" s="266">
        <f>$K52*1.2</f>
        <v>0</v>
      </c>
      <c r="M52" s="267"/>
    </row>
    <row r="53" spans="1:13" ht="14.25">
      <c r="A53" s="125"/>
      <c r="B53" s="145"/>
      <c r="C53" s="145"/>
      <c r="D53" s="145"/>
      <c r="E53" s="145"/>
      <c r="F53" s="145"/>
      <c r="G53" s="146"/>
      <c r="H53" s="264"/>
      <c r="I53" s="268"/>
      <c r="J53" s="269"/>
      <c r="K53" s="273"/>
      <c r="L53" s="268"/>
      <c r="M53" s="269"/>
    </row>
    <row r="54" spans="1:13" ht="15" thickBot="1">
      <c r="A54" s="126"/>
      <c r="B54" s="127"/>
      <c r="C54" s="127"/>
      <c r="D54" s="127"/>
      <c r="E54" s="127"/>
      <c r="F54" s="127"/>
      <c r="G54" s="128"/>
      <c r="H54" s="265"/>
      <c r="I54" s="270"/>
      <c r="J54" s="271"/>
      <c r="K54" s="274"/>
      <c r="L54" s="270"/>
      <c r="M54" s="271"/>
    </row>
    <row r="55" spans="1:13" ht="14.25">
      <c r="A55" s="25"/>
      <c r="B55" s="25"/>
      <c r="C55" s="25"/>
      <c r="D55" s="25"/>
      <c r="E55" s="25"/>
      <c r="F55" s="25"/>
      <c r="G55" s="25"/>
      <c r="H55" s="26"/>
      <c r="I55" s="26"/>
      <c r="J55" s="26"/>
      <c r="K55" s="26"/>
      <c r="L55" s="26"/>
      <c r="M55" s="26"/>
    </row>
    <row r="56" spans="1:13" ht="14.25">
      <c r="A56" s="25"/>
      <c r="B56" s="25"/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</row>
    <row r="57" spans="1:13" ht="14.25">
      <c r="A57" s="25"/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</row>
    <row r="58" spans="1:13" ht="14.25">
      <c r="A58" s="25"/>
      <c r="B58" s="25"/>
      <c r="C58" s="25"/>
      <c r="D58" s="25"/>
      <c r="E58" s="25"/>
      <c r="F58" s="25"/>
      <c r="G58" s="25"/>
      <c r="H58" s="26"/>
      <c r="I58" s="26"/>
      <c r="J58" s="26"/>
      <c r="K58" s="26"/>
      <c r="L58" s="26"/>
      <c r="M58" s="26"/>
    </row>
    <row r="59" spans="1:13" ht="14.25">
      <c r="A59" s="25"/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</row>
    <row r="60" spans="1:13" ht="14.25">
      <c r="A60" s="25"/>
      <c r="B60" s="25"/>
      <c r="C60" s="25"/>
      <c r="D60" s="25"/>
      <c r="E60" s="25"/>
      <c r="F60" s="25"/>
      <c r="G60" s="25"/>
      <c r="H60" s="26"/>
      <c r="I60" s="26"/>
      <c r="J60" s="26"/>
      <c r="K60" s="26"/>
      <c r="L60" s="26"/>
      <c r="M60" s="26"/>
    </row>
    <row r="61" spans="1:13" ht="15" thickBot="1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</row>
    <row r="62" spans="1:13" ht="15.75" thickBot="1">
      <c r="A62" s="204" t="s">
        <v>185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6"/>
    </row>
    <row r="63" spans="1:13" ht="14.25">
      <c r="A63" s="207" t="s">
        <v>0</v>
      </c>
      <c r="B63" s="208"/>
      <c r="C63" s="208"/>
      <c r="D63" s="208"/>
      <c r="E63" s="208"/>
      <c r="F63" s="208"/>
      <c r="G63" s="209"/>
      <c r="H63" s="213" t="s">
        <v>1</v>
      </c>
      <c r="I63" s="215" t="s">
        <v>2</v>
      </c>
      <c r="J63" s="261"/>
      <c r="K63" s="1" t="s">
        <v>4</v>
      </c>
      <c r="L63" s="217" t="s">
        <v>4</v>
      </c>
      <c r="M63" s="218"/>
    </row>
    <row r="64" spans="1:13" ht="15" thickBot="1">
      <c r="A64" s="210"/>
      <c r="B64" s="211"/>
      <c r="C64" s="211"/>
      <c r="D64" s="211"/>
      <c r="E64" s="211"/>
      <c r="F64" s="211"/>
      <c r="G64" s="212"/>
      <c r="H64" s="214"/>
      <c r="I64" s="219" t="s">
        <v>3</v>
      </c>
      <c r="J64" s="262"/>
      <c r="K64" s="24" t="s">
        <v>3</v>
      </c>
      <c r="L64" s="221" t="s">
        <v>5</v>
      </c>
      <c r="M64" s="222"/>
    </row>
    <row r="65" spans="1:13" ht="14.25">
      <c r="A65" s="180" t="s">
        <v>16</v>
      </c>
      <c r="B65" s="181"/>
      <c r="C65" s="181"/>
      <c r="D65" s="181"/>
      <c r="E65" s="181"/>
      <c r="F65" s="181"/>
      <c r="G65" s="182"/>
      <c r="H65" s="183" t="s">
        <v>186</v>
      </c>
      <c r="I65" s="186">
        <v>0</v>
      </c>
      <c r="J65" s="258"/>
      <c r="K65" s="192">
        <f>55*I65</f>
        <v>0</v>
      </c>
      <c r="L65" s="186">
        <f>$K65*1.2</f>
        <v>0</v>
      </c>
      <c r="M65" s="187"/>
    </row>
    <row r="66" spans="1:13" ht="14.25">
      <c r="A66" s="201" t="s">
        <v>134</v>
      </c>
      <c r="B66" s="202"/>
      <c r="C66" s="202"/>
      <c r="D66" s="202"/>
      <c r="E66" s="202"/>
      <c r="F66" s="202"/>
      <c r="G66" s="203"/>
      <c r="H66" s="184"/>
      <c r="I66" s="188"/>
      <c r="J66" s="259"/>
      <c r="K66" s="193"/>
      <c r="L66" s="188"/>
      <c r="M66" s="189"/>
    </row>
    <row r="67" spans="1:13" ht="15" thickBot="1">
      <c r="A67" s="198" t="s">
        <v>16</v>
      </c>
      <c r="B67" s="199"/>
      <c r="C67" s="199"/>
      <c r="D67" s="199"/>
      <c r="E67" s="199"/>
      <c r="F67" s="199"/>
      <c r="G67" s="200"/>
      <c r="H67" s="185"/>
      <c r="I67" s="190"/>
      <c r="J67" s="260"/>
      <c r="K67" s="194"/>
      <c r="L67" s="190"/>
      <c r="M67" s="191"/>
    </row>
    <row r="68" spans="1:13" ht="14.25">
      <c r="A68" s="180" t="s">
        <v>17</v>
      </c>
      <c r="B68" s="181"/>
      <c r="C68" s="181"/>
      <c r="D68" s="181"/>
      <c r="E68" s="181"/>
      <c r="F68" s="181"/>
      <c r="G68" s="182"/>
      <c r="H68" s="183" t="s">
        <v>135</v>
      </c>
      <c r="I68" s="186">
        <v>0</v>
      </c>
      <c r="J68" s="258"/>
      <c r="K68" s="192">
        <f>84*I68</f>
        <v>0</v>
      </c>
      <c r="L68" s="186">
        <f>$K68*1.2</f>
        <v>0</v>
      </c>
      <c r="M68" s="187"/>
    </row>
    <row r="69" spans="1:13" ht="14.25">
      <c r="A69" s="201" t="s">
        <v>134</v>
      </c>
      <c r="B69" s="202"/>
      <c r="C69" s="202"/>
      <c r="D69" s="202"/>
      <c r="E69" s="202"/>
      <c r="F69" s="202"/>
      <c r="G69" s="203"/>
      <c r="H69" s="184"/>
      <c r="I69" s="188"/>
      <c r="J69" s="259"/>
      <c r="K69" s="193"/>
      <c r="L69" s="188"/>
      <c r="M69" s="189"/>
    </row>
    <row r="70" spans="1:13" ht="15" thickBot="1">
      <c r="A70" s="198" t="s">
        <v>17</v>
      </c>
      <c r="B70" s="199"/>
      <c r="C70" s="199"/>
      <c r="D70" s="199"/>
      <c r="E70" s="199"/>
      <c r="F70" s="199"/>
      <c r="G70" s="200"/>
      <c r="H70" s="185"/>
      <c r="I70" s="190"/>
      <c r="J70" s="260"/>
      <c r="K70" s="194"/>
      <c r="L70" s="190"/>
      <c r="M70" s="191"/>
    </row>
    <row r="71" spans="1:13" ht="14.25">
      <c r="A71" s="180" t="s">
        <v>18</v>
      </c>
      <c r="B71" s="181"/>
      <c r="C71" s="181"/>
      <c r="D71" s="181"/>
      <c r="E71" s="181"/>
      <c r="F71" s="181"/>
      <c r="G71" s="182"/>
      <c r="H71" s="183" t="s">
        <v>119</v>
      </c>
      <c r="I71" s="186">
        <v>0</v>
      </c>
      <c r="J71" s="258"/>
      <c r="K71" s="192">
        <f>20*I71</f>
        <v>0</v>
      </c>
      <c r="L71" s="186">
        <f>$K71*1.2</f>
        <v>0</v>
      </c>
      <c r="M71" s="187"/>
    </row>
    <row r="72" spans="1:13" ht="14.25">
      <c r="A72" s="201" t="s">
        <v>134</v>
      </c>
      <c r="B72" s="202"/>
      <c r="C72" s="202"/>
      <c r="D72" s="202"/>
      <c r="E72" s="202"/>
      <c r="F72" s="202"/>
      <c r="G72" s="203"/>
      <c r="H72" s="184"/>
      <c r="I72" s="188"/>
      <c r="J72" s="259"/>
      <c r="K72" s="193"/>
      <c r="L72" s="188"/>
      <c r="M72" s="189"/>
    </row>
    <row r="73" spans="1:13" ht="15" thickBot="1">
      <c r="A73" s="198" t="s">
        <v>18</v>
      </c>
      <c r="B73" s="199"/>
      <c r="C73" s="199"/>
      <c r="D73" s="199"/>
      <c r="E73" s="199"/>
      <c r="F73" s="199"/>
      <c r="G73" s="200"/>
      <c r="H73" s="185"/>
      <c r="I73" s="190"/>
      <c r="J73" s="260"/>
      <c r="K73" s="194"/>
      <c r="L73" s="190"/>
      <c r="M73" s="191"/>
    </row>
    <row r="74" spans="1:13" ht="14.25">
      <c r="A74" s="180" t="s">
        <v>19</v>
      </c>
      <c r="B74" s="181"/>
      <c r="C74" s="181"/>
      <c r="D74" s="181"/>
      <c r="E74" s="181"/>
      <c r="F74" s="181"/>
      <c r="G74" s="182"/>
      <c r="H74" s="183" t="s">
        <v>187</v>
      </c>
      <c r="I74" s="186">
        <v>0</v>
      </c>
      <c r="J74" s="187"/>
      <c r="K74" s="192">
        <f>270*I74</f>
        <v>0</v>
      </c>
      <c r="L74" s="186">
        <f>$K74*1.2</f>
        <v>0</v>
      </c>
      <c r="M74" s="187"/>
    </row>
    <row r="75" spans="1:13" ht="14.25">
      <c r="A75" s="201" t="s">
        <v>134</v>
      </c>
      <c r="B75" s="202"/>
      <c r="C75" s="202"/>
      <c r="D75" s="202"/>
      <c r="E75" s="202"/>
      <c r="F75" s="202"/>
      <c r="G75" s="203"/>
      <c r="H75" s="184"/>
      <c r="I75" s="188"/>
      <c r="J75" s="189"/>
      <c r="K75" s="193"/>
      <c r="L75" s="188"/>
      <c r="M75" s="189"/>
    </row>
    <row r="76" spans="1:13" ht="15" thickBot="1">
      <c r="A76" s="198" t="s">
        <v>19</v>
      </c>
      <c r="B76" s="199"/>
      <c r="C76" s="199"/>
      <c r="D76" s="199"/>
      <c r="E76" s="199"/>
      <c r="F76" s="199"/>
      <c r="G76" s="200"/>
      <c r="H76" s="185"/>
      <c r="I76" s="190"/>
      <c r="J76" s="191"/>
      <c r="K76" s="194"/>
      <c r="L76" s="190"/>
      <c r="M76" s="191"/>
    </row>
    <row r="77" spans="1:13" ht="14.25">
      <c r="A77" s="180" t="s">
        <v>20</v>
      </c>
      <c r="B77" s="181"/>
      <c r="C77" s="181"/>
      <c r="D77" s="181"/>
      <c r="E77" s="181"/>
      <c r="F77" s="181"/>
      <c r="G77" s="182"/>
      <c r="H77" s="183" t="s">
        <v>188</v>
      </c>
      <c r="I77" s="186">
        <v>0</v>
      </c>
      <c r="J77" s="187"/>
      <c r="K77" s="192">
        <f>10*I77</f>
        <v>0</v>
      </c>
      <c r="L77" s="186">
        <f>$K77*1.2</f>
        <v>0</v>
      </c>
      <c r="M77" s="187"/>
    </row>
    <row r="78" spans="1:13" ht="14.25">
      <c r="A78" s="201" t="s">
        <v>134</v>
      </c>
      <c r="B78" s="202"/>
      <c r="C78" s="202"/>
      <c r="D78" s="202"/>
      <c r="E78" s="202"/>
      <c r="F78" s="202"/>
      <c r="G78" s="203"/>
      <c r="H78" s="184"/>
      <c r="I78" s="188"/>
      <c r="J78" s="189"/>
      <c r="K78" s="193"/>
      <c r="L78" s="188"/>
      <c r="M78" s="189"/>
    </row>
    <row r="79" spans="1:13" ht="15" thickBot="1">
      <c r="A79" s="198" t="s">
        <v>20</v>
      </c>
      <c r="B79" s="199"/>
      <c r="C79" s="199"/>
      <c r="D79" s="199"/>
      <c r="E79" s="199"/>
      <c r="F79" s="199"/>
      <c r="G79" s="200"/>
      <c r="H79" s="185"/>
      <c r="I79" s="190"/>
      <c r="J79" s="191"/>
      <c r="K79" s="194"/>
      <c r="L79" s="190"/>
      <c r="M79" s="191"/>
    </row>
    <row r="80" spans="1:13" ht="14.25">
      <c r="A80" s="180" t="s">
        <v>21</v>
      </c>
      <c r="B80" s="181"/>
      <c r="C80" s="181"/>
      <c r="D80" s="181"/>
      <c r="E80" s="181"/>
      <c r="F80" s="181"/>
      <c r="G80" s="182"/>
      <c r="H80" s="183" t="s">
        <v>189</v>
      </c>
      <c r="I80" s="186">
        <v>0</v>
      </c>
      <c r="J80" s="187"/>
      <c r="K80" s="192">
        <f>240*I80</f>
        <v>0</v>
      </c>
      <c r="L80" s="186">
        <f>$K80*1.2</f>
        <v>0</v>
      </c>
      <c r="M80" s="187"/>
    </row>
    <row r="81" spans="1:13" ht="14.25">
      <c r="A81" s="201" t="s">
        <v>134</v>
      </c>
      <c r="B81" s="202"/>
      <c r="C81" s="202"/>
      <c r="D81" s="202"/>
      <c r="E81" s="202"/>
      <c r="F81" s="202"/>
      <c r="G81" s="203"/>
      <c r="H81" s="184"/>
      <c r="I81" s="188"/>
      <c r="J81" s="189"/>
      <c r="K81" s="193"/>
      <c r="L81" s="188"/>
      <c r="M81" s="189"/>
    </row>
    <row r="82" spans="1:13" ht="15" thickBot="1">
      <c r="A82" s="198" t="s">
        <v>22</v>
      </c>
      <c r="B82" s="199"/>
      <c r="C82" s="199"/>
      <c r="D82" s="199"/>
      <c r="E82" s="199"/>
      <c r="F82" s="199"/>
      <c r="G82" s="200"/>
      <c r="H82" s="185"/>
      <c r="I82" s="190"/>
      <c r="J82" s="191"/>
      <c r="K82" s="194"/>
      <c r="L82" s="190"/>
      <c r="M82" s="191"/>
    </row>
    <row r="83" spans="1:13" ht="14.25">
      <c r="A83" s="180" t="s">
        <v>23</v>
      </c>
      <c r="B83" s="181"/>
      <c r="C83" s="181"/>
      <c r="D83" s="181"/>
      <c r="E83" s="181"/>
      <c r="F83" s="181"/>
      <c r="G83" s="182"/>
      <c r="H83" s="183" t="s">
        <v>188</v>
      </c>
      <c r="I83" s="186">
        <v>0</v>
      </c>
      <c r="J83" s="187"/>
      <c r="K83" s="192">
        <f>10*I83</f>
        <v>0</v>
      </c>
      <c r="L83" s="186">
        <f>$K83*1.2</f>
        <v>0</v>
      </c>
      <c r="M83" s="187"/>
    </row>
    <row r="84" spans="1:13" ht="14.25">
      <c r="A84" s="201" t="s">
        <v>128</v>
      </c>
      <c r="B84" s="202"/>
      <c r="C84" s="202"/>
      <c r="D84" s="202"/>
      <c r="E84" s="202"/>
      <c r="F84" s="202"/>
      <c r="G84" s="203"/>
      <c r="H84" s="184"/>
      <c r="I84" s="188"/>
      <c r="J84" s="189"/>
      <c r="K84" s="193"/>
      <c r="L84" s="188"/>
      <c r="M84" s="189"/>
    </row>
    <row r="85" spans="1:13" ht="15" thickBot="1">
      <c r="A85" s="198" t="s">
        <v>23</v>
      </c>
      <c r="B85" s="199"/>
      <c r="C85" s="199"/>
      <c r="D85" s="199"/>
      <c r="E85" s="199"/>
      <c r="F85" s="199"/>
      <c r="G85" s="200"/>
      <c r="H85" s="185"/>
      <c r="I85" s="190"/>
      <c r="J85" s="191"/>
      <c r="K85" s="194"/>
      <c r="L85" s="190"/>
      <c r="M85" s="191"/>
    </row>
    <row r="86" spans="1:13" ht="14.25">
      <c r="A86" s="180" t="s">
        <v>147</v>
      </c>
      <c r="B86" s="181"/>
      <c r="C86" s="181"/>
      <c r="D86" s="181"/>
      <c r="E86" s="181"/>
      <c r="F86" s="181"/>
      <c r="G86" s="182"/>
      <c r="H86" s="183" t="s">
        <v>190</v>
      </c>
      <c r="I86" s="186">
        <v>0</v>
      </c>
      <c r="J86" s="187"/>
      <c r="K86" s="192">
        <f>52*I86</f>
        <v>0</v>
      </c>
      <c r="L86" s="186">
        <f>$K86*1.2</f>
        <v>0</v>
      </c>
      <c r="M86" s="187"/>
    </row>
    <row r="87" spans="1:13" ht="14.25">
      <c r="A87" s="201" t="s">
        <v>134</v>
      </c>
      <c r="B87" s="202"/>
      <c r="C87" s="202"/>
      <c r="D87" s="202"/>
      <c r="E87" s="202"/>
      <c r="F87" s="202"/>
      <c r="G87" s="203"/>
      <c r="H87" s="184"/>
      <c r="I87" s="188"/>
      <c r="J87" s="189"/>
      <c r="K87" s="193"/>
      <c r="L87" s="188"/>
      <c r="M87" s="189"/>
    </row>
    <row r="88" spans="1:13" ht="15" thickBot="1">
      <c r="A88" s="198" t="s">
        <v>147</v>
      </c>
      <c r="B88" s="199"/>
      <c r="C88" s="199"/>
      <c r="D88" s="199"/>
      <c r="E88" s="199"/>
      <c r="F88" s="199"/>
      <c r="G88" s="200"/>
      <c r="H88" s="185"/>
      <c r="I88" s="190"/>
      <c r="J88" s="191"/>
      <c r="K88" s="194"/>
      <c r="L88" s="190"/>
      <c r="M88" s="191"/>
    </row>
    <row r="89" spans="1:13" ht="14.25">
      <c r="A89" s="180" t="s">
        <v>24</v>
      </c>
      <c r="B89" s="181"/>
      <c r="C89" s="181"/>
      <c r="D89" s="181"/>
      <c r="E89" s="181"/>
      <c r="F89" s="181"/>
      <c r="G89" s="182"/>
      <c r="H89" s="183" t="s">
        <v>25</v>
      </c>
      <c r="I89" s="252">
        <v>0</v>
      </c>
      <c r="J89" s="253"/>
      <c r="K89" s="254">
        <f>1*I89</f>
        <v>0</v>
      </c>
      <c r="L89" s="186">
        <f>$K89*1.2</f>
        <v>0</v>
      </c>
      <c r="M89" s="187"/>
    </row>
    <row r="90" spans="1:13" ht="14.25">
      <c r="A90" s="201" t="s">
        <v>134</v>
      </c>
      <c r="B90" s="202"/>
      <c r="C90" s="202"/>
      <c r="D90" s="202"/>
      <c r="E90" s="202"/>
      <c r="F90" s="202"/>
      <c r="G90" s="203"/>
      <c r="H90" s="184"/>
      <c r="I90" s="245"/>
      <c r="J90" s="246"/>
      <c r="K90" s="250"/>
      <c r="L90" s="188"/>
      <c r="M90" s="189"/>
    </row>
    <row r="91" spans="1:13" ht="15" thickBot="1">
      <c r="A91" s="198" t="s">
        <v>24</v>
      </c>
      <c r="B91" s="199"/>
      <c r="C91" s="199"/>
      <c r="D91" s="199"/>
      <c r="E91" s="199"/>
      <c r="F91" s="199"/>
      <c r="G91" s="200"/>
      <c r="H91" s="185"/>
      <c r="I91" s="256"/>
      <c r="J91" s="257"/>
      <c r="K91" s="255"/>
      <c r="L91" s="190"/>
      <c r="M91" s="191"/>
    </row>
    <row r="92" spans="1:13" ht="14.25">
      <c r="A92" s="180" t="s">
        <v>26</v>
      </c>
      <c r="B92" s="181"/>
      <c r="C92" s="181"/>
      <c r="D92" s="181"/>
      <c r="E92" s="181"/>
      <c r="F92" s="181"/>
      <c r="G92" s="182"/>
      <c r="H92" s="183" t="s">
        <v>118</v>
      </c>
      <c r="I92" s="252">
        <v>0</v>
      </c>
      <c r="J92" s="253"/>
      <c r="K92" s="254">
        <f>150*I92</f>
        <v>0</v>
      </c>
      <c r="L92" s="186">
        <f>$K92*1.2</f>
        <v>0</v>
      </c>
      <c r="M92" s="187"/>
    </row>
    <row r="93" spans="1:13" ht="14.25">
      <c r="A93" s="201" t="s">
        <v>134</v>
      </c>
      <c r="B93" s="202"/>
      <c r="C93" s="202"/>
      <c r="D93" s="202"/>
      <c r="E93" s="202"/>
      <c r="F93" s="202"/>
      <c r="G93" s="203"/>
      <c r="H93" s="184"/>
      <c r="I93" s="245"/>
      <c r="J93" s="246"/>
      <c r="K93" s="250"/>
      <c r="L93" s="188"/>
      <c r="M93" s="189"/>
    </row>
    <row r="94" spans="1:13" ht="15" thickBot="1">
      <c r="A94" s="198" t="s">
        <v>27</v>
      </c>
      <c r="B94" s="199"/>
      <c r="C94" s="199"/>
      <c r="D94" s="199"/>
      <c r="E94" s="199"/>
      <c r="F94" s="199"/>
      <c r="G94" s="200"/>
      <c r="H94" s="185"/>
      <c r="I94" s="256"/>
      <c r="J94" s="257"/>
      <c r="K94" s="255"/>
      <c r="L94" s="190"/>
      <c r="M94" s="191"/>
    </row>
    <row r="95" spans="1:13" ht="14.25">
      <c r="A95" s="180" t="s">
        <v>28</v>
      </c>
      <c r="B95" s="181"/>
      <c r="C95" s="181"/>
      <c r="D95" s="181"/>
      <c r="E95" s="181"/>
      <c r="F95" s="181"/>
      <c r="G95" s="182"/>
      <c r="H95" s="183" t="s">
        <v>119</v>
      </c>
      <c r="I95" s="252">
        <v>0</v>
      </c>
      <c r="J95" s="253"/>
      <c r="K95" s="254">
        <f>20*I95</f>
        <v>0</v>
      </c>
      <c r="L95" s="186">
        <f>$K95*1.2</f>
        <v>0</v>
      </c>
      <c r="M95" s="187"/>
    </row>
    <row r="96" spans="1:13" ht="14.25">
      <c r="A96" s="201" t="s">
        <v>134</v>
      </c>
      <c r="B96" s="202"/>
      <c r="C96" s="202"/>
      <c r="D96" s="202"/>
      <c r="E96" s="202"/>
      <c r="F96" s="202"/>
      <c r="G96" s="203"/>
      <c r="H96" s="184"/>
      <c r="I96" s="245"/>
      <c r="J96" s="246"/>
      <c r="K96" s="250"/>
      <c r="L96" s="188"/>
      <c r="M96" s="189"/>
    </row>
    <row r="97" spans="1:13" ht="15" thickBot="1">
      <c r="A97" s="198" t="s">
        <v>29</v>
      </c>
      <c r="B97" s="199"/>
      <c r="C97" s="199"/>
      <c r="D97" s="199"/>
      <c r="E97" s="199"/>
      <c r="F97" s="199"/>
      <c r="G97" s="200"/>
      <c r="H97" s="185"/>
      <c r="I97" s="256"/>
      <c r="J97" s="257"/>
      <c r="K97" s="255"/>
      <c r="L97" s="190"/>
      <c r="M97" s="191"/>
    </row>
    <row r="98" spans="1:13" ht="14.25">
      <c r="A98" s="180" t="s">
        <v>30</v>
      </c>
      <c r="B98" s="181"/>
      <c r="C98" s="181"/>
      <c r="D98" s="181"/>
      <c r="E98" s="181"/>
      <c r="F98" s="181"/>
      <c r="G98" s="182"/>
      <c r="H98" s="183" t="s">
        <v>7</v>
      </c>
      <c r="I98" s="252">
        <v>0</v>
      </c>
      <c r="J98" s="253"/>
      <c r="K98" s="254">
        <f>1*I98</f>
        <v>0</v>
      </c>
      <c r="L98" s="186">
        <f>$K98*1.2</f>
        <v>0</v>
      </c>
      <c r="M98" s="187"/>
    </row>
    <row r="99" spans="1:13" ht="14.25">
      <c r="A99" s="201"/>
      <c r="B99" s="202"/>
      <c r="C99" s="202"/>
      <c r="D99" s="202"/>
      <c r="E99" s="202"/>
      <c r="F99" s="202"/>
      <c r="G99" s="203"/>
      <c r="H99" s="184"/>
      <c r="I99" s="245"/>
      <c r="J99" s="246"/>
      <c r="K99" s="250"/>
      <c r="L99" s="188"/>
      <c r="M99" s="189"/>
    </row>
    <row r="100" spans="1:13" ht="15" thickBot="1">
      <c r="A100" s="198" t="s">
        <v>30</v>
      </c>
      <c r="B100" s="199"/>
      <c r="C100" s="199"/>
      <c r="D100" s="199"/>
      <c r="E100" s="199"/>
      <c r="F100" s="199"/>
      <c r="G100" s="200"/>
      <c r="H100" s="185"/>
      <c r="I100" s="256"/>
      <c r="J100" s="257"/>
      <c r="K100" s="255"/>
      <c r="L100" s="190"/>
      <c r="M100" s="191"/>
    </row>
    <row r="101" spans="1:13" ht="14.25">
      <c r="A101" s="180" t="s">
        <v>191</v>
      </c>
      <c r="B101" s="181"/>
      <c r="C101" s="181"/>
      <c r="D101" s="181"/>
      <c r="E101" s="181"/>
      <c r="F101" s="181"/>
      <c r="G101" s="182"/>
      <c r="H101" s="183" t="s">
        <v>189</v>
      </c>
      <c r="I101" s="252">
        <v>0</v>
      </c>
      <c r="J101" s="253"/>
      <c r="K101" s="254">
        <f>240*I101</f>
        <v>0</v>
      </c>
      <c r="L101" s="186">
        <f>$K101*1.2</f>
        <v>0</v>
      </c>
      <c r="M101" s="187"/>
    </row>
    <row r="102" spans="1:13" ht="14.25">
      <c r="A102" s="201" t="s">
        <v>128</v>
      </c>
      <c r="B102" s="202"/>
      <c r="C102" s="202"/>
      <c r="D102" s="202"/>
      <c r="E102" s="202"/>
      <c r="F102" s="202"/>
      <c r="G102" s="203"/>
      <c r="H102" s="184"/>
      <c r="I102" s="245"/>
      <c r="J102" s="246"/>
      <c r="K102" s="250"/>
      <c r="L102" s="188"/>
      <c r="M102" s="189"/>
    </row>
    <row r="103" spans="1:13" ht="15" thickBot="1">
      <c r="A103" s="198" t="s">
        <v>32</v>
      </c>
      <c r="B103" s="199"/>
      <c r="C103" s="199"/>
      <c r="D103" s="199"/>
      <c r="E103" s="199"/>
      <c r="F103" s="199"/>
      <c r="G103" s="200"/>
      <c r="H103" s="185"/>
      <c r="I103" s="256"/>
      <c r="J103" s="257"/>
      <c r="K103" s="255"/>
      <c r="L103" s="190"/>
      <c r="M103" s="191"/>
    </row>
    <row r="104" spans="1:13" ht="14.25">
      <c r="A104" s="180" t="s">
        <v>192</v>
      </c>
      <c r="B104" s="181"/>
      <c r="C104" s="181"/>
      <c r="D104" s="181"/>
      <c r="E104" s="181"/>
      <c r="F104" s="181"/>
      <c r="G104" s="182"/>
      <c r="H104" s="183" t="s">
        <v>188</v>
      </c>
      <c r="I104" s="252">
        <v>0</v>
      </c>
      <c r="J104" s="253"/>
      <c r="K104" s="254">
        <f>10*I104</f>
        <v>0</v>
      </c>
      <c r="L104" s="186">
        <f>$K104*1.2</f>
        <v>0</v>
      </c>
      <c r="M104" s="187"/>
    </row>
    <row r="105" spans="1:13" ht="14.25">
      <c r="A105" s="201" t="s">
        <v>128</v>
      </c>
      <c r="B105" s="202"/>
      <c r="C105" s="202"/>
      <c r="D105" s="202"/>
      <c r="E105" s="202"/>
      <c r="F105" s="202"/>
      <c r="G105" s="203"/>
      <c r="H105" s="184"/>
      <c r="I105" s="245"/>
      <c r="J105" s="246"/>
      <c r="K105" s="250"/>
      <c r="L105" s="188"/>
      <c r="M105" s="189"/>
    </row>
    <row r="106" spans="1:13" ht="15" thickBot="1">
      <c r="A106" s="198" t="s">
        <v>32</v>
      </c>
      <c r="B106" s="199"/>
      <c r="C106" s="199"/>
      <c r="D106" s="199"/>
      <c r="E106" s="199"/>
      <c r="F106" s="199"/>
      <c r="G106" s="200"/>
      <c r="H106" s="185"/>
      <c r="I106" s="256"/>
      <c r="J106" s="257"/>
      <c r="K106" s="255"/>
      <c r="L106" s="190"/>
      <c r="M106" s="191"/>
    </row>
    <row r="107" spans="1:13" ht="14.25">
      <c r="A107" s="180" t="s">
        <v>193</v>
      </c>
      <c r="B107" s="181"/>
      <c r="C107" s="181"/>
      <c r="D107" s="181"/>
      <c r="E107" s="181"/>
      <c r="F107" s="181"/>
      <c r="G107" s="182"/>
      <c r="H107" s="183" t="s">
        <v>194</v>
      </c>
      <c r="I107" s="252">
        <v>0</v>
      </c>
      <c r="J107" s="253"/>
      <c r="K107" s="254">
        <f>56*I107</f>
        <v>0</v>
      </c>
      <c r="L107" s="186">
        <f>$K107*1.2</f>
        <v>0</v>
      </c>
      <c r="M107" s="187"/>
    </row>
    <row r="108" spans="1:13" ht="14.25">
      <c r="A108" s="201" t="s">
        <v>128</v>
      </c>
      <c r="B108" s="202"/>
      <c r="C108" s="202"/>
      <c r="D108" s="202"/>
      <c r="E108" s="202"/>
      <c r="F108" s="202"/>
      <c r="G108" s="203"/>
      <c r="H108" s="184"/>
      <c r="I108" s="245"/>
      <c r="J108" s="246"/>
      <c r="K108" s="250"/>
      <c r="L108" s="188"/>
      <c r="M108" s="189"/>
    </row>
    <row r="109" spans="1:13" ht="15" thickBot="1">
      <c r="A109" s="198" t="s">
        <v>32</v>
      </c>
      <c r="B109" s="199"/>
      <c r="C109" s="199"/>
      <c r="D109" s="199"/>
      <c r="E109" s="199"/>
      <c r="F109" s="199"/>
      <c r="G109" s="200"/>
      <c r="H109" s="185"/>
      <c r="I109" s="256"/>
      <c r="J109" s="257"/>
      <c r="K109" s="255"/>
      <c r="L109" s="190"/>
      <c r="M109" s="191"/>
    </row>
    <row r="110" spans="1:13" ht="14.25">
      <c r="A110" s="180" t="s">
        <v>34</v>
      </c>
      <c r="B110" s="181"/>
      <c r="C110" s="181"/>
      <c r="D110" s="181"/>
      <c r="E110" s="181"/>
      <c r="F110" s="181"/>
      <c r="G110" s="182"/>
      <c r="H110" s="183" t="s">
        <v>25</v>
      </c>
      <c r="I110" s="252">
        <v>0</v>
      </c>
      <c r="J110" s="253"/>
      <c r="K110" s="254">
        <f>1*I110</f>
        <v>0</v>
      </c>
      <c r="L110" s="186">
        <f>$K110*1.2</f>
        <v>0</v>
      </c>
      <c r="M110" s="187"/>
    </row>
    <row r="111" spans="1:13" ht="14.25">
      <c r="A111" s="201"/>
      <c r="B111" s="202"/>
      <c r="C111" s="202"/>
      <c r="D111" s="202"/>
      <c r="E111" s="202"/>
      <c r="F111" s="202"/>
      <c r="G111" s="203"/>
      <c r="H111" s="184"/>
      <c r="I111" s="245"/>
      <c r="J111" s="246"/>
      <c r="K111" s="250"/>
      <c r="L111" s="188"/>
      <c r="M111" s="189"/>
    </row>
    <row r="112" spans="1:13" ht="15" thickBot="1">
      <c r="A112" s="198" t="s">
        <v>34</v>
      </c>
      <c r="B112" s="199"/>
      <c r="C112" s="199"/>
      <c r="D112" s="199"/>
      <c r="E112" s="199"/>
      <c r="F112" s="199"/>
      <c r="G112" s="200"/>
      <c r="H112" s="185"/>
      <c r="I112" s="256"/>
      <c r="J112" s="257"/>
      <c r="K112" s="255"/>
      <c r="L112" s="190"/>
      <c r="M112" s="191"/>
    </row>
    <row r="113" spans="1:13" ht="14.25">
      <c r="A113" s="180" t="s">
        <v>35</v>
      </c>
      <c r="B113" s="181"/>
      <c r="C113" s="181"/>
      <c r="D113" s="181"/>
      <c r="E113" s="181"/>
      <c r="F113" s="181"/>
      <c r="G113" s="182"/>
      <c r="H113" s="183" t="s">
        <v>25</v>
      </c>
      <c r="I113" s="252">
        <v>0</v>
      </c>
      <c r="J113" s="253"/>
      <c r="K113" s="254">
        <f>1*I113</f>
        <v>0</v>
      </c>
      <c r="L113" s="186">
        <f>$K113*1.2</f>
        <v>0</v>
      </c>
      <c r="M113" s="187"/>
    </row>
    <row r="114" spans="1:13" ht="14.25">
      <c r="A114" s="201" t="s">
        <v>134</v>
      </c>
      <c r="B114" s="202"/>
      <c r="C114" s="202"/>
      <c r="D114" s="202"/>
      <c r="E114" s="202"/>
      <c r="F114" s="202"/>
      <c r="G114" s="203"/>
      <c r="H114" s="184"/>
      <c r="I114" s="245"/>
      <c r="J114" s="246"/>
      <c r="K114" s="250"/>
      <c r="L114" s="188"/>
      <c r="M114" s="189"/>
    </row>
    <row r="115" spans="1:13" ht="15" thickBot="1">
      <c r="A115" s="198" t="s">
        <v>35</v>
      </c>
      <c r="B115" s="199"/>
      <c r="C115" s="199"/>
      <c r="D115" s="199"/>
      <c r="E115" s="199"/>
      <c r="F115" s="199"/>
      <c r="G115" s="200"/>
      <c r="H115" s="185"/>
      <c r="I115" s="256"/>
      <c r="J115" s="257"/>
      <c r="K115" s="255"/>
      <c r="L115" s="190"/>
      <c r="M115" s="191"/>
    </row>
    <row r="116" spans="1:13" ht="14.25">
      <c r="A116" s="180" t="s">
        <v>36</v>
      </c>
      <c r="B116" s="181"/>
      <c r="C116" s="181"/>
      <c r="D116" s="181"/>
      <c r="E116" s="181"/>
      <c r="F116" s="181"/>
      <c r="G116" s="182"/>
      <c r="H116" s="183" t="s">
        <v>25</v>
      </c>
      <c r="I116" s="252">
        <v>0</v>
      </c>
      <c r="J116" s="253"/>
      <c r="K116" s="254">
        <f>1*I116</f>
        <v>0</v>
      </c>
      <c r="L116" s="186">
        <f>$K116*1.2</f>
        <v>0</v>
      </c>
      <c r="M116" s="187"/>
    </row>
    <row r="117" spans="1:13" ht="14.25">
      <c r="A117" s="201" t="s">
        <v>134</v>
      </c>
      <c r="B117" s="202"/>
      <c r="C117" s="202"/>
      <c r="D117" s="202"/>
      <c r="E117" s="202"/>
      <c r="F117" s="202"/>
      <c r="G117" s="203"/>
      <c r="H117" s="184"/>
      <c r="I117" s="245"/>
      <c r="J117" s="246"/>
      <c r="K117" s="250"/>
      <c r="L117" s="188"/>
      <c r="M117" s="189"/>
    </row>
    <row r="118" spans="1:13" ht="15" thickBot="1">
      <c r="A118" s="195" t="s">
        <v>36</v>
      </c>
      <c r="B118" s="196"/>
      <c r="C118" s="196"/>
      <c r="D118" s="196"/>
      <c r="E118" s="196"/>
      <c r="F118" s="196"/>
      <c r="G118" s="197"/>
      <c r="H118" s="184"/>
      <c r="I118" s="245"/>
      <c r="J118" s="246"/>
      <c r="K118" s="255"/>
      <c r="L118" s="190"/>
      <c r="M118" s="191"/>
    </row>
    <row r="119" spans="1:13" ht="14.25">
      <c r="A119" s="230" t="s">
        <v>37</v>
      </c>
      <c r="B119" s="231"/>
      <c r="C119" s="231"/>
      <c r="D119" s="231"/>
      <c r="E119" s="231"/>
      <c r="F119" s="231"/>
      <c r="G119" s="232"/>
      <c r="H119" s="233" t="s">
        <v>130</v>
      </c>
      <c r="I119" s="243">
        <v>0</v>
      </c>
      <c r="J119" s="244"/>
      <c r="K119" s="249">
        <f>120*I119</f>
        <v>0</v>
      </c>
      <c r="L119" s="186">
        <f>$K119*1.2</f>
        <v>0</v>
      </c>
      <c r="M119" s="187"/>
    </row>
    <row r="120" spans="1:13" ht="14.25">
      <c r="A120" s="239"/>
      <c r="B120" s="202"/>
      <c r="C120" s="202"/>
      <c r="D120" s="202"/>
      <c r="E120" s="202"/>
      <c r="F120" s="202"/>
      <c r="G120" s="203"/>
      <c r="H120" s="184"/>
      <c r="I120" s="245"/>
      <c r="J120" s="246"/>
      <c r="K120" s="250"/>
      <c r="L120" s="188"/>
      <c r="M120" s="189"/>
    </row>
    <row r="121" spans="1:13" ht="15" thickBot="1">
      <c r="A121" s="240" t="s">
        <v>37</v>
      </c>
      <c r="B121" s="241"/>
      <c r="C121" s="241"/>
      <c r="D121" s="241"/>
      <c r="E121" s="241"/>
      <c r="F121" s="241"/>
      <c r="G121" s="242"/>
      <c r="H121" s="234"/>
      <c r="I121" s="247"/>
      <c r="J121" s="248"/>
      <c r="K121" s="251"/>
      <c r="L121" s="190"/>
      <c r="M121" s="191"/>
    </row>
    <row r="122" spans="1:13" ht="14.25">
      <c r="A122" s="25"/>
      <c r="B122" s="25"/>
      <c r="C122" s="25"/>
      <c r="D122" s="25"/>
      <c r="E122" s="25"/>
      <c r="F122" s="25"/>
      <c r="G122" s="25"/>
      <c r="H122" s="26"/>
      <c r="I122" s="26"/>
      <c r="J122" s="26"/>
      <c r="K122" s="26"/>
      <c r="L122" s="26"/>
      <c r="M122" s="26"/>
    </row>
    <row r="123" spans="1:13" ht="14.25">
      <c r="A123" s="25"/>
      <c r="B123" s="25"/>
      <c r="C123" s="25"/>
      <c r="D123" s="25"/>
      <c r="E123" s="25"/>
      <c r="F123" s="25"/>
      <c r="G123" s="25"/>
      <c r="H123" s="26"/>
      <c r="I123" s="26"/>
      <c r="J123" s="26"/>
      <c r="K123" s="26"/>
      <c r="L123" s="26"/>
      <c r="M123" s="26"/>
    </row>
    <row r="124" spans="1:13" ht="15" thickBot="1">
      <c r="A124" s="25"/>
      <c r="B124" s="25"/>
      <c r="C124" s="25"/>
      <c r="D124" s="25"/>
      <c r="E124" s="25"/>
      <c r="F124" s="25"/>
      <c r="G124" s="25"/>
      <c r="H124" s="26"/>
      <c r="I124" s="26"/>
      <c r="J124" s="26"/>
      <c r="K124" s="26"/>
      <c r="L124" s="26"/>
      <c r="M124" s="26"/>
    </row>
    <row r="125" spans="1:13" ht="14.25">
      <c r="A125" s="230" t="s">
        <v>38</v>
      </c>
      <c r="B125" s="231"/>
      <c r="C125" s="231"/>
      <c r="D125" s="231"/>
      <c r="E125" s="231"/>
      <c r="F125" s="231"/>
      <c r="G125" s="232"/>
      <c r="H125" s="233" t="s">
        <v>120</v>
      </c>
      <c r="I125" s="225">
        <v>0</v>
      </c>
      <c r="J125" s="235"/>
      <c r="K125" s="237">
        <f>8*I125</f>
        <v>0</v>
      </c>
      <c r="L125" s="225">
        <f>$K125*1.2</f>
        <v>0</v>
      </c>
      <c r="M125" s="226"/>
    </row>
    <row r="126" spans="1:13" ht="14.25">
      <c r="A126" s="239" t="s">
        <v>134</v>
      </c>
      <c r="B126" s="202"/>
      <c r="C126" s="202"/>
      <c r="D126" s="202"/>
      <c r="E126" s="202"/>
      <c r="F126" s="202"/>
      <c r="G126" s="203"/>
      <c r="H126" s="184"/>
      <c r="I126" s="188"/>
      <c r="J126" s="189"/>
      <c r="K126" s="193"/>
      <c r="L126" s="188"/>
      <c r="M126" s="227"/>
    </row>
    <row r="127" spans="1:13" ht="15" thickBot="1">
      <c r="A127" s="240" t="s">
        <v>38</v>
      </c>
      <c r="B127" s="241"/>
      <c r="C127" s="241"/>
      <c r="D127" s="241"/>
      <c r="E127" s="241"/>
      <c r="F127" s="241"/>
      <c r="G127" s="242"/>
      <c r="H127" s="234"/>
      <c r="I127" s="228"/>
      <c r="J127" s="236"/>
      <c r="K127" s="238"/>
      <c r="L127" s="228"/>
      <c r="M127" s="229"/>
    </row>
    <row r="128" spans="1:13" ht="14.25">
      <c r="A128" s="201" t="s">
        <v>39</v>
      </c>
      <c r="B128" s="202"/>
      <c r="C128" s="202"/>
      <c r="D128" s="202"/>
      <c r="E128" s="202"/>
      <c r="F128" s="202"/>
      <c r="G128" s="203"/>
      <c r="H128" s="184" t="s">
        <v>120</v>
      </c>
      <c r="I128" s="188">
        <v>0</v>
      </c>
      <c r="J128" s="189"/>
      <c r="K128" s="237">
        <f>8*I128</f>
        <v>0</v>
      </c>
      <c r="L128" s="225">
        <f>$K128*1.2</f>
        <v>0</v>
      </c>
      <c r="M128" s="226"/>
    </row>
    <row r="129" spans="1:13" ht="14.25">
      <c r="A129" s="201" t="s">
        <v>134</v>
      </c>
      <c r="B129" s="202"/>
      <c r="C129" s="202"/>
      <c r="D129" s="202"/>
      <c r="E129" s="202"/>
      <c r="F129" s="202"/>
      <c r="G129" s="203"/>
      <c r="H129" s="184"/>
      <c r="I129" s="188"/>
      <c r="J129" s="189"/>
      <c r="K129" s="193"/>
      <c r="L129" s="188"/>
      <c r="M129" s="227"/>
    </row>
    <row r="130" spans="1:13" ht="15" thickBot="1">
      <c r="A130" s="198"/>
      <c r="B130" s="199"/>
      <c r="C130" s="199"/>
      <c r="D130" s="199"/>
      <c r="E130" s="199"/>
      <c r="F130" s="199"/>
      <c r="G130" s="200"/>
      <c r="H130" s="185"/>
      <c r="I130" s="190"/>
      <c r="J130" s="191"/>
      <c r="K130" s="238"/>
      <c r="L130" s="228"/>
      <c r="M130" s="229"/>
    </row>
    <row r="131" spans="1:13" ht="14.25">
      <c r="A131" s="180" t="s">
        <v>40</v>
      </c>
      <c r="B131" s="181"/>
      <c r="C131" s="181"/>
      <c r="D131" s="181"/>
      <c r="E131" s="181"/>
      <c r="F131" s="181"/>
      <c r="G131" s="182"/>
      <c r="H131" s="183" t="s">
        <v>121</v>
      </c>
      <c r="I131" s="186">
        <v>0</v>
      </c>
      <c r="J131" s="187"/>
      <c r="K131" s="192">
        <f>100*I131</f>
        <v>0</v>
      </c>
      <c r="L131" s="225">
        <f>$K131*1.2</f>
        <v>0</v>
      </c>
      <c r="M131" s="226"/>
    </row>
    <row r="132" spans="1:13" ht="14.25">
      <c r="A132" s="201" t="s">
        <v>128</v>
      </c>
      <c r="B132" s="202"/>
      <c r="C132" s="202"/>
      <c r="D132" s="202"/>
      <c r="E132" s="202"/>
      <c r="F132" s="202"/>
      <c r="G132" s="203"/>
      <c r="H132" s="184"/>
      <c r="I132" s="188"/>
      <c r="J132" s="189"/>
      <c r="K132" s="193"/>
      <c r="L132" s="188"/>
      <c r="M132" s="227"/>
    </row>
    <row r="133" spans="1:13" ht="15" thickBot="1">
      <c r="A133" s="198" t="s">
        <v>41</v>
      </c>
      <c r="B133" s="199"/>
      <c r="C133" s="199"/>
      <c r="D133" s="199"/>
      <c r="E133" s="199"/>
      <c r="F133" s="199"/>
      <c r="G133" s="200"/>
      <c r="H133" s="185"/>
      <c r="I133" s="190"/>
      <c r="J133" s="191"/>
      <c r="K133" s="194"/>
      <c r="L133" s="228"/>
      <c r="M133" s="229"/>
    </row>
    <row r="134" spans="1:13" ht="14.25">
      <c r="A134" s="180" t="s">
        <v>42</v>
      </c>
      <c r="B134" s="181"/>
      <c r="C134" s="181"/>
      <c r="D134" s="181"/>
      <c r="E134" s="181"/>
      <c r="F134" s="181"/>
      <c r="G134" s="182"/>
      <c r="H134" s="183" t="s">
        <v>121</v>
      </c>
      <c r="I134" s="186">
        <v>0</v>
      </c>
      <c r="J134" s="187"/>
      <c r="K134" s="192">
        <f>100*I134</f>
        <v>0</v>
      </c>
      <c r="L134" s="225">
        <f>$K134*1.2</f>
        <v>0</v>
      </c>
      <c r="M134" s="226"/>
    </row>
    <row r="135" spans="1:13" ht="14.25">
      <c r="A135" s="201" t="s">
        <v>134</v>
      </c>
      <c r="B135" s="202"/>
      <c r="C135" s="202"/>
      <c r="D135" s="202"/>
      <c r="E135" s="202"/>
      <c r="F135" s="202"/>
      <c r="G135" s="203"/>
      <c r="H135" s="184"/>
      <c r="I135" s="188"/>
      <c r="J135" s="189"/>
      <c r="K135" s="193"/>
      <c r="L135" s="188"/>
      <c r="M135" s="227"/>
    </row>
    <row r="136" spans="1:13" ht="15" thickBot="1">
      <c r="A136" s="198" t="s">
        <v>42</v>
      </c>
      <c r="B136" s="199"/>
      <c r="C136" s="199"/>
      <c r="D136" s="199"/>
      <c r="E136" s="199"/>
      <c r="F136" s="199"/>
      <c r="G136" s="200"/>
      <c r="H136" s="185"/>
      <c r="I136" s="190"/>
      <c r="J136" s="191"/>
      <c r="K136" s="194"/>
      <c r="L136" s="228"/>
      <c r="M136" s="229"/>
    </row>
    <row r="137" spans="1:13" ht="15" thickBot="1">
      <c r="A137" s="224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</row>
    <row r="138" spans="1:13" ht="15.75" thickBot="1">
      <c r="A138" s="204" t="s">
        <v>195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6"/>
    </row>
    <row r="139" spans="1:13" ht="14.25">
      <c r="A139" s="207" t="s">
        <v>0</v>
      </c>
      <c r="B139" s="208"/>
      <c r="C139" s="208"/>
      <c r="D139" s="208"/>
      <c r="E139" s="208"/>
      <c r="F139" s="208"/>
      <c r="G139" s="209"/>
      <c r="H139" s="213" t="s">
        <v>1</v>
      </c>
      <c r="I139" s="215" t="s">
        <v>2</v>
      </c>
      <c r="J139" s="216"/>
      <c r="K139" s="1" t="s">
        <v>4</v>
      </c>
      <c r="L139" s="217" t="s">
        <v>4</v>
      </c>
      <c r="M139" s="218"/>
    </row>
    <row r="140" spans="1:13" ht="15" thickBot="1">
      <c r="A140" s="210"/>
      <c r="B140" s="211"/>
      <c r="C140" s="211"/>
      <c r="D140" s="211"/>
      <c r="E140" s="211"/>
      <c r="F140" s="211"/>
      <c r="G140" s="212"/>
      <c r="H140" s="214"/>
      <c r="I140" s="219" t="s">
        <v>3</v>
      </c>
      <c r="J140" s="220"/>
      <c r="K140" s="24" t="s">
        <v>3</v>
      </c>
      <c r="L140" s="221" t="s">
        <v>5</v>
      </c>
      <c r="M140" s="222"/>
    </row>
    <row r="141" spans="1:13" ht="14.25">
      <c r="A141" s="180" t="s">
        <v>43</v>
      </c>
      <c r="B141" s="181"/>
      <c r="C141" s="181"/>
      <c r="D141" s="181"/>
      <c r="E141" s="181"/>
      <c r="F141" s="181"/>
      <c r="G141" s="182"/>
      <c r="H141" s="183" t="s">
        <v>25</v>
      </c>
      <c r="I141" s="186">
        <v>0</v>
      </c>
      <c r="J141" s="187"/>
      <c r="K141" s="192">
        <f>1*I141</f>
        <v>0</v>
      </c>
      <c r="L141" s="186">
        <f>$K141*1.2</f>
        <v>0</v>
      </c>
      <c r="M141" s="187"/>
    </row>
    <row r="142" spans="1:13" ht="14.25">
      <c r="A142" s="201"/>
      <c r="B142" s="202"/>
      <c r="C142" s="202"/>
      <c r="D142" s="202"/>
      <c r="E142" s="202"/>
      <c r="F142" s="202"/>
      <c r="G142" s="203"/>
      <c r="H142" s="184"/>
      <c r="I142" s="188"/>
      <c r="J142" s="189"/>
      <c r="K142" s="193"/>
      <c r="L142" s="188"/>
      <c r="M142" s="189"/>
    </row>
    <row r="143" spans="1:13" ht="15" thickBot="1">
      <c r="A143" s="198" t="s">
        <v>43</v>
      </c>
      <c r="B143" s="199"/>
      <c r="C143" s="199"/>
      <c r="D143" s="199"/>
      <c r="E143" s="199"/>
      <c r="F143" s="199"/>
      <c r="G143" s="200"/>
      <c r="H143" s="185"/>
      <c r="I143" s="190"/>
      <c r="J143" s="191"/>
      <c r="K143" s="194"/>
      <c r="L143" s="190"/>
      <c r="M143" s="191"/>
    </row>
    <row r="144" spans="1:13" ht="14.25">
      <c r="A144" s="180" t="s">
        <v>44</v>
      </c>
      <c r="B144" s="181"/>
      <c r="C144" s="181"/>
      <c r="D144" s="181"/>
      <c r="E144" s="181"/>
      <c r="F144" s="181"/>
      <c r="G144" s="182"/>
      <c r="H144" s="183" t="s">
        <v>196</v>
      </c>
      <c r="I144" s="186">
        <v>0</v>
      </c>
      <c r="J144" s="187"/>
      <c r="K144" s="192">
        <f>36*I144</f>
        <v>0</v>
      </c>
      <c r="L144" s="186">
        <f>$K144*1.2</f>
        <v>0</v>
      </c>
      <c r="M144" s="187"/>
    </row>
    <row r="145" spans="1:13" ht="14.25">
      <c r="A145" s="201" t="s">
        <v>128</v>
      </c>
      <c r="B145" s="202"/>
      <c r="C145" s="202"/>
      <c r="D145" s="202"/>
      <c r="E145" s="202"/>
      <c r="F145" s="202"/>
      <c r="G145" s="203"/>
      <c r="H145" s="184"/>
      <c r="I145" s="188"/>
      <c r="J145" s="189"/>
      <c r="K145" s="193"/>
      <c r="L145" s="188"/>
      <c r="M145" s="189"/>
    </row>
    <row r="146" spans="1:13" ht="15" thickBot="1">
      <c r="A146" s="198"/>
      <c r="B146" s="199"/>
      <c r="C146" s="199"/>
      <c r="D146" s="199"/>
      <c r="E146" s="199"/>
      <c r="F146" s="199"/>
      <c r="G146" s="200"/>
      <c r="H146" s="185"/>
      <c r="I146" s="190"/>
      <c r="J146" s="191"/>
      <c r="K146" s="194"/>
      <c r="L146" s="190"/>
      <c r="M146" s="191"/>
    </row>
    <row r="147" spans="1:13" ht="14.25">
      <c r="A147" s="180" t="s">
        <v>45</v>
      </c>
      <c r="B147" s="181"/>
      <c r="C147" s="181"/>
      <c r="D147" s="181"/>
      <c r="E147" s="181"/>
      <c r="F147" s="181"/>
      <c r="G147" s="182"/>
      <c r="H147" s="183" t="s">
        <v>196</v>
      </c>
      <c r="I147" s="186">
        <v>0</v>
      </c>
      <c r="J147" s="187"/>
      <c r="K147" s="192">
        <f>36*I147</f>
        <v>0</v>
      </c>
      <c r="L147" s="186">
        <f>$K147*1.2</f>
        <v>0</v>
      </c>
      <c r="M147" s="187"/>
    </row>
    <row r="148" spans="1:13" ht="14.25">
      <c r="A148" s="201"/>
      <c r="B148" s="202"/>
      <c r="C148" s="202"/>
      <c r="D148" s="202"/>
      <c r="E148" s="202"/>
      <c r="F148" s="202"/>
      <c r="G148" s="203"/>
      <c r="H148" s="184"/>
      <c r="I148" s="188"/>
      <c r="J148" s="189"/>
      <c r="K148" s="193"/>
      <c r="L148" s="188"/>
      <c r="M148" s="189"/>
    </row>
    <row r="149" spans="1:13" ht="15" thickBot="1">
      <c r="A149" s="198" t="s">
        <v>45</v>
      </c>
      <c r="B149" s="199"/>
      <c r="C149" s="199"/>
      <c r="D149" s="199"/>
      <c r="E149" s="199"/>
      <c r="F149" s="199"/>
      <c r="G149" s="200"/>
      <c r="H149" s="185"/>
      <c r="I149" s="190"/>
      <c r="J149" s="191"/>
      <c r="K149" s="194"/>
      <c r="L149" s="190"/>
      <c r="M149" s="191"/>
    </row>
    <row r="150" spans="1:13" ht="14.25">
      <c r="A150" s="180" t="s">
        <v>46</v>
      </c>
      <c r="B150" s="181"/>
      <c r="C150" s="181"/>
      <c r="D150" s="181"/>
      <c r="E150" s="181"/>
      <c r="F150" s="181"/>
      <c r="G150" s="182"/>
      <c r="H150" s="183" t="s">
        <v>149</v>
      </c>
      <c r="I150" s="186">
        <v>0</v>
      </c>
      <c r="J150" s="187"/>
      <c r="K150" s="192">
        <f>2*I150</f>
        <v>0</v>
      </c>
      <c r="L150" s="186">
        <f>$K150*1.2</f>
        <v>0</v>
      </c>
      <c r="M150" s="187"/>
    </row>
    <row r="151" spans="1:13" ht="14.25">
      <c r="A151" s="201"/>
      <c r="B151" s="202"/>
      <c r="C151" s="202"/>
      <c r="D151" s="202"/>
      <c r="E151" s="202"/>
      <c r="F151" s="202"/>
      <c r="G151" s="203"/>
      <c r="H151" s="184"/>
      <c r="I151" s="188"/>
      <c r="J151" s="189"/>
      <c r="K151" s="193"/>
      <c r="L151" s="188"/>
      <c r="M151" s="189"/>
    </row>
    <row r="152" spans="1:13" ht="15" thickBot="1">
      <c r="A152" s="198"/>
      <c r="B152" s="199"/>
      <c r="C152" s="199"/>
      <c r="D152" s="199"/>
      <c r="E152" s="199"/>
      <c r="F152" s="199"/>
      <c r="G152" s="200"/>
      <c r="H152" s="185"/>
      <c r="I152" s="190"/>
      <c r="J152" s="191"/>
      <c r="K152" s="194"/>
      <c r="L152" s="190"/>
      <c r="M152" s="191"/>
    </row>
    <row r="153" spans="1:13" ht="14.25">
      <c r="A153" s="180" t="s">
        <v>47</v>
      </c>
      <c r="B153" s="181"/>
      <c r="C153" s="181"/>
      <c r="D153" s="181"/>
      <c r="E153" s="181"/>
      <c r="F153" s="181"/>
      <c r="G153" s="182"/>
      <c r="H153" s="183" t="s">
        <v>121</v>
      </c>
      <c r="I153" s="186">
        <v>0</v>
      </c>
      <c r="J153" s="187"/>
      <c r="K153" s="192">
        <f>100*I153</f>
        <v>0</v>
      </c>
      <c r="L153" s="186">
        <f>$K153*1.2</f>
        <v>0</v>
      </c>
      <c r="M153" s="187"/>
    </row>
    <row r="154" spans="1:13" ht="14.25">
      <c r="A154" s="201" t="s">
        <v>134</v>
      </c>
      <c r="B154" s="202"/>
      <c r="C154" s="202"/>
      <c r="D154" s="202"/>
      <c r="E154" s="202"/>
      <c r="F154" s="202"/>
      <c r="G154" s="203"/>
      <c r="H154" s="184"/>
      <c r="I154" s="188"/>
      <c r="J154" s="189"/>
      <c r="K154" s="193"/>
      <c r="L154" s="188"/>
      <c r="M154" s="189"/>
    </row>
    <row r="155" spans="1:13" ht="15" thickBot="1">
      <c r="A155" s="198" t="s">
        <v>48</v>
      </c>
      <c r="B155" s="199"/>
      <c r="C155" s="199"/>
      <c r="D155" s="199"/>
      <c r="E155" s="199"/>
      <c r="F155" s="199"/>
      <c r="G155" s="200"/>
      <c r="H155" s="185"/>
      <c r="I155" s="190"/>
      <c r="J155" s="191"/>
      <c r="K155" s="194"/>
      <c r="L155" s="190"/>
      <c r="M155" s="191"/>
    </row>
    <row r="156" spans="1:13" ht="14.25">
      <c r="A156" s="180" t="s">
        <v>49</v>
      </c>
      <c r="B156" s="181"/>
      <c r="C156" s="181"/>
      <c r="D156" s="181"/>
      <c r="E156" s="181"/>
      <c r="F156" s="181"/>
      <c r="G156" s="182"/>
      <c r="H156" s="183" t="s">
        <v>121</v>
      </c>
      <c r="I156" s="186">
        <v>0</v>
      </c>
      <c r="J156" s="187"/>
      <c r="K156" s="192">
        <f>100*I156</f>
        <v>0</v>
      </c>
      <c r="L156" s="186">
        <f>$K156*1.2</f>
        <v>0</v>
      </c>
      <c r="M156" s="187"/>
    </row>
    <row r="157" spans="1:13" ht="14.25">
      <c r="A157" s="201" t="s">
        <v>134</v>
      </c>
      <c r="B157" s="202"/>
      <c r="C157" s="202"/>
      <c r="D157" s="202"/>
      <c r="E157" s="202"/>
      <c r="F157" s="202"/>
      <c r="G157" s="203"/>
      <c r="H157" s="184"/>
      <c r="I157" s="188"/>
      <c r="J157" s="189"/>
      <c r="K157" s="193"/>
      <c r="L157" s="188"/>
      <c r="M157" s="189"/>
    </row>
    <row r="158" spans="1:13" ht="15" thickBot="1">
      <c r="A158" s="198" t="s">
        <v>49</v>
      </c>
      <c r="B158" s="199"/>
      <c r="C158" s="199"/>
      <c r="D158" s="199"/>
      <c r="E158" s="199"/>
      <c r="F158" s="199"/>
      <c r="G158" s="200"/>
      <c r="H158" s="185"/>
      <c r="I158" s="190"/>
      <c r="J158" s="191"/>
      <c r="K158" s="194"/>
      <c r="L158" s="190"/>
      <c r="M158" s="191"/>
    </row>
    <row r="159" spans="1:13" ht="14.25">
      <c r="A159" s="180" t="s">
        <v>50</v>
      </c>
      <c r="B159" s="181"/>
      <c r="C159" s="181"/>
      <c r="D159" s="181"/>
      <c r="E159" s="181"/>
      <c r="F159" s="181"/>
      <c r="G159" s="182"/>
      <c r="H159" s="183" t="s">
        <v>25</v>
      </c>
      <c r="I159" s="186">
        <v>0</v>
      </c>
      <c r="J159" s="187"/>
      <c r="K159" s="192">
        <f>1*I159</f>
        <v>0</v>
      </c>
      <c r="L159" s="186">
        <f>$K159*1.2</f>
        <v>0</v>
      </c>
      <c r="M159" s="187"/>
    </row>
    <row r="160" spans="1:13" ht="14.25">
      <c r="A160" s="201" t="s">
        <v>128</v>
      </c>
      <c r="B160" s="202"/>
      <c r="C160" s="202"/>
      <c r="D160" s="202"/>
      <c r="E160" s="202"/>
      <c r="F160" s="202"/>
      <c r="G160" s="203"/>
      <c r="H160" s="184"/>
      <c r="I160" s="188"/>
      <c r="J160" s="189"/>
      <c r="K160" s="193"/>
      <c r="L160" s="188"/>
      <c r="M160" s="189"/>
    </row>
    <row r="161" spans="1:13" ht="15" thickBot="1">
      <c r="A161" s="198"/>
      <c r="B161" s="199"/>
      <c r="C161" s="199"/>
      <c r="D161" s="199"/>
      <c r="E161" s="199"/>
      <c r="F161" s="199"/>
      <c r="G161" s="200"/>
      <c r="H161" s="185"/>
      <c r="I161" s="190"/>
      <c r="J161" s="191"/>
      <c r="K161" s="194"/>
      <c r="L161" s="190"/>
      <c r="M161" s="191"/>
    </row>
    <row r="162" spans="1:13" ht="14.25">
      <c r="A162" s="180" t="s">
        <v>51</v>
      </c>
      <c r="B162" s="181"/>
      <c r="C162" s="181"/>
      <c r="D162" s="181"/>
      <c r="E162" s="181"/>
      <c r="F162" s="181"/>
      <c r="G162" s="182"/>
      <c r="H162" s="183" t="s">
        <v>25</v>
      </c>
      <c r="I162" s="186">
        <v>0</v>
      </c>
      <c r="J162" s="187"/>
      <c r="K162" s="192">
        <f>1*I162</f>
        <v>0</v>
      </c>
      <c r="L162" s="186">
        <f>$K162*1.2</f>
        <v>0</v>
      </c>
      <c r="M162" s="187"/>
    </row>
    <row r="163" spans="1:13" ht="14.25">
      <c r="A163" s="201" t="s">
        <v>128</v>
      </c>
      <c r="B163" s="202"/>
      <c r="C163" s="202"/>
      <c r="D163" s="202"/>
      <c r="E163" s="202"/>
      <c r="F163" s="202"/>
      <c r="G163" s="203"/>
      <c r="H163" s="184"/>
      <c r="I163" s="188"/>
      <c r="J163" s="189"/>
      <c r="K163" s="193"/>
      <c r="L163" s="188"/>
      <c r="M163" s="189"/>
    </row>
    <row r="164" spans="1:13" ht="15" thickBot="1">
      <c r="A164" s="198" t="s">
        <v>51</v>
      </c>
      <c r="B164" s="199"/>
      <c r="C164" s="199"/>
      <c r="D164" s="199"/>
      <c r="E164" s="199"/>
      <c r="F164" s="199"/>
      <c r="G164" s="200"/>
      <c r="H164" s="185"/>
      <c r="I164" s="190"/>
      <c r="J164" s="191"/>
      <c r="K164" s="194"/>
      <c r="L164" s="190"/>
      <c r="M164" s="191"/>
    </row>
    <row r="165" spans="1:13" ht="15" thickBot="1">
      <c r="A165" s="224"/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</row>
    <row r="166" spans="1:13" ht="15.75" thickBot="1">
      <c r="A166" s="204" t="s">
        <v>197</v>
      </c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6"/>
    </row>
    <row r="167" spans="1:13" ht="14.25">
      <c r="A167" s="207" t="s">
        <v>0</v>
      </c>
      <c r="B167" s="208"/>
      <c r="C167" s="208"/>
      <c r="D167" s="208"/>
      <c r="E167" s="208"/>
      <c r="F167" s="208"/>
      <c r="G167" s="209"/>
      <c r="H167" s="213" t="s">
        <v>1</v>
      </c>
      <c r="I167" s="215" t="s">
        <v>2</v>
      </c>
      <c r="J167" s="216"/>
      <c r="K167" s="1" t="s">
        <v>4</v>
      </c>
      <c r="L167" s="217" t="s">
        <v>4</v>
      </c>
      <c r="M167" s="218"/>
    </row>
    <row r="168" spans="1:13" ht="15" thickBot="1">
      <c r="A168" s="210"/>
      <c r="B168" s="211"/>
      <c r="C168" s="211"/>
      <c r="D168" s="211"/>
      <c r="E168" s="211"/>
      <c r="F168" s="211"/>
      <c r="G168" s="212"/>
      <c r="H168" s="214"/>
      <c r="I168" s="219" t="s">
        <v>3</v>
      </c>
      <c r="J168" s="220"/>
      <c r="K168" s="24" t="s">
        <v>3</v>
      </c>
      <c r="L168" s="221" t="s">
        <v>5</v>
      </c>
      <c r="M168" s="222"/>
    </row>
    <row r="169" spans="1:13" ht="14.25">
      <c r="A169" s="180" t="s">
        <v>52</v>
      </c>
      <c r="B169" s="181"/>
      <c r="C169" s="181"/>
      <c r="D169" s="181"/>
      <c r="E169" s="181"/>
      <c r="F169" s="181"/>
      <c r="G169" s="182"/>
      <c r="H169" s="183" t="s">
        <v>122</v>
      </c>
      <c r="I169" s="186">
        <v>0</v>
      </c>
      <c r="J169" s="187"/>
      <c r="K169" s="192">
        <f>200*I169</f>
        <v>0</v>
      </c>
      <c r="L169" s="186">
        <f>$K169*1.2</f>
        <v>0</v>
      </c>
      <c r="M169" s="187"/>
    </row>
    <row r="170" spans="1:13" ht="14.25">
      <c r="A170" s="201" t="s">
        <v>134</v>
      </c>
      <c r="B170" s="202"/>
      <c r="C170" s="202"/>
      <c r="D170" s="202"/>
      <c r="E170" s="202"/>
      <c r="F170" s="202"/>
      <c r="G170" s="203"/>
      <c r="H170" s="184"/>
      <c r="I170" s="188"/>
      <c r="J170" s="189"/>
      <c r="K170" s="193"/>
      <c r="L170" s="188"/>
      <c r="M170" s="189"/>
    </row>
    <row r="171" spans="1:13" ht="15" thickBot="1">
      <c r="A171" s="198" t="s">
        <v>53</v>
      </c>
      <c r="B171" s="199"/>
      <c r="C171" s="199"/>
      <c r="D171" s="199"/>
      <c r="E171" s="199"/>
      <c r="F171" s="199"/>
      <c r="G171" s="200"/>
      <c r="H171" s="185"/>
      <c r="I171" s="190"/>
      <c r="J171" s="191"/>
      <c r="K171" s="194"/>
      <c r="L171" s="190"/>
      <c r="M171" s="191"/>
    </row>
    <row r="172" spans="1:13" ht="14.25">
      <c r="A172" s="180" t="s">
        <v>54</v>
      </c>
      <c r="B172" s="181"/>
      <c r="C172" s="181"/>
      <c r="D172" s="181"/>
      <c r="E172" s="181"/>
      <c r="F172" s="181"/>
      <c r="G172" s="182"/>
      <c r="H172" s="183" t="s">
        <v>116</v>
      </c>
      <c r="I172" s="186">
        <v>0</v>
      </c>
      <c r="J172" s="187"/>
      <c r="K172" s="192">
        <f>120*I172</f>
        <v>0</v>
      </c>
      <c r="L172" s="186">
        <f>$K172*1.2</f>
        <v>0</v>
      </c>
      <c r="M172" s="187"/>
    </row>
    <row r="173" spans="1:13" ht="14.25">
      <c r="A173" s="201"/>
      <c r="B173" s="202"/>
      <c r="C173" s="202"/>
      <c r="D173" s="202"/>
      <c r="E173" s="202"/>
      <c r="F173" s="202"/>
      <c r="G173" s="203"/>
      <c r="H173" s="184"/>
      <c r="I173" s="188"/>
      <c r="J173" s="189"/>
      <c r="K173" s="193"/>
      <c r="L173" s="188"/>
      <c r="M173" s="189"/>
    </row>
    <row r="174" spans="1:13" ht="15" thickBot="1">
      <c r="A174" s="198" t="s">
        <v>55</v>
      </c>
      <c r="B174" s="199"/>
      <c r="C174" s="199"/>
      <c r="D174" s="199"/>
      <c r="E174" s="199"/>
      <c r="F174" s="199"/>
      <c r="G174" s="200"/>
      <c r="H174" s="185"/>
      <c r="I174" s="190"/>
      <c r="J174" s="191"/>
      <c r="K174" s="194"/>
      <c r="L174" s="190"/>
      <c r="M174" s="191"/>
    </row>
    <row r="175" spans="1:13" ht="14.25">
      <c r="A175" s="180" t="s">
        <v>198</v>
      </c>
      <c r="B175" s="181"/>
      <c r="C175" s="181"/>
      <c r="D175" s="181"/>
      <c r="E175" s="181"/>
      <c r="F175" s="181"/>
      <c r="G175" s="182"/>
      <c r="H175" s="183" t="s">
        <v>123</v>
      </c>
      <c r="I175" s="186">
        <v>0</v>
      </c>
      <c r="J175" s="187"/>
      <c r="K175" s="192">
        <f>4*I175</f>
        <v>0</v>
      </c>
      <c r="L175" s="186">
        <f>$K175*1.2</f>
        <v>0</v>
      </c>
      <c r="M175" s="187"/>
    </row>
    <row r="176" spans="1:13" ht="14.25">
      <c r="A176" s="201" t="s">
        <v>134</v>
      </c>
      <c r="B176" s="202"/>
      <c r="C176" s="202"/>
      <c r="D176" s="202"/>
      <c r="E176" s="202"/>
      <c r="F176" s="202"/>
      <c r="G176" s="203"/>
      <c r="H176" s="184"/>
      <c r="I176" s="188"/>
      <c r="J176" s="189"/>
      <c r="K176" s="193"/>
      <c r="L176" s="188"/>
      <c r="M176" s="189"/>
    </row>
    <row r="177" spans="1:13" ht="15" thickBot="1">
      <c r="A177" s="195" t="s">
        <v>198</v>
      </c>
      <c r="B177" s="196"/>
      <c r="C177" s="196"/>
      <c r="D177" s="196"/>
      <c r="E177" s="196"/>
      <c r="F177" s="196"/>
      <c r="G177" s="197"/>
      <c r="H177" s="184"/>
      <c r="I177" s="188"/>
      <c r="J177" s="189"/>
      <c r="K177" s="193"/>
      <c r="L177" s="190"/>
      <c r="M177" s="191"/>
    </row>
    <row r="178" spans="1:13" ht="14.25">
      <c r="A178" s="230" t="s">
        <v>199</v>
      </c>
      <c r="B178" s="231"/>
      <c r="C178" s="231"/>
      <c r="D178" s="231"/>
      <c r="E178" s="231"/>
      <c r="F178" s="231"/>
      <c r="G178" s="232"/>
      <c r="H178" s="233" t="s">
        <v>124</v>
      </c>
      <c r="I178" s="225">
        <v>0</v>
      </c>
      <c r="J178" s="235"/>
      <c r="K178" s="237">
        <f>2*I178</f>
        <v>0</v>
      </c>
      <c r="L178" s="186">
        <f>$K178*1.2</f>
        <v>0</v>
      </c>
      <c r="M178" s="187"/>
    </row>
    <row r="179" spans="1:13" ht="14.25">
      <c r="A179" s="239" t="s">
        <v>134</v>
      </c>
      <c r="B179" s="202"/>
      <c r="C179" s="202"/>
      <c r="D179" s="202"/>
      <c r="E179" s="202"/>
      <c r="F179" s="202"/>
      <c r="G179" s="203"/>
      <c r="H179" s="184"/>
      <c r="I179" s="188"/>
      <c r="J179" s="189"/>
      <c r="K179" s="193"/>
      <c r="L179" s="188"/>
      <c r="M179" s="189"/>
    </row>
    <row r="180" spans="1:13" ht="15" thickBot="1">
      <c r="A180" s="240" t="s">
        <v>199</v>
      </c>
      <c r="B180" s="241"/>
      <c r="C180" s="241"/>
      <c r="D180" s="241"/>
      <c r="E180" s="241"/>
      <c r="F180" s="241"/>
      <c r="G180" s="242"/>
      <c r="H180" s="234"/>
      <c r="I180" s="228"/>
      <c r="J180" s="236"/>
      <c r="K180" s="238"/>
      <c r="L180" s="190"/>
      <c r="M180" s="191"/>
    </row>
    <row r="181" spans="1:13" ht="14.25">
      <c r="A181" s="25"/>
      <c r="B181" s="25"/>
      <c r="C181" s="25"/>
      <c r="D181" s="25"/>
      <c r="E181" s="25"/>
      <c r="F181" s="25"/>
      <c r="G181" s="25"/>
      <c r="H181" s="26"/>
      <c r="I181" s="26"/>
      <c r="J181" s="26"/>
      <c r="K181" s="26"/>
      <c r="L181" s="26"/>
      <c r="M181" s="26"/>
    </row>
    <row r="182" spans="1:13" ht="14.25">
      <c r="A182" s="25"/>
      <c r="B182" s="25"/>
      <c r="C182" s="25"/>
      <c r="D182" s="25"/>
      <c r="E182" s="25"/>
      <c r="F182" s="25"/>
      <c r="G182" s="25"/>
      <c r="H182" s="26"/>
      <c r="I182" s="26"/>
      <c r="J182" s="26"/>
      <c r="K182" s="26"/>
      <c r="L182" s="26"/>
      <c r="M182" s="26"/>
    </row>
    <row r="183" spans="1:13" ht="15" thickBot="1">
      <c r="A183" s="25"/>
      <c r="B183" s="25"/>
      <c r="C183" s="25"/>
      <c r="D183" s="25"/>
      <c r="E183" s="25"/>
      <c r="F183" s="25"/>
      <c r="G183" s="25"/>
      <c r="H183" s="26"/>
      <c r="I183" s="26"/>
      <c r="J183" s="26"/>
      <c r="K183" s="26"/>
      <c r="L183" s="26"/>
      <c r="M183" s="26"/>
    </row>
    <row r="184" spans="1:13" ht="14.25">
      <c r="A184" s="230" t="s">
        <v>58</v>
      </c>
      <c r="B184" s="231"/>
      <c r="C184" s="231"/>
      <c r="D184" s="231"/>
      <c r="E184" s="231"/>
      <c r="F184" s="231"/>
      <c r="G184" s="232"/>
      <c r="H184" s="233" t="s">
        <v>116</v>
      </c>
      <c r="I184" s="225">
        <v>0</v>
      </c>
      <c r="J184" s="235"/>
      <c r="K184" s="237">
        <f>120*I184</f>
        <v>0</v>
      </c>
      <c r="L184" s="225">
        <f>$K184*1.2</f>
        <v>0</v>
      </c>
      <c r="M184" s="226"/>
    </row>
    <row r="185" spans="1:13" ht="14.25">
      <c r="A185" s="239" t="s">
        <v>128</v>
      </c>
      <c r="B185" s="202"/>
      <c r="C185" s="202"/>
      <c r="D185" s="202"/>
      <c r="E185" s="202"/>
      <c r="F185" s="202"/>
      <c r="G185" s="203"/>
      <c r="H185" s="184"/>
      <c r="I185" s="188"/>
      <c r="J185" s="189"/>
      <c r="K185" s="193"/>
      <c r="L185" s="188"/>
      <c r="M185" s="227"/>
    </row>
    <row r="186" spans="1:13" ht="15" thickBot="1">
      <c r="A186" s="240"/>
      <c r="B186" s="241"/>
      <c r="C186" s="241"/>
      <c r="D186" s="241"/>
      <c r="E186" s="241"/>
      <c r="F186" s="241"/>
      <c r="G186" s="242"/>
      <c r="H186" s="234"/>
      <c r="I186" s="228"/>
      <c r="J186" s="236"/>
      <c r="K186" s="238"/>
      <c r="L186" s="228"/>
      <c r="M186" s="229"/>
    </row>
    <row r="187" spans="1:13" ht="14.25">
      <c r="A187" s="201" t="s">
        <v>36</v>
      </c>
      <c r="B187" s="202"/>
      <c r="C187" s="202"/>
      <c r="D187" s="202"/>
      <c r="E187" s="202"/>
      <c r="F187" s="202"/>
      <c r="G187" s="203"/>
      <c r="H187" s="184" t="s">
        <v>25</v>
      </c>
      <c r="I187" s="188">
        <v>0</v>
      </c>
      <c r="J187" s="189"/>
      <c r="K187" s="193">
        <f>1*I187</f>
        <v>0</v>
      </c>
      <c r="L187" s="225">
        <f>$K187*1.2</f>
        <v>0</v>
      </c>
      <c r="M187" s="226"/>
    </row>
    <row r="188" spans="1:13" ht="14.25">
      <c r="A188" s="201" t="s">
        <v>134</v>
      </c>
      <c r="B188" s="202"/>
      <c r="C188" s="202"/>
      <c r="D188" s="202"/>
      <c r="E188" s="202"/>
      <c r="F188" s="202"/>
      <c r="G188" s="203"/>
      <c r="H188" s="184"/>
      <c r="I188" s="188"/>
      <c r="J188" s="189"/>
      <c r="K188" s="193"/>
      <c r="L188" s="188"/>
      <c r="M188" s="227"/>
    </row>
    <row r="189" spans="1:13" ht="15" thickBot="1">
      <c r="A189" s="198" t="s">
        <v>36</v>
      </c>
      <c r="B189" s="199"/>
      <c r="C189" s="199"/>
      <c r="D189" s="199"/>
      <c r="E189" s="199"/>
      <c r="F189" s="199"/>
      <c r="G189" s="200"/>
      <c r="H189" s="185"/>
      <c r="I189" s="190"/>
      <c r="J189" s="191"/>
      <c r="K189" s="194"/>
      <c r="L189" s="228"/>
      <c r="M189" s="229"/>
    </row>
    <row r="190" spans="1:13" ht="14.25">
      <c r="A190" s="180" t="s">
        <v>35</v>
      </c>
      <c r="B190" s="181"/>
      <c r="C190" s="181"/>
      <c r="D190" s="181"/>
      <c r="E190" s="181"/>
      <c r="F190" s="181"/>
      <c r="G190" s="182"/>
      <c r="H190" s="183" t="s">
        <v>25</v>
      </c>
      <c r="I190" s="186">
        <v>0</v>
      </c>
      <c r="J190" s="187"/>
      <c r="K190" s="193">
        <f>1*I190</f>
        <v>0</v>
      </c>
      <c r="L190" s="225">
        <f>$K190*1.2</f>
        <v>0</v>
      </c>
      <c r="M190" s="226"/>
    </row>
    <row r="191" spans="1:13" ht="14.25">
      <c r="A191" s="201" t="s">
        <v>134</v>
      </c>
      <c r="B191" s="202"/>
      <c r="C191" s="202"/>
      <c r="D191" s="202"/>
      <c r="E191" s="202"/>
      <c r="F191" s="202"/>
      <c r="G191" s="203"/>
      <c r="H191" s="184"/>
      <c r="I191" s="188"/>
      <c r="J191" s="189"/>
      <c r="K191" s="193"/>
      <c r="L191" s="188"/>
      <c r="M191" s="227"/>
    </row>
    <row r="192" spans="1:13" ht="15" thickBot="1">
      <c r="A192" s="198" t="s">
        <v>35</v>
      </c>
      <c r="B192" s="199"/>
      <c r="C192" s="199"/>
      <c r="D192" s="199"/>
      <c r="E192" s="199"/>
      <c r="F192" s="199"/>
      <c r="G192" s="200"/>
      <c r="H192" s="185"/>
      <c r="I192" s="190"/>
      <c r="J192" s="191"/>
      <c r="K192" s="194"/>
      <c r="L192" s="228"/>
      <c r="M192" s="229"/>
    </row>
    <row r="193" spans="1:13" ht="14.25">
      <c r="A193" s="180" t="s">
        <v>59</v>
      </c>
      <c r="B193" s="181"/>
      <c r="C193" s="181"/>
      <c r="D193" s="181"/>
      <c r="E193" s="181"/>
      <c r="F193" s="181"/>
      <c r="G193" s="182"/>
      <c r="H193" s="183" t="s">
        <v>117</v>
      </c>
      <c r="I193" s="186">
        <v>0</v>
      </c>
      <c r="J193" s="187"/>
      <c r="K193" s="192">
        <f>60*I193</f>
        <v>0</v>
      </c>
      <c r="L193" s="186">
        <f>$K193*1.2</f>
        <v>0</v>
      </c>
      <c r="M193" s="187"/>
    </row>
    <row r="194" spans="1:13" ht="14.25">
      <c r="A194" s="201" t="s">
        <v>134</v>
      </c>
      <c r="B194" s="202"/>
      <c r="C194" s="202"/>
      <c r="D194" s="202"/>
      <c r="E194" s="202"/>
      <c r="F194" s="202"/>
      <c r="G194" s="203"/>
      <c r="H194" s="184"/>
      <c r="I194" s="188"/>
      <c r="J194" s="189"/>
      <c r="K194" s="193"/>
      <c r="L194" s="188"/>
      <c r="M194" s="189"/>
    </row>
    <row r="195" spans="1:13" ht="14.25">
      <c r="A195" s="195" t="s">
        <v>60</v>
      </c>
      <c r="B195" s="196"/>
      <c r="C195" s="196"/>
      <c r="D195" s="196"/>
      <c r="E195" s="196"/>
      <c r="F195" s="196"/>
      <c r="G195" s="197"/>
      <c r="H195" s="184"/>
      <c r="I195" s="188"/>
      <c r="J195" s="189"/>
      <c r="K195" s="193"/>
      <c r="L195" s="188"/>
      <c r="M195" s="189"/>
    </row>
    <row r="196" spans="1:13" ht="15" thickBot="1">
      <c r="A196" s="198" t="s">
        <v>61</v>
      </c>
      <c r="B196" s="199"/>
      <c r="C196" s="199"/>
      <c r="D196" s="199"/>
      <c r="E196" s="199"/>
      <c r="F196" s="199"/>
      <c r="G196" s="200"/>
      <c r="H196" s="185"/>
      <c r="I196" s="190"/>
      <c r="J196" s="191"/>
      <c r="K196" s="194"/>
      <c r="L196" s="190"/>
      <c r="M196" s="191"/>
    </row>
    <row r="197" spans="1:13" ht="14.25">
      <c r="A197" s="180" t="s">
        <v>62</v>
      </c>
      <c r="B197" s="181"/>
      <c r="C197" s="181"/>
      <c r="D197" s="181"/>
      <c r="E197" s="181"/>
      <c r="F197" s="181"/>
      <c r="G197" s="182"/>
      <c r="H197" s="183" t="s">
        <v>131</v>
      </c>
      <c r="I197" s="186">
        <v>0</v>
      </c>
      <c r="J197" s="187"/>
      <c r="K197" s="192">
        <f>7*I197</f>
        <v>0</v>
      </c>
      <c r="L197" s="186">
        <f>$K197*1.2</f>
        <v>0</v>
      </c>
      <c r="M197" s="187"/>
    </row>
    <row r="198" spans="1:13" ht="14.25">
      <c r="A198" s="201" t="s">
        <v>128</v>
      </c>
      <c r="B198" s="202"/>
      <c r="C198" s="202"/>
      <c r="D198" s="202"/>
      <c r="E198" s="202"/>
      <c r="F198" s="202"/>
      <c r="G198" s="203"/>
      <c r="H198" s="184"/>
      <c r="I198" s="188"/>
      <c r="J198" s="189"/>
      <c r="K198" s="193"/>
      <c r="L198" s="188"/>
      <c r="M198" s="189"/>
    </row>
    <row r="199" spans="1:13" ht="15" thickBot="1">
      <c r="A199" s="198" t="s">
        <v>63</v>
      </c>
      <c r="B199" s="199"/>
      <c r="C199" s="199"/>
      <c r="D199" s="199"/>
      <c r="E199" s="199"/>
      <c r="F199" s="199"/>
      <c r="G199" s="200"/>
      <c r="H199" s="185"/>
      <c r="I199" s="190"/>
      <c r="J199" s="191"/>
      <c r="K199" s="194"/>
      <c r="L199" s="190"/>
      <c r="M199" s="191"/>
    </row>
    <row r="200" spans="1:13" ht="15" thickBot="1">
      <c r="A200" s="224"/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</row>
    <row r="201" spans="1:13" ht="15.75" thickBot="1">
      <c r="A201" s="204" t="s">
        <v>200</v>
      </c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6"/>
    </row>
    <row r="202" spans="1:13" ht="14.25">
      <c r="A202" s="207" t="s">
        <v>0</v>
      </c>
      <c r="B202" s="208"/>
      <c r="C202" s="208"/>
      <c r="D202" s="208"/>
      <c r="E202" s="208"/>
      <c r="F202" s="208"/>
      <c r="G202" s="209"/>
      <c r="H202" s="213" t="s">
        <v>1</v>
      </c>
      <c r="I202" s="215" t="s">
        <v>2</v>
      </c>
      <c r="J202" s="216"/>
      <c r="K202" s="1" t="s">
        <v>4</v>
      </c>
      <c r="L202" s="217" t="s">
        <v>4</v>
      </c>
      <c r="M202" s="218"/>
    </row>
    <row r="203" spans="1:13" ht="15" thickBot="1">
      <c r="A203" s="210"/>
      <c r="B203" s="211"/>
      <c r="C203" s="211"/>
      <c r="D203" s="211"/>
      <c r="E203" s="211"/>
      <c r="F203" s="211"/>
      <c r="G203" s="212"/>
      <c r="H203" s="214"/>
      <c r="I203" s="219" t="s">
        <v>3</v>
      </c>
      <c r="J203" s="220"/>
      <c r="K203" s="24" t="s">
        <v>3</v>
      </c>
      <c r="L203" s="221" t="s">
        <v>5</v>
      </c>
      <c r="M203" s="222"/>
    </row>
    <row r="204" spans="1:13" ht="14.25">
      <c r="A204" s="180" t="s">
        <v>64</v>
      </c>
      <c r="B204" s="181"/>
      <c r="C204" s="181"/>
      <c r="D204" s="181"/>
      <c r="E204" s="181"/>
      <c r="F204" s="181"/>
      <c r="G204" s="182"/>
      <c r="H204" s="183" t="s">
        <v>25</v>
      </c>
      <c r="I204" s="186">
        <v>0</v>
      </c>
      <c r="J204" s="187"/>
      <c r="K204" s="192">
        <f>1*I204</f>
        <v>0</v>
      </c>
      <c r="L204" s="186">
        <f>$K204*1.2</f>
        <v>0</v>
      </c>
      <c r="M204" s="187"/>
    </row>
    <row r="205" spans="1:13" ht="14.25">
      <c r="A205" s="201" t="s">
        <v>134</v>
      </c>
      <c r="B205" s="202"/>
      <c r="C205" s="202"/>
      <c r="D205" s="202"/>
      <c r="E205" s="202"/>
      <c r="F205" s="202"/>
      <c r="G205" s="203"/>
      <c r="H205" s="184"/>
      <c r="I205" s="188"/>
      <c r="J205" s="189"/>
      <c r="K205" s="193"/>
      <c r="L205" s="188"/>
      <c r="M205" s="189"/>
    </row>
    <row r="206" spans="1:13" ht="15" thickBot="1">
      <c r="A206" s="198" t="s">
        <v>65</v>
      </c>
      <c r="B206" s="199"/>
      <c r="C206" s="199"/>
      <c r="D206" s="199"/>
      <c r="E206" s="199"/>
      <c r="F206" s="199"/>
      <c r="G206" s="200"/>
      <c r="H206" s="185"/>
      <c r="I206" s="190"/>
      <c r="J206" s="191"/>
      <c r="K206" s="194"/>
      <c r="L206" s="190"/>
      <c r="M206" s="191"/>
    </row>
    <row r="207" spans="1:13" ht="14.25">
      <c r="A207" s="180" t="s">
        <v>66</v>
      </c>
      <c r="B207" s="181"/>
      <c r="C207" s="181"/>
      <c r="D207" s="181"/>
      <c r="E207" s="181"/>
      <c r="F207" s="181"/>
      <c r="G207" s="182"/>
      <c r="H207" s="183" t="s">
        <v>25</v>
      </c>
      <c r="I207" s="186">
        <v>0</v>
      </c>
      <c r="J207" s="187"/>
      <c r="K207" s="192">
        <f>1*I207</f>
        <v>0</v>
      </c>
      <c r="L207" s="186">
        <f>$K207*1.2</f>
        <v>0</v>
      </c>
      <c r="M207" s="187"/>
    </row>
    <row r="208" spans="1:13" ht="14.25">
      <c r="A208" s="201" t="s">
        <v>128</v>
      </c>
      <c r="B208" s="202"/>
      <c r="C208" s="202"/>
      <c r="D208" s="202"/>
      <c r="E208" s="202"/>
      <c r="F208" s="202"/>
      <c r="G208" s="203"/>
      <c r="H208" s="184"/>
      <c r="I208" s="188"/>
      <c r="J208" s="189"/>
      <c r="K208" s="193"/>
      <c r="L208" s="188"/>
      <c r="M208" s="189"/>
    </row>
    <row r="209" spans="1:13" ht="15" thickBot="1">
      <c r="A209" s="198"/>
      <c r="B209" s="199"/>
      <c r="C209" s="199"/>
      <c r="D209" s="199"/>
      <c r="E209" s="199"/>
      <c r="F209" s="199"/>
      <c r="G209" s="200"/>
      <c r="H209" s="185"/>
      <c r="I209" s="190"/>
      <c r="J209" s="191"/>
      <c r="K209" s="194"/>
      <c r="L209" s="190"/>
      <c r="M209" s="191"/>
    </row>
    <row r="210" spans="1:13" ht="15" thickBot="1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</row>
    <row r="211" spans="1:13" ht="15.75" thickBot="1">
      <c r="A211" s="204" t="s">
        <v>201</v>
      </c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6"/>
    </row>
    <row r="212" spans="1:13" ht="14.25">
      <c r="A212" s="207" t="s">
        <v>0</v>
      </c>
      <c r="B212" s="208"/>
      <c r="C212" s="208"/>
      <c r="D212" s="208"/>
      <c r="E212" s="208"/>
      <c r="F212" s="208"/>
      <c r="G212" s="209"/>
      <c r="H212" s="213" t="s">
        <v>1</v>
      </c>
      <c r="I212" s="215" t="s">
        <v>2</v>
      </c>
      <c r="J212" s="216"/>
      <c r="K212" s="1" t="s">
        <v>4</v>
      </c>
      <c r="L212" s="217" t="s">
        <v>4</v>
      </c>
      <c r="M212" s="218"/>
    </row>
    <row r="213" spans="1:13" ht="15" thickBot="1">
      <c r="A213" s="210"/>
      <c r="B213" s="211"/>
      <c r="C213" s="211"/>
      <c r="D213" s="211"/>
      <c r="E213" s="211"/>
      <c r="F213" s="211"/>
      <c r="G213" s="212"/>
      <c r="H213" s="214"/>
      <c r="I213" s="219" t="s">
        <v>3</v>
      </c>
      <c r="J213" s="220"/>
      <c r="K213" s="24" t="s">
        <v>3</v>
      </c>
      <c r="L213" s="221" t="s">
        <v>5</v>
      </c>
      <c r="M213" s="222"/>
    </row>
    <row r="214" spans="1:13" ht="14.25">
      <c r="A214" s="180" t="s">
        <v>202</v>
      </c>
      <c r="B214" s="181"/>
      <c r="C214" s="181"/>
      <c r="D214" s="181"/>
      <c r="E214" s="181"/>
      <c r="F214" s="181"/>
      <c r="G214" s="182"/>
      <c r="H214" s="183" t="s">
        <v>125</v>
      </c>
      <c r="I214" s="186">
        <v>0</v>
      </c>
      <c r="J214" s="187"/>
      <c r="K214" s="192">
        <f>10*I214</f>
        <v>0</v>
      </c>
      <c r="L214" s="186">
        <f>$K214*1.2</f>
        <v>0</v>
      </c>
      <c r="M214" s="187"/>
    </row>
    <row r="215" spans="1:13" ht="14.25">
      <c r="A215" s="201" t="s">
        <v>134</v>
      </c>
      <c r="B215" s="202"/>
      <c r="C215" s="202"/>
      <c r="D215" s="202"/>
      <c r="E215" s="202"/>
      <c r="F215" s="202"/>
      <c r="G215" s="203"/>
      <c r="H215" s="184"/>
      <c r="I215" s="188"/>
      <c r="J215" s="189"/>
      <c r="K215" s="193"/>
      <c r="L215" s="188"/>
      <c r="M215" s="189"/>
    </row>
    <row r="216" spans="1:13" ht="15" thickBot="1">
      <c r="A216" s="198" t="s">
        <v>203</v>
      </c>
      <c r="B216" s="199"/>
      <c r="C216" s="199"/>
      <c r="D216" s="199"/>
      <c r="E216" s="199"/>
      <c r="F216" s="199"/>
      <c r="G216" s="200"/>
      <c r="H216" s="185"/>
      <c r="I216" s="190"/>
      <c r="J216" s="191"/>
      <c r="K216" s="194"/>
      <c r="L216" s="190"/>
      <c r="M216" s="191"/>
    </row>
    <row r="217" spans="1:13" ht="14.25">
      <c r="A217" s="180" t="s">
        <v>69</v>
      </c>
      <c r="B217" s="181"/>
      <c r="C217" s="181"/>
      <c r="D217" s="181"/>
      <c r="E217" s="181"/>
      <c r="F217" s="181"/>
      <c r="G217" s="182"/>
      <c r="H217" s="183" t="s">
        <v>121</v>
      </c>
      <c r="I217" s="186">
        <v>0</v>
      </c>
      <c r="J217" s="187"/>
      <c r="K217" s="192">
        <f>100*I217</f>
        <v>0</v>
      </c>
      <c r="L217" s="186">
        <f>$K217*1.2</f>
        <v>0</v>
      </c>
      <c r="M217" s="187"/>
    </row>
    <row r="218" spans="1:13" ht="14.25">
      <c r="A218" s="201" t="s">
        <v>134</v>
      </c>
      <c r="B218" s="202"/>
      <c r="C218" s="202"/>
      <c r="D218" s="202"/>
      <c r="E218" s="202"/>
      <c r="F218" s="202"/>
      <c r="G218" s="203"/>
      <c r="H218" s="184"/>
      <c r="I218" s="188"/>
      <c r="J218" s="189"/>
      <c r="K218" s="193"/>
      <c r="L218" s="188"/>
      <c r="M218" s="189"/>
    </row>
    <row r="219" spans="1:13" ht="15" thickBot="1">
      <c r="A219" s="198"/>
      <c r="B219" s="199"/>
      <c r="C219" s="199"/>
      <c r="D219" s="199"/>
      <c r="E219" s="199"/>
      <c r="F219" s="199"/>
      <c r="G219" s="200"/>
      <c r="H219" s="185"/>
      <c r="I219" s="190"/>
      <c r="J219" s="191"/>
      <c r="K219" s="194"/>
      <c r="L219" s="190"/>
      <c r="M219" s="191"/>
    </row>
    <row r="220" spans="1:13" ht="14.25">
      <c r="A220" s="180" t="s">
        <v>70</v>
      </c>
      <c r="B220" s="181"/>
      <c r="C220" s="181"/>
      <c r="D220" s="181"/>
      <c r="E220" s="181"/>
      <c r="F220" s="181"/>
      <c r="G220" s="182"/>
      <c r="H220" s="183" t="s">
        <v>71</v>
      </c>
      <c r="I220" s="186">
        <v>0</v>
      </c>
      <c r="J220" s="187"/>
      <c r="K220" s="192">
        <f>10*I220</f>
        <v>0</v>
      </c>
      <c r="L220" s="186">
        <f>$K220*1.2</f>
        <v>0</v>
      </c>
      <c r="M220" s="187"/>
    </row>
    <row r="221" spans="1:13" ht="14.25">
      <c r="A221" s="201" t="s">
        <v>134</v>
      </c>
      <c r="B221" s="202"/>
      <c r="C221" s="202"/>
      <c r="D221" s="202"/>
      <c r="E221" s="202"/>
      <c r="F221" s="202"/>
      <c r="G221" s="203"/>
      <c r="H221" s="184"/>
      <c r="I221" s="188"/>
      <c r="J221" s="189"/>
      <c r="K221" s="193"/>
      <c r="L221" s="188"/>
      <c r="M221" s="189"/>
    </row>
    <row r="222" spans="1:13" ht="15" thickBot="1">
      <c r="A222" s="198" t="s">
        <v>70</v>
      </c>
      <c r="B222" s="199"/>
      <c r="C222" s="199"/>
      <c r="D222" s="199"/>
      <c r="E222" s="199"/>
      <c r="F222" s="199"/>
      <c r="G222" s="200"/>
      <c r="H222" s="185"/>
      <c r="I222" s="190"/>
      <c r="J222" s="191"/>
      <c r="K222" s="194"/>
      <c r="L222" s="190"/>
      <c r="M222" s="191"/>
    </row>
    <row r="223" spans="1:13" ht="14.25">
      <c r="A223" s="180" t="s">
        <v>35</v>
      </c>
      <c r="B223" s="181"/>
      <c r="C223" s="181"/>
      <c r="D223" s="181"/>
      <c r="E223" s="181"/>
      <c r="F223" s="181"/>
      <c r="G223" s="182"/>
      <c r="H223" s="183" t="s">
        <v>25</v>
      </c>
      <c r="I223" s="186">
        <v>0</v>
      </c>
      <c r="J223" s="187"/>
      <c r="K223" s="192">
        <f>1*I223</f>
        <v>0</v>
      </c>
      <c r="L223" s="186">
        <f>$K223*1.2</f>
        <v>0</v>
      </c>
      <c r="M223" s="187"/>
    </row>
    <row r="224" spans="1:13" ht="14.25">
      <c r="A224" s="201" t="s">
        <v>134</v>
      </c>
      <c r="B224" s="202"/>
      <c r="C224" s="202"/>
      <c r="D224" s="202"/>
      <c r="E224" s="202"/>
      <c r="F224" s="202"/>
      <c r="G224" s="203"/>
      <c r="H224" s="184"/>
      <c r="I224" s="188"/>
      <c r="J224" s="189"/>
      <c r="K224" s="193"/>
      <c r="L224" s="188"/>
      <c r="M224" s="189"/>
    </row>
    <row r="225" spans="1:13" ht="15" thickBot="1">
      <c r="A225" s="198" t="s">
        <v>35</v>
      </c>
      <c r="B225" s="199"/>
      <c r="C225" s="199"/>
      <c r="D225" s="199"/>
      <c r="E225" s="199"/>
      <c r="F225" s="199"/>
      <c r="G225" s="200"/>
      <c r="H225" s="185"/>
      <c r="I225" s="190"/>
      <c r="J225" s="191"/>
      <c r="K225" s="194"/>
      <c r="L225" s="190"/>
      <c r="M225" s="191"/>
    </row>
    <row r="226" spans="1:13" ht="14.25">
      <c r="A226" s="180" t="s">
        <v>36</v>
      </c>
      <c r="B226" s="181"/>
      <c r="C226" s="181"/>
      <c r="D226" s="181"/>
      <c r="E226" s="181"/>
      <c r="F226" s="181"/>
      <c r="G226" s="182"/>
      <c r="H226" s="183" t="s">
        <v>25</v>
      </c>
      <c r="I226" s="186">
        <v>0</v>
      </c>
      <c r="J226" s="187"/>
      <c r="K226" s="192">
        <f>1*I226</f>
        <v>0</v>
      </c>
      <c r="L226" s="186">
        <f>$K226*1.2</f>
        <v>0</v>
      </c>
      <c r="M226" s="187"/>
    </row>
    <row r="227" spans="1:13" ht="14.25">
      <c r="A227" s="201" t="s">
        <v>134</v>
      </c>
      <c r="B227" s="202"/>
      <c r="C227" s="202"/>
      <c r="D227" s="202"/>
      <c r="E227" s="202"/>
      <c r="F227" s="202"/>
      <c r="G227" s="203"/>
      <c r="H227" s="184"/>
      <c r="I227" s="188"/>
      <c r="J227" s="189"/>
      <c r="K227" s="193"/>
      <c r="L227" s="188"/>
      <c r="M227" s="189"/>
    </row>
    <row r="228" spans="1:13" ht="15" thickBot="1">
      <c r="A228" s="198" t="s">
        <v>36</v>
      </c>
      <c r="B228" s="199"/>
      <c r="C228" s="199"/>
      <c r="D228" s="199"/>
      <c r="E228" s="199"/>
      <c r="F228" s="199"/>
      <c r="G228" s="200"/>
      <c r="H228" s="185"/>
      <c r="I228" s="190"/>
      <c r="J228" s="191"/>
      <c r="K228" s="194"/>
      <c r="L228" s="190"/>
      <c r="M228" s="191"/>
    </row>
    <row r="229" spans="1:13" ht="15" thickBot="1">
      <c r="A229" s="224"/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</row>
    <row r="230" spans="1:13" ht="15.75" thickBot="1">
      <c r="A230" s="204" t="s">
        <v>204</v>
      </c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6"/>
    </row>
    <row r="231" spans="1:13" ht="14.25">
      <c r="A231" s="207" t="s">
        <v>0</v>
      </c>
      <c r="B231" s="208"/>
      <c r="C231" s="208"/>
      <c r="D231" s="208"/>
      <c r="E231" s="208"/>
      <c r="F231" s="208"/>
      <c r="G231" s="209"/>
      <c r="H231" s="213" t="s">
        <v>1</v>
      </c>
      <c r="I231" s="215" t="s">
        <v>2</v>
      </c>
      <c r="J231" s="216"/>
      <c r="K231" s="1" t="s">
        <v>4</v>
      </c>
      <c r="L231" s="217" t="s">
        <v>4</v>
      </c>
      <c r="M231" s="218"/>
    </row>
    <row r="232" spans="1:13" ht="15" thickBot="1">
      <c r="A232" s="210"/>
      <c r="B232" s="211"/>
      <c r="C232" s="211"/>
      <c r="D232" s="211"/>
      <c r="E232" s="211"/>
      <c r="F232" s="211"/>
      <c r="G232" s="212"/>
      <c r="H232" s="214"/>
      <c r="I232" s="219" t="s">
        <v>3</v>
      </c>
      <c r="J232" s="220"/>
      <c r="K232" s="24" t="s">
        <v>3</v>
      </c>
      <c r="L232" s="221" t="s">
        <v>5</v>
      </c>
      <c r="M232" s="222"/>
    </row>
    <row r="233" spans="1:13" ht="14.25">
      <c r="A233" s="180" t="s">
        <v>72</v>
      </c>
      <c r="B233" s="181"/>
      <c r="C233" s="181"/>
      <c r="D233" s="181"/>
      <c r="E233" s="181"/>
      <c r="F233" s="181"/>
      <c r="G233" s="182"/>
      <c r="H233" s="183" t="s">
        <v>25</v>
      </c>
      <c r="I233" s="186">
        <v>0</v>
      </c>
      <c r="J233" s="187"/>
      <c r="K233" s="192">
        <f>1*I233</f>
        <v>0</v>
      </c>
      <c r="L233" s="186">
        <f>$K233*1.2</f>
        <v>0</v>
      </c>
      <c r="M233" s="187"/>
    </row>
    <row r="234" spans="1:13" ht="14.25">
      <c r="A234" s="201" t="s">
        <v>134</v>
      </c>
      <c r="B234" s="202"/>
      <c r="C234" s="202"/>
      <c r="D234" s="202"/>
      <c r="E234" s="202"/>
      <c r="F234" s="202"/>
      <c r="G234" s="203"/>
      <c r="H234" s="184"/>
      <c r="I234" s="188"/>
      <c r="J234" s="189"/>
      <c r="K234" s="193"/>
      <c r="L234" s="188"/>
      <c r="M234" s="189"/>
    </row>
    <row r="235" spans="1:13" ht="15" thickBot="1">
      <c r="A235" s="198" t="s">
        <v>65</v>
      </c>
      <c r="B235" s="199"/>
      <c r="C235" s="199"/>
      <c r="D235" s="199"/>
      <c r="E235" s="199"/>
      <c r="F235" s="199"/>
      <c r="G235" s="200"/>
      <c r="H235" s="185"/>
      <c r="I235" s="190"/>
      <c r="J235" s="191"/>
      <c r="K235" s="194"/>
      <c r="L235" s="190"/>
      <c r="M235" s="191"/>
    </row>
    <row r="236" spans="1:13" ht="14.25">
      <c r="A236" s="25"/>
      <c r="B236" s="25"/>
      <c r="C236" s="25"/>
      <c r="D236" s="25"/>
      <c r="E236" s="25"/>
      <c r="F236" s="25"/>
      <c r="G236" s="25"/>
      <c r="H236" s="26"/>
      <c r="I236" s="26"/>
      <c r="J236" s="26"/>
      <c r="K236" s="26"/>
      <c r="L236" s="26"/>
      <c r="M236" s="26"/>
    </row>
    <row r="237" spans="1:13" ht="14.25">
      <c r="A237" s="25"/>
      <c r="B237" s="25"/>
      <c r="C237" s="25"/>
      <c r="D237" s="25"/>
      <c r="E237" s="25"/>
      <c r="F237" s="25"/>
      <c r="G237" s="25"/>
      <c r="H237" s="26"/>
      <c r="I237" s="26"/>
      <c r="J237" s="26"/>
      <c r="K237" s="26"/>
      <c r="L237" s="26"/>
      <c r="M237" s="26"/>
    </row>
    <row r="238" spans="1:13" ht="14.25">
      <c r="A238" s="25"/>
      <c r="B238" s="25"/>
      <c r="C238" s="25"/>
      <c r="D238" s="25"/>
      <c r="E238" s="25"/>
      <c r="F238" s="25"/>
      <c r="G238" s="25"/>
      <c r="H238" s="26"/>
      <c r="I238" s="26"/>
      <c r="J238" s="26"/>
      <c r="K238" s="26"/>
      <c r="L238" s="26"/>
      <c r="M238" s="26"/>
    </row>
    <row r="239" spans="1:13" ht="14.25">
      <c r="A239" s="25"/>
      <c r="B239" s="25"/>
      <c r="C239" s="25"/>
      <c r="D239" s="25"/>
      <c r="E239" s="25"/>
      <c r="F239" s="25"/>
      <c r="G239" s="25"/>
      <c r="H239" s="26"/>
      <c r="I239" s="26"/>
      <c r="J239" s="26"/>
      <c r="K239" s="26"/>
      <c r="L239" s="26"/>
      <c r="M239" s="26"/>
    </row>
    <row r="240" spans="1:13" ht="14.25">
      <c r="A240" s="25"/>
      <c r="B240" s="25"/>
      <c r="C240" s="25"/>
      <c r="D240" s="25"/>
      <c r="E240" s="25"/>
      <c r="F240" s="25"/>
      <c r="G240" s="25"/>
      <c r="H240" s="26"/>
      <c r="I240" s="26"/>
      <c r="J240" s="26"/>
      <c r="K240" s="26"/>
      <c r="L240" s="26"/>
      <c r="M240" s="26"/>
    </row>
    <row r="241" spans="1:13" ht="14.25">
      <c r="A241" s="25"/>
      <c r="B241" s="25"/>
      <c r="C241" s="25"/>
      <c r="D241" s="25"/>
      <c r="E241" s="25"/>
      <c r="F241" s="25"/>
      <c r="G241" s="25"/>
      <c r="H241" s="26"/>
      <c r="I241" s="26"/>
      <c r="J241" s="26"/>
      <c r="K241" s="26"/>
      <c r="L241" s="26"/>
      <c r="M241" s="26"/>
    </row>
    <row r="242" spans="1:13" ht="15" thickBot="1">
      <c r="A242" s="223"/>
      <c r="B242" s="223"/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</row>
    <row r="243" spans="1:13" ht="15.75" thickBot="1">
      <c r="A243" s="204" t="s">
        <v>205</v>
      </c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6"/>
    </row>
    <row r="244" spans="1:13" ht="14.25">
      <c r="A244" s="207" t="s">
        <v>0</v>
      </c>
      <c r="B244" s="208"/>
      <c r="C244" s="208"/>
      <c r="D244" s="208"/>
      <c r="E244" s="208"/>
      <c r="F244" s="208"/>
      <c r="G244" s="209"/>
      <c r="H244" s="213" t="s">
        <v>1</v>
      </c>
      <c r="I244" s="215" t="s">
        <v>2</v>
      </c>
      <c r="J244" s="216"/>
      <c r="K244" s="1" t="s">
        <v>4</v>
      </c>
      <c r="L244" s="217" t="s">
        <v>4</v>
      </c>
      <c r="M244" s="218"/>
    </row>
    <row r="245" spans="1:13" ht="15" thickBot="1">
      <c r="A245" s="210"/>
      <c r="B245" s="211"/>
      <c r="C245" s="211"/>
      <c r="D245" s="211"/>
      <c r="E245" s="211"/>
      <c r="F245" s="211"/>
      <c r="G245" s="212"/>
      <c r="H245" s="214"/>
      <c r="I245" s="219" t="s">
        <v>3</v>
      </c>
      <c r="J245" s="220"/>
      <c r="K245" s="24" t="s">
        <v>3</v>
      </c>
      <c r="L245" s="221" t="s">
        <v>5</v>
      </c>
      <c r="M245" s="222"/>
    </row>
    <row r="246" spans="1:13" ht="14.25">
      <c r="A246" s="180" t="s">
        <v>73</v>
      </c>
      <c r="B246" s="181"/>
      <c r="C246" s="181"/>
      <c r="D246" s="181"/>
      <c r="E246" s="181"/>
      <c r="F246" s="181"/>
      <c r="G246" s="182"/>
      <c r="H246" s="183" t="s">
        <v>132</v>
      </c>
      <c r="I246" s="186">
        <v>0</v>
      </c>
      <c r="J246" s="187"/>
      <c r="K246" s="192">
        <f>150*I246</f>
        <v>0</v>
      </c>
      <c r="L246" s="186">
        <f>$K246*1.2</f>
        <v>0</v>
      </c>
      <c r="M246" s="187"/>
    </row>
    <row r="247" spans="1:13" ht="14.25">
      <c r="A247" s="201" t="s">
        <v>128</v>
      </c>
      <c r="B247" s="202"/>
      <c r="C247" s="202"/>
      <c r="D247" s="202"/>
      <c r="E247" s="202"/>
      <c r="F247" s="202"/>
      <c r="G247" s="203"/>
      <c r="H247" s="184"/>
      <c r="I247" s="188"/>
      <c r="J247" s="189"/>
      <c r="K247" s="193"/>
      <c r="L247" s="188"/>
      <c r="M247" s="189"/>
    </row>
    <row r="248" spans="1:13" ht="15" thickBot="1">
      <c r="A248" s="198"/>
      <c r="B248" s="199"/>
      <c r="C248" s="199"/>
      <c r="D248" s="199"/>
      <c r="E248" s="199"/>
      <c r="F248" s="199"/>
      <c r="G248" s="200"/>
      <c r="H248" s="185"/>
      <c r="I248" s="190"/>
      <c r="J248" s="191"/>
      <c r="K248" s="194"/>
      <c r="L248" s="190"/>
      <c r="M248" s="191"/>
    </row>
    <row r="249" spans="1:13" ht="14.25">
      <c r="A249" s="180" t="s">
        <v>74</v>
      </c>
      <c r="B249" s="181"/>
      <c r="C249" s="181"/>
      <c r="D249" s="181"/>
      <c r="E249" s="181"/>
      <c r="F249" s="181"/>
      <c r="G249" s="182"/>
      <c r="H249" s="183" t="s">
        <v>126</v>
      </c>
      <c r="I249" s="186">
        <v>0</v>
      </c>
      <c r="J249" s="187"/>
      <c r="K249" s="192">
        <f>20*I249</f>
        <v>0</v>
      </c>
      <c r="L249" s="186">
        <f>$K249*1.2</f>
        <v>0</v>
      </c>
      <c r="M249" s="187"/>
    </row>
    <row r="250" spans="1:13" ht="14.25">
      <c r="A250" s="201" t="s">
        <v>128</v>
      </c>
      <c r="B250" s="202"/>
      <c r="C250" s="202"/>
      <c r="D250" s="202"/>
      <c r="E250" s="202"/>
      <c r="F250" s="202"/>
      <c r="G250" s="203"/>
      <c r="H250" s="184"/>
      <c r="I250" s="188"/>
      <c r="J250" s="189"/>
      <c r="K250" s="193"/>
      <c r="L250" s="188"/>
      <c r="M250" s="189"/>
    </row>
    <row r="251" spans="1:13" ht="15" thickBot="1">
      <c r="A251" s="198"/>
      <c r="B251" s="199"/>
      <c r="C251" s="199"/>
      <c r="D251" s="199"/>
      <c r="E251" s="199"/>
      <c r="F251" s="199"/>
      <c r="G251" s="200"/>
      <c r="H251" s="185"/>
      <c r="I251" s="190"/>
      <c r="J251" s="191"/>
      <c r="K251" s="194"/>
      <c r="L251" s="190"/>
      <c r="M251" s="191"/>
    </row>
    <row r="252" spans="1:13" ht="14.25">
      <c r="A252" s="180" t="s">
        <v>75</v>
      </c>
      <c r="B252" s="181"/>
      <c r="C252" s="181"/>
      <c r="D252" s="181"/>
      <c r="E252" s="181"/>
      <c r="F252" s="181"/>
      <c r="G252" s="182"/>
      <c r="H252" s="183" t="s">
        <v>133</v>
      </c>
      <c r="I252" s="186">
        <v>0</v>
      </c>
      <c r="J252" s="187"/>
      <c r="K252" s="192">
        <f>75*I252</f>
        <v>0</v>
      </c>
      <c r="L252" s="186">
        <f>$K252*1.2</f>
        <v>0</v>
      </c>
      <c r="M252" s="187"/>
    </row>
    <row r="253" spans="1:13" ht="14.25">
      <c r="A253" s="201" t="s">
        <v>128</v>
      </c>
      <c r="B253" s="202"/>
      <c r="C253" s="202"/>
      <c r="D253" s="202"/>
      <c r="E253" s="202"/>
      <c r="F253" s="202"/>
      <c r="G253" s="203"/>
      <c r="H253" s="184"/>
      <c r="I253" s="188"/>
      <c r="J253" s="189"/>
      <c r="K253" s="193"/>
      <c r="L253" s="188"/>
      <c r="M253" s="189"/>
    </row>
    <row r="254" spans="1:13" ht="15" thickBot="1">
      <c r="A254" s="198"/>
      <c r="B254" s="199"/>
      <c r="C254" s="199"/>
      <c r="D254" s="199"/>
      <c r="E254" s="199"/>
      <c r="F254" s="199"/>
      <c r="G254" s="200"/>
      <c r="H254" s="185"/>
      <c r="I254" s="190"/>
      <c r="J254" s="191"/>
      <c r="K254" s="194"/>
      <c r="L254" s="190"/>
      <c r="M254" s="191"/>
    </row>
    <row r="255" spans="1:13" ht="14.25">
      <c r="A255" s="180" t="s">
        <v>76</v>
      </c>
      <c r="B255" s="181"/>
      <c r="C255" s="181"/>
      <c r="D255" s="181"/>
      <c r="E255" s="181"/>
      <c r="F255" s="181"/>
      <c r="G255" s="182"/>
      <c r="H255" s="183" t="s">
        <v>132</v>
      </c>
      <c r="I255" s="186">
        <v>0</v>
      </c>
      <c r="J255" s="187"/>
      <c r="K255" s="192">
        <f>150*I255</f>
        <v>0</v>
      </c>
      <c r="L255" s="186">
        <f>$K255*1.2</f>
        <v>0</v>
      </c>
      <c r="M255" s="187"/>
    </row>
    <row r="256" spans="1:13" ht="14.25">
      <c r="A256" s="201" t="s">
        <v>128</v>
      </c>
      <c r="B256" s="202"/>
      <c r="C256" s="202"/>
      <c r="D256" s="202"/>
      <c r="E256" s="202"/>
      <c r="F256" s="202"/>
      <c r="G256" s="203"/>
      <c r="H256" s="184"/>
      <c r="I256" s="188"/>
      <c r="J256" s="189"/>
      <c r="K256" s="193"/>
      <c r="L256" s="188"/>
      <c r="M256" s="189"/>
    </row>
    <row r="257" spans="1:13" ht="15" thickBot="1">
      <c r="A257" s="198"/>
      <c r="B257" s="199"/>
      <c r="C257" s="199"/>
      <c r="D257" s="199"/>
      <c r="E257" s="199"/>
      <c r="F257" s="199"/>
      <c r="G257" s="200"/>
      <c r="H257" s="185"/>
      <c r="I257" s="190"/>
      <c r="J257" s="191"/>
      <c r="K257" s="194"/>
      <c r="L257" s="190"/>
      <c r="M257" s="191"/>
    </row>
    <row r="258" spans="1:13" ht="14.25">
      <c r="A258" s="180" t="s">
        <v>77</v>
      </c>
      <c r="B258" s="181"/>
      <c r="C258" s="181"/>
      <c r="D258" s="181"/>
      <c r="E258" s="181"/>
      <c r="F258" s="181"/>
      <c r="G258" s="182"/>
      <c r="H258" s="183" t="s">
        <v>25</v>
      </c>
      <c r="I258" s="186">
        <v>0</v>
      </c>
      <c r="J258" s="187"/>
      <c r="K258" s="192">
        <f>1*I258</f>
        <v>0</v>
      </c>
      <c r="L258" s="186">
        <f>$K258*1.2</f>
        <v>0</v>
      </c>
      <c r="M258" s="187"/>
    </row>
    <row r="259" spans="1:13" ht="14.25">
      <c r="A259" s="201" t="s">
        <v>128</v>
      </c>
      <c r="B259" s="202"/>
      <c r="C259" s="202"/>
      <c r="D259" s="202"/>
      <c r="E259" s="202"/>
      <c r="F259" s="202"/>
      <c r="G259" s="203"/>
      <c r="H259" s="184"/>
      <c r="I259" s="188"/>
      <c r="J259" s="189"/>
      <c r="K259" s="193"/>
      <c r="L259" s="188"/>
      <c r="M259" s="189"/>
    </row>
    <row r="260" spans="1:13" ht="15" thickBot="1">
      <c r="A260" s="198"/>
      <c r="B260" s="199"/>
      <c r="C260" s="199"/>
      <c r="D260" s="199"/>
      <c r="E260" s="199"/>
      <c r="F260" s="199"/>
      <c r="G260" s="200"/>
      <c r="H260" s="185"/>
      <c r="I260" s="190"/>
      <c r="J260" s="191"/>
      <c r="K260" s="194"/>
      <c r="L260" s="190"/>
      <c r="M260" s="191"/>
    </row>
    <row r="261" spans="1:13" ht="14.25">
      <c r="A261" s="180" t="s">
        <v>78</v>
      </c>
      <c r="B261" s="181"/>
      <c r="C261" s="181"/>
      <c r="D261" s="181"/>
      <c r="E261" s="181"/>
      <c r="F261" s="181"/>
      <c r="G261" s="182"/>
      <c r="H261" s="183" t="s">
        <v>25</v>
      </c>
      <c r="I261" s="186">
        <v>0</v>
      </c>
      <c r="J261" s="187"/>
      <c r="K261" s="192">
        <f>1*I261</f>
        <v>0</v>
      </c>
      <c r="L261" s="186">
        <f>$K261*1.2</f>
        <v>0</v>
      </c>
      <c r="M261" s="187"/>
    </row>
    <row r="262" spans="1:13" ht="14.25">
      <c r="A262" s="201" t="s">
        <v>128</v>
      </c>
      <c r="B262" s="202"/>
      <c r="C262" s="202"/>
      <c r="D262" s="202"/>
      <c r="E262" s="202"/>
      <c r="F262" s="202"/>
      <c r="G262" s="203"/>
      <c r="H262" s="184"/>
      <c r="I262" s="188"/>
      <c r="J262" s="189"/>
      <c r="K262" s="193"/>
      <c r="L262" s="188"/>
      <c r="M262" s="189"/>
    </row>
    <row r="263" spans="1:13" ht="15" thickBot="1">
      <c r="A263" s="198"/>
      <c r="B263" s="199"/>
      <c r="C263" s="199"/>
      <c r="D263" s="199"/>
      <c r="E263" s="199"/>
      <c r="F263" s="199"/>
      <c r="G263" s="200"/>
      <c r="H263" s="185"/>
      <c r="I263" s="190"/>
      <c r="J263" s="191"/>
      <c r="K263" s="194"/>
      <c r="L263" s="190"/>
      <c r="M263" s="191"/>
    </row>
    <row r="265" ht="15" thickBot="1"/>
    <row r="266" spans="1:13" ht="15.75" thickBot="1">
      <c r="A266" s="204" t="s">
        <v>206</v>
      </c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6"/>
    </row>
    <row r="267" spans="1:13" ht="14.25">
      <c r="A267" s="207" t="s">
        <v>0</v>
      </c>
      <c r="B267" s="208"/>
      <c r="C267" s="208"/>
      <c r="D267" s="208"/>
      <c r="E267" s="208"/>
      <c r="F267" s="208"/>
      <c r="G267" s="209"/>
      <c r="H267" s="213" t="s">
        <v>1</v>
      </c>
      <c r="I267" s="215" t="s">
        <v>2</v>
      </c>
      <c r="J267" s="216"/>
      <c r="K267" s="1" t="s">
        <v>4</v>
      </c>
      <c r="L267" s="217" t="s">
        <v>4</v>
      </c>
      <c r="M267" s="218"/>
    </row>
    <row r="268" spans="1:13" ht="15" thickBot="1">
      <c r="A268" s="210"/>
      <c r="B268" s="211"/>
      <c r="C268" s="211"/>
      <c r="D268" s="211"/>
      <c r="E268" s="211"/>
      <c r="F268" s="211"/>
      <c r="G268" s="212"/>
      <c r="H268" s="214"/>
      <c r="I268" s="219" t="s">
        <v>3</v>
      </c>
      <c r="J268" s="220"/>
      <c r="K268" s="24" t="s">
        <v>3</v>
      </c>
      <c r="L268" s="221" t="s">
        <v>5</v>
      </c>
      <c r="M268" s="222"/>
    </row>
    <row r="269" spans="1:13" ht="14.25">
      <c r="A269" s="180" t="s">
        <v>79</v>
      </c>
      <c r="B269" s="181"/>
      <c r="C269" s="181"/>
      <c r="D269" s="181"/>
      <c r="E269" s="181"/>
      <c r="F269" s="181"/>
      <c r="G269" s="182"/>
      <c r="H269" s="183" t="s">
        <v>25</v>
      </c>
      <c r="I269" s="186">
        <v>0</v>
      </c>
      <c r="J269" s="187"/>
      <c r="K269" s="192">
        <f>1*I269</f>
        <v>0</v>
      </c>
      <c r="L269" s="186">
        <f>$K269*1.2</f>
        <v>0</v>
      </c>
      <c r="M269" s="187"/>
    </row>
    <row r="270" spans="1:13" ht="14.25">
      <c r="A270" s="201"/>
      <c r="B270" s="202"/>
      <c r="C270" s="202"/>
      <c r="D270" s="202"/>
      <c r="E270" s="202"/>
      <c r="F270" s="202"/>
      <c r="G270" s="203"/>
      <c r="H270" s="184"/>
      <c r="I270" s="188"/>
      <c r="J270" s="189"/>
      <c r="K270" s="193"/>
      <c r="L270" s="188"/>
      <c r="M270" s="189"/>
    </row>
    <row r="271" spans="1:13" ht="15" thickBot="1">
      <c r="A271" s="198" t="s">
        <v>80</v>
      </c>
      <c r="B271" s="199"/>
      <c r="C271" s="199"/>
      <c r="D271" s="199"/>
      <c r="E271" s="199"/>
      <c r="F271" s="199"/>
      <c r="G271" s="200"/>
      <c r="H271" s="185"/>
      <c r="I271" s="190"/>
      <c r="J271" s="191"/>
      <c r="K271" s="194"/>
      <c r="L271" s="190"/>
      <c r="M271" s="191"/>
    </row>
    <row r="272" spans="1:13" ht="14.25">
      <c r="A272" s="180" t="s">
        <v>81</v>
      </c>
      <c r="B272" s="181"/>
      <c r="C272" s="181"/>
      <c r="D272" s="181"/>
      <c r="E272" s="181"/>
      <c r="F272" s="181"/>
      <c r="G272" s="182"/>
      <c r="H272" s="183" t="s">
        <v>25</v>
      </c>
      <c r="I272" s="186">
        <v>0</v>
      </c>
      <c r="J272" s="187"/>
      <c r="K272" s="192">
        <f>1*I272</f>
        <v>0</v>
      </c>
      <c r="L272" s="186">
        <f>$K272*1.2</f>
        <v>0</v>
      </c>
      <c r="M272" s="187"/>
    </row>
    <row r="273" spans="1:13" ht="14.25">
      <c r="A273" s="201" t="s">
        <v>128</v>
      </c>
      <c r="B273" s="202"/>
      <c r="C273" s="202"/>
      <c r="D273" s="202"/>
      <c r="E273" s="202"/>
      <c r="F273" s="202"/>
      <c r="G273" s="203"/>
      <c r="H273" s="184"/>
      <c r="I273" s="188"/>
      <c r="J273" s="189"/>
      <c r="K273" s="193"/>
      <c r="L273" s="188"/>
      <c r="M273" s="189"/>
    </row>
    <row r="274" spans="1:13" ht="15" thickBot="1">
      <c r="A274" s="198" t="s">
        <v>81</v>
      </c>
      <c r="B274" s="199"/>
      <c r="C274" s="199"/>
      <c r="D274" s="199"/>
      <c r="E274" s="199"/>
      <c r="F274" s="199"/>
      <c r="G274" s="200"/>
      <c r="H274" s="185"/>
      <c r="I274" s="190"/>
      <c r="J274" s="191"/>
      <c r="K274" s="194"/>
      <c r="L274" s="190"/>
      <c r="M274" s="191"/>
    </row>
    <row r="275" spans="1:13" ht="14.25">
      <c r="A275" s="180" t="s">
        <v>82</v>
      </c>
      <c r="B275" s="181"/>
      <c r="C275" s="181"/>
      <c r="D275" s="181"/>
      <c r="E275" s="181"/>
      <c r="F275" s="181"/>
      <c r="G275" s="182"/>
      <c r="H275" s="183" t="s">
        <v>25</v>
      </c>
      <c r="I275" s="186">
        <v>0</v>
      </c>
      <c r="J275" s="187"/>
      <c r="K275" s="192">
        <f>1*I275</f>
        <v>0</v>
      </c>
      <c r="L275" s="186">
        <f>$K275*1.2</f>
        <v>0</v>
      </c>
      <c r="M275" s="187"/>
    </row>
    <row r="276" spans="1:13" ht="14.25">
      <c r="A276" s="201" t="s">
        <v>128</v>
      </c>
      <c r="B276" s="202"/>
      <c r="C276" s="202"/>
      <c r="D276" s="202"/>
      <c r="E276" s="202"/>
      <c r="F276" s="202"/>
      <c r="G276" s="203"/>
      <c r="H276" s="184"/>
      <c r="I276" s="188"/>
      <c r="J276" s="189"/>
      <c r="K276" s="193"/>
      <c r="L276" s="188"/>
      <c r="M276" s="189"/>
    </row>
    <row r="277" spans="1:13" ht="15" thickBot="1">
      <c r="A277" s="198"/>
      <c r="B277" s="199"/>
      <c r="C277" s="199"/>
      <c r="D277" s="199"/>
      <c r="E277" s="199"/>
      <c r="F277" s="199"/>
      <c r="G277" s="200"/>
      <c r="H277" s="185"/>
      <c r="I277" s="190"/>
      <c r="J277" s="191"/>
      <c r="K277" s="194"/>
      <c r="L277" s="190"/>
      <c r="M277" s="191"/>
    </row>
    <row r="278" spans="1:13" ht="14.25">
      <c r="A278" s="180" t="s">
        <v>83</v>
      </c>
      <c r="B278" s="181"/>
      <c r="C278" s="181"/>
      <c r="D278" s="181"/>
      <c r="E278" s="181"/>
      <c r="F278" s="181"/>
      <c r="G278" s="182"/>
      <c r="H278" s="183" t="s">
        <v>25</v>
      </c>
      <c r="I278" s="186">
        <v>0</v>
      </c>
      <c r="J278" s="187"/>
      <c r="K278" s="192">
        <f>1*I278</f>
        <v>0</v>
      </c>
      <c r="L278" s="186">
        <f>$K278*1.2</f>
        <v>0</v>
      </c>
      <c r="M278" s="187"/>
    </row>
    <row r="279" spans="1:13" ht="14.25">
      <c r="A279" s="201" t="s">
        <v>134</v>
      </c>
      <c r="B279" s="202"/>
      <c r="C279" s="202"/>
      <c r="D279" s="202"/>
      <c r="E279" s="202"/>
      <c r="F279" s="202"/>
      <c r="G279" s="203"/>
      <c r="H279" s="184"/>
      <c r="I279" s="188"/>
      <c r="J279" s="189"/>
      <c r="K279" s="193"/>
      <c r="L279" s="188"/>
      <c r="M279" s="189"/>
    </row>
    <row r="280" spans="1:13" ht="15" thickBot="1">
      <c r="A280" s="198" t="s">
        <v>83</v>
      </c>
      <c r="B280" s="199"/>
      <c r="C280" s="199"/>
      <c r="D280" s="199"/>
      <c r="E280" s="199"/>
      <c r="F280" s="199"/>
      <c r="G280" s="200"/>
      <c r="H280" s="185"/>
      <c r="I280" s="190"/>
      <c r="J280" s="191"/>
      <c r="K280" s="194"/>
      <c r="L280" s="190"/>
      <c r="M280" s="191"/>
    </row>
    <row r="281" spans="1:13" ht="14.25">
      <c r="A281" s="180" t="s">
        <v>84</v>
      </c>
      <c r="B281" s="181"/>
      <c r="C281" s="181"/>
      <c r="D281" s="181"/>
      <c r="E281" s="181"/>
      <c r="F281" s="181"/>
      <c r="G281" s="182"/>
      <c r="H281" s="183" t="s">
        <v>25</v>
      </c>
      <c r="I281" s="186">
        <v>0</v>
      </c>
      <c r="J281" s="187"/>
      <c r="K281" s="192">
        <f>1*I281</f>
        <v>0</v>
      </c>
      <c r="L281" s="186">
        <f>$K281*1.2</f>
        <v>0</v>
      </c>
      <c r="M281" s="187"/>
    </row>
    <row r="282" spans="1:13" ht="14.25">
      <c r="A282" s="201" t="s">
        <v>128</v>
      </c>
      <c r="B282" s="202"/>
      <c r="C282" s="202"/>
      <c r="D282" s="202"/>
      <c r="E282" s="202"/>
      <c r="F282" s="202"/>
      <c r="G282" s="203"/>
      <c r="H282" s="184"/>
      <c r="I282" s="188"/>
      <c r="J282" s="189"/>
      <c r="K282" s="193"/>
      <c r="L282" s="188"/>
      <c r="M282" s="189"/>
    </row>
    <row r="283" spans="1:13" ht="14.25">
      <c r="A283" s="195" t="s">
        <v>85</v>
      </c>
      <c r="B283" s="196"/>
      <c r="C283" s="196"/>
      <c r="D283" s="196"/>
      <c r="E283" s="196"/>
      <c r="F283" s="196"/>
      <c r="G283" s="197"/>
      <c r="H283" s="184"/>
      <c r="I283" s="188"/>
      <c r="J283" s="189"/>
      <c r="K283" s="193"/>
      <c r="L283" s="188"/>
      <c r="M283" s="189"/>
    </row>
    <row r="284" spans="1:13" ht="14.25">
      <c r="A284" s="195" t="s">
        <v>86</v>
      </c>
      <c r="B284" s="196"/>
      <c r="C284" s="196"/>
      <c r="D284" s="196"/>
      <c r="E284" s="196"/>
      <c r="F284" s="196"/>
      <c r="G284" s="197"/>
      <c r="H284" s="184"/>
      <c r="I284" s="188"/>
      <c r="J284" s="189"/>
      <c r="K284" s="193"/>
      <c r="L284" s="188"/>
      <c r="M284" s="189"/>
    </row>
    <row r="285" spans="1:13" ht="14.25">
      <c r="A285" s="195" t="s">
        <v>87</v>
      </c>
      <c r="B285" s="196"/>
      <c r="C285" s="196"/>
      <c r="D285" s="196"/>
      <c r="E285" s="196"/>
      <c r="F285" s="196"/>
      <c r="G285" s="197"/>
      <c r="H285" s="184"/>
      <c r="I285" s="188"/>
      <c r="J285" s="189"/>
      <c r="K285" s="193"/>
      <c r="L285" s="188"/>
      <c r="M285" s="189"/>
    </row>
    <row r="286" spans="1:13" ht="15" thickBot="1">
      <c r="A286" s="198" t="s">
        <v>88</v>
      </c>
      <c r="B286" s="199"/>
      <c r="C286" s="199"/>
      <c r="D286" s="199"/>
      <c r="E286" s="199"/>
      <c r="F286" s="199"/>
      <c r="G286" s="200"/>
      <c r="H286" s="185"/>
      <c r="I286" s="190"/>
      <c r="J286" s="191"/>
      <c r="K286" s="194"/>
      <c r="L286" s="190"/>
      <c r="M286" s="191"/>
    </row>
    <row r="287" spans="1:13" ht="15" customHeight="1">
      <c r="A287" s="180" t="s">
        <v>89</v>
      </c>
      <c r="B287" s="181"/>
      <c r="C287" s="181"/>
      <c r="D287" s="181"/>
      <c r="E287" s="181"/>
      <c r="F287" s="181"/>
      <c r="G287" s="182"/>
      <c r="H287" s="183" t="s">
        <v>25</v>
      </c>
      <c r="I287" s="186">
        <v>0</v>
      </c>
      <c r="J287" s="187"/>
      <c r="K287" s="192">
        <f>1*I287</f>
        <v>0</v>
      </c>
      <c r="L287" s="186">
        <f>$K287*1.2</f>
        <v>0</v>
      </c>
      <c r="M287" s="187"/>
    </row>
    <row r="288" spans="1:13" ht="34.5" customHeight="1">
      <c r="A288" s="195" t="s">
        <v>90</v>
      </c>
      <c r="B288" s="196"/>
      <c r="C288" s="196"/>
      <c r="D288" s="196"/>
      <c r="E288" s="196"/>
      <c r="F288" s="196"/>
      <c r="G288" s="197"/>
      <c r="H288" s="184"/>
      <c r="I288" s="188"/>
      <c r="J288" s="189"/>
      <c r="K288" s="193"/>
      <c r="L288" s="188"/>
      <c r="M288" s="189"/>
    </row>
    <row r="289" spans="1:13" ht="50.25" customHeight="1" thickBot="1">
      <c r="A289" s="198" t="s">
        <v>91</v>
      </c>
      <c r="B289" s="199"/>
      <c r="C289" s="199"/>
      <c r="D289" s="199"/>
      <c r="E289" s="199"/>
      <c r="F289" s="199"/>
      <c r="G289" s="200"/>
      <c r="H289" s="185"/>
      <c r="I289" s="190"/>
      <c r="J289" s="191"/>
      <c r="K289" s="194"/>
      <c r="L289" s="190"/>
      <c r="M289" s="191"/>
    </row>
    <row r="290" spans="1:13" ht="14.25">
      <c r="A290" s="40"/>
      <c r="B290" s="40"/>
      <c r="C290" s="40"/>
      <c r="D290" s="40"/>
      <c r="E290" s="40"/>
      <c r="F290" s="40"/>
      <c r="G290" s="40"/>
      <c r="H290" s="44"/>
      <c r="I290" s="44"/>
      <c r="J290" s="44"/>
      <c r="K290" s="44"/>
      <c r="L290" s="44"/>
      <c r="M290" s="44"/>
    </row>
    <row r="291" spans="1:13" ht="15" thickBot="1">
      <c r="A291" s="40"/>
      <c r="B291" s="40"/>
      <c r="C291" s="40"/>
      <c r="D291" s="40"/>
      <c r="E291" s="40"/>
      <c r="F291" s="40"/>
      <c r="G291" s="40"/>
      <c r="H291" s="44"/>
      <c r="I291" s="44"/>
      <c r="J291" s="44"/>
      <c r="K291" s="44"/>
      <c r="L291" s="44"/>
      <c r="M291" s="44"/>
    </row>
    <row r="292" spans="1:13" ht="15.75" thickBot="1">
      <c r="A292" s="171" t="s">
        <v>237</v>
      </c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72"/>
      <c r="M292" s="173"/>
    </row>
    <row r="293" spans="1:13" ht="14.25">
      <c r="A293" s="174" t="s">
        <v>0</v>
      </c>
      <c r="B293" s="175"/>
      <c r="C293" s="175"/>
      <c r="D293" s="175"/>
      <c r="E293" s="175"/>
      <c r="F293" s="175"/>
      <c r="G293" s="176"/>
      <c r="H293" s="155" t="s">
        <v>1</v>
      </c>
      <c r="I293" s="157" t="s">
        <v>2</v>
      </c>
      <c r="J293" s="158"/>
      <c r="K293" s="37" t="s">
        <v>4</v>
      </c>
      <c r="L293" s="157" t="s">
        <v>4</v>
      </c>
      <c r="M293" s="158"/>
    </row>
    <row r="294" spans="1:13" ht="15" thickBot="1">
      <c r="A294" s="177"/>
      <c r="B294" s="178"/>
      <c r="C294" s="178"/>
      <c r="D294" s="178"/>
      <c r="E294" s="178"/>
      <c r="F294" s="178"/>
      <c r="G294" s="179"/>
      <c r="H294" s="156"/>
      <c r="I294" s="153" t="s">
        <v>3</v>
      </c>
      <c r="J294" s="154"/>
      <c r="K294" s="38" t="s">
        <v>3</v>
      </c>
      <c r="L294" s="153" t="s">
        <v>5</v>
      </c>
      <c r="M294" s="154"/>
    </row>
    <row r="295" spans="1:13" ht="14.25">
      <c r="A295" s="295" t="s">
        <v>236</v>
      </c>
      <c r="B295" s="296"/>
      <c r="C295" s="296"/>
      <c r="D295" s="296"/>
      <c r="E295" s="296"/>
      <c r="F295" s="296"/>
      <c r="G295" s="297"/>
      <c r="H295" s="150" t="s">
        <v>238</v>
      </c>
      <c r="I295" s="266">
        <v>0</v>
      </c>
      <c r="J295" s="267"/>
      <c r="K295" s="272">
        <f>17*I295</f>
        <v>0</v>
      </c>
      <c r="L295" s="266">
        <f>$K295*1.2</f>
        <v>0</v>
      </c>
      <c r="M295" s="267"/>
    </row>
    <row r="296" spans="1:13" ht="14.25">
      <c r="A296" s="298"/>
      <c r="B296" s="299"/>
      <c r="C296" s="299"/>
      <c r="D296" s="299"/>
      <c r="E296" s="299"/>
      <c r="F296" s="299"/>
      <c r="G296" s="300"/>
      <c r="H296" s="151"/>
      <c r="I296" s="268"/>
      <c r="J296" s="269"/>
      <c r="K296" s="273"/>
      <c r="L296" s="268"/>
      <c r="M296" s="269"/>
    </row>
    <row r="297" spans="1:13" ht="15" thickBot="1">
      <c r="A297" s="301"/>
      <c r="B297" s="302"/>
      <c r="C297" s="302"/>
      <c r="D297" s="302"/>
      <c r="E297" s="302"/>
      <c r="F297" s="302"/>
      <c r="G297" s="303"/>
      <c r="H297" s="152"/>
      <c r="I297" s="270"/>
      <c r="J297" s="271"/>
      <c r="K297" s="274"/>
      <c r="L297" s="270"/>
      <c r="M297" s="271"/>
    </row>
    <row r="298" spans="1:13" ht="14.25">
      <c r="A298" s="40"/>
      <c r="B298" s="40"/>
      <c r="C298" s="40"/>
      <c r="D298" s="40"/>
      <c r="E298" s="40"/>
      <c r="F298" s="40"/>
      <c r="G298" s="40"/>
      <c r="H298" s="44"/>
      <c r="I298" s="44"/>
      <c r="J298" s="44"/>
      <c r="K298" s="44"/>
      <c r="L298" s="44"/>
      <c r="M298" s="44"/>
    </row>
    <row r="299" spans="1:13" ht="15" thickBot="1">
      <c r="A299" s="40"/>
      <c r="B299" s="40"/>
      <c r="C299" s="40"/>
      <c r="D299" s="40"/>
      <c r="E299" s="40"/>
      <c r="F299" s="40"/>
      <c r="G299" s="40"/>
      <c r="H299" s="44"/>
      <c r="I299" s="44"/>
      <c r="J299" s="44"/>
      <c r="K299" s="44"/>
      <c r="L299" s="44"/>
      <c r="M299" s="44"/>
    </row>
    <row r="300" spans="1:13" ht="15.75" thickBot="1">
      <c r="A300" s="171" t="s">
        <v>241</v>
      </c>
      <c r="B300" s="172"/>
      <c r="C300" s="172"/>
      <c r="D300" s="172"/>
      <c r="E300" s="172"/>
      <c r="F300" s="172"/>
      <c r="G300" s="172"/>
      <c r="H300" s="172"/>
      <c r="I300" s="172"/>
      <c r="J300" s="172"/>
      <c r="K300" s="172"/>
      <c r="L300" s="172"/>
      <c r="M300" s="173"/>
    </row>
    <row r="301" spans="1:13" ht="14.25">
      <c r="A301" s="174" t="s">
        <v>0</v>
      </c>
      <c r="B301" s="175"/>
      <c r="C301" s="175"/>
      <c r="D301" s="175"/>
      <c r="E301" s="175"/>
      <c r="F301" s="175"/>
      <c r="G301" s="176"/>
      <c r="H301" s="155" t="s">
        <v>1</v>
      </c>
      <c r="I301" s="157" t="s">
        <v>2</v>
      </c>
      <c r="J301" s="158"/>
      <c r="K301" s="37" t="s">
        <v>4</v>
      </c>
      <c r="L301" s="157" t="s">
        <v>4</v>
      </c>
      <c r="M301" s="158"/>
    </row>
    <row r="302" spans="1:13" ht="15" thickBot="1">
      <c r="A302" s="177"/>
      <c r="B302" s="178"/>
      <c r="C302" s="178"/>
      <c r="D302" s="178"/>
      <c r="E302" s="178"/>
      <c r="F302" s="178"/>
      <c r="G302" s="179"/>
      <c r="H302" s="156"/>
      <c r="I302" s="153" t="s">
        <v>3</v>
      </c>
      <c r="J302" s="154"/>
      <c r="K302" s="38" t="s">
        <v>3</v>
      </c>
      <c r="L302" s="153" t="s">
        <v>5</v>
      </c>
      <c r="M302" s="154"/>
    </row>
    <row r="303" spans="1:13" ht="14.25">
      <c r="A303" s="147" t="s">
        <v>233</v>
      </c>
      <c r="B303" s="148"/>
      <c r="C303" s="148"/>
      <c r="D303" s="148"/>
      <c r="E303" s="148"/>
      <c r="F303" s="148"/>
      <c r="G303" s="149"/>
      <c r="H303" s="150" t="s">
        <v>207</v>
      </c>
      <c r="I303" s="137">
        <v>0</v>
      </c>
      <c r="J303" s="138"/>
      <c r="K303" s="134">
        <f>2*I303</f>
        <v>0</v>
      </c>
      <c r="L303" s="137">
        <f>$K303*1.2</f>
        <v>0</v>
      </c>
      <c r="M303" s="138"/>
    </row>
    <row r="304" spans="1:13" ht="14.25">
      <c r="A304" s="125"/>
      <c r="B304" s="145"/>
      <c r="C304" s="145"/>
      <c r="D304" s="145"/>
      <c r="E304" s="145"/>
      <c r="F304" s="145"/>
      <c r="G304" s="146"/>
      <c r="H304" s="151"/>
      <c r="I304" s="139"/>
      <c r="J304" s="140"/>
      <c r="K304" s="135"/>
      <c r="L304" s="139"/>
      <c r="M304" s="140"/>
    </row>
    <row r="305" spans="1:13" ht="15" thickBot="1">
      <c r="A305" s="126"/>
      <c r="B305" s="127"/>
      <c r="C305" s="127"/>
      <c r="D305" s="127"/>
      <c r="E305" s="127"/>
      <c r="F305" s="127"/>
      <c r="G305" s="128"/>
      <c r="H305" s="152"/>
      <c r="I305" s="141"/>
      <c r="J305" s="142"/>
      <c r="K305" s="136"/>
      <c r="L305" s="141"/>
      <c r="M305" s="142"/>
    </row>
    <row r="306" spans="1:13" ht="14.25">
      <c r="A306" s="147" t="s">
        <v>208</v>
      </c>
      <c r="B306" s="148"/>
      <c r="C306" s="148"/>
      <c r="D306" s="148"/>
      <c r="E306" s="148"/>
      <c r="F306" s="148"/>
      <c r="G306" s="149"/>
      <c r="H306" s="150" t="s">
        <v>207</v>
      </c>
      <c r="I306" s="137">
        <v>0</v>
      </c>
      <c r="J306" s="138"/>
      <c r="K306" s="134">
        <f>2*I306</f>
        <v>0</v>
      </c>
      <c r="L306" s="137">
        <f>$K306*1.2</f>
        <v>0</v>
      </c>
      <c r="M306" s="138"/>
    </row>
    <row r="307" spans="1:13" ht="14.25">
      <c r="A307" s="125" t="s">
        <v>128</v>
      </c>
      <c r="B307" s="145"/>
      <c r="C307" s="145"/>
      <c r="D307" s="145"/>
      <c r="E307" s="145"/>
      <c r="F307" s="145"/>
      <c r="G307" s="146"/>
      <c r="H307" s="151"/>
      <c r="I307" s="139"/>
      <c r="J307" s="140"/>
      <c r="K307" s="135"/>
      <c r="L307" s="139"/>
      <c r="M307" s="140"/>
    </row>
    <row r="308" spans="1:13" ht="15" thickBot="1">
      <c r="A308" s="126"/>
      <c r="B308" s="127"/>
      <c r="C308" s="127"/>
      <c r="D308" s="127"/>
      <c r="E308" s="127"/>
      <c r="F308" s="127"/>
      <c r="G308" s="128"/>
      <c r="H308" s="152"/>
      <c r="I308" s="141"/>
      <c r="J308" s="142"/>
      <c r="K308" s="136"/>
      <c r="L308" s="141"/>
      <c r="M308" s="142"/>
    </row>
    <row r="309" spans="2:13" ht="15" thickBot="1">
      <c r="B309" s="25"/>
      <c r="C309" s="25"/>
      <c r="D309" s="25"/>
      <c r="E309" s="25"/>
      <c r="F309" s="25"/>
      <c r="G309" s="25"/>
      <c r="H309" s="26"/>
      <c r="I309" s="26"/>
      <c r="J309" s="26"/>
      <c r="K309" s="26"/>
      <c r="L309" s="26"/>
      <c r="M309" s="26"/>
    </row>
    <row r="310" spans="1:13" ht="15.75" thickBot="1">
      <c r="A310" s="171" t="s">
        <v>248</v>
      </c>
      <c r="B310" s="172"/>
      <c r="C310" s="172"/>
      <c r="D310" s="172"/>
      <c r="E310" s="172"/>
      <c r="F310" s="172"/>
      <c r="G310" s="172"/>
      <c r="H310" s="172"/>
      <c r="I310" s="172"/>
      <c r="J310" s="172"/>
      <c r="K310" s="172"/>
      <c r="L310" s="172"/>
      <c r="M310" s="173"/>
    </row>
    <row r="311" spans="1:13" ht="14.25">
      <c r="A311" s="174" t="s">
        <v>0</v>
      </c>
      <c r="B311" s="175"/>
      <c r="C311" s="175"/>
      <c r="D311" s="175"/>
      <c r="E311" s="175"/>
      <c r="F311" s="175"/>
      <c r="G311" s="176"/>
      <c r="H311" s="155" t="s">
        <v>283</v>
      </c>
      <c r="I311" s="157" t="s">
        <v>2</v>
      </c>
      <c r="J311" s="158"/>
      <c r="K311" s="37" t="s">
        <v>4</v>
      </c>
      <c r="L311" s="157" t="s">
        <v>4</v>
      </c>
      <c r="M311" s="158"/>
    </row>
    <row r="312" spans="1:13" ht="15" thickBot="1">
      <c r="A312" s="177"/>
      <c r="B312" s="178"/>
      <c r="C312" s="178"/>
      <c r="D312" s="178"/>
      <c r="E312" s="178"/>
      <c r="F312" s="178"/>
      <c r="G312" s="179"/>
      <c r="H312" s="156"/>
      <c r="I312" s="153" t="s">
        <v>3</v>
      </c>
      <c r="J312" s="154"/>
      <c r="K312" s="57" t="s">
        <v>3</v>
      </c>
      <c r="L312" s="153" t="s">
        <v>5</v>
      </c>
      <c r="M312" s="154"/>
    </row>
    <row r="313" spans="1:13" ht="15" thickBot="1">
      <c r="A313" s="147" t="s">
        <v>242</v>
      </c>
      <c r="B313" s="147"/>
      <c r="C313" s="147"/>
      <c r="D313" s="147"/>
      <c r="E313" s="147"/>
      <c r="F313" s="147"/>
      <c r="G313" s="147"/>
      <c r="H313" s="150"/>
      <c r="I313" s="137">
        <v>0</v>
      </c>
      <c r="J313" s="138"/>
      <c r="K313" s="134">
        <f>H313*I313</f>
        <v>0</v>
      </c>
      <c r="L313" s="137">
        <f>$K313*1.2</f>
        <v>0</v>
      </c>
      <c r="M313" s="138"/>
    </row>
    <row r="314" spans="1:13" ht="15" thickBot="1">
      <c r="A314" s="125" t="s">
        <v>243</v>
      </c>
      <c r="B314" s="145"/>
      <c r="C314" s="145"/>
      <c r="D314" s="145"/>
      <c r="E314" s="145"/>
      <c r="F314" s="145"/>
      <c r="G314" s="146"/>
      <c r="H314" s="150"/>
      <c r="I314" s="139"/>
      <c r="J314" s="140"/>
      <c r="K314" s="135"/>
      <c r="L314" s="139"/>
      <c r="M314" s="140"/>
    </row>
    <row r="315" spans="1:13" ht="15" thickBot="1">
      <c r="A315" s="126"/>
      <c r="B315" s="127"/>
      <c r="C315" s="127"/>
      <c r="D315" s="127"/>
      <c r="E315" s="127"/>
      <c r="F315" s="127"/>
      <c r="G315" s="128"/>
      <c r="H315" s="150"/>
      <c r="I315" s="141"/>
      <c r="J315" s="142"/>
      <c r="K315" s="136"/>
      <c r="L315" s="141"/>
      <c r="M315" s="142"/>
    </row>
    <row r="316" spans="1:13" ht="14.25">
      <c r="A316" s="147" t="s">
        <v>208</v>
      </c>
      <c r="B316" s="148"/>
      <c r="C316" s="148"/>
      <c r="D316" s="148"/>
      <c r="E316" s="148"/>
      <c r="F316" s="148"/>
      <c r="G316" s="149"/>
      <c r="H316" s="150"/>
      <c r="I316" s="137">
        <v>0</v>
      </c>
      <c r="J316" s="138"/>
      <c r="K316" s="134">
        <f>H316*I316</f>
        <v>0</v>
      </c>
      <c r="L316" s="137">
        <f>$K316*1.2</f>
        <v>0</v>
      </c>
      <c r="M316" s="138"/>
    </row>
    <row r="317" spans="1:13" ht="14.25">
      <c r="A317" s="125" t="s">
        <v>243</v>
      </c>
      <c r="B317" s="125"/>
      <c r="C317" s="125"/>
      <c r="D317" s="125"/>
      <c r="E317" s="125"/>
      <c r="F317" s="125"/>
      <c r="G317" s="125"/>
      <c r="H317" s="151"/>
      <c r="I317" s="139"/>
      <c r="J317" s="140"/>
      <c r="K317" s="135"/>
      <c r="L317" s="139"/>
      <c r="M317" s="140"/>
    </row>
    <row r="318" spans="1:13" ht="15" thickBot="1">
      <c r="A318" s="126"/>
      <c r="B318" s="127"/>
      <c r="C318" s="127"/>
      <c r="D318" s="127"/>
      <c r="E318" s="127"/>
      <c r="F318" s="127"/>
      <c r="G318" s="128"/>
      <c r="H318" s="152"/>
      <c r="I318" s="141"/>
      <c r="J318" s="142"/>
      <c r="K318" s="136"/>
      <c r="L318" s="141"/>
      <c r="M318" s="142"/>
    </row>
    <row r="319" ht="15" thickBot="1"/>
    <row r="320" spans="1:13" ht="15" thickBot="1">
      <c r="A320" s="30"/>
      <c r="B320" s="30"/>
      <c r="C320" s="30"/>
      <c r="D320" s="30"/>
      <c r="E320" s="30"/>
      <c r="F320" s="30"/>
      <c r="G320" s="30"/>
      <c r="H320" s="168" t="s">
        <v>92</v>
      </c>
      <c r="I320" s="169"/>
      <c r="J320" s="168" t="s">
        <v>93</v>
      </c>
      <c r="K320" s="170"/>
      <c r="L320" s="170"/>
      <c r="M320" s="45" t="s">
        <v>115</v>
      </c>
    </row>
    <row r="321" spans="1:13" ht="15" thickBot="1">
      <c r="A321" s="165" t="s">
        <v>173</v>
      </c>
      <c r="B321" s="166"/>
      <c r="C321" s="166"/>
      <c r="D321" s="166"/>
      <c r="E321" s="166"/>
      <c r="F321" s="166"/>
      <c r="G321" s="167"/>
      <c r="H321" s="132">
        <f>SUM(K19:K54)</f>
        <v>0</v>
      </c>
      <c r="I321" s="133"/>
      <c r="J321" s="132">
        <f>SUM(L19:L54)</f>
        <v>0</v>
      </c>
      <c r="K321" s="143"/>
      <c r="L321" s="143"/>
      <c r="M321" s="58">
        <f aca="true" t="shared" si="0" ref="M321:M332">J321-H321</f>
        <v>0</v>
      </c>
    </row>
    <row r="322" spans="1:13" ht="24" customHeight="1" thickBot="1">
      <c r="A322" s="165" t="s">
        <v>185</v>
      </c>
      <c r="B322" s="166"/>
      <c r="C322" s="166"/>
      <c r="D322" s="166"/>
      <c r="E322" s="166"/>
      <c r="F322" s="166"/>
      <c r="G322" s="167"/>
      <c r="H322" s="132">
        <f>SUM(K65:K136)</f>
        <v>0</v>
      </c>
      <c r="I322" s="133"/>
      <c r="J322" s="132">
        <f>SUM(L65:L136)</f>
        <v>0</v>
      </c>
      <c r="K322" s="143"/>
      <c r="L322" s="143"/>
      <c r="M322" s="58">
        <f t="shared" si="0"/>
        <v>0</v>
      </c>
    </row>
    <row r="323" spans="1:13" ht="15" thickBot="1">
      <c r="A323" s="165" t="s">
        <v>195</v>
      </c>
      <c r="B323" s="166"/>
      <c r="C323" s="166"/>
      <c r="D323" s="166"/>
      <c r="E323" s="166"/>
      <c r="F323" s="166"/>
      <c r="G323" s="167"/>
      <c r="H323" s="132">
        <f>SUM(K141:K164)</f>
        <v>0</v>
      </c>
      <c r="I323" s="133"/>
      <c r="J323" s="132">
        <f>SUM(L141:L164)</f>
        <v>0</v>
      </c>
      <c r="K323" s="143"/>
      <c r="L323" s="143"/>
      <c r="M323" s="58">
        <f t="shared" si="0"/>
        <v>0</v>
      </c>
    </row>
    <row r="324" spans="1:13" ht="15" thickBot="1">
      <c r="A324" s="165" t="s">
        <v>197</v>
      </c>
      <c r="B324" s="166"/>
      <c r="C324" s="166"/>
      <c r="D324" s="166"/>
      <c r="E324" s="166"/>
      <c r="F324" s="166"/>
      <c r="G324" s="167"/>
      <c r="H324" s="132">
        <f>SUM(K169:K199)</f>
        <v>0</v>
      </c>
      <c r="I324" s="133"/>
      <c r="J324" s="132">
        <f>SUM(L169:L199)</f>
        <v>0</v>
      </c>
      <c r="K324" s="143"/>
      <c r="L324" s="143"/>
      <c r="M324" s="58">
        <f t="shared" si="0"/>
        <v>0</v>
      </c>
    </row>
    <row r="325" spans="1:13" ht="15" thickBot="1">
      <c r="A325" s="165" t="s">
        <v>200</v>
      </c>
      <c r="B325" s="166"/>
      <c r="C325" s="166"/>
      <c r="D325" s="166"/>
      <c r="E325" s="166"/>
      <c r="F325" s="166"/>
      <c r="G325" s="167"/>
      <c r="H325" s="132">
        <f>SUM(K204:K209)</f>
        <v>0</v>
      </c>
      <c r="I325" s="133"/>
      <c r="J325" s="132">
        <f>SUM(L204:L209)</f>
        <v>0</v>
      </c>
      <c r="K325" s="143"/>
      <c r="L325" s="143"/>
      <c r="M325" s="58">
        <f t="shared" si="0"/>
        <v>0</v>
      </c>
    </row>
    <row r="326" spans="1:13" ht="15" thickBot="1">
      <c r="A326" s="165" t="s">
        <v>201</v>
      </c>
      <c r="B326" s="166"/>
      <c r="C326" s="166"/>
      <c r="D326" s="166"/>
      <c r="E326" s="166"/>
      <c r="F326" s="166"/>
      <c r="G326" s="167"/>
      <c r="H326" s="132">
        <f>SUM(K214:K228)</f>
        <v>0</v>
      </c>
      <c r="I326" s="133"/>
      <c r="J326" s="132">
        <f>SUM(L214:L228)</f>
        <v>0</v>
      </c>
      <c r="K326" s="143"/>
      <c r="L326" s="143"/>
      <c r="M326" s="58">
        <f t="shared" si="0"/>
        <v>0</v>
      </c>
    </row>
    <row r="327" spans="1:13" ht="15" thickBot="1">
      <c r="A327" s="165" t="s">
        <v>204</v>
      </c>
      <c r="B327" s="166"/>
      <c r="C327" s="166"/>
      <c r="D327" s="166"/>
      <c r="E327" s="166"/>
      <c r="F327" s="166"/>
      <c r="G327" s="167"/>
      <c r="H327" s="132">
        <f>SUM(K233:K235)</f>
        <v>0</v>
      </c>
      <c r="I327" s="133"/>
      <c r="J327" s="132">
        <f>SUM(L233:L235)</f>
        <v>0</v>
      </c>
      <c r="K327" s="143"/>
      <c r="L327" s="143"/>
      <c r="M327" s="58">
        <f t="shared" si="0"/>
        <v>0</v>
      </c>
    </row>
    <row r="328" spans="1:13" ht="15" thickBot="1">
      <c r="A328" s="165" t="s">
        <v>205</v>
      </c>
      <c r="B328" s="166"/>
      <c r="C328" s="166"/>
      <c r="D328" s="166"/>
      <c r="E328" s="166"/>
      <c r="F328" s="166"/>
      <c r="G328" s="167"/>
      <c r="H328" s="132">
        <f>SUM(K246:K263)</f>
        <v>0</v>
      </c>
      <c r="I328" s="133"/>
      <c r="J328" s="132">
        <f>SUM(L246:L263)</f>
        <v>0</v>
      </c>
      <c r="K328" s="143"/>
      <c r="L328" s="143"/>
      <c r="M328" s="58">
        <f t="shared" si="0"/>
        <v>0</v>
      </c>
    </row>
    <row r="329" spans="1:13" ht="15" thickBot="1">
      <c r="A329" s="165" t="s">
        <v>206</v>
      </c>
      <c r="B329" s="166"/>
      <c r="C329" s="166"/>
      <c r="D329" s="166"/>
      <c r="E329" s="166"/>
      <c r="F329" s="166"/>
      <c r="G329" s="167"/>
      <c r="H329" s="132">
        <f>SUM(K269:K289)</f>
        <v>0</v>
      </c>
      <c r="I329" s="133"/>
      <c r="J329" s="132">
        <f>SUM(L269:L289)</f>
        <v>0</v>
      </c>
      <c r="K329" s="143"/>
      <c r="L329" s="143"/>
      <c r="M329" s="58">
        <f t="shared" si="0"/>
        <v>0</v>
      </c>
    </row>
    <row r="330" spans="1:13" ht="15" thickBot="1">
      <c r="A330" s="129" t="s">
        <v>237</v>
      </c>
      <c r="B330" s="130"/>
      <c r="C330" s="130"/>
      <c r="D330" s="130"/>
      <c r="E330" s="130"/>
      <c r="F330" s="130"/>
      <c r="G330" s="131"/>
      <c r="H330" s="132">
        <f>SUM(K295)</f>
        <v>0</v>
      </c>
      <c r="I330" s="133"/>
      <c r="J330" s="132">
        <f>SUM(L295)</f>
        <v>0</v>
      </c>
      <c r="K330" s="143"/>
      <c r="L330" s="144"/>
      <c r="M330" s="58">
        <f t="shared" si="0"/>
        <v>0</v>
      </c>
    </row>
    <row r="331" spans="1:17" ht="15" thickBot="1">
      <c r="A331" s="129" t="s">
        <v>245</v>
      </c>
      <c r="B331" s="130"/>
      <c r="C331" s="130"/>
      <c r="D331" s="130"/>
      <c r="E331" s="130"/>
      <c r="F331" s="130"/>
      <c r="G331" s="131"/>
      <c r="H331" s="132">
        <f>SUM(K303:K308)</f>
        <v>0</v>
      </c>
      <c r="I331" s="133"/>
      <c r="J331" s="132">
        <f>SUM(L303:L308)</f>
        <v>0</v>
      </c>
      <c r="K331" s="143"/>
      <c r="L331" s="144"/>
      <c r="M331" s="58">
        <f t="shared" si="0"/>
        <v>0</v>
      </c>
      <c r="Q331" t="s">
        <v>244</v>
      </c>
    </row>
    <row r="332" spans="1:13" ht="32.25" customHeight="1" thickBot="1">
      <c r="A332" s="129" t="s">
        <v>249</v>
      </c>
      <c r="B332" s="130"/>
      <c r="C332" s="130"/>
      <c r="D332" s="130"/>
      <c r="E332" s="130"/>
      <c r="F332" s="130"/>
      <c r="G332" s="131"/>
      <c r="H332" s="132">
        <f>SUM(K313:K318)</f>
        <v>0</v>
      </c>
      <c r="I332" s="133"/>
      <c r="J332" s="132">
        <f>SUM(L313:M318)</f>
        <v>0</v>
      </c>
      <c r="K332" s="143"/>
      <c r="L332" s="144"/>
      <c r="M332" s="58">
        <f t="shared" si="0"/>
        <v>0</v>
      </c>
    </row>
    <row r="333" spans="1:13" ht="15" thickBot="1">
      <c r="A333" s="159" t="s">
        <v>94</v>
      </c>
      <c r="B333" s="160"/>
      <c r="C333" s="160"/>
      <c r="D333" s="160"/>
      <c r="E333" s="160"/>
      <c r="F333" s="160"/>
      <c r="G333" s="161"/>
      <c r="H333" s="162">
        <f>SUM(H321:I332)</f>
        <v>0</v>
      </c>
      <c r="I333" s="163"/>
      <c r="J333" s="162">
        <f>SUM(J321:L332)</f>
        <v>0</v>
      </c>
      <c r="K333" s="164"/>
      <c r="L333" s="164"/>
      <c r="M333" s="59">
        <f>SUM(M321:M332)</f>
        <v>0</v>
      </c>
    </row>
  </sheetData>
  <sheetProtection/>
  <mergeCells count="665">
    <mergeCell ref="A27:G27"/>
    <mergeCell ref="A11:M12"/>
    <mergeCell ref="A295:G297"/>
    <mergeCell ref="H295:H297"/>
    <mergeCell ref="I295:J297"/>
    <mergeCell ref="K295:K297"/>
    <mergeCell ref="L295:M297"/>
    <mergeCell ref="I294:J294"/>
    <mergeCell ref="L294:M294"/>
    <mergeCell ref="A19:G20"/>
    <mergeCell ref="A330:G330"/>
    <mergeCell ref="J330:L330"/>
    <mergeCell ref="H330:I330"/>
    <mergeCell ref="A300:M300"/>
    <mergeCell ref="A301:G302"/>
    <mergeCell ref="A292:M292"/>
    <mergeCell ref="A293:G294"/>
    <mergeCell ref="H293:H294"/>
    <mergeCell ref="I293:J293"/>
    <mergeCell ref="L293:M293"/>
    <mergeCell ref="A2:M2"/>
    <mergeCell ref="A13:M13"/>
    <mergeCell ref="A15:M15"/>
    <mergeCell ref="A16:M16"/>
    <mergeCell ref="A17:G18"/>
    <mergeCell ref="H17:H18"/>
    <mergeCell ref="I17:J17"/>
    <mergeCell ref="L17:M17"/>
    <mergeCell ref="I18:J18"/>
    <mergeCell ref="L18:M18"/>
    <mergeCell ref="H19:H21"/>
    <mergeCell ref="I19:J21"/>
    <mergeCell ref="K19:K21"/>
    <mergeCell ref="L19:M21"/>
    <mergeCell ref="A21:G21"/>
    <mergeCell ref="A22:G23"/>
    <mergeCell ref="H22:H24"/>
    <mergeCell ref="I22:J24"/>
    <mergeCell ref="K22:K24"/>
    <mergeCell ref="L22:M24"/>
    <mergeCell ref="A25:G26"/>
    <mergeCell ref="H25:H27"/>
    <mergeCell ref="I25:J27"/>
    <mergeCell ref="K25:K27"/>
    <mergeCell ref="L25:M27"/>
    <mergeCell ref="A28:G29"/>
    <mergeCell ref="H28:H30"/>
    <mergeCell ref="I28:J30"/>
    <mergeCell ref="K28:K30"/>
    <mergeCell ref="L28:M30"/>
    <mergeCell ref="A31:G32"/>
    <mergeCell ref="H31:H33"/>
    <mergeCell ref="I31:J33"/>
    <mergeCell ref="K31:K33"/>
    <mergeCell ref="L31:M33"/>
    <mergeCell ref="A34:G35"/>
    <mergeCell ref="H34:H36"/>
    <mergeCell ref="I34:J36"/>
    <mergeCell ref="K34:K36"/>
    <mergeCell ref="L34:M36"/>
    <mergeCell ref="A37:G38"/>
    <mergeCell ref="H37:H39"/>
    <mergeCell ref="I37:J39"/>
    <mergeCell ref="K37:K39"/>
    <mergeCell ref="L37:M39"/>
    <mergeCell ref="A40:G40"/>
    <mergeCell ref="H40:H42"/>
    <mergeCell ref="I40:J42"/>
    <mergeCell ref="K40:K42"/>
    <mergeCell ref="L40:M42"/>
    <mergeCell ref="A41:G41"/>
    <mergeCell ref="A42:G42"/>
    <mergeCell ref="A43:G43"/>
    <mergeCell ref="H43:H45"/>
    <mergeCell ref="I43:J45"/>
    <mergeCell ref="K43:K45"/>
    <mergeCell ref="L43:M45"/>
    <mergeCell ref="A44:G44"/>
    <mergeCell ref="A45:G45"/>
    <mergeCell ref="A46:G46"/>
    <mergeCell ref="H46:H48"/>
    <mergeCell ref="I46:J48"/>
    <mergeCell ref="K46:K48"/>
    <mergeCell ref="L46:M48"/>
    <mergeCell ref="A47:G47"/>
    <mergeCell ref="A48:G48"/>
    <mergeCell ref="A49:G49"/>
    <mergeCell ref="H49:H51"/>
    <mergeCell ref="I49:J51"/>
    <mergeCell ref="K49:K51"/>
    <mergeCell ref="L49:M51"/>
    <mergeCell ref="A50:G50"/>
    <mergeCell ref="A51:G51"/>
    <mergeCell ref="A52:G52"/>
    <mergeCell ref="H52:H54"/>
    <mergeCell ref="I52:J54"/>
    <mergeCell ref="K52:K54"/>
    <mergeCell ref="L52:M54"/>
    <mergeCell ref="A53:G53"/>
    <mergeCell ref="A54:G54"/>
    <mergeCell ref="A61:M61"/>
    <mergeCell ref="A62:M62"/>
    <mergeCell ref="A63:G64"/>
    <mergeCell ref="H63:H64"/>
    <mergeCell ref="I63:J63"/>
    <mergeCell ref="L63:M63"/>
    <mergeCell ref="I64:J64"/>
    <mergeCell ref="L64:M64"/>
    <mergeCell ref="A65:G65"/>
    <mergeCell ref="H65:H67"/>
    <mergeCell ref="I65:J67"/>
    <mergeCell ref="K65:K67"/>
    <mergeCell ref="L65:M67"/>
    <mergeCell ref="A66:G66"/>
    <mergeCell ref="A67:G67"/>
    <mergeCell ref="A68:G68"/>
    <mergeCell ref="H68:H70"/>
    <mergeCell ref="I68:J70"/>
    <mergeCell ref="K68:K70"/>
    <mergeCell ref="L68:M70"/>
    <mergeCell ref="A69:G69"/>
    <mergeCell ref="A70:G70"/>
    <mergeCell ref="A71:G71"/>
    <mergeCell ref="H71:H73"/>
    <mergeCell ref="I71:J73"/>
    <mergeCell ref="K71:K73"/>
    <mergeCell ref="L71:M73"/>
    <mergeCell ref="A72:G72"/>
    <mergeCell ref="A73:G73"/>
    <mergeCell ref="A74:G74"/>
    <mergeCell ref="H74:H76"/>
    <mergeCell ref="I74:J76"/>
    <mergeCell ref="K74:K76"/>
    <mergeCell ref="L74:M76"/>
    <mergeCell ref="A75:G75"/>
    <mergeCell ref="A76:G76"/>
    <mergeCell ref="A77:G77"/>
    <mergeCell ref="H77:H79"/>
    <mergeCell ref="I77:J79"/>
    <mergeCell ref="K77:K79"/>
    <mergeCell ref="L77:M79"/>
    <mergeCell ref="A78:G78"/>
    <mergeCell ref="A79:G79"/>
    <mergeCell ref="A80:G80"/>
    <mergeCell ref="H80:H82"/>
    <mergeCell ref="I80:J82"/>
    <mergeCell ref="K80:K82"/>
    <mergeCell ref="L80:M82"/>
    <mergeCell ref="A81:G81"/>
    <mergeCell ref="A82:G82"/>
    <mergeCell ref="A83:G83"/>
    <mergeCell ref="H83:H85"/>
    <mergeCell ref="I83:J85"/>
    <mergeCell ref="K83:K85"/>
    <mergeCell ref="L83:M85"/>
    <mergeCell ref="A84:G84"/>
    <mergeCell ref="A85:G85"/>
    <mergeCell ref="A86:G86"/>
    <mergeCell ref="H86:H88"/>
    <mergeCell ref="I86:J88"/>
    <mergeCell ref="K86:K88"/>
    <mergeCell ref="L86:M88"/>
    <mergeCell ref="A87:G87"/>
    <mergeCell ref="A88:G88"/>
    <mergeCell ref="A89:G89"/>
    <mergeCell ref="H89:H91"/>
    <mergeCell ref="I89:J91"/>
    <mergeCell ref="K89:K91"/>
    <mergeCell ref="L89:M91"/>
    <mergeCell ref="A90:G90"/>
    <mergeCell ref="A91:G91"/>
    <mergeCell ref="A92:G92"/>
    <mergeCell ref="H92:H94"/>
    <mergeCell ref="I92:J94"/>
    <mergeCell ref="K92:K94"/>
    <mergeCell ref="L92:M94"/>
    <mergeCell ref="A93:G93"/>
    <mergeCell ref="A94:G94"/>
    <mergeCell ref="A95:G95"/>
    <mergeCell ref="H95:H97"/>
    <mergeCell ref="I95:J97"/>
    <mergeCell ref="K95:K97"/>
    <mergeCell ref="L95:M97"/>
    <mergeCell ref="A96:G96"/>
    <mergeCell ref="A97:G97"/>
    <mergeCell ref="A98:G98"/>
    <mergeCell ref="H98:H100"/>
    <mergeCell ref="I98:J100"/>
    <mergeCell ref="K98:K100"/>
    <mergeCell ref="L98:M100"/>
    <mergeCell ref="A99:G99"/>
    <mergeCell ref="A100:G100"/>
    <mergeCell ref="A101:G101"/>
    <mergeCell ref="H101:H103"/>
    <mergeCell ref="I101:J103"/>
    <mergeCell ref="K101:K103"/>
    <mergeCell ref="L101:M103"/>
    <mergeCell ref="A102:G102"/>
    <mergeCell ref="A103:G103"/>
    <mergeCell ref="A104:G104"/>
    <mergeCell ref="H104:H106"/>
    <mergeCell ref="I104:J106"/>
    <mergeCell ref="K104:K106"/>
    <mergeCell ref="L104:M106"/>
    <mergeCell ref="A105:G105"/>
    <mergeCell ref="A106:G106"/>
    <mergeCell ref="A107:G107"/>
    <mergeCell ref="H107:H109"/>
    <mergeCell ref="I107:J109"/>
    <mergeCell ref="K107:K109"/>
    <mergeCell ref="L107:M109"/>
    <mergeCell ref="A108:G108"/>
    <mergeCell ref="A109:G109"/>
    <mergeCell ref="A110:G110"/>
    <mergeCell ref="H110:H112"/>
    <mergeCell ref="I110:J112"/>
    <mergeCell ref="K110:K112"/>
    <mergeCell ref="L110:M112"/>
    <mergeCell ref="A111:G111"/>
    <mergeCell ref="A112:G112"/>
    <mergeCell ref="A113:G113"/>
    <mergeCell ref="H113:H115"/>
    <mergeCell ref="I113:J115"/>
    <mergeCell ref="K113:K115"/>
    <mergeCell ref="L113:M115"/>
    <mergeCell ref="A114:G114"/>
    <mergeCell ref="A115:G115"/>
    <mergeCell ref="A116:G116"/>
    <mergeCell ref="H116:H118"/>
    <mergeCell ref="I116:J118"/>
    <mergeCell ref="K116:K118"/>
    <mergeCell ref="L116:M118"/>
    <mergeCell ref="A117:G117"/>
    <mergeCell ref="A118:G118"/>
    <mergeCell ref="A119:G119"/>
    <mergeCell ref="H119:H121"/>
    <mergeCell ref="I119:J121"/>
    <mergeCell ref="K119:K121"/>
    <mergeCell ref="L119:M121"/>
    <mergeCell ref="A120:G120"/>
    <mergeCell ref="A121:G121"/>
    <mergeCell ref="A125:G125"/>
    <mergeCell ref="H125:H127"/>
    <mergeCell ref="I125:J127"/>
    <mergeCell ref="K125:K127"/>
    <mergeCell ref="L125:M127"/>
    <mergeCell ref="A126:G126"/>
    <mergeCell ref="A127:G127"/>
    <mergeCell ref="A128:G128"/>
    <mergeCell ref="H128:H130"/>
    <mergeCell ref="I128:J130"/>
    <mergeCell ref="K128:K130"/>
    <mergeCell ref="L128:M130"/>
    <mergeCell ref="A129:G129"/>
    <mergeCell ref="A130:G130"/>
    <mergeCell ref="A131:G131"/>
    <mergeCell ref="H131:H133"/>
    <mergeCell ref="I131:J133"/>
    <mergeCell ref="K131:K133"/>
    <mergeCell ref="L131:M133"/>
    <mergeCell ref="A132:G132"/>
    <mergeCell ref="A133:G133"/>
    <mergeCell ref="A134:G134"/>
    <mergeCell ref="H134:H136"/>
    <mergeCell ref="I134:J136"/>
    <mergeCell ref="K134:K136"/>
    <mergeCell ref="L134:M136"/>
    <mergeCell ref="A135:G135"/>
    <mergeCell ref="A136:G136"/>
    <mergeCell ref="A137:M137"/>
    <mergeCell ref="A138:M138"/>
    <mergeCell ref="A139:G140"/>
    <mergeCell ref="H139:H140"/>
    <mergeCell ref="I139:J139"/>
    <mergeCell ref="L139:M139"/>
    <mergeCell ref="I140:J140"/>
    <mergeCell ref="L140:M140"/>
    <mergeCell ref="A141:G141"/>
    <mergeCell ref="H141:H143"/>
    <mergeCell ref="I141:J143"/>
    <mergeCell ref="K141:K143"/>
    <mergeCell ref="L141:M143"/>
    <mergeCell ref="A142:G142"/>
    <mergeCell ref="A143:G143"/>
    <mergeCell ref="A144:G144"/>
    <mergeCell ref="H144:H146"/>
    <mergeCell ref="I144:J146"/>
    <mergeCell ref="K144:K146"/>
    <mergeCell ref="L144:M146"/>
    <mergeCell ref="A145:G145"/>
    <mergeCell ref="A146:G146"/>
    <mergeCell ref="A147:G147"/>
    <mergeCell ref="H147:H149"/>
    <mergeCell ref="I147:J149"/>
    <mergeCell ref="K147:K149"/>
    <mergeCell ref="L147:M149"/>
    <mergeCell ref="A148:G148"/>
    <mergeCell ref="A149:G149"/>
    <mergeCell ref="A150:G150"/>
    <mergeCell ref="H150:H152"/>
    <mergeCell ref="I150:J152"/>
    <mergeCell ref="K150:K152"/>
    <mergeCell ref="L150:M152"/>
    <mergeCell ref="A151:G151"/>
    <mergeCell ref="A152:G152"/>
    <mergeCell ref="A153:G153"/>
    <mergeCell ref="H153:H155"/>
    <mergeCell ref="I153:J155"/>
    <mergeCell ref="K153:K155"/>
    <mergeCell ref="L153:M155"/>
    <mergeCell ref="A154:G154"/>
    <mergeCell ref="A155:G155"/>
    <mergeCell ref="A156:G156"/>
    <mergeCell ref="H156:H158"/>
    <mergeCell ref="I156:J158"/>
    <mergeCell ref="K156:K158"/>
    <mergeCell ref="L156:M158"/>
    <mergeCell ref="A157:G157"/>
    <mergeCell ref="A158:G158"/>
    <mergeCell ref="A159:G159"/>
    <mergeCell ref="H159:H161"/>
    <mergeCell ref="I159:J161"/>
    <mergeCell ref="K159:K161"/>
    <mergeCell ref="L159:M161"/>
    <mergeCell ref="A160:G160"/>
    <mergeCell ref="A161:G161"/>
    <mergeCell ref="A162:G162"/>
    <mergeCell ref="H162:H164"/>
    <mergeCell ref="I162:J164"/>
    <mergeCell ref="K162:K164"/>
    <mergeCell ref="L162:M164"/>
    <mergeCell ref="A163:G163"/>
    <mergeCell ref="A164:G164"/>
    <mergeCell ref="A165:M165"/>
    <mergeCell ref="A166:M166"/>
    <mergeCell ref="A167:G168"/>
    <mergeCell ref="H167:H168"/>
    <mergeCell ref="I167:J167"/>
    <mergeCell ref="L167:M167"/>
    <mergeCell ref="I168:J168"/>
    <mergeCell ref="L168:M168"/>
    <mergeCell ref="A169:G169"/>
    <mergeCell ref="H169:H171"/>
    <mergeCell ref="I169:J171"/>
    <mergeCell ref="K169:K171"/>
    <mergeCell ref="L169:M171"/>
    <mergeCell ref="A170:G170"/>
    <mergeCell ref="A171:G171"/>
    <mergeCell ref="A172:G172"/>
    <mergeCell ref="H172:H174"/>
    <mergeCell ref="I172:J174"/>
    <mergeCell ref="K172:K174"/>
    <mergeCell ref="L172:M174"/>
    <mergeCell ref="A173:G173"/>
    <mergeCell ref="A174:G174"/>
    <mergeCell ref="A175:G175"/>
    <mergeCell ref="H175:H177"/>
    <mergeCell ref="I175:J177"/>
    <mergeCell ref="K175:K177"/>
    <mergeCell ref="L175:M177"/>
    <mergeCell ref="A176:G176"/>
    <mergeCell ref="A177:G177"/>
    <mergeCell ref="A178:G178"/>
    <mergeCell ref="H178:H180"/>
    <mergeCell ref="I178:J180"/>
    <mergeCell ref="K178:K180"/>
    <mergeCell ref="L178:M180"/>
    <mergeCell ref="A179:G179"/>
    <mergeCell ref="A180:G180"/>
    <mergeCell ref="A184:G184"/>
    <mergeCell ref="H184:H186"/>
    <mergeCell ref="I184:J186"/>
    <mergeCell ref="K184:K186"/>
    <mergeCell ref="L184:M186"/>
    <mergeCell ref="A185:G185"/>
    <mergeCell ref="A186:G186"/>
    <mergeCell ref="A187:G187"/>
    <mergeCell ref="H187:H189"/>
    <mergeCell ref="I187:J189"/>
    <mergeCell ref="K187:K189"/>
    <mergeCell ref="L187:M189"/>
    <mergeCell ref="A188:G188"/>
    <mergeCell ref="A189:G189"/>
    <mergeCell ref="A190:G190"/>
    <mergeCell ref="H190:H192"/>
    <mergeCell ref="I190:J192"/>
    <mergeCell ref="K190:K192"/>
    <mergeCell ref="L190:M192"/>
    <mergeCell ref="A191:G191"/>
    <mergeCell ref="A192:G192"/>
    <mergeCell ref="A193:G193"/>
    <mergeCell ref="H193:H196"/>
    <mergeCell ref="I193:J196"/>
    <mergeCell ref="K193:K196"/>
    <mergeCell ref="L193:M196"/>
    <mergeCell ref="A194:G194"/>
    <mergeCell ref="A195:G195"/>
    <mergeCell ref="A196:G196"/>
    <mergeCell ref="A197:G197"/>
    <mergeCell ref="H197:H199"/>
    <mergeCell ref="I197:J199"/>
    <mergeCell ref="K197:K199"/>
    <mergeCell ref="L197:M199"/>
    <mergeCell ref="A198:G198"/>
    <mergeCell ref="A199:G199"/>
    <mergeCell ref="A200:M200"/>
    <mergeCell ref="A201:M201"/>
    <mergeCell ref="A202:G203"/>
    <mergeCell ref="H202:H203"/>
    <mergeCell ref="I202:J202"/>
    <mergeCell ref="L202:M202"/>
    <mergeCell ref="I203:J203"/>
    <mergeCell ref="L203:M203"/>
    <mergeCell ref="A204:G204"/>
    <mergeCell ref="H204:H206"/>
    <mergeCell ref="I204:J206"/>
    <mergeCell ref="K204:K206"/>
    <mergeCell ref="L204:M206"/>
    <mergeCell ref="A205:G205"/>
    <mergeCell ref="A206:G206"/>
    <mergeCell ref="A207:G207"/>
    <mergeCell ref="H207:H209"/>
    <mergeCell ref="I207:J209"/>
    <mergeCell ref="K207:K209"/>
    <mergeCell ref="L207:M209"/>
    <mergeCell ref="A208:G208"/>
    <mergeCell ref="A209:G209"/>
    <mergeCell ref="A210:M210"/>
    <mergeCell ref="A211:M211"/>
    <mergeCell ref="A212:G213"/>
    <mergeCell ref="H212:H213"/>
    <mergeCell ref="I212:J212"/>
    <mergeCell ref="L212:M212"/>
    <mergeCell ref="I213:J213"/>
    <mergeCell ref="L213:M213"/>
    <mergeCell ref="A214:G214"/>
    <mergeCell ref="H214:H216"/>
    <mergeCell ref="I214:J216"/>
    <mergeCell ref="K214:K216"/>
    <mergeCell ref="L214:M216"/>
    <mergeCell ref="A215:G215"/>
    <mergeCell ref="A216:G216"/>
    <mergeCell ref="A217:G217"/>
    <mergeCell ref="H217:H219"/>
    <mergeCell ref="I217:J219"/>
    <mergeCell ref="K217:K219"/>
    <mergeCell ref="L217:M219"/>
    <mergeCell ref="A218:G218"/>
    <mergeCell ref="A219:G219"/>
    <mergeCell ref="A220:G220"/>
    <mergeCell ref="H220:H222"/>
    <mergeCell ref="I220:J222"/>
    <mergeCell ref="K220:K222"/>
    <mergeCell ref="L220:M222"/>
    <mergeCell ref="A221:G221"/>
    <mergeCell ref="A222:G222"/>
    <mergeCell ref="A223:G223"/>
    <mergeCell ref="H223:H225"/>
    <mergeCell ref="I223:J225"/>
    <mergeCell ref="K223:K225"/>
    <mergeCell ref="L223:M225"/>
    <mergeCell ref="A224:G224"/>
    <mergeCell ref="A225:G225"/>
    <mergeCell ref="A226:G226"/>
    <mergeCell ref="H226:H228"/>
    <mergeCell ref="I226:J228"/>
    <mergeCell ref="K226:K228"/>
    <mergeCell ref="L226:M228"/>
    <mergeCell ref="A227:G227"/>
    <mergeCell ref="A228:G228"/>
    <mergeCell ref="A229:M229"/>
    <mergeCell ref="A230:M230"/>
    <mergeCell ref="A231:G232"/>
    <mergeCell ref="H231:H232"/>
    <mergeCell ref="I231:J231"/>
    <mergeCell ref="L231:M231"/>
    <mergeCell ref="I232:J232"/>
    <mergeCell ref="L232:M232"/>
    <mergeCell ref="A233:G233"/>
    <mergeCell ref="H233:H235"/>
    <mergeCell ref="I233:J235"/>
    <mergeCell ref="K233:K235"/>
    <mergeCell ref="L233:M235"/>
    <mergeCell ref="A234:G234"/>
    <mergeCell ref="A235:G235"/>
    <mergeCell ref="A242:M242"/>
    <mergeCell ref="A243:M243"/>
    <mergeCell ref="A244:G245"/>
    <mergeCell ref="H244:H245"/>
    <mergeCell ref="I244:J244"/>
    <mergeCell ref="L244:M244"/>
    <mergeCell ref="I245:J245"/>
    <mergeCell ref="L245:M245"/>
    <mergeCell ref="A246:G246"/>
    <mergeCell ref="H246:H248"/>
    <mergeCell ref="I246:J248"/>
    <mergeCell ref="K246:K248"/>
    <mergeCell ref="L246:M248"/>
    <mergeCell ref="A247:G247"/>
    <mergeCell ref="A248:G248"/>
    <mergeCell ref="A249:G249"/>
    <mergeCell ref="H249:H251"/>
    <mergeCell ref="I249:J251"/>
    <mergeCell ref="K249:K251"/>
    <mergeCell ref="L249:M251"/>
    <mergeCell ref="A250:G250"/>
    <mergeCell ref="A251:G251"/>
    <mergeCell ref="A252:G252"/>
    <mergeCell ref="H252:H254"/>
    <mergeCell ref="I252:J254"/>
    <mergeCell ref="K252:K254"/>
    <mergeCell ref="L252:M254"/>
    <mergeCell ref="A253:G253"/>
    <mergeCell ref="A254:G254"/>
    <mergeCell ref="A255:G255"/>
    <mergeCell ref="H255:H257"/>
    <mergeCell ref="I255:J257"/>
    <mergeCell ref="K255:K257"/>
    <mergeCell ref="L255:M257"/>
    <mergeCell ref="A256:G256"/>
    <mergeCell ref="A257:G257"/>
    <mergeCell ref="A258:G258"/>
    <mergeCell ref="H258:H260"/>
    <mergeCell ref="I258:J260"/>
    <mergeCell ref="K258:K260"/>
    <mergeCell ref="L258:M260"/>
    <mergeCell ref="A259:G259"/>
    <mergeCell ref="A260:G260"/>
    <mergeCell ref="A261:G261"/>
    <mergeCell ref="H261:H263"/>
    <mergeCell ref="I261:J263"/>
    <mergeCell ref="K261:K263"/>
    <mergeCell ref="L261:M263"/>
    <mergeCell ref="A262:G262"/>
    <mergeCell ref="A263:G263"/>
    <mergeCell ref="A266:M266"/>
    <mergeCell ref="A267:G268"/>
    <mergeCell ref="H267:H268"/>
    <mergeCell ref="I267:J267"/>
    <mergeCell ref="L267:M267"/>
    <mergeCell ref="I268:J268"/>
    <mergeCell ref="L268:M268"/>
    <mergeCell ref="A269:G269"/>
    <mergeCell ref="H269:H271"/>
    <mergeCell ref="I269:J271"/>
    <mergeCell ref="K269:K271"/>
    <mergeCell ref="L269:M271"/>
    <mergeCell ref="A270:G270"/>
    <mergeCell ref="A271:G271"/>
    <mergeCell ref="A272:G272"/>
    <mergeCell ref="H272:H274"/>
    <mergeCell ref="I272:J274"/>
    <mergeCell ref="K272:K274"/>
    <mergeCell ref="L272:M274"/>
    <mergeCell ref="A273:G273"/>
    <mergeCell ref="A274:G274"/>
    <mergeCell ref="A275:G275"/>
    <mergeCell ref="H275:H277"/>
    <mergeCell ref="I275:J277"/>
    <mergeCell ref="K275:K277"/>
    <mergeCell ref="L275:M277"/>
    <mergeCell ref="A276:G276"/>
    <mergeCell ref="A277:G277"/>
    <mergeCell ref="A278:G278"/>
    <mergeCell ref="H278:H280"/>
    <mergeCell ref="I278:J280"/>
    <mergeCell ref="K278:K280"/>
    <mergeCell ref="L278:M280"/>
    <mergeCell ref="A279:G279"/>
    <mergeCell ref="A280:G280"/>
    <mergeCell ref="A281:G281"/>
    <mergeCell ref="H281:H286"/>
    <mergeCell ref="I281:J286"/>
    <mergeCell ref="K281:K286"/>
    <mergeCell ref="L281:M286"/>
    <mergeCell ref="A282:G282"/>
    <mergeCell ref="A283:G283"/>
    <mergeCell ref="A284:G284"/>
    <mergeCell ref="A285:G285"/>
    <mergeCell ref="A286:G286"/>
    <mergeCell ref="A287:G287"/>
    <mergeCell ref="H287:H289"/>
    <mergeCell ref="I287:J289"/>
    <mergeCell ref="K287:K289"/>
    <mergeCell ref="L287:M289"/>
    <mergeCell ref="A288:G288"/>
    <mergeCell ref="A289:G289"/>
    <mergeCell ref="H301:H302"/>
    <mergeCell ref="I301:J301"/>
    <mergeCell ref="L301:M301"/>
    <mergeCell ref="I302:J302"/>
    <mergeCell ref="L302:M302"/>
    <mergeCell ref="A303:G303"/>
    <mergeCell ref="H303:H305"/>
    <mergeCell ref="I303:J305"/>
    <mergeCell ref="K303:K305"/>
    <mergeCell ref="L303:M305"/>
    <mergeCell ref="A304:G304"/>
    <mergeCell ref="A305:G305"/>
    <mergeCell ref="A306:G306"/>
    <mergeCell ref="H306:H308"/>
    <mergeCell ref="I306:J308"/>
    <mergeCell ref="K306:K308"/>
    <mergeCell ref="L306:M308"/>
    <mergeCell ref="A307:G307"/>
    <mergeCell ref="A308:G308"/>
    <mergeCell ref="H320:I320"/>
    <mergeCell ref="J320:L320"/>
    <mergeCell ref="A321:G321"/>
    <mergeCell ref="H321:I321"/>
    <mergeCell ref="J321:L321"/>
    <mergeCell ref="A310:M310"/>
    <mergeCell ref="A311:G312"/>
    <mergeCell ref="A322:G322"/>
    <mergeCell ref="H322:I322"/>
    <mergeCell ref="J322:L322"/>
    <mergeCell ref="A323:G323"/>
    <mergeCell ref="H323:I323"/>
    <mergeCell ref="J323:L323"/>
    <mergeCell ref="A324:G324"/>
    <mergeCell ref="H324:I324"/>
    <mergeCell ref="J324:L324"/>
    <mergeCell ref="A325:G325"/>
    <mergeCell ref="H325:I325"/>
    <mergeCell ref="J325:L325"/>
    <mergeCell ref="J328:L328"/>
    <mergeCell ref="A329:G329"/>
    <mergeCell ref="H329:I329"/>
    <mergeCell ref="J329:L329"/>
    <mergeCell ref="A326:G326"/>
    <mergeCell ref="H326:I326"/>
    <mergeCell ref="J326:L326"/>
    <mergeCell ref="A327:G327"/>
    <mergeCell ref="H327:I327"/>
    <mergeCell ref="J327:L327"/>
    <mergeCell ref="L311:M311"/>
    <mergeCell ref="I311:J311"/>
    <mergeCell ref="A331:G331"/>
    <mergeCell ref="A333:G333"/>
    <mergeCell ref="H333:I333"/>
    <mergeCell ref="J333:L333"/>
    <mergeCell ref="H331:I331"/>
    <mergeCell ref="J331:L331"/>
    <mergeCell ref="A328:G328"/>
    <mergeCell ref="H328:I328"/>
    <mergeCell ref="A315:G315"/>
    <mergeCell ref="A316:G316"/>
    <mergeCell ref="H316:H318"/>
    <mergeCell ref="L313:M315"/>
    <mergeCell ref="L312:M312"/>
    <mergeCell ref="L316:M318"/>
    <mergeCell ref="I312:J312"/>
    <mergeCell ref="H311:H312"/>
    <mergeCell ref="A313:G313"/>
    <mergeCell ref="H313:H315"/>
    <mergeCell ref="A317:G317"/>
    <mergeCell ref="A318:G318"/>
    <mergeCell ref="A332:G332"/>
    <mergeCell ref="H332:I332"/>
    <mergeCell ref="K313:K315"/>
    <mergeCell ref="K316:K318"/>
    <mergeCell ref="I313:J315"/>
    <mergeCell ref="I316:J318"/>
    <mergeCell ref="J332:L332"/>
    <mergeCell ref="A314:G314"/>
  </mergeCells>
  <printOptions/>
  <pageMargins left="0.7" right="0.7" top="0.75" bottom="0.75" header="0.3" footer="0.3"/>
  <pageSetup horizontalDpi="600" verticalDpi="600" orientation="portrait" paperSize="9" scale="72" r:id="rId1"/>
  <ignoredErrors>
    <ignoredError sqref="K43 K80 K2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2"/>
  <sheetViews>
    <sheetView zoomScale="55" zoomScaleNormal="55" zoomScalePageLayoutView="0" workbookViewId="0" topLeftCell="A279">
      <selection activeCell="R302" sqref="R302"/>
    </sheetView>
  </sheetViews>
  <sheetFormatPr defaultColWidth="9.140625" defaultRowHeight="15"/>
  <cols>
    <col min="1" max="10" width="8.8515625" style="30" customWidth="1"/>
    <col min="11" max="11" width="9.7109375" style="30" customWidth="1"/>
    <col min="12" max="12" width="8.8515625" style="30" customWidth="1"/>
    <col min="13" max="13" width="13.8515625" style="30" customWidth="1"/>
    <col min="14" max="16384" width="8.8515625" style="30" customWidth="1"/>
  </cols>
  <sheetData>
    <row r="1" spans="1:13" ht="14.2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22.5">
      <c r="A2" s="326" t="s">
        <v>112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8"/>
    </row>
    <row r="3" spans="1:13" ht="15" thickBot="1">
      <c r="A3" s="31"/>
      <c r="M3" s="32"/>
    </row>
    <row r="4" spans="1:13" ht="14.2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14.25">
      <c r="A5" s="33" t="s">
        <v>106</v>
      </c>
      <c r="D5" s="30" t="s">
        <v>113</v>
      </c>
      <c r="M5" s="32"/>
    </row>
    <row r="6" spans="1:13" ht="14.25">
      <c r="A6" s="33" t="s">
        <v>107</v>
      </c>
      <c r="D6" s="30" t="s">
        <v>160</v>
      </c>
      <c r="M6" s="32"/>
    </row>
    <row r="7" spans="1:13" ht="14.25">
      <c r="A7" s="33" t="s">
        <v>108</v>
      </c>
      <c r="D7" s="30" t="s">
        <v>136</v>
      </c>
      <c r="M7" s="32"/>
    </row>
    <row r="8" spans="1:13" ht="15" thickBo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4.25">
      <c r="A9" s="31"/>
      <c r="M9" s="32"/>
    </row>
    <row r="10" spans="1:13" ht="14.25">
      <c r="A10" s="33" t="s">
        <v>105</v>
      </c>
      <c r="M10" s="32"/>
    </row>
    <row r="11" spans="1:13" ht="14.25">
      <c r="A11" s="292" t="s">
        <v>240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4"/>
    </row>
    <row r="12" spans="1:13" ht="14.25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4"/>
    </row>
    <row r="13" spans="1:13" ht="22.5">
      <c r="A13" s="326" t="s">
        <v>209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8"/>
    </row>
    <row r="15" spans="1:13" ht="15" thickBo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</row>
    <row r="16" spans="1:13" ht="15.75" thickBot="1">
      <c r="A16" s="171" t="s">
        <v>210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</row>
    <row r="17" spans="1:13" ht="14.25">
      <c r="A17" s="174" t="s">
        <v>0</v>
      </c>
      <c r="B17" s="175"/>
      <c r="C17" s="175"/>
      <c r="D17" s="175"/>
      <c r="E17" s="175"/>
      <c r="F17" s="175"/>
      <c r="G17" s="176"/>
      <c r="H17" s="155" t="s">
        <v>1</v>
      </c>
      <c r="I17" s="157" t="s">
        <v>2</v>
      </c>
      <c r="J17" s="287"/>
      <c r="K17" s="37" t="s">
        <v>4</v>
      </c>
      <c r="L17" s="157" t="s">
        <v>4</v>
      </c>
      <c r="M17" s="158"/>
    </row>
    <row r="18" spans="1:13" ht="15" thickBot="1">
      <c r="A18" s="177"/>
      <c r="B18" s="178"/>
      <c r="C18" s="178"/>
      <c r="D18" s="178"/>
      <c r="E18" s="178"/>
      <c r="F18" s="178"/>
      <c r="G18" s="179"/>
      <c r="H18" s="156"/>
      <c r="I18" s="153" t="s">
        <v>3</v>
      </c>
      <c r="J18" s="288"/>
      <c r="K18" s="38" t="s">
        <v>3</v>
      </c>
      <c r="L18" s="153" t="s">
        <v>5</v>
      </c>
      <c r="M18" s="154"/>
    </row>
    <row r="19" spans="1:13" ht="14.25">
      <c r="A19" s="275" t="s">
        <v>211</v>
      </c>
      <c r="B19" s="276"/>
      <c r="C19" s="276"/>
      <c r="D19" s="276"/>
      <c r="E19" s="276"/>
      <c r="F19" s="276"/>
      <c r="G19" s="277"/>
      <c r="H19" s="263">
        <v>1</v>
      </c>
      <c r="I19" s="266">
        <v>0</v>
      </c>
      <c r="J19" s="281"/>
      <c r="K19" s="272">
        <f>1*I19</f>
        <v>0</v>
      </c>
      <c r="L19" s="266">
        <f>$K19*1.2</f>
        <v>0</v>
      </c>
      <c r="M19" s="267"/>
    </row>
    <row r="20" spans="1:13" ht="14.25">
      <c r="A20" s="278"/>
      <c r="B20" s="279"/>
      <c r="C20" s="279"/>
      <c r="D20" s="279"/>
      <c r="E20" s="279"/>
      <c r="F20" s="279"/>
      <c r="G20" s="280"/>
      <c r="H20" s="264"/>
      <c r="I20" s="268"/>
      <c r="J20" s="282"/>
      <c r="K20" s="273"/>
      <c r="L20" s="268"/>
      <c r="M20" s="269"/>
    </row>
    <row r="21" spans="1:13" ht="15" thickBot="1">
      <c r="A21" s="321"/>
      <c r="B21" s="322"/>
      <c r="C21" s="322"/>
      <c r="D21" s="322"/>
      <c r="E21" s="322"/>
      <c r="F21" s="322"/>
      <c r="G21" s="323"/>
      <c r="H21" s="265"/>
      <c r="I21" s="270"/>
      <c r="J21" s="283"/>
      <c r="K21" s="274"/>
      <c r="L21" s="270"/>
      <c r="M21" s="271"/>
    </row>
    <row r="22" spans="1:13" ht="14.25">
      <c r="A22" s="324" t="s">
        <v>212</v>
      </c>
      <c r="B22" s="317"/>
      <c r="C22" s="317"/>
      <c r="D22" s="317"/>
      <c r="E22" s="317"/>
      <c r="F22" s="317"/>
      <c r="G22" s="318"/>
      <c r="H22" s="263">
        <v>1</v>
      </c>
      <c r="I22" s="266">
        <v>0</v>
      </c>
      <c r="J22" s="281"/>
      <c r="K22" s="272">
        <f>1*I22</f>
        <v>0</v>
      </c>
      <c r="L22" s="266">
        <f>$K22*1.2</f>
        <v>0</v>
      </c>
      <c r="M22" s="267"/>
    </row>
    <row r="23" spans="1:13" ht="14.25">
      <c r="A23" s="325"/>
      <c r="B23" s="319"/>
      <c r="C23" s="319"/>
      <c r="D23" s="319"/>
      <c r="E23" s="319"/>
      <c r="F23" s="319"/>
      <c r="G23" s="320"/>
      <c r="H23" s="264"/>
      <c r="I23" s="268"/>
      <c r="J23" s="282"/>
      <c r="K23" s="273"/>
      <c r="L23" s="268"/>
      <c r="M23" s="269"/>
    </row>
    <row r="24" spans="1:13" ht="15" thickBot="1">
      <c r="A24" s="284"/>
      <c r="B24" s="285"/>
      <c r="C24" s="285"/>
      <c r="D24" s="285"/>
      <c r="E24" s="285"/>
      <c r="F24" s="285"/>
      <c r="G24" s="286"/>
      <c r="H24" s="265"/>
      <c r="I24" s="270"/>
      <c r="J24" s="283"/>
      <c r="K24" s="274"/>
      <c r="L24" s="270"/>
      <c r="M24" s="271"/>
    </row>
    <row r="25" spans="1:13" ht="14.25">
      <c r="A25" s="317" t="s">
        <v>213</v>
      </c>
      <c r="B25" s="317"/>
      <c r="C25" s="317"/>
      <c r="D25" s="317"/>
      <c r="E25" s="317"/>
      <c r="F25" s="317"/>
      <c r="G25" s="318"/>
      <c r="H25" s="263">
        <v>5</v>
      </c>
      <c r="I25" s="266">
        <v>0</v>
      </c>
      <c r="J25" s="281"/>
      <c r="K25" s="272">
        <f>5*I25</f>
        <v>0</v>
      </c>
      <c r="L25" s="266">
        <f>$K25*1.2</f>
        <v>0</v>
      </c>
      <c r="M25" s="267"/>
    </row>
    <row r="26" spans="1:13" ht="14.25">
      <c r="A26" s="319"/>
      <c r="B26" s="319"/>
      <c r="C26" s="319"/>
      <c r="D26" s="319"/>
      <c r="E26" s="319"/>
      <c r="F26" s="319"/>
      <c r="G26" s="320"/>
      <c r="H26" s="264"/>
      <c r="I26" s="268"/>
      <c r="J26" s="282"/>
      <c r="K26" s="273"/>
      <c r="L26" s="268"/>
      <c r="M26" s="269"/>
    </row>
    <row r="27" spans="1:13" ht="15" thickBot="1">
      <c r="A27" s="278"/>
      <c r="B27" s="279"/>
      <c r="C27" s="279"/>
      <c r="D27" s="279"/>
      <c r="E27" s="279"/>
      <c r="F27" s="279"/>
      <c r="G27" s="280"/>
      <c r="H27" s="265"/>
      <c r="I27" s="270"/>
      <c r="J27" s="283"/>
      <c r="K27" s="274"/>
      <c r="L27" s="270"/>
      <c r="M27" s="271"/>
    </row>
    <row r="28" spans="1:13" ht="14.25">
      <c r="A28" s="275" t="s">
        <v>214</v>
      </c>
      <c r="B28" s="276"/>
      <c r="C28" s="276"/>
      <c r="D28" s="276"/>
      <c r="E28" s="276"/>
      <c r="F28" s="276"/>
      <c r="G28" s="277"/>
      <c r="H28" s="263">
        <v>10</v>
      </c>
      <c r="I28" s="266">
        <v>0</v>
      </c>
      <c r="J28" s="281"/>
      <c r="K28" s="272">
        <f>10*I28</f>
        <v>0</v>
      </c>
      <c r="L28" s="266">
        <f>$K28*1.2</f>
        <v>0</v>
      </c>
      <c r="M28" s="267"/>
    </row>
    <row r="29" spans="1:13" ht="14.25">
      <c r="A29" s="278"/>
      <c r="B29" s="279"/>
      <c r="C29" s="279"/>
      <c r="D29" s="279"/>
      <c r="E29" s="279"/>
      <c r="F29" s="279"/>
      <c r="G29" s="280"/>
      <c r="H29" s="264"/>
      <c r="I29" s="268"/>
      <c r="J29" s="282"/>
      <c r="K29" s="273"/>
      <c r="L29" s="268"/>
      <c r="M29" s="269"/>
    </row>
    <row r="30" spans="1:13" ht="15" thickBot="1">
      <c r="A30" s="278"/>
      <c r="B30" s="279"/>
      <c r="C30" s="279"/>
      <c r="D30" s="279"/>
      <c r="E30" s="279"/>
      <c r="F30" s="279"/>
      <c r="G30" s="280"/>
      <c r="H30" s="265"/>
      <c r="I30" s="270"/>
      <c r="J30" s="283"/>
      <c r="K30" s="274"/>
      <c r="L30" s="270"/>
      <c r="M30" s="271"/>
    </row>
    <row r="31" spans="1:13" ht="14.25">
      <c r="A31" s="275" t="s">
        <v>215</v>
      </c>
      <c r="B31" s="276"/>
      <c r="C31" s="276"/>
      <c r="D31" s="276"/>
      <c r="E31" s="276"/>
      <c r="F31" s="276"/>
      <c r="G31" s="277"/>
      <c r="H31" s="263">
        <v>20</v>
      </c>
      <c r="I31" s="266">
        <v>0</v>
      </c>
      <c r="J31" s="281"/>
      <c r="K31" s="272">
        <f>20*I31</f>
        <v>0</v>
      </c>
      <c r="L31" s="266">
        <f>$K31*1.2</f>
        <v>0</v>
      </c>
      <c r="M31" s="267"/>
    </row>
    <row r="32" spans="1:13" ht="14.25">
      <c r="A32" s="278"/>
      <c r="B32" s="279"/>
      <c r="C32" s="279"/>
      <c r="D32" s="279"/>
      <c r="E32" s="279"/>
      <c r="F32" s="279"/>
      <c r="G32" s="280"/>
      <c r="H32" s="264"/>
      <c r="I32" s="268"/>
      <c r="J32" s="282"/>
      <c r="K32" s="273"/>
      <c r="L32" s="268"/>
      <c r="M32" s="269"/>
    </row>
    <row r="33" spans="1:13" ht="15" thickBot="1">
      <c r="A33" s="278"/>
      <c r="B33" s="279"/>
      <c r="C33" s="279"/>
      <c r="D33" s="279"/>
      <c r="E33" s="279"/>
      <c r="F33" s="279"/>
      <c r="G33" s="280"/>
      <c r="H33" s="265"/>
      <c r="I33" s="270"/>
      <c r="J33" s="283"/>
      <c r="K33" s="274"/>
      <c r="L33" s="270"/>
      <c r="M33" s="271"/>
    </row>
    <row r="34" spans="1:13" ht="14.25">
      <c r="A34" s="275" t="s">
        <v>178</v>
      </c>
      <c r="B34" s="276"/>
      <c r="C34" s="276"/>
      <c r="D34" s="276"/>
      <c r="E34" s="276"/>
      <c r="F34" s="276"/>
      <c r="G34" s="277"/>
      <c r="H34" s="263">
        <v>1</v>
      </c>
      <c r="I34" s="266">
        <v>0</v>
      </c>
      <c r="J34" s="281"/>
      <c r="K34" s="272">
        <f>1*I34</f>
        <v>0</v>
      </c>
      <c r="L34" s="266">
        <f>$K34*1.2</f>
        <v>0</v>
      </c>
      <c r="M34" s="267"/>
    </row>
    <row r="35" spans="1:13" ht="14.25">
      <c r="A35" s="278"/>
      <c r="B35" s="279"/>
      <c r="C35" s="279"/>
      <c r="D35" s="279"/>
      <c r="E35" s="279"/>
      <c r="F35" s="279"/>
      <c r="G35" s="280"/>
      <c r="H35" s="264"/>
      <c r="I35" s="268"/>
      <c r="J35" s="282"/>
      <c r="K35" s="273"/>
      <c r="L35" s="268"/>
      <c r="M35" s="269"/>
    </row>
    <row r="36" spans="1:13" ht="15" thickBot="1">
      <c r="A36" s="125"/>
      <c r="B36" s="145"/>
      <c r="C36" s="145"/>
      <c r="D36" s="145"/>
      <c r="E36" s="145"/>
      <c r="F36" s="145"/>
      <c r="G36" s="146"/>
      <c r="H36" s="265"/>
      <c r="I36" s="270"/>
      <c r="J36" s="283"/>
      <c r="K36" s="274"/>
      <c r="L36" s="270"/>
      <c r="M36" s="271"/>
    </row>
    <row r="37" spans="1:13" ht="14.25">
      <c r="A37" s="147" t="s">
        <v>180</v>
      </c>
      <c r="B37" s="148"/>
      <c r="C37" s="148"/>
      <c r="D37" s="148"/>
      <c r="E37" s="148"/>
      <c r="F37" s="148"/>
      <c r="G37" s="149"/>
      <c r="H37" s="263">
        <v>1</v>
      </c>
      <c r="I37" s="266">
        <v>0</v>
      </c>
      <c r="J37" s="281"/>
      <c r="K37" s="272">
        <f>1*I37</f>
        <v>0</v>
      </c>
      <c r="L37" s="266">
        <f>$K37*1.2</f>
        <v>0</v>
      </c>
      <c r="M37" s="267"/>
    </row>
    <row r="38" spans="1:13" ht="14.25">
      <c r="A38" s="125"/>
      <c r="B38" s="145"/>
      <c r="C38" s="145"/>
      <c r="D38" s="145"/>
      <c r="E38" s="145"/>
      <c r="F38" s="145"/>
      <c r="G38" s="146"/>
      <c r="H38" s="264"/>
      <c r="I38" s="268"/>
      <c r="J38" s="282"/>
      <c r="K38" s="273"/>
      <c r="L38" s="268"/>
      <c r="M38" s="269"/>
    </row>
    <row r="39" spans="1:13" ht="15" thickBot="1">
      <c r="A39" s="126"/>
      <c r="B39" s="127"/>
      <c r="C39" s="127"/>
      <c r="D39" s="127"/>
      <c r="E39" s="127"/>
      <c r="F39" s="127"/>
      <c r="G39" s="128"/>
      <c r="H39" s="265"/>
      <c r="I39" s="270"/>
      <c r="J39" s="283"/>
      <c r="K39" s="274"/>
      <c r="L39" s="270"/>
      <c r="M39" s="271"/>
    </row>
    <row r="40" spans="1:13" ht="14.25">
      <c r="A40" s="147" t="s">
        <v>181</v>
      </c>
      <c r="B40" s="148"/>
      <c r="C40" s="148"/>
      <c r="D40" s="148"/>
      <c r="E40" s="148"/>
      <c r="F40" s="148"/>
      <c r="G40" s="149"/>
      <c r="H40" s="263">
        <v>2</v>
      </c>
      <c r="I40" s="266">
        <v>0</v>
      </c>
      <c r="J40" s="267"/>
      <c r="K40" s="272">
        <f>2*I40</f>
        <v>0</v>
      </c>
      <c r="L40" s="266">
        <f>$K40*1.2</f>
        <v>0</v>
      </c>
      <c r="M40" s="267"/>
    </row>
    <row r="41" spans="1:13" ht="14.25">
      <c r="A41" s="125"/>
      <c r="B41" s="145"/>
      <c r="C41" s="145"/>
      <c r="D41" s="145"/>
      <c r="E41" s="145"/>
      <c r="F41" s="145"/>
      <c r="G41" s="146"/>
      <c r="H41" s="264"/>
      <c r="I41" s="268"/>
      <c r="J41" s="269"/>
      <c r="K41" s="273"/>
      <c r="L41" s="268"/>
      <c r="M41" s="269"/>
    </row>
    <row r="42" spans="1:13" ht="15" thickBot="1">
      <c r="A42" s="126"/>
      <c r="B42" s="127"/>
      <c r="C42" s="127"/>
      <c r="D42" s="127"/>
      <c r="E42" s="127"/>
      <c r="F42" s="127"/>
      <c r="G42" s="128"/>
      <c r="H42" s="265"/>
      <c r="I42" s="270"/>
      <c r="J42" s="271"/>
      <c r="K42" s="274"/>
      <c r="L42" s="270"/>
      <c r="M42" s="271"/>
    </row>
    <row r="43" spans="1:13" ht="14.25">
      <c r="A43" s="147" t="s">
        <v>182</v>
      </c>
      <c r="B43" s="148"/>
      <c r="C43" s="148"/>
      <c r="D43" s="148"/>
      <c r="E43" s="148"/>
      <c r="F43" s="148"/>
      <c r="G43" s="149"/>
      <c r="H43" s="263">
        <v>1</v>
      </c>
      <c r="I43" s="266">
        <v>0</v>
      </c>
      <c r="J43" s="281"/>
      <c r="K43" s="272">
        <f>1*I43</f>
        <v>0</v>
      </c>
      <c r="L43" s="266">
        <f>$K43*1.2</f>
        <v>0</v>
      </c>
      <c r="M43" s="267"/>
    </row>
    <row r="44" spans="1:13" ht="14.25">
      <c r="A44" s="125"/>
      <c r="B44" s="145"/>
      <c r="C44" s="145"/>
      <c r="D44" s="145"/>
      <c r="E44" s="145"/>
      <c r="F44" s="145"/>
      <c r="G44" s="146"/>
      <c r="H44" s="264"/>
      <c r="I44" s="268"/>
      <c r="J44" s="282"/>
      <c r="K44" s="273"/>
      <c r="L44" s="268"/>
      <c r="M44" s="269"/>
    </row>
    <row r="45" spans="1:13" ht="15" thickBot="1">
      <c r="A45" s="126"/>
      <c r="B45" s="127"/>
      <c r="C45" s="127"/>
      <c r="D45" s="127"/>
      <c r="E45" s="127"/>
      <c r="F45" s="127"/>
      <c r="G45" s="128"/>
      <c r="H45" s="265"/>
      <c r="I45" s="270"/>
      <c r="J45" s="283"/>
      <c r="K45" s="274"/>
      <c r="L45" s="270"/>
      <c r="M45" s="271"/>
    </row>
    <row r="46" spans="1:13" ht="14.25">
      <c r="A46" s="147" t="s">
        <v>183</v>
      </c>
      <c r="B46" s="148"/>
      <c r="C46" s="148"/>
      <c r="D46" s="148"/>
      <c r="E46" s="148"/>
      <c r="F46" s="148"/>
      <c r="G46" s="149"/>
      <c r="H46" s="263">
        <v>19</v>
      </c>
      <c r="I46" s="266">
        <v>0</v>
      </c>
      <c r="J46" s="281"/>
      <c r="K46" s="272">
        <f>19*I46</f>
        <v>0</v>
      </c>
      <c r="L46" s="266">
        <f>$K46*1.2</f>
        <v>0</v>
      </c>
      <c r="M46" s="267"/>
    </row>
    <row r="47" spans="1:13" ht="14.25">
      <c r="A47" s="125"/>
      <c r="B47" s="145"/>
      <c r="C47" s="145"/>
      <c r="D47" s="145"/>
      <c r="E47" s="145"/>
      <c r="F47" s="145"/>
      <c r="G47" s="146"/>
      <c r="H47" s="264"/>
      <c r="I47" s="268"/>
      <c r="J47" s="282"/>
      <c r="K47" s="273"/>
      <c r="L47" s="268"/>
      <c r="M47" s="269"/>
    </row>
    <row r="48" spans="1:13" ht="15" thickBot="1">
      <c r="A48" s="126"/>
      <c r="B48" s="127"/>
      <c r="C48" s="127"/>
      <c r="D48" s="127"/>
      <c r="E48" s="127"/>
      <c r="F48" s="127"/>
      <c r="G48" s="128"/>
      <c r="H48" s="265"/>
      <c r="I48" s="270"/>
      <c r="J48" s="283"/>
      <c r="K48" s="274"/>
      <c r="L48" s="270"/>
      <c r="M48" s="271"/>
    </row>
    <row r="49" spans="1:13" ht="14.25">
      <c r="A49" s="147" t="s">
        <v>184</v>
      </c>
      <c r="B49" s="148"/>
      <c r="C49" s="148"/>
      <c r="D49" s="148"/>
      <c r="E49" s="148"/>
      <c r="F49" s="148"/>
      <c r="G49" s="149"/>
      <c r="H49" s="263">
        <v>15</v>
      </c>
      <c r="I49" s="266">
        <v>0</v>
      </c>
      <c r="J49" s="281"/>
      <c r="K49" s="272">
        <f>15*I49</f>
        <v>0</v>
      </c>
      <c r="L49" s="266">
        <f>$K49*1.2</f>
        <v>0</v>
      </c>
      <c r="M49" s="267"/>
    </row>
    <row r="50" spans="1:13" ht="14.25">
      <c r="A50" s="125"/>
      <c r="B50" s="145"/>
      <c r="C50" s="145"/>
      <c r="D50" s="145"/>
      <c r="E50" s="145"/>
      <c r="F50" s="145"/>
      <c r="G50" s="146"/>
      <c r="H50" s="264"/>
      <c r="I50" s="268"/>
      <c r="J50" s="282"/>
      <c r="K50" s="273"/>
      <c r="L50" s="268"/>
      <c r="M50" s="269"/>
    </row>
    <row r="51" spans="1:13" ht="15" thickBot="1">
      <c r="A51" s="126"/>
      <c r="B51" s="127"/>
      <c r="C51" s="127"/>
      <c r="D51" s="127"/>
      <c r="E51" s="127"/>
      <c r="F51" s="127"/>
      <c r="G51" s="128"/>
      <c r="H51" s="265"/>
      <c r="I51" s="270"/>
      <c r="J51" s="283"/>
      <c r="K51" s="274"/>
      <c r="L51" s="270"/>
      <c r="M51" s="271"/>
    </row>
    <row r="52" spans="1:13" ht="15" thickBot="1">
      <c r="A52" s="309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</row>
    <row r="53" spans="1:13" ht="15.75" thickBot="1">
      <c r="A53" s="171" t="s">
        <v>216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3"/>
    </row>
    <row r="54" spans="1:13" ht="24.75" customHeight="1">
      <c r="A54" s="174" t="s">
        <v>0</v>
      </c>
      <c r="B54" s="175"/>
      <c r="C54" s="175"/>
      <c r="D54" s="175"/>
      <c r="E54" s="175"/>
      <c r="F54" s="175"/>
      <c r="G54" s="176"/>
      <c r="H54" s="155" t="s">
        <v>1</v>
      </c>
      <c r="I54" s="157" t="s">
        <v>2</v>
      </c>
      <c r="J54" s="287"/>
      <c r="K54" s="37" t="s">
        <v>4</v>
      </c>
      <c r="L54" s="157" t="s">
        <v>4</v>
      </c>
      <c r="M54" s="158"/>
    </row>
    <row r="55" spans="1:13" ht="15" thickBot="1">
      <c r="A55" s="177"/>
      <c r="B55" s="178"/>
      <c r="C55" s="178"/>
      <c r="D55" s="178"/>
      <c r="E55" s="178"/>
      <c r="F55" s="178"/>
      <c r="G55" s="179"/>
      <c r="H55" s="156"/>
      <c r="I55" s="153" t="s">
        <v>3</v>
      </c>
      <c r="J55" s="288"/>
      <c r="K55" s="38" t="s">
        <v>3</v>
      </c>
      <c r="L55" s="153" t="s">
        <v>5</v>
      </c>
      <c r="M55" s="154"/>
    </row>
    <row r="56" spans="1:13" ht="14.25">
      <c r="A56" s="147" t="s">
        <v>16</v>
      </c>
      <c r="B56" s="148"/>
      <c r="C56" s="148"/>
      <c r="D56" s="148"/>
      <c r="E56" s="148"/>
      <c r="F56" s="148"/>
      <c r="G56" s="149"/>
      <c r="H56" s="150" t="s">
        <v>217</v>
      </c>
      <c r="I56" s="266">
        <v>0</v>
      </c>
      <c r="J56" s="281"/>
      <c r="K56" s="272">
        <f>42*I56</f>
        <v>0</v>
      </c>
      <c r="L56" s="266">
        <f>$K56*1.2</f>
        <v>0</v>
      </c>
      <c r="M56" s="267"/>
    </row>
    <row r="57" spans="1:13" ht="14.25">
      <c r="A57" s="125" t="s">
        <v>134</v>
      </c>
      <c r="B57" s="145"/>
      <c r="C57" s="145"/>
      <c r="D57" s="145"/>
      <c r="E57" s="145"/>
      <c r="F57" s="145"/>
      <c r="G57" s="146"/>
      <c r="H57" s="151"/>
      <c r="I57" s="268"/>
      <c r="J57" s="282"/>
      <c r="K57" s="273"/>
      <c r="L57" s="268"/>
      <c r="M57" s="269"/>
    </row>
    <row r="58" spans="1:13" ht="15" thickBot="1">
      <c r="A58" s="126" t="s">
        <v>16</v>
      </c>
      <c r="B58" s="127"/>
      <c r="C58" s="127"/>
      <c r="D58" s="127"/>
      <c r="E58" s="127"/>
      <c r="F58" s="127"/>
      <c r="G58" s="128"/>
      <c r="H58" s="152"/>
      <c r="I58" s="270"/>
      <c r="J58" s="283"/>
      <c r="K58" s="274"/>
      <c r="L58" s="270"/>
      <c r="M58" s="271"/>
    </row>
    <row r="59" spans="1:13" ht="14.25">
      <c r="A59" s="147" t="s">
        <v>17</v>
      </c>
      <c r="B59" s="148"/>
      <c r="C59" s="148"/>
      <c r="D59" s="148"/>
      <c r="E59" s="148"/>
      <c r="F59" s="148"/>
      <c r="G59" s="149"/>
      <c r="H59" s="150" t="s">
        <v>218</v>
      </c>
      <c r="I59" s="266">
        <v>0</v>
      </c>
      <c r="J59" s="281"/>
      <c r="K59" s="272">
        <f>140*I59</f>
        <v>0</v>
      </c>
      <c r="L59" s="266">
        <f>$K59*1.2</f>
        <v>0</v>
      </c>
      <c r="M59" s="267"/>
    </row>
    <row r="60" spans="1:13" ht="14.25">
      <c r="A60" s="125" t="s">
        <v>134</v>
      </c>
      <c r="B60" s="145"/>
      <c r="C60" s="145"/>
      <c r="D60" s="145"/>
      <c r="E60" s="145"/>
      <c r="F60" s="145"/>
      <c r="G60" s="146"/>
      <c r="H60" s="151"/>
      <c r="I60" s="268"/>
      <c r="J60" s="282"/>
      <c r="K60" s="273"/>
      <c r="L60" s="268"/>
      <c r="M60" s="269"/>
    </row>
    <row r="61" spans="1:13" ht="15" thickBot="1">
      <c r="A61" s="126" t="s">
        <v>17</v>
      </c>
      <c r="B61" s="127"/>
      <c r="C61" s="127"/>
      <c r="D61" s="127"/>
      <c r="E61" s="127"/>
      <c r="F61" s="127"/>
      <c r="G61" s="128"/>
      <c r="H61" s="152"/>
      <c r="I61" s="270"/>
      <c r="J61" s="283"/>
      <c r="K61" s="274"/>
      <c r="L61" s="270"/>
      <c r="M61" s="271"/>
    </row>
    <row r="62" spans="1:13" ht="14.25">
      <c r="A62" s="147" t="s">
        <v>18</v>
      </c>
      <c r="B62" s="148"/>
      <c r="C62" s="148"/>
      <c r="D62" s="148"/>
      <c r="E62" s="148"/>
      <c r="F62" s="148"/>
      <c r="G62" s="149"/>
      <c r="H62" s="150" t="s">
        <v>219</v>
      </c>
      <c r="I62" s="266">
        <v>0</v>
      </c>
      <c r="J62" s="281"/>
      <c r="K62" s="272">
        <f>189*I62</f>
        <v>0</v>
      </c>
      <c r="L62" s="266">
        <f>$K62*1.2</f>
        <v>0</v>
      </c>
      <c r="M62" s="267"/>
    </row>
    <row r="63" spans="1:13" ht="14.25">
      <c r="A63" s="125" t="s">
        <v>134</v>
      </c>
      <c r="B63" s="145"/>
      <c r="C63" s="145"/>
      <c r="D63" s="145"/>
      <c r="E63" s="145"/>
      <c r="F63" s="145"/>
      <c r="G63" s="146"/>
      <c r="H63" s="151"/>
      <c r="I63" s="268"/>
      <c r="J63" s="282"/>
      <c r="K63" s="273"/>
      <c r="L63" s="268"/>
      <c r="M63" s="269"/>
    </row>
    <row r="64" spans="1:13" ht="15" thickBot="1">
      <c r="A64" s="126" t="s">
        <v>18</v>
      </c>
      <c r="B64" s="127"/>
      <c r="C64" s="127"/>
      <c r="D64" s="127"/>
      <c r="E64" s="127"/>
      <c r="F64" s="127"/>
      <c r="G64" s="128"/>
      <c r="H64" s="152"/>
      <c r="I64" s="270"/>
      <c r="J64" s="283"/>
      <c r="K64" s="274"/>
      <c r="L64" s="270"/>
      <c r="M64" s="271"/>
    </row>
    <row r="65" spans="1:13" ht="14.25">
      <c r="A65" s="147" t="s">
        <v>19</v>
      </c>
      <c r="B65" s="148"/>
      <c r="C65" s="148"/>
      <c r="D65" s="148"/>
      <c r="E65" s="148"/>
      <c r="F65" s="148"/>
      <c r="G65" s="149"/>
      <c r="H65" s="150" t="s">
        <v>220</v>
      </c>
      <c r="I65" s="266">
        <v>0</v>
      </c>
      <c r="J65" s="267"/>
      <c r="K65" s="272">
        <f>160*I65</f>
        <v>0</v>
      </c>
      <c r="L65" s="266">
        <f>$K65*1.2</f>
        <v>0</v>
      </c>
      <c r="M65" s="267"/>
    </row>
    <row r="66" spans="1:13" ht="14.25">
      <c r="A66" s="125" t="s">
        <v>134</v>
      </c>
      <c r="B66" s="145"/>
      <c r="C66" s="145"/>
      <c r="D66" s="145"/>
      <c r="E66" s="145"/>
      <c r="F66" s="145"/>
      <c r="G66" s="146"/>
      <c r="H66" s="151"/>
      <c r="I66" s="268"/>
      <c r="J66" s="269"/>
      <c r="K66" s="273"/>
      <c r="L66" s="268"/>
      <c r="M66" s="269"/>
    </row>
    <row r="67" spans="1:13" ht="15" thickBot="1">
      <c r="A67" s="126" t="s">
        <v>19</v>
      </c>
      <c r="B67" s="127"/>
      <c r="C67" s="127"/>
      <c r="D67" s="127"/>
      <c r="E67" s="127"/>
      <c r="F67" s="127"/>
      <c r="G67" s="128"/>
      <c r="H67" s="152"/>
      <c r="I67" s="270"/>
      <c r="J67" s="271"/>
      <c r="K67" s="274"/>
      <c r="L67" s="270"/>
      <c r="M67" s="271"/>
    </row>
    <row r="68" spans="1:13" ht="14.25">
      <c r="A68" s="147" t="s">
        <v>20</v>
      </c>
      <c r="B68" s="148"/>
      <c r="C68" s="148"/>
      <c r="D68" s="148"/>
      <c r="E68" s="148"/>
      <c r="F68" s="148"/>
      <c r="G68" s="149"/>
      <c r="H68" s="150" t="s">
        <v>221</v>
      </c>
      <c r="I68" s="266">
        <v>0</v>
      </c>
      <c r="J68" s="267"/>
      <c r="K68" s="272">
        <f>106*I68</f>
        <v>0</v>
      </c>
      <c r="L68" s="266">
        <f>$K68*1.2</f>
        <v>0</v>
      </c>
      <c r="M68" s="267"/>
    </row>
    <row r="69" spans="1:13" ht="14.25">
      <c r="A69" s="125" t="s">
        <v>134</v>
      </c>
      <c r="B69" s="145"/>
      <c r="C69" s="145"/>
      <c r="D69" s="145"/>
      <c r="E69" s="145"/>
      <c r="F69" s="145"/>
      <c r="G69" s="146"/>
      <c r="H69" s="151"/>
      <c r="I69" s="268"/>
      <c r="J69" s="269"/>
      <c r="K69" s="273"/>
      <c r="L69" s="268"/>
      <c r="M69" s="269"/>
    </row>
    <row r="70" spans="1:13" ht="15" thickBot="1">
      <c r="A70" s="126" t="s">
        <v>20</v>
      </c>
      <c r="B70" s="127"/>
      <c r="C70" s="127"/>
      <c r="D70" s="127"/>
      <c r="E70" s="127"/>
      <c r="F70" s="127"/>
      <c r="G70" s="128"/>
      <c r="H70" s="152"/>
      <c r="I70" s="270"/>
      <c r="J70" s="271"/>
      <c r="K70" s="274"/>
      <c r="L70" s="270"/>
      <c r="M70" s="271"/>
    </row>
    <row r="71" spans="1:13" ht="14.25">
      <c r="A71" s="147" t="s">
        <v>21</v>
      </c>
      <c r="B71" s="148"/>
      <c r="C71" s="148"/>
      <c r="D71" s="148"/>
      <c r="E71" s="148"/>
      <c r="F71" s="148"/>
      <c r="G71" s="149"/>
      <c r="H71" s="150" t="s">
        <v>116</v>
      </c>
      <c r="I71" s="266">
        <v>0</v>
      </c>
      <c r="J71" s="267"/>
      <c r="K71" s="272">
        <f>120*I71</f>
        <v>0</v>
      </c>
      <c r="L71" s="266">
        <f>$K71*1.2</f>
        <v>0</v>
      </c>
      <c r="M71" s="267"/>
    </row>
    <row r="72" spans="1:13" ht="14.25">
      <c r="A72" s="125" t="s">
        <v>134</v>
      </c>
      <c r="B72" s="145"/>
      <c r="C72" s="145"/>
      <c r="D72" s="145"/>
      <c r="E72" s="145"/>
      <c r="F72" s="145"/>
      <c r="G72" s="146"/>
      <c r="H72" s="151"/>
      <c r="I72" s="268"/>
      <c r="J72" s="269"/>
      <c r="K72" s="273"/>
      <c r="L72" s="268"/>
      <c r="M72" s="269"/>
    </row>
    <row r="73" spans="1:13" ht="15" thickBot="1">
      <c r="A73" s="126" t="s">
        <v>22</v>
      </c>
      <c r="B73" s="127"/>
      <c r="C73" s="127"/>
      <c r="D73" s="127"/>
      <c r="E73" s="127"/>
      <c r="F73" s="127"/>
      <c r="G73" s="128"/>
      <c r="H73" s="152"/>
      <c r="I73" s="270"/>
      <c r="J73" s="271"/>
      <c r="K73" s="274"/>
      <c r="L73" s="270"/>
      <c r="M73" s="271"/>
    </row>
    <row r="74" spans="1:13" ht="14.25">
      <c r="A74" s="147" t="s">
        <v>23</v>
      </c>
      <c r="B74" s="148"/>
      <c r="C74" s="148"/>
      <c r="D74" s="148"/>
      <c r="E74" s="148"/>
      <c r="F74" s="148"/>
      <c r="G74" s="149"/>
      <c r="H74" s="150" t="s">
        <v>222</v>
      </c>
      <c r="I74" s="266">
        <v>0</v>
      </c>
      <c r="J74" s="267"/>
      <c r="K74" s="272">
        <f>25*I74</f>
        <v>0</v>
      </c>
      <c r="L74" s="266">
        <f>$K74*1.2</f>
        <v>0</v>
      </c>
      <c r="M74" s="267"/>
    </row>
    <row r="75" spans="1:13" ht="14.25">
      <c r="A75" s="125" t="s">
        <v>128</v>
      </c>
      <c r="B75" s="145"/>
      <c r="C75" s="145"/>
      <c r="D75" s="145"/>
      <c r="E75" s="145"/>
      <c r="F75" s="145"/>
      <c r="G75" s="146"/>
      <c r="H75" s="151"/>
      <c r="I75" s="268"/>
      <c r="J75" s="269"/>
      <c r="K75" s="273"/>
      <c r="L75" s="268"/>
      <c r="M75" s="269"/>
    </row>
    <row r="76" spans="1:13" ht="15" thickBot="1">
      <c r="A76" s="126" t="s">
        <v>23</v>
      </c>
      <c r="B76" s="127"/>
      <c r="C76" s="127"/>
      <c r="D76" s="127"/>
      <c r="E76" s="127"/>
      <c r="F76" s="127"/>
      <c r="G76" s="128"/>
      <c r="H76" s="152"/>
      <c r="I76" s="270"/>
      <c r="J76" s="271"/>
      <c r="K76" s="274"/>
      <c r="L76" s="270"/>
      <c r="M76" s="271"/>
    </row>
    <row r="77" spans="1:13" ht="14.25">
      <c r="A77" s="147" t="s">
        <v>147</v>
      </c>
      <c r="B77" s="148"/>
      <c r="C77" s="148"/>
      <c r="D77" s="148"/>
      <c r="E77" s="148"/>
      <c r="F77" s="148"/>
      <c r="G77" s="149"/>
      <c r="H77" s="150" t="s">
        <v>223</v>
      </c>
      <c r="I77" s="266">
        <v>0</v>
      </c>
      <c r="J77" s="267"/>
      <c r="K77" s="272">
        <f>16*I77</f>
        <v>0</v>
      </c>
      <c r="L77" s="266">
        <f>$K77*1.2</f>
        <v>0</v>
      </c>
      <c r="M77" s="267"/>
    </row>
    <row r="78" spans="1:13" ht="14.25">
      <c r="A78" s="125" t="s">
        <v>134</v>
      </c>
      <c r="B78" s="145"/>
      <c r="C78" s="145"/>
      <c r="D78" s="145"/>
      <c r="E78" s="145"/>
      <c r="F78" s="145"/>
      <c r="G78" s="146"/>
      <c r="H78" s="151"/>
      <c r="I78" s="268"/>
      <c r="J78" s="269"/>
      <c r="K78" s="273"/>
      <c r="L78" s="268"/>
      <c r="M78" s="269"/>
    </row>
    <row r="79" spans="1:13" ht="15" thickBot="1">
      <c r="A79" s="126" t="s">
        <v>147</v>
      </c>
      <c r="B79" s="127"/>
      <c r="C79" s="127"/>
      <c r="D79" s="127"/>
      <c r="E79" s="127"/>
      <c r="F79" s="127"/>
      <c r="G79" s="128"/>
      <c r="H79" s="152"/>
      <c r="I79" s="270"/>
      <c r="J79" s="271"/>
      <c r="K79" s="274"/>
      <c r="L79" s="270"/>
      <c r="M79" s="271"/>
    </row>
    <row r="80" spans="1:13" ht="14.25">
      <c r="A80" s="147" t="s">
        <v>24</v>
      </c>
      <c r="B80" s="148"/>
      <c r="C80" s="148"/>
      <c r="D80" s="148"/>
      <c r="E80" s="148"/>
      <c r="F80" s="148"/>
      <c r="G80" s="149"/>
      <c r="H80" s="150" t="s">
        <v>25</v>
      </c>
      <c r="I80" s="266">
        <v>0</v>
      </c>
      <c r="J80" s="267"/>
      <c r="K80" s="272">
        <f>1*I80</f>
        <v>0</v>
      </c>
      <c r="L80" s="266">
        <f>$K80*1.2</f>
        <v>0</v>
      </c>
      <c r="M80" s="267"/>
    </row>
    <row r="81" spans="1:13" ht="14.25">
      <c r="A81" s="125" t="s">
        <v>134</v>
      </c>
      <c r="B81" s="145"/>
      <c r="C81" s="145"/>
      <c r="D81" s="145"/>
      <c r="E81" s="145"/>
      <c r="F81" s="145"/>
      <c r="G81" s="146"/>
      <c r="H81" s="151"/>
      <c r="I81" s="268"/>
      <c r="J81" s="269"/>
      <c r="K81" s="273"/>
      <c r="L81" s="268"/>
      <c r="M81" s="269"/>
    </row>
    <row r="82" spans="1:13" ht="15" thickBot="1">
      <c r="A82" s="126" t="s">
        <v>24</v>
      </c>
      <c r="B82" s="127"/>
      <c r="C82" s="127"/>
      <c r="D82" s="127"/>
      <c r="E82" s="127"/>
      <c r="F82" s="127"/>
      <c r="G82" s="128"/>
      <c r="H82" s="152"/>
      <c r="I82" s="270"/>
      <c r="J82" s="271"/>
      <c r="K82" s="274"/>
      <c r="L82" s="270"/>
      <c r="M82" s="271"/>
    </row>
    <row r="83" spans="1:13" ht="14.25">
      <c r="A83" s="147" t="s">
        <v>26</v>
      </c>
      <c r="B83" s="148"/>
      <c r="C83" s="148"/>
      <c r="D83" s="148"/>
      <c r="E83" s="148"/>
      <c r="F83" s="148"/>
      <c r="G83" s="149"/>
      <c r="H83" s="150" t="s">
        <v>118</v>
      </c>
      <c r="I83" s="266">
        <v>0</v>
      </c>
      <c r="J83" s="267"/>
      <c r="K83" s="272">
        <f>150*I83</f>
        <v>0</v>
      </c>
      <c r="L83" s="266">
        <f>$K83*1.2</f>
        <v>0</v>
      </c>
      <c r="M83" s="267"/>
    </row>
    <row r="84" spans="1:13" ht="14.25">
      <c r="A84" s="125" t="s">
        <v>134</v>
      </c>
      <c r="B84" s="145"/>
      <c r="C84" s="145"/>
      <c r="D84" s="145"/>
      <c r="E84" s="145"/>
      <c r="F84" s="145"/>
      <c r="G84" s="146"/>
      <c r="H84" s="151"/>
      <c r="I84" s="268"/>
      <c r="J84" s="269"/>
      <c r="K84" s="273"/>
      <c r="L84" s="268"/>
      <c r="M84" s="269"/>
    </row>
    <row r="85" spans="1:13" ht="15" thickBot="1">
      <c r="A85" s="126" t="s">
        <v>27</v>
      </c>
      <c r="B85" s="127"/>
      <c r="C85" s="127"/>
      <c r="D85" s="127"/>
      <c r="E85" s="127"/>
      <c r="F85" s="127"/>
      <c r="G85" s="128"/>
      <c r="H85" s="152"/>
      <c r="I85" s="270"/>
      <c r="J85" s="271"/>
      <c r="K85" s="274"/>
      <c r="L85" s="270"/>
      <c r="M85" s="271"/>
    </row>
    <row r="86" spans="1:13" ht="14.25">
      <c r="A86" s="147" t="s">
        <v>28</v>
      </c>
      <c r="B86" s="148"/>
      <c r="C86" s="148"/>
      <c r="D86" s="148"/>
      <c r="E86" s="148"/>
      <c r="F86" s="148"/>
      <c r="G86" s="149"/>
      <c r="H86" s="150" t="s">
        <v>119</v>
      </c>
      <c r="I86" s="266">
        <v>0</v>
      </c>
      <c r="J86" s="267"/>
      <c r="K86" s="272">
        <f>20*I86</f>
        <v>0</v>
      </c>
      <c r="L86" s="266">
        <f>$K86*1.2</f>
        <v>0</v>
      </c>
      <c r="M86" s="267"/>
    </row>
    <row r="87" spans="1:13" ht="14.25">
      <c r="A87" s="125" t="s">
        <v>134</v>
      </c>
      <c r="B87" s="145"/>
      <c r="C87" s="145"/>
      <c r="D87" s="145"/>
      <c r="E87" s="145"/>
      <c r="F87" s="145"/>
      <c r="G87" s="146"/>
      <c r="H87" s="151"/>
      <c r="I87" s="268"/>
      <c r="J87" s="269"/>
      <c r="K87" s="273"/>
      <c r="L87" s="268"/>
      <c r="M87" s="269"/>
    </row>
    <row r="88" spans="1:13" ht="15" thickBot="1">
      <c r="A88" s="126" t="s">
        <v>29</v>
      </c>
      <c r="B88" s="127"/>
      <c r="C88" s="127"/>
      <c r="D88" s="127"/>
      <c r="E88" s="127"/>
      <c r="F88" s="127"/>
      <c r="G88" s="128"/>
      <c r="H88" s="152"/>
      <c r="I88" s="270"/>
      <c r="J88" s="271"/>
      <c r="K88" s="274"/>
      <c r="L88" s="270"/>
      <c r="M88" s="271"/>
    </row>
    <row r="89" spans="1:13" ht="14.25">
      <c r="A89" s="147" t="s">
        <v>30</v>
      </c>
      <c r="B89" s="148"/>
      <c r="C89" s="148"/>
      <c r="D89" s="148"/>
      <c r="E89" s="148"/>
      <c r="F89" s="148"/>
      <c r="G89" s="149"/>
      <c r="H89" s="150" t="s">
        <v>7</v>
      </c>
      <c r="I89" s="266">
        <v>0</v>
      </c>
      <c r="J89" s="267"/>
      <c r="K89" s="272">
        <f>1*I89</f>
        <v>0</v>
      </c>
      <c r="L89" s="266">
        <f>$K89*1.2</f>
        <v>0</v>
      </c>
      <c r="M89" s="267"/>
    </row>
    <row r="90" spans="1:13" ht="14.25">
      <c r="A90" s="125"/>
      <c r="B90" s="145"/>
      <c r="C90" s="145"/>
      <c r="D90" s="145"/>
      <c r="E90" s="145"/>
      <c r="F90" s="145"/>
      <c r="G90" s="146"/>
      <c r="H90" s="151"/>
      <c r="I90" s="268"/>
      <c r="J90" s="269"/>
      <c r="K90" s="273"/>
      <c r="L90" s="268"/>
      <c r="M90" s="269"/>
    </row>
    <row r="91" spans="1:13" ht="15" thickBot="1">
      <c r="A91" s="126" t="s">
        <v>30</v>
      </c>
      <c r="B91" s="127"/>
      <c r="C91" s="127"/>
      <c r="D91" s="127"/>
      <c r="E91" s="127"/>
      <c r="F91" s="127"/>
      <c r="G91" s="128"/>
      <c r="H91" s="152"/>
      <c r="I91" s="270"/>
      <c r="J91" s="271"/>
      <c r="K91" s="274"/>
      <c r="L91" s="270"/>
      <c r="M91" s="271"/>
    </row>
    <row r="92" spans="1:13" ht="14.25">
      <c r="A92" s="147" t="s">
        <v>191</v>
      </c>
      <c r="B92" s="148"/>
      <c r="C92" s="148"/>
      <c r="D92" s="148"/>
      <c r="E92" s="148"/>
      <c r="F92" s="148"/>
      <c r="G92" s="149"/>
      <c r="H92" s="150" t="s">
        <v>116</v>
      </c>
      <c r="I92" s="266">
        <v>0</v>
      </c>
      <c r="J92" s="267"/>
      <c r="K92" s="272">
        <f>120*I92</f>
        <v>0</v>
      </c>
      <c r="L92" s="266">
        <f>$K92*1.2</f>
        <v>0</v>
      </c>
      <c r="M92" s="267"/>
    </row>
    <row r="93" spans="1:13" ht="14.25">
      <c r="A93" s="125" t="s">
        <v>128</v>
      </c>
      <c r="B93" s="145"/>
      <c r="C93" s="145"/>
      <c r="D93" s="145"/>
      <c r="E93" s="145"/>
      <c r="F93" s="145"/>
      <c r="G93" s="146"/>
      <c r="H93" s="151"/>
      <c r="I93" s="268"/>
      <c r="J93" s="269"/>
      <c r="K93" s="273"/>
      <c r="L93" s="268"/>
      <c r="M93" s="269"/>
    </row>
    <row r="94" spans="1:13" ht="15" thickBot="1">
      <c r="A94" s="126" t="s">
        <v>32</v>
      </c>
      <c r="B94" s="127"/>
      <c r="C94" s="127"/>
      <c r="D94" s="127"/>
      <c r="E94" s="127"/>
      <c r="F94" s="127"/>
      <c r="G94" s="128"/>
      <c r="H94" s="152"/>
      <c r="I94" s="270"/>
      <c r="J94" s="271"/>
      <c r="K94" s="274"/>
      <c r="L94" s="270"/>
      <c r="M94" s="271"/>
    </row>
    <row r="95" spans="1:13" ht="14.25">
      <c r="A95" s="147" t="s">
        <v>192</v>
      </c>
      <c r="B95" s="148"/>
      <c r="C95" s="148"/>
      <c r="D95" s="148"/>
      <c r="E95" s="148"/>
      <c r="F95" s="148"/>
      <c r="G95" s="149"/>
      <c r="H95" s="150" t="s">
        <v>224</v>
      </c>
      <c r="I95" s="266">
        <v>0</v>
      </c>
      <c r="J95" s="267"/>
      <c r="K95" s="272">
        <f>24*I95</f>
        <v>0</v>
      </c>
      <c r="L95" s="266">
        <f>$K95*1.2</f>
        <v>0</v>
      </c>
      <c r="M95" s="267"/>
    </row>
    <row r="96" spans="1:13" ht="14.25">
      <c r="A96" s="125" t="s">
        <v>128</v>
      </c>
      <c r="B96" s="145"/>
      <c r="C96" s="145"/>
      <c r="D96" s="145"/>
      <c r="E96" s="145"/>
      <c r="F96" s="145"/>
      <c r="G96" s="146"/>
      <c r="H96" s="151"/>
      <c r="I96" s="268"/>
      <c r="J96" s="269"/>
      <c r="K96" s="273"/>
      <c r="L96" s="268"/>
      <c r="M96" s="269"/>
    </row>
    <row r="97" spans="1:13" ht="15" thickBot="1">
      <c r="A97" s="126" t="s">
        <v>32</v>
      </c>
      <c r="B97" s="127"/>
      <c r="C97" s="127"/>
      <c r="D97" s="127"/>
      <c r="E97" s="127"/>
      <c r="F97" s="127"/>
      <c r="G97" s="128"/>
      <c r="H97" s="152"/>
      <c r="I97" s="270"/>
      <c r="J97" s="271"/>
      <c r="K97" s="274"/>
      <c r="L97" s="270"/>
      <c r="M97" s="271"/>
    </row>
    <row r="98" spans="1:13" ht="14.25">
      <c r="A98" s="147" t="s">
        <v>193</v>
      </c>
      <c r="B98" s="148"/>
      <c r="C98" s="148"/>
      <c r="D98" s="148"/>
      <c r="E98" s="148"/>
      <c r="F98" s="148"/>
      <c r="G98" s="149"/>
      <c r="H98" s="150" t="s">
        <v>223</v>
      </c>
      <c r="I98" s="266">
        <v>0</v>
      </c>
      <c r="J98" s="267"/>
      <c r="K98" s="272">
        <f>16*I98</f>
        <v>0</v>
      </c>
      <c r="L98" s="266">
        <f>$K98*1.2</f>
        <v>0</v>
      </c>
      <c r="M98" s="267"/>
    </row>
    <row r="99" spans="1:13" ht="14.25">
      <c r="A99" s="125" t="s">
        <v>128</v>
      </c>
      <c r="B99" s="145"/>
      <c r="C99" s="145"/>
      <c r="D99" s="145"/>
      <c r="E99" s="145"/>
      <c r="F99" s="145"/>
      <c r="G99" s="146"/>
      <c r="H99" s="151"/>
      <c r="I99" s="268"/>
      <c r="J99" s="269"/>
      <c r="K99" s="273"/>
      <c r="L99" s="268"/>
      <c r="M99" s="269"/>
    </row>
    <row r="100" spans="1:13" ht="15" thickBot="1">
      <c r="A100" s="126" t="s">
        <v>32</v>
      </c>
      <c r="B100" s="127"/>
      <c r="C100" s="127"/>
      <c r="D100" s="127"/>
      <c r="E100" s="127"/>
      <c r="F100" s="127"/>
      <c r="G100" s="128"/>
      <c r="H100" s="152"/>
      <c r="I100" s="270"/>
      <c r="J100" s="271"/>
      <c r="K100" s="274"/>
      <c r="L100" s="270"/>
      <c r="M100" s="271"/>
    </row>
    <row r="101" spans="1:13" ht="14.25">
      <c r="A101" s="147" t="s">
        <v>34</v>
      </c>
      <c r="B101" s="148"/>
      <c r="C101" s="148"/>
      <c r="D101" s="148"/>
      <c r="E101" s="148"/>
      <c r="F101" s="148"/>
      <c r="G101" s="149"/>
      <c r="H101" s="150" t="s">
        <v>25</v>
      </c>
      <c r="I101" s="266">
        <v>0</v>
      </c>
      <c r="J101" s="267"/>
      <c r="K101" s="272">
        <f>1*I101</f>
        <v>0</v>
      </c>
      <c r="L101" s="266">
        <f>$K101*1.2</f>
        <v>0</v>
      </c>
      <c r="M101" s="267"/>
    </row>
    <row r="102" spans="1:13" ht="14.25">
      <c r="A102" s="125"/>
      <c r="B102" s="145"/>
      <c r="C102" s="145"/>
      <c r="D102" s="145"/>
      <c r="E102" s="145"/>
      <c r="F102" s="145"/>
      <c r="G102" s="146"/>
      <c r="H102" s="151"/>
      <c r="I102" s="268"/>
      <c r="J102" s="269"/>
      <c r="K102" s="273"/>
      <c r="L102" s="268"/>
      <c r="M102" s="269"/>
    </row>
    <row r="103" spans="1:13" ht="15" thickBot="1">
      <c r="A103" s="126" t="s">
        <v>34</v>
      </c>
      <c r="B103" s="127"/>
      <c r="C103" s="127"/>
      <c r="D103" s="127"/>
      <c r="E103" s="127"/>
      <c r="F103" s="127"/>
      <c r="G103" s="128"/>
      <c r="H103" s="152"/>
      <c r="I103" s="270"/>
      <c r="J103" s="271"/>
      <c r="K103" s="274"/>
      <c r="L103" s="270"/>
      <c r="M103" s="271"/>
    </row>
    <row r="104" spans="1:13" ht="14.25">
      <c r="A104" s="147" t="s">
        <v>35</v>
      </c>
      <c r="B104" s="148"/>
      <c r="C104" s="148"/>
      <c r="D104" s="148"/>
      <c r="E104" s="148"/>
      <c r="F104" s="148"/>
      <c r="G104" s="149"/>
      <c r="H104" s="150" t="s">
        <v>25</v>
      </c>
      <c r="I104" s="266">
        <v>0</v>
      </c>
      <c r="J104" s="267"/>
      <c r="K104" s="272">
        <f>1*I104</f>
        <v>0</v>
      </c>
      <c r="L104" s="266">
        <f>$K104*1.2</f>
        <v>0</v>
      </c>
      <c r="M104" s="267"/>
    </row>
    <row r="105" spans="1:13" ht="14.25">
      <c r="A105" s="125" t="s">
        <v>134</v>
      </c>
      <c r="B105" s="145"/>
      <c r="C105" s="145"/>
      <c r="D105" s="145"/>
      <c r="E105" s="145"/>
      <c r="F105" s="145"/>
      <c r="G105" s="146"/>
      <c r="H105" s="151"/>
      <c r="I105" s="268"/>
      <c r="J105" s="269"/>
      <c r="K105" s="273"/>
      <c r="L105" s="268"/>
      <c r="M105" s="269"/>
    </row>
    <row r="106" spans="1:13" ht="15" thickBot="1">
      <c r="A106" s="126" t="s">
        <v>35</v>
      </c>
      <c r="B106" s="127"/>
      <c r="C106" s="127"/>
      <c r="D106" s="127"/>
      <c r="E106" s="127"/>
      <c r="F106" s="127"/>
      <c r="G106" s="128"/>
      <c r="H106" s="152"/>
      <c r="I106" s="270"/>
      <c r="J106" s="271"/>
      <c r="K106" s="274"/>
      <c r="L106" s="270"/>
      <c r="M106" s="271"/>
    </row>
    <row r="107" spans="1:13" ht="14.25">
      <c r="A107" s="147" t="s">
        <v>36</v>
      </c>
      <c r="B107" s="148"/>
      <c r="C107" s="148"/>
      <c r="D107" s="148"/>
      <c r="E107" s="148"/>
      <c r="F107" s="148"/>
      <c r="G107" s="149"/>
      <c r="H107" s="150" t="s">
        <v>25</v>
      </c>
      <c r="I107" s="266">
        <v>0</v>
      </c>
      <c r="J107" s="267"/>
      <c r="K107" s="272">
        <f>1*I107</f>
        <v>0</v>
      </c>
      <c r="L107" s="266">
        <f>$K107*1.2</f>
        <v>0</v>
      </c>
      <c r="M107" s="267"/>
    </row>
    <row r="108" spans="1:13" ht="14.25">
      <c r="A108" s="125" t="s">
        <v>134</v>
      </c>
      <c r="B108" s="145"/>
      <c r="C108" s="145"/>
      <c r="D108" s="145"/>
      <c r="E108" s="145"/>
      <c r="F108" s="145"/>
      <c r="G108" s="146"/>
      <c r="H108" s="151"/>
      <c r="I108" s="268"/>
      <c r="J108" s="269"/>
      <c r="K108" s="273"/>
      <c r="L108" s="268"/>
      <c r="M108" s="269"/>
    </row>
    <row r="109" spans="1:13" ht="15" thickBot="1">
      <c r="A109" s="126" t="s">
        <v>36</v>
      </c>
      <c r="B109" s="127"/>
      <c r="C109" s="127"/>
      <c r="D109" s="127"/>
      <c r="E109" s="127"/>
      <c r="F109" s="127"/>
      <c r="G109" s="128"/>
      <c r="H109" s="152"/>
      <c r="I109" s="270"/>
      <c r="J109" s="271"/>
      <c r="K109" s="274"/>
      <c r="L109" s="270"/>
      <c r="M109" s="271"/>
    </row>
    <row r="110" spans="1:13" ht="14.25">
      <c r="A110" s="147" t="s">
        <v>37</v>
      </c>
      <c r="B110" s="148"/>
      <c r="C110" s="148"/>
      <c r="D110" s="148"/>
      <c r="E110" s="148"/>
      <c r="F110" s="148"/>
      <c r="G110" s="149"/>
      <c r="H110" s="150" t="s">
        <v>130</v>
      </c>
      <c r="I110" s="266">
        <v>0</v>
      </c>
      <c r="J110" s="267"/>
      <c r="K110" s="272">
        <f>120*I110</f>
        <v>0</v>
      </c>
      <c r="L110" s="266">
        <f>$K110*1.2</f>
        <v>0</v>
      </c>
      <c r="M110" s="267"/>
    </row>
    <row r="111" spans="1:13" ht="14.25">
      <c r="A111" s="125"/>
      <c r="B111" s="145"/>
      <c r="C111" s="145"/>
      <c r="D111" s="145"/>
      <c r="E111" s="145"/>
      <c r="F111" s="145"/>
      <c r="G111" s="146"/>
      <c r="H111" s="151"/>
      <c r="I111" s="268"/>
      <c r="J111" s="269"/>
      <c r="K111" s="273"/>
      <c r="L111" s="268"/>
      <c r="M111" s="269"/>
    </row>
    <row r="112" spans="1:13" ht="15" thickBot="1">
      <c r="A112" s="126" t="s">
        <v>37</v>
      </c>
      <c r="B112" s="127"/>
      <c r="C112" s="127"/>
      <c r="D112" s="127"/>
      <c r="E112" s="127"/>
      <c r="F112" s="127"/>
      <c r="G112" s="128"/>
      <c r="H112" s="152"/>
      <c r="I112" s="270"/>
      <c r="J112" s="271"/>
      <c r="K112" s="274"/>
      <c r="L112" s="270"/>
      <c r="M112" s="271"/>
    </row>
    <row r="113" spans="1:13" ht="14.25">
      <c r="A113" s="147" t="s">
        <v>38</v>
      </c>
      <c r="B113" s="148"/>
      <c r="C113" s="148"/>
      <c r="D113" s="148"/>
      <c r="E113" s="148"/>
      <c r="F113" s="148"/>
      <c r="G113" s="149"/>
      <c r="H113" s="150" t="s">
        <v>120</v>
      </c>
      <c r="I113" s="266">
        <v>0</v>
      </c>
      <c r="J113" s="267"/>
      <c r="K113" s="272">
        <f>8*I113</f>
        <v>0</v>
      </c>
      <c r="L113" s="266">
        <f>$K113*1.2</f>
        <v>0</v>
      </c>
      <c r="M113" s="267"/>
    </row>
    <row r="114" spans="1:13" ht="14.25">
      <c r="A114" s="125" t="s">
        <v>134</v>
      </c>
      <c r="B114" s="145"/>
      <c r="C114" s="145"/>
      <c r="D114" s="145"/>
      <c r="E114" s="145"/>
      <c r="F114" s="145"/>
      <c r="G114" s="146"/>
      <c r="H114" s="151"/>
      <c r="I114" s="268"/>
      <c r="J114" s="269"/>
      <c r="K114" s="273"/>
      <c r="L114" s="268"/>
      <c r="M114" s="269"/>
    </row>
    <row r="115" spans="1:13" ht="15" thickBot="1">
      <c r="A115" s="126" t="s">
        <v>38</v>
      </c>
      <c r="B115" s="127"/>
      <c r="C115" s="127"/>
      <c r="D115" s="127"/>
      <c r="E115" s="127"/>
      <c r="F115" s="127"/>
      <c r="G115" s="128"/>
      <c r="H115" s="152"/>
      <c r="I115" s="270"/>
      <c r="J115" s="271"/>
      <c r="K115" s="274"/>
      <c r="L115" s="270"/>
      <c r="M115" s="271"/>
    </row>
    <row r="116" spans="1:13" ht="14.25">
      <c r="A116" s="147" t="s">
        <v>39</v>
      </c>
      <c r="B116" s="148"/>
      <c r="C116" s="148"/>
      <c r="D116" s="148"/>
      <c r="E116" s="148"/>
      <c r="F116" s="148"/>
      <c r="G116" s="149"/>
      <c r="H116" s="150" t="s">
        <v>120</v>
      </c>
      <c r="I116" s="266">
        <v>0</v>
      </c>
      <c r="J116" s="267"/>
      <c r="K116" s="272">
        <f>8*I116</f>
        <v>0</v>
      </c>
      <c r="L116" s="266">
        <f>$K116*1.2</f>
        <v>0</v>
      </c>
      <c r="M116" s="267"/>
    </row>
    <row r="117" spans="1:13" ht="14.25">
      <c r="A117" s="125" t="s">
        <v>134</v>
      </c>
      <c r="B117" s="145"/>
      <c r="C117" s="145"/>
      <c r="D117" s="145"/>
      <c r="E117" s="145"/>
      <c r="F117" s="145"/>
      <c r="G117" s="146"/>
      <c r="H117" s="151"/>
      <c r="I117" s="268"/>
      <c r="J117" s="269"/>
      <c r="K117" s="273"/>
      <c r="L117" s="268"/>
      <c r="M117" s="269"/>
    </row>
    <row r="118" spans="1:13" ht="15" thickBot="1">
      <c r="A118" s="126"/>
      <c r="B118" s="127"/>
      <c r="C118" s="127"/>
      <c r="D118" s="127"/>
      <c r="E118" s="127"/>
      <c r="F118" s="127"/>
      <c r="G118" s="128"/>
      <c r="H118" s="152"/>
      <c r="I118" s="270"/>
      <c r="J118" s="271"/>
      <c r="K118" s="274"/>
      <c r="L118" s="270"/>
      <c r="M118" s="271"/>
    </row>
    <row r="119" spans="1:13" ht="14.25">
      <c r="A119" s="147" t="s">
        <v>40</v>
      </c>
      <c r="B119" s="148"/>
      <c r="C119" s="148"/>
      <c r="D119" s="148"/>
      <c r="E119" s="148"/>
      <c r="F119" s="148"/>
      <c r="G119" s="149"/>
      <c r="H119" s="150" t="s">
        <v>121</v>
      </c>
      <c r="I119" s="266">
        <v>0</v>
      </c>
      <c r="J119" s="267"/>
      <c r="K119" s="272">
        <f>100*I119</f>
        <v>0</v>
      </c>
      <c r="L119" s="266">
        <f>$K119*1.2</f>
        <v>0</v>
      </c>
      <c r="M119" s="267"/>
    </row>
    <row r="120" spans="1:13" ht="14.25">
      <c r="A120" s="125" t="s">
        <v>128</v>
      </c>
      <c r="B120" s="145"/>
      <c r="C120" s="145"/>
      <c r="D120" s="145"/>
      <c r="E120" s="145"/>
      <c r="F120" s="145"/>
      <c r="G120" s="146"/>
      <c r="H120" s="151"/>
      <c r="I120" s="268"/>
      <c r="J120" s="269"/>
      <c r="K120" s="273"/>
      <c r="L120" s="268"/>
      <c r="M120" s="269"/>
    </row>
    <row r="121" spans="1:13" ht="15" thickBot="1">
      <c r="A121" s="126" t="s">
        <v>41</v>
      </c>
      <c r="B121" s="127"/>
      <c r="C121" s="127"/>
      <c r="D121" s="127"/>
      <c r="E121" s="127"/>
      <c r="F121" s="127"/>
      <c r="G121" s="128"/>
      <c r="H121" s="152"/>
      <c r="I121" s="270"/>
      <c r="J121" s="271"/>
      <c r="K121" s="274"/>
      <c r="L121" s="270"/>
      <c r="M121" s="271"/>
    </row>
    <row r="122" spans="1:13" ht="14.25">
      <c r="A122" s="147" t="s">
        <v>42</v>
      </c>
      <c r="B122" s="148"/>
      <c r="C122" s="148"/>
      <c r="D122" s="148"/>
      <c r="E122" s="148"/>
      <c r="F122" s="148"/>
      <c r="G122" s="149"/>
      <c r="H122" s="150" t="s">
        <v>121</v>
      </c>
      <c r="I122" s="266">
        <v>0</v>
      </c>
      <c r="J122" s="267"/>
      <c r="K122" s="272">
        <f>100*I122</f>
        <v>0</v>
      </c>
      <c r="L122" s="266">
        <f>$K122*1.2</f>
        <v>0</v>
      </c>
      <c r="M122" s="267"/>
    </row>
    <row r="123" spans="1:13" ht="14.25">
      <c r="A123" s="125" t="s">
        <v>134</v>
      </c>
      <c r="B123" s="145"/>
      <c r="C123" s="145"/>
      <c r="D123" s="145"/>
      <c r="E123" s="145"/>
      <c r="F123" s="145"/>
      <c r="G123" s="146"/>
      <c r="H123" s="151"/>
      <c r="I123" s="268"/>
      <c r="J123" s="269"/>
      <c r="K123" s="273"/>
      <c r="L123" s="268"/>
      <c r="M123" s="269"/>
    </row>
    <row r="124" spans="1:13" ht="15" thickBot="1">
      <c r="A124" s="126" t="s">
        <v>42</v>
      </c>
      <c r="B124" s="127"/>
      <c r="C124" s="127"/>
      <c r="D124" s="127"/>
      <c r="E124" s="127"/>
      <c r="F124" s="127"/>
      <c r="G124" s="128"/>
      <c r="H124" s="152"/>
      <c r="I124" s="270"/>
      <c r="J124" s="271"/>
      <c r="K124" s="274"/>
      <c r="L124" s="270"/>
      <c r="M124" s="271"/>
    </row>
    <row r="125" spans="1:13" ht="15" thickBot="1">
      <c r="A125" s="309"/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</row>
    <row r="126" spans="1:13" ht="15.75" thickBot="1">
      <c r="A126" s="171" t="s">
        <v>225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3"/>
    </row>
    <row r="127" spans="1:13" ht="14.25">
      <c r="A127" s="174" t="s">
        <v>0</v>
      </c>
      <c r="B127" s="175"/>
      <c r="C127" s="175"/>
      <c r="D127" s="175"/>
      <c r="E127" s="175"/>
      <c r="F127" s="175"/>
      <c r="G127" s="176"/>
      <c r="H127" s="155" t="s">
        <v>1</v>
      </c>
      <c r="I127" s="157" t="s">
        <v>2</v>
      </c>
      <c r="J127" s="158"/>
      <c r="K127" s="37" t="s">
        <v>4</v>
      </c>
      <c r="L127" s="157" t="s">
        <v>4</v>
      </c>
      <c r="M127" s="158"/>
    </row>
    <row r="128" spans="1:13" ht="15" thickBot="1">
      <c r="A128" s="177"/>
      <c r="B128" s="178"/>
      <c r="C128" s="178"/>
      <c r="D128" s="178"/>
      <c r="E128" s="178"/>
      <c r="F128" s="178"/>
      <c r="G128" s="179"/>
      <c r="H128" s="156"/>
      <c r="I128" s="153" t="s">
        <v>3</v>
      </c>
      <c r="J128" s="154"/>
      <c r="K128" s="38" t="s">
        <v>3</v>
      </c>
      <c r="L128" s="153" t="s">
        <v>5</v>
      </c>
      <c r="M128" s="154"/>
    </row>
    <row r="129" spans="1:13" ht="14.25">
      <c r="A129" s="147" t="s">
        <v>43</v>
      </c>
      <c r="B129" s="148"/>
      <c r="C129" s="148"/>
      <c r="D129" s="148"/>
      <c r="E129" s="148"/>
      <c r="F129" s="148"/>
      <c r="G129" s="149"/>
      <c r="H129" s="150" t="s">
        <v>25</v>
      </c>
      <c r="I129" s="266">
        <v>0</v>
      </c>
      <c r="J129" s="267"/>
      <c r="K129" s="272">
        <f>1*I129</f>
        <v>0</v>
      </c>
      <c r="L129" s="266">
        <f>$K129*1.2</f>
        <v>0</v>
      </c>
      <c r="M129" s="267"/>
    </row>
    <row r="130" spans="1:13" ht="14.25">
      <c r="A130" s="125"/>
      <c r="B130" s="145"/>
      <c r="C130" s="145"/>
      <c r="D130" s="145"/>
      <c r="E130" s="145"/>
      <c r="F130" s="145"/>
      <c r="G130" s="146"/>
      <c r="H130" s="151"/>
      <c r="I130" s="268"/>
      <c r="J130" s="269"/>
      <c r="K130" s="273"/>
      <c r="L130" s="268"/>
      <c r="M130" s="269"/>
    </row>
    <row r="131" spans="1:13" ht="15" thickBot="1">
      <c r="A131" s="126" t="s">
        <v>43</v>
      </c>
      <c r="B131" s="127"/>
      <c r="C131" s="127"/>
      <c r="D131" s="127"/>
      <c r="E131" s="127"/>
      <c r="F131" s="127"/>
      <c r="G131" s="128"/>
      <c r="H131" s="152"/>
      <c r="I131" s="270"/>
      <c r="J131" s="271"/>
      <c r="K131" s="274"/>
      <c r="L131" s="270"/>
      <c r="M131" s="271"/>
    </row>
    <row r="132" spans="1:13" ht="14.25">
      <c r="A132" s="147" t="s">
        <v>44</v>
      </c>
      <c r="B132" s="148"/>
      <c r="C132" s="148"/>
      <c r="D132" s="148"/>
      <c r="E132" s="148"/>
      <c r="F132" s="148"/>
      <c r="G132" s="149"/>
      <c r="H132" s="150" t="s">
        <v>226</v>
      </c>
      <c r="I132" s="266">
        <v>0</v>
      </c>
      <c r="J132" s="267"/>
      <c r="K132" s="272">
        <f>37*I132</f>
        <v>0</v>
      </c>
      <c r="L132" s="266">
        <f>$K132*1.2</f>
        <v>0</v>
      </c>
      <c r="M132" s="267"/>
    </row>
    <row r="133" spans="1:13" ht="14.25">
      <c r="A133" s="125" t="s">
        <v>128</v>
      </c>
      <c r="B133" s="145"/>
      <c r="C133" s="145"/>
      <c r="D133" s="145"/>
      <c r="E133" s="145"/>
      <c r="F133" s="145"/>
      <c r="G133" s="146"/>
      <c r="H133" s="151"/>
      <c r="I133" s="268"/>
      <c r="J133" s="269"/>
      <c r="K133" s="273"/>
      <c r="L133" s="268"/>
      <c r="M133" s="269"/>
    </row>
    <row r="134" spans="1:13" ht="15" thickBot="1">
      <c r="A134" s="126"/>
      <c r="B134" s="127"/>
      <c r="C134" s="127"/>
      <c r="D134" s="127"/>
      <c r="E134" s="127"/>
      <c r="F134" s="127"/>
      <c r="G134" s="128"/>
      <c r="H134" s="152"/>
      <c r="I134" s="270"/>
      <c r="J134" s="271"/>
      <c r="K134" s="274"/>
      <c r="L134" s="270"/>
      <c r="M134" s="271"/>
    </row>
    <row r="135" spans="1:13" ht="14.25">
      <c r="A135" s="147" t="s">
        <v>45</v>
      </c>
      <c r="B135" s="148"/>
      <c r="C135" s="148"/>
      <c r="D135" s="148"/>
      <c r="E135" s="148"/>
      <c r="F135" s="148"/>
      <c r="G135" s="149"/>
      <c r="H135" s="150" t="s">
        <v>226</v>
      </c>
      <c r="I135" s="266">
        <v>0</v>
      </c>
      <c r="J135" s="267"/>
      <c r="K135" s="272">
        <f>37*I135</f>
        <v>0</v>
      </c>
      <c r="L135" s="266">
        <f>$K135*1.2</f>
        <v>0</v>
      </c>
      <c r="M135" s="267"/>
    </row>
    <row r="136" spans="1:13" ht="14.25">
      <c r="A136" s="125"/>
      <c r="B136" s="145"/>
      <c r="C136" s="145"/>
      <c r="D136" s="145"/>
      <c r="E136" s="145"/>
      <c r="F136" s="145"/>
      <c r="G136" s="146"/>
      <c r="H136" s="151"/>
      <c r="I136" s="268"/>
      <c r="J136" s="269"/>
      <c r="K136" s="273"/>
      <c r="L136" s="268"/>
      <c r="M136" s="269"/>
    </row>
    <row r="137" spans="1:13" ht="15" thickBot="1">
      <c r="A137" s="126" t="s">
        <v>45</v>
      </c>
      <c r="B137" s="127"/>
      <c r="C137" s="127"/>
      <c r="D137" s="127"/>
      <c r="E137" s="127"/>
      <c r="F137" s="127"/>
      <c r="G137" s="128"/>
      <c r="H137" s="152"/>
      <c r="I137" s="270"/>
      <c r="J137" s="271"/>
      <c r="K137" s="274"/>
      <c r="L137" s="270"/>
      <c r="M137" s="271"/>
    </row>
    <row r="138" spans="1:13" ht="14.25">
      <c r="A138" s="147" t="s">
        <v>46</v>
      </c>
      <c r="B138" s="148"/>
      <c r="C138" s="148"/>
      <c r="D138" s="148"/>
      <c r="E138" s="148"/>
      <c r="F138" s="148"/>
      <c r="G138" s="149"/>
      <c r="H138" s="150" t="s">
        <v>149</v>
      </c>
      <c r="I138" s="266">
        <v>0</v>
      </c>
      <c r="J138" s="267"/>
      <c r="K138" s="272">
        <f>2*I138</f>
        <v>0</v>
      </c>
      <c r="L138" s="266">
        <f>$K138*1.2</f>
        <v>0</v>
      </c>
      <c r="M138" s="267"/>
    </row>
    <row r="139" spans="1:13" ht="14.25">
      <c r="A139" s="125"/>
      <c r="B139" s="145"/>
      <c r="C139" s="145"/>
      <c r="D139" s="145"/>
      <c r="E139" s="145"/>
      <c r="F139" s="145"/>
      <c r="G139" s="146"/>
      <c r="H139" s="151"/>
      <c r="I139" s="268"/>
      <c r="J139" s="269"/>
      <c r="K139" s="273"/>
      <c r="L139" s="268"/>
      <c r="M139" s="269"/>
    </row>
    <row r="140" spans="1:13" ht="15" thickBot="1">
      <c r="A140" s="126"/>
      <c r="B140" s="127"/>
      <c r="C140" s="127"/>
      <c r="D140" s="127"/>
      <c r="E140" s="127"/>
      <c r="F140" s="127"/>
      <c r="G140" s="128"/>
      <c r="H140" s="152"/>
      <c r="I140" s="270"/>
      <c r="J140" s="271"/>
      <c r="K140" s="274"/>
      <c r="L140" s="270"/>
      <c r="M140" s="271"/>
    </row>
    <row r="141" spans="1:13" ht="14.25">
      <c r="A141" s="147" t="s">
        <v>47</v>
      </c>
      <c r="B141" s="148"/>
      <c r="C141" s="148"/>
      <c r="D141" s="148"/>
      <c r="E141" s="148"/>
      <c r="F141" s="148"/>
      <c r="G141" s="149"/>
      <c r="H141" s="150" t="s">
        <v>121</v>
      </c>
      <c r="I141" s="266">
        <v>0</v>
      </c>
      <c r="J141" s="267"/>
      <c r="K141" s="272">
        <f>100*I141</f>
        <v>0</v>
      </c>
      <c r="L141" s="266">
        <f>$K141*1.2</f>
        <v>0</v>
      </c>
      <c r="M141" s="267"/>
    </row>
    <row r="142" spans="1:13" ht="14.25">
      <c r="A142" s="125" t="s">
        <v>134</v>
      </c>
      <c r="B142" s="145"/>
      <c r="C142" s="145"/>
      <c r="D142" s="145"/>
      <c r="E142" s="145"/>
      <c r="F142" s="145"/>
      <c r="G142" s="146"/>
      <c r="H142" s="151"/>
      <c r="I142" s="268"/>
      <c r="J142" s="269"/>
      <c r="K142" s="273"/>
      <c r="L142" s="268"/>
      <c r="M142" s="269"/>
    </row>
    <row r="143" spans="1:13" ht="15" thickBot="1">
      <c r="A143" s="126" t="s">
        <v>48</v>
      </c>
      <c r="B143" s="127"/>
      <c r="C143" s="127"/>
      <c r="D143" s="127"/>
      <c r="E143" s="127"/>
      <c r="F143" s="127"/>
      <c r="G143" s="128"/>
      <c r="H143" s="152"/>
      <c r="I143" s="270"/>
      <c r="J143" s="271"/>
      <c r="K143" s="274"/>
      <c r="L143" s="270"/>
      <c r="M143" s="271"/>
    </row>
    <row r="144" spans="1:13" ht="14.25">
      <c r="A144" s="147" t="s">
        <v>49</v>
      </c>
      <c r="B144" s="148"/>
      <c r="C144" s="148"/>
      <c r="D144" s="148"/>
      <c r="E144" s="148"/>
      <c r="F144" s="148"/>
      <c r="G144" s="149"/>
      <c r="H144" s="150" t="s">
        <v>121</v>
      </c>
      <c r="I144" s="266">
        <v>0</v>
      </c>
      <c r="J144" s="267"/>
      <c r="K144" s="272">
        <f>100*I144</f>
        <v>0</v>
      </c>
      <c r="L144" s="266">
        <f>$K144*1.2</f>
        <v>0</v>
      </c>
      <c r="M144" s="267"/>
    </row>
    <row r="145" spans="1:13" ht="14.25">
      <c r="A145" s="125" t="s">
        <v>134</v>
      </c>
      <c r="B145" s="145"/>
      <c r="C145" s="145"/>
      <c r="D145" s="145"/>
      <c r="E145" s="145"/>
      <c r="F145" s="145"/>
      <c r="G145" s="146"/>
      <c r="H145" s="151"/>
      <c r="I145" s="268"/>
      <c r="J145" s="269"/>
      <c r="K145" s="273"/>
      <c r="L145" s="268"/>
      <c r="M145" s="269"/>
    </row>
    <row r="146" spans="1:13" ht="15" thickBot="1">
      <c r="A146" s="126" t="s">
        <v>49</v>
      </c>
      <c r="B146" s="127"/>
      <c r="C146" s="127"/>
      <c r="D146" s="127"/>
      <c r="E146" s="127"/>
      <c r="F146" s="127"/>
      <c r="G146" s="128"/>
      <c r="H146" s="152"/>
      <c r="I146" s="270"/>
      <c r="J146" s="271"/>
      <c r="K146" s="274"/>
      <c r="L146" s="270"/>
      <c r="M146" s="271"/>
    </row>
    <row r="147" spans="1:13" ht="14.25">
      <c r="A147" s="147" t="s">
        <v>50</v>
      </c>
      <c r="B147" s="148"/>
      <c r="C147" s="148"/>
      <c r="D147" s="148"/>
      <c r="E147" s="148"/>
      <c r="F147" s="148"/>
      <c r="G147" s="149"/>
      <c r="H147" s="150" t="s">
        <v>25</v>
      </c>
      <c r="I147" s="266">
        <v>0</v>
      </c>
      <c r="J147" s="267"/>
      <c r="K147" s="272">
        <f>1*I147</f>
        <v>0</v>
      </c>
      <c r="L147" s="266">
        <f>$K147*1.2</f>
        <v>0</v>
      </c>
      <c r="M147" s="267"/>
    </row>
    <row r="148" spans="1:13" ht="14.25">
      <c r="A148" s="125" t="s">
        <v>128</v>
      </c>
      <c r="B148" s="145"/>
      <c r="C148" s="145"/>
      <c r="D148" s="145"/>
      <c r="E148" s="145"/>
      <c r="F148" s="145"/>
      <c r="G148" s="146"/>
      <c r="H148" s="151"/>
      <c r="I148" s="268"/>
      <c r="J148" s="269"/>
      <c r="K148" s="273"/>
      <c r="L148" s="268"/>
      <c r="M148" s="269"/>
    </row>
    <row r="149" spans="1:13" ht="15" thickBot="1">
      <c r="A149" s="126"/>
      <c r="B149" s="127"/>
      <c r="C149" s="127"/>
      <c r="D149" s="127"/>
      <c r="E149" s="127"/>
      <c r="F149" s="127"/>
      <c r="G149" s="128"/>
      <c r="H149" s="152"/>
      <c r="I149" s="270"/>
      <c r="J149" s="271"/>
      <c r="K149" s="274"/>
      <c r="L149" s="270"/>
      <c r="M149" s="271"/>
    </row>
    <row r="150" spans="1:13" ht="14.25">
      <c r="A150" s="147" t="s">
        <v>51</v>
      </c>
      <c r="B150" s="148"/>
      <c r="C150" s="148"/>
      <c r="D150" s="148"/>
      <c r="E150" s="148"/>
      <c r="F150" s="148"/>
      <c r="G150" s="149"/>
      <c r="H150" s="150" t="s">
        <v>25</v>
      </c>
      <c r="I150" s="266">
        <v>0</v>
      </c>
      <c r="J150" s="267"/>
      <c r="K150" s="272">
        <f>1*I150</f>
        <v>0</v>
      </c>
      <c r="L150" s="266">
        <f>$K150*1.2</f>
        <v>0</v>
      </c>
      <c r="M150" s="267"/>
    </row>
    <row r="151" spans="1:13" ht="14.25">
      <c r="A151" s="125" t="s">
        <v>128</v>
      </c>
      <c r="B151" s="145"/>
      <c r="C151" s="145"/>
      <c r="D151" s="145"/>
      <c r="E151" s="145"/>
      <c r="F151" s="145"/>
      <c r="G151" s="146"/>
      <c r="H151" s="151"/>
      <c r="I151" s="268"/>
      <c r="J151" s="269"/>
      <c r="K151" s="273"/>
      <c r="L151" s="268"/>
      <c r="M151" s="269"/>
    </row>
    <row r="152" spans="1:13" ht="15" thickBot="1">
      <c r="A152" s="126" t="s">
        <v>51</v>
      </c>
      <c r="B152" s="127"/>
      <c r="C152" s="127"/>
      <c r="D152" s="127"/>
      <c r="E152" s="127"/>
      <c r="F152" s="127"/>
      <c r="G152" s="128"/>
      <c r="H152" s="152"/>
      <c r="I152" s="270"/>
      <c r="J152" s="271"/>
      <c r="K152" s="274"/>
      <c r="L152" s="270"/>
      <c r="M152" s="271"/>
    </row>
    <row r="153" spans="1:13" ht="15" thickBot="1">
      <c r="A153" s="309"/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</row>
    <row r="154" spans="1:13" ht="15.75" thickBot="1">
      <c r="A154" s="171" t="s">
        <v>227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3"/>
    </row>
    <row r="155" spans="1:13" ht="22.5" customHeight="1">
      <c r="A155" s="174" t="s">
        <v>0</v>
      </c>
      <c r="B155" s="175"/>
      <c r="C155" s="175"/>
      <c r="D155" s="175"/>
      <c r="E155" s="175"/>
      <c r="F155" s="175"/>
      <c r="G155" s="176"/>
      <c r="H155" s="155" t="s">
        <v>1</v>
      </c>
      <c r="I155" s="157" t="s">
        <v>2</v>
      </c>
      <c r="J155" s="158"/>
      <c r="K155" s="37" t="s">
        <v>4</v>
      </c>
      <c r="L155" s="157" t="s">
        <v>4</v>
      </c>
      <c r="M155" s="158"/>
    </row>
    <row r="156" spans="1:13" ht="15" thickBot="1">
      <c r="A156" s="177"/>
      <c r="B156" s="178"/>
      <c r="C156" s="178"/>
      <c r="D156" s="178"/>
      <c r="E156" s="178"/>
      <c r="F156" s="178"/>
      <c r="G156" s="179"/>
      <c r="H156" s="156"/>
      <c r="I156" s="153" t="s">
        <v>3</v>
      </c>
      <c r="J156" s="154"/>
      <c r="K156" s="38" t="s">
        <v>3</v>
      </c>
      <c r="L156" s="153" t="s">
        <v>5</v>
      </c>
      <c r="M156" s="154"/>
    </row>
    <row r="157" spans="1:13" ht="14.25">
      <c r="A157" s="147" t="s">
        <v>52</v>
      </c>
      <c r="B157" s="148"/>
      <c r="C157" s="148"/>
      <c r="D157" s="148"/>
      <c r="E157" s="148"/>
      <c r="F157" s="148"/>
      <c r="G157" s="149"/>
      <c r="H157" s="150" t="s">
        <v>122</v>
      </c>
      <c r="I157" s="266">
        <v>0</v>
      </c>
      <c r="J157" s="267"/>
      <c r="K157" s="272">
        <f>200*I157</f>
        <v>0</v>
      </c>
      <c r="L157" s="266">
        <f>$K157*1.2</f>
        <v>0</v>
      </c>
      <c r="M157" s="267"/>
    </row>
    <row r="158" spans="1:13" ht="14.25">
      <c r="A158" s="125" t="s">
        <v>134</v>
      </c>
      <c r="B158" s="145"/>
      <c r="C158" s="145"/>
      <c r="D158" s="145"/>
      <c r="E158" s="145"/>
      <c r="F158" s="145"/>
      <c r="G158" s="146"/>
      <c r="H158" s="151"/>
      <c r="I158" s="268"/>
      <c r="J158" s="269"/>
      <c r="K158" s="273"/>
      <c r="L158" s="268"/>
      <c r="M158" s="269"/>
    </row>
    <row r="159" spans="1:13" ht="15" thickBot="1">
      <c r="A159" s="126" t="s">
        <v>53</v>
      </c>
      <c r="B159" s="127"/>
      <c r="C159" s="127"/>
      <c r="D159" s="127"/>
      <c r="E159" s="127"/>
      <c r="F159" s="127"/>
      <c r="G159" s="128"/>
      <c r="H159" s="152"/>
      <c r="I159" s="270"/>
      <c r="J159" s="271"/>
      <c r="K159" s="274"/>
      <c r="L159" s="270"/>
      <c r="M159" s="271"/>
    </row>
    <row r="160" spans="1:13" ht="14.25">
      <c r="A160" s="147" t="s">
        <v>54</v>
      </c>
      <c r="B160" s="148"/>
      <c r="C160" s="148"/>
      <c r="D160" s="148"/>
      <c r="E160" s="148"/>
      <c r="F160" s="148"/>
      <c r="G160" s="149"/>
      <c r="H160" s="150" t="s">
        <v>116</v>
      </c>
      <c r="I160" s="266">
        <v>0</v>
      </c>
      <c r="J160" s="267"/>
      <c r="K160" s="272">
        <f>120*I160</f>
        <v>0</v>
      </c>
      <c r="L160" s="266">
        <f>$K160*1.2</f>
        <v>0</v>
      </c>
      <c r="M160" s="267"/>
    </row>
    <row r="161" spans="1:13" ht="14.25">
      <c r="A161" s="125"/>
      <c r="B161" s="145"/>
      <c r="C161" s="145"/>
      <c r="D161" s="145"/>
      <c r="E161" s="145"/>
      <c r="F161" s="145"/>
      <c r="G161" s="146"/>
      <c r="H161" s="151"/>
      <c r="I161" s="268"/>
      <c r="J161" s="269"/>
      <c r="K161" s="273"/>
      <c r="L161" s="268"/>
      <c r="M161" s="269"/>
    </row>
    <row r="162" spans="1:13" ht="15" thickBot="1">
      <c r="A162" s="126" t="s">
        <v>55</v>
      </c>
      <c r="B162" s="127"/>
      <c r="C162" s="127"/>
      <c r="D162" s="127"/>
      <c r="E162" s="127"/>
      <c r="F162" s="127"/>
      <c r="G162" s="128"/>
      <c r="H162" s="152"/>
      <c r="I162" s="270"/>
      <c r="J162" s="271"/>
      <c r="K162" s="274"/>
      <c r="L162" s="270"/>
      <c r="M162" s="271"/>
    </row>
    <row r="163" spans="1:13" ht="14.25">
      <c r="A163" s="147" t="s">
        <v>198</v>
      </c>
      <c r="B163" s="148"/>
      <c r="C163" s="148"/>
      <c r="D163" s="148"/>
      <c r="E163" s="148"/>
      <c r="F163" s="148"/>
      <c r="G163" s="149"/>
      <c r="H163" s="150" t="s">
        <v>123</v>
      </c>
      <c r="I163" s="266">
        <v>0</v>
      </c>
      <c r="J163" s="267"/>
      <c r="K163" s="272">
        <f>4*I163</f>
        <v>0</v>
      </c>
      <c r="L163" s="266">
        <f>$K163*1.2</f>
        <v>0</v>
      </c>
      <c r="M163" s="267"/>
    </row>
    <row r="164" spans="1:13" ht="14.25">
      <c r="A164" s="125" t="s">
        <v>134</v>
      </c>
      <c r="B164" s="145"/>
      <c r="C164" s="145"/>
      <c r="D164" s="145"/>
      <c r="E164" s="145"/>
      <c r="F164" s="145"/>
      <c r="G164" s="146"/>
      <c r="H164" s="151"/>
      <c r="I164" s="268"/>
      <c r="J164" s="269"/>
      <c r="K164" s="273"/>
      <c r="L164" s="268"/>
      <c r="M164" s="269"/>
    </row>
    <row r="165" spans="1:13" ht="15" thickBot="1">
      <c r="A165" s="306" t="s">
        <v>198</v>
      </c>
      <c r="B165" s="307"/>
      <c r="C165" s="307"/>
      <c r="D165" s="307"/>
      <c r="E165" s="307"/>
      <c r="F165" s="307"/>
      <c r="G165" s="308"/>
      <c r="H165" s="152"/>
      <c r="I165" s="270"/>
      <c r="J165" s="271"/>
      <c r="K165" s="274"/>
      <c r="L165" s="270"/>
      <c r="M165" s="271"/>
    </row>
    <row r="166" spans="1:13" ht="14.25">
      <c r="A166" s="310" t="s">
        <v>199</v>
      </c>
      <c r="B166" s="311"/>
      <c r="C166" s="311"/>
      <c r="D166" s="311"/>
      <c r="E166" s="311"/>
      <c r="F166" s="311"/>
      <c r="G166" s="312"/>
      <c r="H166" s="150" t="s">
        <v>124</v>
      </c>
      <c r="I166" s="266">
        <v>0</v>
      </c>
      <c r="J166" s="267"/>
      <c r="K166" s="272">
        <f>2*I166</f>
        <v>0</v>
      </c>
      <c r="L166" s="266">
        <f>$K166*1.2</f>
        <v>0</v>
      </c>
      <c r="M166" s="267"/>
    </row>
    <row r="167" spans="1:13" ht="14.25">
      <c r="A167" s="313" t="s">
        <v>134</v>
      </c>
      <c r="B167" s="145"/>
      <c r="C167" s="145"/>
      <c r="D167" s="145"/>
      <c r="E167" s="145"/>
      <c r="F167" s="145"/>
      <c r="G167" s="146"/>
      <c r="H167" s="151"/>
      <c r="I167" s="268"/>
      <c r="J167" s="269"/>
      <c r="K167" s="273"/>
      <c r="L167" s="268"/>
      <c r="M167" s="269"/>
    </row>
    <row r="168" spans="1:13" ht="15" thickBot="1">
      <c r="A168" s="314" t="s">
        <v>199</v>
      </c>
      <c r="B168" s="315"/>
      <c r="C168" s="315"/>
      <c r="D168" s="315"/>
      <c r="E168" s="315"/>
      <c r="F168" s="315"/>
      <c r="G168" s="316"/>
      <c r="H168" s="152"/>
      <c r="I168" s="270"/>
      <c r="J168" s="271"/>
      <c r="K168" s="274"/>
      <c r="L168" s="270"/>
      <c r="M168" s="271"/>
    </row>
    <row r="169" spans="1:13" ht="14.25">
      <c r="A169" s="147" t="s">
        <v>58</v>
      </c>
      <c r="B169" s="148"/>
      <c r="C169" s="148"/>
      <c r="D169" s="148"/>
      <c r="E169" s="148"/>
      <c r="F169" s="148"/>
      <c r="G169" s="149"/>
      <c r="H169" s="150" t="s">
        <v>116</v>
      </c>
      <c r="I169" s="266">
        <v>0</v>
      </c>
      <c r="J169" s="267"/>
      <c r="K169" s="272">
        <f>120*I169</f>
        <v>0</v>
      </c>
      <c r="L169" s="266">
        <f>$K169*1.2</f>
        <v>0</v>
      </c>
      <c r="M169" s="267"/>
    </row>
    <row r="170" spans="1:13" ht="14.25">
      <c r="A170" s="125" t="s">
        <v>128</v>
      </c>
      <c r="B170" s="145"/>
      <c r="C170" s="145"/>
      <c r="D170" s="145"/>
      <c r="E170" s="145"/>
      <c r="F170" s="145"/>
      <c r="G170" s="146"/>
      <c r="H170" s="151"/>
      <c r="I170" s="268"/>
      <c r="J170" s="269"/>
      <c r="K170" s="273"/>
      <c r="L170" s="268"/>
      <c r="M170" s="269"/>
    </row>
    <row r="171" spans="1:13" ht="15" thickBot="1">
      <c r="A171" s="126"/>
      <c r="B171" s="127"/>
      <c r="C171" s="127"/>
      <c r="D171" s="127"/>
      <c r="E171" s="127"/>
      <c r="F171" s="127"/>
      <c r="G171" s="128"/>
      <c r="H171" s="152"/>
      <c r="I171" s="270"/>
      <c r="J171" s="271"/>
      <c r="K171" s="274"/>
      <c r="L171" s="270"/>
      <c r="M171" s="271"/>
    </row>
    <row r="172" spans="1:13" ht="14.25">
      <c r="A172" s="147" t="s">
        <v>36</v>
      </c>
      <c r="B172" s="148"/>
      <c r="C172" s="148"/>
      <c r="D172" s="148"/>
      <c r="E172" s="148"/>
      <c r="F172" s="148"/>
      <c r="G172" s="149"/>
      <c r="H172" s="150" t="s">
        <v>25</v>
      </c>
      <c r="I172" s="266">
        <v>0</v>
      </c>
      <c r="J172" s="267"/>
      <c r="K172" s="272">
        <f>1*I172</f>
        <v>0</v>
      </c>
      <c r="L172" s="266">
        <f>$K172*1.2</f>
        <v>0</v>
      </c>
      <c r="M172" s="267"/>
    </row>
    <row r="173" spans="1:13" ht="14.25">
      <c r="A173" s="125" t="s">
        <v>134</v>
      </c>
      <c r="B173" s="145"/>
      <c r="C173" s="145"/>
      <c r="D173" s="145"/>
      <c r="E173" s="145"/>
      <c r="F173" s="145"/>
      <c r="G173" s="146"/>
      <c r="H173" s="151"/>
      <c r="I173" s="268"/>
      <c r="J173" s="269"/>
      <c r="K173" s="273"/>
      <c r="L173" s="268"/>
      <c r="M173" s="269"/>
    </row>
    <row r="174" spans="1:13" ht="15" thickBot="1">
      <c r="A174" s="126" t="s">
        <v>36</v>
      </c>
      <c r="B174" s="127"/>
      <c r="C174" s="127"/>
      <c r="D174" s="127"/>
      <c r="E174" s="127"/>
      <c r="F174" s="127"/>
      <c r="G174" s="128"/>
      <c r="H174" s="152"/>
      <c r="I174" s="270"/>
      <c r="J174" s="271"/>
      <c r="K174" s="274"/>
      <c r="L174" s="270"/>
      <c r="M174" s="271"/>
    </row>
    <row r="175" spans="1:13" ht="14.25">
      <c r="A175" s="147" t="s">
        <v>35</v>
      </c>
      <c r="B175" s="148"/>
      <c r="C175" s="148"/>
      <c r="D175" s="148"/>
      <c r="E175" s="148"/>
      <c r="F175" s="148"/>
      <c r="G175" s="149"/>
      <c r="H175" s="150" t="s">
        <v>25</v>
      </c>
      <c r="I175" s="266">
        <v>0</v>
      </c>
      <c r="J175" s="267"/>
      <c r="K175" s="272">
        <f>1*I175</f>
        <v>0</v>
      </c>
      <c r="L175" s="266">
        <f>$K175*1.2</f>
        <v>0</v>
      </c>
      <c r="M175" s="267"/>
    </row>
    <row r="176" spans="1:13" ht="14.25">
      <c r="A176" s="125" t="s">
        <v>134</v>
      </c>
      <c r="B176" s="145"/>
      <c r="C176" s="145"/>
      <c r="D176" s="145"/>
      <c r="E176" s="145"/>
      <c r="F176" s="145"/>
      <c r="G176" s="146"/>
      <c r="H176" s="151"/>
      <c r="I176" s="268"/>
      <c r="J176" s="269"/>
      <c r="K176" s="273"/>
      <c r="L176" s="268"/>
      <c r="M176" s="269"/>
    </row>
    <row r="177" spans="1:13" ht="15" thickBot="1">
      <c r="A177" s="126" t="s">
        <v>35</v>
      </c>
      <c r="B177" s="127"/>
      <c r="C177" s="127"/>
      <c r="D177" s="127"/>
      <c r="E177" s="127"/>
      <c r="F177" s="127"/>
      <c r="G177" s="128"/>
      <c r="H177" s="152"/>
      <c r="I177" s="270"/>
      <c r="J177" s="271"/>
      <c r="K177" s="274"/>
      <c r="L177" s="270"/>
      <c r="M177" s="271"/>
    </row>
    <row r="178" spans="1:13" ht="14.25">
      <c r="A178" s="147" t="s">
        <v>59</v>
      </c>
      <c r="B178" s="148"/>
      <c r="C178" s="148"/>
      <c r="D178" s="148"/>
      <c r="E178" s="148"/>
      <c r="F178" s="148"/>
      <c r="G178" s="149"/>
      <c r="H178" s="150" t="s">
        <v>117</v>
      </c>
      <c r="I178" s="266">
        <v>0</v>
      </c>
      <c r="J178" s="267"/>
      <c r="K178" s="272">
        <f>60*I178</f>
        <v>0</v>
      </c>
      <c r="L178" s="266">
        <f>$K178*1.2</f>
        <v>0</v>
      </c>
      <c r="M178" s="267"/>
    </row>
    <row r="179" spans="1:13" ht="14.25">
      <c r="A179" s="125" t="s">
        <v>134</v>
      </c>
      <c r="B179" s="145"/>
      <c r="C179" s="145"/>
      <c r="D179" s="145"/>
      <c r="E179" s="145"/>
      <c r="F179" s="145"/>
      <c r="G179" s="146"/>
      <c r="H179" s="151"/>
      <c r="I179" s="268"/>
      <c r="J179" s="269"/>
      <c r="K179" s="273"/>
      <c r="L179" s="268"/>
      <c r="M179" s="269"/>
    </row>
    <row r="180" spans="1:13" ht="14.25">
      <c r="A180" s="306" t="s">
        <v>60</v>
      </c>
      <c r="B180" s="307"/>
      <c r="C180" s="307"/>
      <c r="D180" s="307"/>
      <c r="E180" s="307"/>
      <c r="F180" s="307"/>
      <c r="G180" s="308"/>
      <c r="H180" s="151"/>
      <c r="I180" s="268"/>
      <c r="J180" s="269"/>
      <c r="K180" s="273"/>
      <c r="L180" s="268"/>
      <c r="M180" s="269"/>
    </row>
    <row r="181" spans="1:13" ht="15" thickBot="1">
      <c r="A181" s="126" t="s">
        <v>61</v>
      </c>
      <c r="B181" s="127"/>
      <c r="C181" s="127"/>
      <c r="D181" s="127"/>
      <c r="E181" s="127"/>
      <c r="F181" s="127"/>
      <c r="G181" s="128"/>
      <c r="H181" s="152"/>
      <c r="I181" s="270"/>
      <c r="J181" s="271"/>
      <c r="K181" s="274"/>
      <c r="L181" s="270"/>
      <c r="M181" s="271"/>
    </row>
    <row r="182" spans="1:13" ht="14.25">
      <c r="A182" s="147" t="s">
        <v>62</v>
      </c>
      <c r="B182" s="148"/>
      <c r="C182" s="148"/>
      <c r="D182" s="148"/>
      <c r="E182" s="148"/>
      <c r="F182" s="148"/>
      <c r="G182" s="149"/>
      <c r="H182" s="150" t="s">
        <v>131</v>
      </c>
      <c r="I182" s="266">
        <v>0</v>
      </c>
      <c r="J182" s="267"/>
      <c r="K182" s="272">
        <f>7*I182</f>
        <v>0</v>
      </c>
      <c r="L182" s="266">
        <f>$K182*1.2</f>
        <v>0</v>
      </c>
      <c r="M182" s="267"/>
    </row>
    <row r="183" spans="1:13" ht="14.25">
      <c r="A183" s="125" t="s">
        <v>128</v>
      </c>
      <c r="B183" s="145"/>
      <c r="C183" s="145"/>
      <c r="D183" s="145"/>
      <c r="E183" s="145"/>
      <c r="F183" s="145"/>
      <c r="G183" s="146"/>
      <c r="H183" s="151"/>
      <c r="I183" s="268"/>
      <c r="J183" s="269"/>
      <c r="K183" s="273"/>
      <c r="L183" s="268"/>
      <c r="M183" s="269"/>
    </row>
    <row r="184" spans="1:13" ht="15" thickBot="1">
      <c r="A184" s="126" t="s">
        <v>63</v>
      </c>
      <c r="B184" s="127"/>
      <c r="C184" s="127"/>
      <c r="D184" s="127"/>
      <c r="E184" s="127"/>
      <c r="F184" s="127"/>
      <c r="G184" s="128"/>
      <c r="H184" s="152"/>
      <c r="I184" s="270"/>
      <c r="J184" s="271"/>
      <c r="K184" s="274"/>
      <c r="L184" s="270"/>
      <c r="M184" s="271"/>
    </row>
    <row r="185" spans="1:13" ht="15" thickBot="1">
      <c r="A185" s="309"/>
      <c r="B185" s="309"/>
      <c r="C185" s="309"/>
      <c r="D185" s="309"/>
      <c r="E185" s="309"/>
      <c r="F185" s="309"/>
      <c r="G185" s="309"/>
      <c r="H185" s="309"/>
      <c r="I185" s="309"/>
      <c r="J185" s="309"/>
      <c r="K185" s="309"/>
      <c r="L185" s="309"/>
      <c r="M185" s="309"/>
    </row>
    <row r="186" spans="1:13" ht="15.75" thickBot="1">
      <c r="A186" s="171" t="s">
        <v>228</v>
      </c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3"/>
    </row>
    <row r="187" spans="1:13" ht="14.25">
      <c r="A187" s="174" t="s">
        <v>0</v>
      </c>
      <c r="B187" s="175"/>
      <c r="C187" s="175"/>
      <c r="D187" s="175"/>
      <c r="E187" s="175"/>
      <c r="F187" s="175"/>
      <c r="G187" s="176"/>
      <c r="H187" s="155" t="s">
        <v>1</v>
      </c>
      <c r="I187" s="157" t="s">
        <v>2</v>
      </c>
      <c r="J187" s="158"/>
      <c r="K187" s="37" t="s">
        <v>4</v>
      </c>
      <c r="L187" s="157" t="s">
        <v>4</v>
      </c>
      <c r="M187" s="158"/>
    </row>
    <row r="188" spans="1:13" ht="15" thickBot="1">
      <c r="A188" s="177"/>
      <c r="B188" s="178"/>
      <c r="C188" s="178"/>
      <c r="D188" s="178"/>
      <c r="E188" s="178"/>
      <c r="F188" s="178"/>
      <c r="G188" s="179"/>
      <c r="H188" s="156"/>
      <c r="I188" s="153" t="s">
        <v>3</v>
      </c>
      <c r="J188" s="154"/>
      <c r="K188" s="38" t="s">
        <v>3</v>
      </c>
      <c r="L188" s="153" t="s">
        <v>5</v>
      </c>
      <c r="M188" s="154"/>
    </row>
    <row r="189" spans="1:13" ht="14.25">
      <c r="A189" s="147" t="s">
        <v>64</v>
      </c>
      <c r="B189" s="148"/>
      <c r="C189" s="148"/>
      <c r="D189" s="148"/>
      <c r="E189" s="148"/>
      <c r="F189" s="148"/>
      <c r="G189" s="149"/>
      <c r="H189" s="150" t="s">
        <v>25</v>
      </c>
      <c r="I189" s="266">
        <v>0</v>
      </c>
      <c r="J189" s="267"/>
      <c r="K189" s="272">
        <f>1*I189</f>
        <v>0</v>
      </c>
      <c r="L189" s="266">
        <f>$K189*1.2</f>
        <v>0</v>
      </c>
      <c r="M189" s="267"/>
    </row>
    <row r="190" spans="1:13" ht="14.25">
      <c r="A190" s="125" t="s">
        <v>134</v>
      </c>
      <c r="B190" s="145"/>
      <c r="C190" s="145"/>
      <c r="D190" s="145"/>
      <c r="E190" s="145"/>
      <c r="F190" s="145"/>
      <c r="G190" s="146"/>
      <c r="H190" s="151"/>
      <c r="I190" s="268"/>
      <c r="J190" s="269"/>
      <c r="K190" s="273"/>
      <c r="L190" s="268"/>
      <c r="M190" s="269"/>
    </row>
    <row r="191" spans="1:13" ht="15" thickBot="1">
      <c r="A191" s="126" t="s">
        <v>65</v>
      </c>
      <c r="B191" s="127"/>
      <c r="C191" s="127"/>
      <c r="D191" s="127"/>
      <c r="E191" s="127"/>
      <c r="F191" s="127"/>
      <c r="G191" s="128"/>
      <c r="H191" s="152"/>
      <c r="I191" s="270"/>
      <c r="J191" s="271"/>
      <c r="K191" s="274"/>
      <c r="L191" s="270"/>
      <c r="M191" s="271"/>
    </row>
    <row r="192" spans="1:13" ht="14.25">
      <c r="A192" s="147" t="s">
        <v>66</v>
      </c>
      <c r="B192" s="148"/>
      <c r="C192" s="148"/>
      <c r="D192" s="148"/>
      <c r="E192" s="148"/>
      <c r="F192" s="148"/>
      <c r="G192" s="149"/>
      <c r="H192" s="150" t="s">
        <v>25</v>
      </c>
      <c r="I192" s="266">
        <v>0</v>
      </c>
      <c r="J192" s="267"/>
      <c r="K192" s="272">
        <f>1*I192</f>
        <v>0</v>
      </c>
      <c r="L192" s="266">
        <f>$K192*1.2</f>
        <v>0</v>
      </c>
      <c r="M192" s="267"/>
    </row>
    <row r="193" spans="1:13" ht="14.25">
      <c r="A193" s="125" t="s">
        <v>128</v>
      </c>
      <c r="B193" s="145"/>
      <c r="C193" s="145"/>
      <c r="D193" s="145"/>
      <c r="E193" s="145"/>
      <c r="F193" s="145"/>
      <c r="G193" s="146"/>
      <c r="H193" s="151"/>
      <c r="I193" s="268"/>
      <c r="J193" s="269"/>
      <c r="K193" s="273"/>
      <c r="L193" s="268"/>
      <c r="M193" s="269"/>
    </row>
    <row r="194" spans="1:13" ht="15" thickBot="1">
      <c r="A194" s="126"/>
      <c r="B194" s="127"/>
      <c r="C194" s="127"/>
      <c r="D194" s="127"/>
      <c r="E194" s="127"/>
      <c r="F194" s="127"/>
      <c r="G194" s="128"/>
      <c r="H194" s="152"/>
      <c r="I194" s="270"/>
      <c r="J194" s="271"/>
      <c r="K194" s="274"/>
      <c r="L194" s="270"/>
      <c r="M194" s="271"/>
    </row>
    <row r="195" spans="1:13" ht="15" thickBot="1">
      <c r="A195" s="309"/>
      <c r="B195" s="309"/>
      <c r="C195" s="309"/>
      <c r="D195" s="309"/>
      <c r="E195" s="309"/>
      <c r="F195" s="309"/>
      <c r="G195" s="309"/>
      <c r="H195" s="309"/>
      <c r="I195" s="309"/>
      <c r="J195" s="309"/>
      <c r="K195" s="309"/>
      <c r="L195" s="309"/>
      <c r="M195" s="309"/>
    </row>
    <row r="196" spans="1:13" ht="15.75" thickBot="1">
      <c r="A196" s="171" t="s">
        <v>229</v>
      </c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3"/>
    </row>
    <row r="197" spans="1:13" ht="14.25">
      <c r="A197" s="174" t="s">
        <v>0</v>
      </c>
      <c r="B197" s="175"/>
      <c r="C197" s="175"/>
      <c r="D197" s="175"/>
      <c r="E197" s="175"/>
      <c r="F197" s="175"/>
      <c r="G197" s="176"/>
      <c r="H197" s="155" t="s">
        <v>1</v>
      </c>
      <c r="I197" s="157" t="s">
        <v>2</v>
      </c>
      <c r="J197" s="158"/>
      <c r="K197" s="37" t="s">
        <v>4</v>
      </c>
      <c r="L197" s="157" t="s">
        <v>4</v>
      </c>
      <c r="M197" s="158"/>
    </row>
    <row r="198" spans="1:13" ht="15" thickBot="1">
      <c r="A198" s="177"/>
      <c r="B198" s="178"/>
      <c r="C198" s="178"/>
      <c r="D198" s="178"/>
      <c r="E198" s="178"/>
      <c r="F198" s="178"/>
      <c r="G198" s="179"/>
      <c r="H198" s="156"/>
      <c r="I198" s="153" t="s">
        <v>3</v>
      </c>
      <c r="J198" s="154"/>
      <c r="K198" s="38" t="s">
        <v>3</v>
      </c>
      <c r="L198" s="153" t="s">
        <v>5</v>
      </c>
      <c r="M198" s="154"/>
    </row>
    <row r="199" spans="1:13" ht="14.25">
      <c r="A199" s="147" t="s">
        <v>202</v>
      </c>
      <c r="B199" s="148"/>
      <c r="C199" s="148"/>
      <c r="D199" s="148"/>
      <c r="E199" s="148"/>
      <c r="F199" s="148"/>
      <c r="G199" s="149"/>
      <c r="H199" s="150" t="s">
        <v>125</v>
      </c>
      <c r="I199" s="266">
        <v>0</v>
      </c>
      <c r="J199" s="267"/>
      <c r="K199" s="272">
        <f>10*I199</f>
        <v>0</v>
      </c>
      <c r="L199" s="266">
        <f>$K199*1.2</f>
        <v>0</v>
      </c>
      <c r="M199" s="267"/>
    </row>
    <row r="200" spans="1:13" ht="14.25">
      <c r="A200" s="125" t="s">
        <v>134</v>
      </c>
      <c r="B200" s="145"/>
      <c r="C200" s="145"/>
      <c r="D200" s="145"/>
      <c r="E200" s="145"/>
      <c r="F200" s="145"/>
      <c r="G200" s="146"/>
      <c r="H200" s="151"/>
      <c r="I200" s="268"/>
      <c r="J200" s="269"/>
      <c r="K200" s="273"/>
      <c r="L200" s="268"/>
      <c r="M200" s="269"/>
    </row>
    <row r="201" spans="1:13" ht="15" thickBot="1">
      <c r="A201" s="126" t="s">
        <v>203</v>
      </c>
      <c r="B201" s="127"/>
      <c r="C201" s="127"/>
      <c r="D201" s="127"/>
      <c r="E201" s="127"/>
      <c r="F201" s="127"/>
      <c r="G201" s="128"/>
      <c r="H201" s="152"/>
      <c r="I201" s="270"/>
      <c r="J201" s="271"/>
      <c r="K201" s="274"/>
      <c r="L201" s="270"/>
      <c r="M201" s="271"/>
    </row>
    <row r="202" spans="1:13" ht="14.25">
      <c r="A202" s="147" t="s">
        <v>69</v>
      </c>
      <c r="B202" s="148"/>
      <c r="C202" s="148"/>
      <c r="D202" s="148"/>
      <c r="E202" s="148"/>
      <c r="F202" s="148"/>
      <c r="G202" s="149"/>
      <c r="H202" s="150" t="s">
        <v>121</v>
      </c>
      <c r="I202" s="266">
        <v>0</v>
      </c>
      <c r="J202" s="267"/>
      <c r="K202" s="272">
        <f>100*I202</f>
        <v>0</v>
      </c>
      <c r="L202" s="266">
        <f>$K202*1.2</f>
        <v>0</v>
      </c>
      <c r="M202" s="267"/>
    </row>
    <row r="203" spans="1:13" ht="14.25">
      <c r="A203" s="125" t="s">
        <v>134</v>
      </c>
      <c r="B203" s="145"/>
      <c r="C203" s="145"/>
      <c r="D203" s="145"/>
      <c r="E203" s="145"/>
      <c r="F203" s="145"/>
      <c r="G203" s="146"/>
      <c r="H203" s="151"/>
      <c r="I203" s="268"/>
      <c r="J203" s="269"/>
      <c r="K203" s="273"/>
      <c r="L203" s="268"/>
      <c r="M203" s="269"/>
    </row>
    <row r="204" spans="1:13" ht="15" thickBot="1">
      <c r="A204" s="126"/>
      <c r="B204" s="127"/>
      <c r="C204" s="127"/>
      <c r="D204" s="127"/>
      <c r="E204" s="127"/>
      <c r="F204" s="127"/>
      <c r="G204" s="128"/>
      <c r="H204" s="152"/>
      <c r="I204" s="270"/>
      <c r="J204" s="271"/>
      <c r="K204" s="274"/>
      <c r="L204" s="270"/>
      <c r="M204" s="271"/>
    </row>
    <row r="205" spans="1:13" ht="14.25">
      <c r="A205" s="147" t="s">
        <v>70</v>
      </c>
      <c r="B205" s="148"/>
      <c r="C205" s="148"/>
      <c r="D205" s="148"/>
      <c r="E205" s="148"/>
      <c r="F205" s="148"/>
      <c r="G205" s="149"/>
      <c r="H205" s="150" t="s">
        <v>71</v>
      </c>
      <c r="I205" s="266">
        <v>0</v>
      </c>
      <c r="J205" s="267"/>
      <c r="K205" s="272">
        <f>10*I205</f>
        <v>0</v>
      </c>
      <c r="L205" s="266">
        <f>$K205*1.2</f>
        <v>0</v>
      </c>
      <c r="M205" s="267"/>
    </row>
    <row r="206" spans="1:13" ht="14.25">
      <c r="A206" s="125" t="s">
        <v>134</v>
      </c>
      <c r="B206" s="145"/>
      <c r="C206" s="145"/>
      <c r="D206" s="145"/>
      <c r="E206" s="145"/>
      <c r="F206" s="145"/>
      <c r="G206" s="146"/>
      <c r="H206" s="151"/>
      <c r="I206" s="268"/>
      <c r="J206" s="269"/>
      <c r="K206" s="273"/>
      <c r="L206" s="268"/>
      <c r="M206" s="269"/>
    </row>
    <row r="207" spans="1:13" ht="15" thickBot="1">
      <c r="A207" s="126" t="s">
        <v>70</v>
      </c>
      <c r="B207" s="127"/>
      <c r="C207" s="127"/>
      <c r="D207" s="127"/>
      <c r="E207" s="127"/>
      <c r="F207" s="127"/>
      <c r="G207" s="128"/>
      <c r="H207" s="152"/>
      <c r="I207" s="270"/>
      <c r="J207" s="271"/>
      <c r="K207" s="274"/>
      <c r="L207" s="270"/>
      <c r="M207" s="271"/>
    </row>
    <row r="208" spans="1:13" ht="14.25">
      <c r="A208" s="147" t="s">
        <v>35</v>
      </c>
      <c r="B208" s="148"/>
      <c r="C208" s="148"/>
      <c r="D208" s="148"/>
      <c r="E208" s="148"/>
      <c r="F208" s="148"/>
      <c r="G208" s="149"/>
      <c r="H208" s="150" t="s">
        <v>25</v>
      </c>
      <c r="I208" s="266">
        <v>0</v>
      </c>
      <c r="J208" s="267"/>
      <c r="K208" s="272">
        <f>1*I208</f>
        <v>0</v>
      </c>
      <c r="L208" s="266">
        <f>$K208*1.2</f>
        <v>0</v>
      </c>
      <c r="M208" s="267"/>
    </row>
    <row r="209" spans="1:13" ht="14.25">
      <c r="A209" s="125" t="s">
        <v>134</v>
      </c>
      <c r="B209" s="145"/>
      <c r="C209" s="145"/>
      <c r="D209" s="145"/>
      <c r="E209" s="145"/>
      <c r="F209" s="145"/>
      <c r="G209" s="146"/>
      <c r="H209" s="151"/>
      <c r="I209" s="268"/>
      <c r="J209" s="269"/>
      <c r="K209" s="273"/>
      <c r="L209" s="268"/>
      <c r="M209" s="269"/>
    </row>
    <row r="210" spans="1:13" ht="15" thickBot="1">
      <c r="A210" s="126" t="s">
        <v>35</v>
      </c>
      <c r="B210" s="127"/>
      <c r="C210" s="127"/>
      <c r="D210" s="127"/>
      <c r="E210" s="127"/>
      <c r="F210" s="127"/>
      <c r="G210" s="128"/>
      <c r="H210" s="152"/>
      <c r="I210" s="270"/>
      <c r="J210" s="271"/>
      <c r="K210" s="274"/>
      <c r="L210" s="270"/>
      <c r="M210" s="271"/>
    </row>
    <row r="211" spans="1:13" ht="14.25">
      <c r="A211" s="147" t="s">
        <v>36</v>
      </c>
      <c r="B211" s="148"/>
      <c r="C211" s="148"/>
      <c r="D211" s="148"/>
      <c r="E211" s="148"/>
      <c r="F211" s="148"/>
      <c r="G211" s="149"/>
      <c r="H211" s="150" t="s">
        <v>25</v>
      </c>
      <c r="I211" s="266">
        <v>0</v>
      </c>
      <c r="J211" s="267"/>
      <c r="K211" s="272">
        <f>1*I211</f>
        <v>0</v>
      </c>
      <c r="L211" s="266">
        <f>$K211*1.2</f>
        <v>0</v>
      </c>
      <c r="M211" s="267"/>
    </row>
    <row r="212" spans="1:13" ht="14.25">
      <c r="A212" s="125" t="s">
        <v>134</v>
      </c>
      <c r="B212" s="145"/>
      <c r="C212" s="145"/>
      <c r="D212" s="145"/>
      <c r="E212" s="145"/>
      <c r="F212" s="145"/>
      <c r="G212" s="146"/>
      <c r="H212" s="151"/>
      <c r="I212" s="268"/>
      <c r="J212" s="269"/>
      <c r="K212" s="273"/>
      <c r="L212" s="268"/>
      <c r="M212" s="269"/>
    </row>
    <row r="213" spans="1:13" ht="15" thickBot="1">
      <c r="A213" s="126" t="s">
        <v>36</v>
      </c>
      <c r="B213" s="127"/>
      <c r="C213" s="127"/>
      <c r="D213" s="127"/>
      <c r="E213" s="127"/>
      <c r="F213" s="127"/>
      <c r="G213" s="128"/>
      <c r="H213" s="152"/>
      <c r="I213" s="270"/>
      <c r="J213" s="271"/>
      <c r="K213" s="274"/>
      <c r="L213" s="270"/>
      <c r="M213" s="271"/>
    </row>
    <row r="214" spans="1:13" ht="15" thickBot="1">
      <c r="A214" s="309"/>
      <c r="B214" s="309"/>
      <c r="C214" s="309"/>
      <c r="D214" s="309"/>
      <c r="E214" s="309"/>
      <c r="F214" s="309"/>
      <c r="G214" s="309"/>
      <c r="H214" s="309"/>
      <c r="I214" s="309"/>
      <c r="J214" s="309"/>
      <c r="K214" s="309"/>
      <c r="L214" s="309"/>
      <c r="M214" s="309"/>
    </row>
    <row r="215" spans="1:13" ht="15.75" thickBot="1">
      <c r="A215" s="171" t="s">
        <v>230</v>
      </c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3"/>
    </row>
    <row r="216" spans="1:13" ht="14.25">
      <c r="A216" s="174" t="s">
        <v>0</v>
      </c>
      <c r="B216" s="175"/>
      <c r="C216" s="175"/>
      <c r="D216" s="175"/>
      <c r="E216" s="175"/>
      <c r="F216" s="175"/>
      <c r="G216" s="176"/>
      <c r="H216" s="155" t="s">
        <v>1</v>
      </c>
      <c r="I216" s="157" t="s">
        <v>2</v>
      </c>
      <c r="J216" s="158"/>
      <c r="K216" s="37" t="s">
        <v>4</v>
      </c>
      <c r="L216" s="157" t="s">
        <v>4</v>
      </c>
      <c r="M216" s="158"/>
    </row>
    <row r="217" spans="1:13" ht="15" thickBot="1">
      <c r="A217" s="177"/>
      <c r="B217" s="178"/>
      <c r="C217" s="178"/>
      <c r="D217" s="178"/>
      <c r="E217" s="178"/>
      <c r="F217" s="178"/>
      <c r="G217" s="179"/>
      <c r="H217" s="156"/>
      <c r="I217" s="153" t="s">
        <v>3</v>
      </c>
      <c r="J217" s="154"/>
      <c r="K217" s="38" t="s">
        <v>3</v>
      </c>
      <c r="L217" s="153" t="s">
        <v>5</v>
      </c>
      <c r="M217" s="154"/>
    </row>
    <row r="218" spans="1:13" ht="14.25">
      <c r="A218" s="147" t="s">
        <v>72</v>
      </c>
      <c r="B218" s="148"/>
      <c r="C218" s="148"/>
      <c r="D218" s="148"/>
      <c r="E218" s="148"/>
      <c r="F218" s="148"/>
      <c r="G218" s="149"/>
      <c r="H218" s="150" t="s">
        <v>25</v>
      </c>
      <c r="I218" s="266">
        <v>0</v>
      </c>
      <c r="J218" s="267"/>
      <c r="K218" s="272">
        <f>1*I218</f>
        <v>0</v>
      </c>
      <c r="L218" s="266">
        <f>$K218*1.2</f>
        <v>0</v>
      </c>
      <c r="M218" s="267"/>
    </row>
    <row r="219" spans="1:13" ht="14.25">
      <c r="A219" s="125" t="s">
        <v>134</v>
      </c>
      <c r="B219" s="145"/>
      <c r="C219" s="145"/>
      <c r="D219" s="145"/>
      <c r="E219" s="145"/>
      <c r="F219" s="145"/>
      <c r="G219" s="146"/>
      <c r="H219" s="151"/>
      <c r="I219" s="268"/>
      <c r="J219" s="269"/>
      <c r="K219" s="273"/>
      <c r="L219" s="268"/>
      <c r="M219" s="269"/>
    </row>
    <row r="220" spans="1:13" ht="15" thickBot="1">
      <c r="A220" s="126" t="s">
        <v>65</v>
      </c>
      <c r="B220" s="127"/>
      <c r="C220" s="127"/>
      <c r="D220" s="127"/>
      <c r="E220" s="127"/>
      <c r="F220" s="127"/>
      <c r="G220" s="128"/>
      <c r="H220" s="152"/>
      <c r="I220" s="270"/>
      <c r="J220" s="271"/>
      <c r="K220" s="274"/>
      <c r="L220" s="270"/>
      <c r="M220" s="271"/>
    </row>
    <row r="221" spans="1:13" ht="15" thickBot="1">
      <c r="A221" s="309"/>
      <c r="B221" s="309"/>
      <c r="C221" s="309"/>
      <c r="D221" s="309"/>
      <c r="E221" s="309"/>
      <c r="F221" s="309"/>
      <c r="G221" s="309"/>
      <c r="H221" s="309"/>
      <c r="I221" s="309"/>
      <c r="J221" s="309"/>
      <c r="K221" s="309"/>
      <c r="L221" s="309"/>
      <c r="M221" s="309"/>
    </row>
    <row r="222" spans="1:13" ht="15.75" thickBot="1">
      <c r="A222" s="171" t="s">
        <v>231</v>
      </c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3"/>
    </row>
    <row r="223" spans="1:13" ht="14.25">
      <c r="A223" s="174" t="s">
        <v>0</v>
      </c>
      <c r="B223" s="175"/>
      <c r="C223" s="175"/>
      <c r="D223" s="175"/>
      <c r="E223" s="175"/>
      <c r="F223" s="175"/>
      <c r="G223" s="176"/>
      <c r="H223" s="155" t="s">
        <v>1</v>
      </c>
      <c r="I223" s="157" t="s">
        <v>2</v>
      </c>
      <c r="J223" s="158"/>
      <c r="K223" s="37" t="s">
        <v>4</v>
      </c>
      <c r="L223" s="157" t="s">
        <v>4</v>
      </c>
      <c r="M223" s="158"/>
    </row>
    <row r="224" spans="1:13" ht="15" thickBot="1">
      <c r="A224" s="177"/>
      <c r="B224" s="178"/>
      <c r="C224" s="178"/>
      <c r="D224" s="178"/>
      <c r="E224" s="178"/>
      <c r="F224" s="178"/>
      <c r="G224" s="179"/>
      <c r="H224" s="156"/>
      <c r="I224" s="153" t="s">
        <v>3</v>
      </c>
      <c r="J224" s="154"/>
      <c r="K224" s="38" t="s">
        <v>3</v>
      </c>
      <c r="L224" s="153" t="s">
        <v>5</v>
      </c>
      <c r="M224" s="154"/>
    </row>
    <row r="225" spans="1:13" ht="14.25">
      <c r="A225" s="147" t="s">
        <v>73</v>
      </c>
      <c r="B225" s="148"/>
      <c r="C225" s="148"/>
      <c r="D225" s="148"/>
      <c r="E225" s="148"/>
      <c r="F225" s="148"/>
      <c r="G225" s="149"/>
      <c r="H225" s="150" t="s">
        <v>132</v>
      </c>
      <c r="I225" s="266">
        <v>0</v>
      </c>
      <c r="J225" s="267"/>
      <c r="K225" s="272">
        <f>150*I225</f>
        <v>0</v>
      </c>
      <c r="L225" s="266">
        <f>$K225*1.2</f>
        <v>0</v>
      </c>
      <c r="M225" s="267"/>
    </row>
    <row r="226" spans="1:13" ht="14.25">
      <c r="A226" s="125" t="s">
        <v>128</v>
      </c>
      <c r="B226" s="145"/>
      <c r="C226" s="145"/>
      <c r="D226" s="145"/>
      <c r="E226" s="145"/>
      <c r="F226" s="145"/>
      <c r="G226" s="146"/>
      <c r="H226" s="151"/>
      <c r="I226" s="268"/>
      <c r="J226" s="269"/>
      <c r="K226" s="273"/>
      <c r="L226" s="268"/>
      <c r="M226" s="269"/>
    </row>
    <row r="227" spans="1:13" ht="15" thickBot="1">
      <c r="A227" s="126"/>
      <c r="B227" s="127"/>
      <c r="C227" s="127"/>
      <c r="D227" s="127"/>
      <c r="E227" s="127"/>
      <c r="F227" s="127"/>
      <c r="G227" s="128"/>
      <c r="H227" s="152"/>
      <c r="I227" s="270"/>
      <c r="J227" s="271"/>
      <c r="K227" s="274"/>
      <c r="L227" s="270"/>
      <c r="M227" s="271"/>
    </row>
    <row r="228" spans="1:13" ht="14.25">
      <c r="A228" s="147" t="s">
        <v>74</v>
      </c>
      <c r="B228" s="148"/>
      <c r="C228" s="148"/>
      <c r="D228" s="148"/>
      <c r="E228" s="148"/>
      <c r="F228" s="148"/>
      <c r="G228" s="149"/>
      <c r="H228" s="150" t="s">
        <v>126</v>
      </c>
      <c r="I228" s="266">
        <v>0</v>
      </c>
      <c r="J228" s="267"/>
      <c r="K228" s="272">
        <f>20*I228</f>
        <v>0</v>
      </c>
      <c r="L228" s="266">
        <f>$K228*1.2</f>
        <v>0</v>
      </c>
      <c r="M228" s="267"/>
    </row>
    <row r="229" spans="1:13" ht="14.25">
      <c r="A229" s="125" t="s">
        <v>128</v>
      </c>
      <c r="B229" s="145"/>
      <c r="C229" s="145"/>
      <c r="D229" s="145"/>
      <c r="E229" s="145"/>
      <c r="F229" s="145"/>
      <c r="G229" s="146"/>
      <c r="H229" s="151"/>
      <c r="I229" s="268"/>
      <c r="J229" s="269"/>
      <c r="K229" s="273"/>
      <c r="L229" s="268"/>
      <c r="M229" s="269"/>
    </row>
    <row r="230" spans="1:13" ht="15" thickBot="1">
      <c r="A230" s="126"/>
      <c r="B230" s="127"/>
      <c r="C230" s="127"/>
      <c r="D230" s="127"/>
      <c r="E230" s="127"/>
      <c r="F230" s="127"/>
      <c r="G230" s="128"/>
      <c r="H230" s="152"/>
      <c r="I230" s="270"/>
      <c r="J230" s="271"/>
      <c r="K230" s="274"/>
      <c r="L230" s="270"/>
      <c r="M230" s="271"/>
    </row>
    <row r="231" spans="1:13" ht="14.25">
      <c r="A231" s="147" t="s">
        <v>75</v>
      </c>
      <c r="B231" s="148"/>
      <c r="C231" s="148"/>
      <c r="D231" s="148"/>
      <c r="E231" s="148"/>
      <c r="F231" s="148"/>
      <c r="G231" s="149"/>
      <c r="H231" s="150" t="s">
        <v>133</v>
      </c>
      <c r="I231" s="266">
        <v>0</v>
      </c>
      <c r="J231" s="267"/>
      <c r="K231" s="272">
        <f>75*I231</f>
        <v>0</v>
      </c>
      <c r="L231" s="266">
        <f>$K231*1.2</f>
        <v>0</v>
      </c>
      <c r="M231" s="267"/>
    </row>
    <row r="232" spans="1:13" ht="14.25">
      <c r="A232" s="125" t="s">
        <v>128</v>
      </c>
      <c r="B232" s="145"/>
      <c r="C232" s="145"/>
      <c r="D232" s="145"/>
      <c r="E232" s="145"/>
      <c r="F232" s="145"/>
      <c r="G232" s="146"/>
      <c r="H232" s="151"/>
      <c r="I232" s="268"/>
      <c r="J232" s="269"/>
      <c r="K232" s="273"/>
      <c r="L232" s="268"/>
      <c r="M232" s="269"/>
    </row>
    <row r="233" spans="1:13" ht="15" thickBot="1">
      <c r="A233" s="126"/>
      <c r="B233" s="127"/>
      <c r="C233" s="127"/>
      <c r="D233" s="127"/>
      <c r="E233" s="127"/>
      <c r="F233" s="127"/>
      <c r="G233" s="128"/>
      <c r="H233" s="152"/>
      <c r="I233" s="270"/>
      <c r="J233" s="271"/>
      <c r="K233" s="274"/>
      <c r="L233" s="270"/>
      <c r="M233" s="271"/>
    </row>
    <row r="234" spans="1:13" ht="14.25">
      <c r="A234" s="147" t="s">
        <v>76</v>
      </c>
      <c r="B234" s="148"/>
      <c r="C234" s="148"/>
      <c r="D234" s="148"/>
      <c r="E234" s="148"/>
      <c r="F234" s="148"/>
      <c r="G234" s="149"/>
      <c r="H234" s="150" t="s">
        <v>132</v>
      </c>
      <c r="I234" s="266">
        <v>0</v>
      </c>
      <c r="J234" s="267"/>
      <c r="K234" s="272">
        <f>150*I234</f>
        <v>0</v>
      </c>
      <c r="L234" s="266">
        <f>$K234*1.2</f>
        <v>0</v>
      </c>
      <c r="M234" s="267"/>
    </row>
    <row r="235" spans="1:13" ht="14.25">
      <c r="A235" s="125" t="s">
        <v>128</v>
      </c>
      <c r="B235" s="145"/>
      <c r="C235" s="145"/>
      <c r="D235" s="145"/>
      <c r="E235" s="145"/>
      <c r="F235" s="145"/>
      <c r="G235" s="146"/>
      <c r="H235" s="151"/>
      <c r="I235" s="268"/>
      <c r="J235" s="269"/>
      <c r="K235" s="273"/>
      <c r="L235" s="268"/>
      <c r="M235" s="269"/>
    </row>
    <row r="236" spans="1:13" ht="15" thickBot="1">
      <c r="A236" s="126"/>
      <c r="B236" s="127"/>
      <c r="C236" s="127"/>
      <c r="D236" s="127"/>
      <c r="E236" s="127"/>
      <c r="F236" s="127"/>
      <c r="G236" s="128"/>
      <c r="H236" s="152"/>
      <c r="I236" s="270"/>
      <c r="J236" s="271"/>
      <c r="K236" s="274"/>
      <c r="L236" s="270"/>
      <c r="M236" s="271"/>
    </row>
    <row r="237" spans="1:13" ht="14.25">
      <c r="A237" s="147" t="s">
        <v>77</v>
      </c>
      <c r="B237" s="148"/>
      <c r="C237" s="148"/>
      <c r="D237" s="148"/>
      <c r="E237" s="148"/>
      <c r="F237" s="148"/>
      <c r="G237" s="149"/>
      <c r="H237" s="150" t="s">
        <v>25</v>
      </c>
      <c r="I237" s="266">
        <v>0</v>
      </c>
      <c r="J237" s="267"/>
      <c r="K237" s="272">
        <f>1*I237</f>
        <v>0</v>
      </c>
      <c r="L237" s="266">
        <f>$K237*1.2</f>
        <v>0</v>
      </c>
      <c r="M237" s="267"/>
    </row>
    <row r="238" spans="1:13" ht="14.25">
      <c r="A238" s="125" t="s">
        <v>128</v>
      </c>
      <c r="B238" s="145"/>
      <c r="C238" s="145"/>
      <c r="D238" s="145"/>
      <c r="E238" s="145"/>
      <c r="F238" s="145"/>
      <c r="G238" s="146"/>
      <c r="H238" s="151"/>
      <c r="I238" s="268"/>
      <c r="J238" s="269"/>
      <c r="K238" s="273"/>
      <c r="L238" s="268"/>
      <c r="M238" s="269"/>
    </row>
    <row r="239" spans="1:13" ht="15" thickBot="1">
      <c r="A239" s="126"/>
      <c r="B239" s="127"/>
      <c r="C239" s="127"/>
      <c r="D239" s="127"/>
      <c r="E239" s="127"/>
      <c r="F239" s="127"/>
      <c r="G239" s="128"/>
      <c r="H239" s="152"/>
      <c r="I239" s="270"/>
      <c r="J239" s="271"/>
      <c r="K239" s="274"/>
      <c r="L239" s="270"/>
      <c r="M239" s="271"/>
    </row>
    <row r="240" spans="1:13" ht="14.25">
      <c r="A240" s="147" t="s">
        <v>78</v>
      </c>
      <c r="B240" s="148"/>
      <c r="C240" s="148"/>
      <c r="D240" s="148"/>
      <c r="E240" s="148"/>
      <c r="F240" s="148"/>
      <c r="G240" s="149"/>
      <c r="H240" s="150" t="s">
        <v>25</v>
      </c>
      <c r="I240" s="266">
        <v>0</v>
      </c>
      <c r="J240" s="267"/>
      <c r="K240" s="272">
        <f>1*I240</f>
        <v>0</v>
      </c>
      <c r="L240" s="266">
        <f>$K240*1.2</f>
        <v>0</v>
      </c>
      <c r="M240" s="267"/>
    </row>
    <row r="241" spans="1:13" ht="14.25">
      <c r="A241" s="125" t="s">
        <v>128</v>
      </c>
      <c r="B241" s="145"/>
      <c r="C241" s="145"/>
      <c r="D241" s="145"/>
      <c r="E241" s="145"/>
      <c r="F241" s="145"/>
      <c r="G241" s="146"/>
      <c r="H241" s="151"/>
      <c r="I241" s="268"/>
      <c r="J241" s="269"/>
      <c r="K241" s="273"/>
      <c r="L241" s="268"/>
      <c r="M241" s="269"/>
    </row>
    <row r="242" spans="1:13" ht="15" thickBot="1">
      <c r="A242" s="126"/>
      <c r="B242" s="127"/>
      <c r="C242" s="127"/>
      <c r="D242" s="127"/>
      <c r="E242" s="127"/>
      <c r="F242" s="127"/>
      <c r="G242" s="128"/>
      <c r="H242" s="152"/>
      <c r="I242" s="270"/>
      <c r="J242" s="271"/>
      <c r="K242" s="274"/>
      <c r="L242" s="270"/>
      <c r="M242" s="271"/>
    </row>
    <row r="244" ht="15" thickBot="1"/>
    <row r="245" spans="1:13" ht="15.75" thickBot="1">
      <c r="A245" s="171" t="s">
        <v>232</v>
      </c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3"/>
    </row>
    <row r="246" spans="1:13" ht="14.25">
      <c r="A246" s="174" t="s">
        <v>0</v>
      </c>
      <c r="B246" s="175"/>
      <c r="C246" s="175"/>
      <c r="D246" s="175"/>
      <c r="E246" s="175"/>
      <c r="F246" s="175"/>
      <c r="G246" s="176"/>
      <c r="H246" s="155" t="s">
        <v>1</v>
      </c>
      <c r="I246" s="157" t="s">
        <v>2</v>
      </c>
      <c r="J246" s="158"/>
      <c r="K246" s="37" t="s">
        <v>4</v>
      </c>
      <c r="L246" s="157" t="s">
        <v>4</v>
      </c>
      <c r="M246" s="158"/>
    </row>
    <row r="247" spans="1:13" ht="15" thickBot="1">
      <c r="A247" s="177"/>
      <c r="B247" s="178"/>
      <c r="C247" s="178"/>
      <c r="D247" s="178"/>
      <c r="E247" s="178"/>
      <c r="F247" s="178"/>
      <c r="G247" s="179"/>
      <c r="H247" s="156"/>
      <c r="I247" s="153" t="s">
        <v>3</v>
      </c>
      <c r="J247" s="154"/>
      <c r="K247" s="38" t="s">
        <v>3</v>
      </c>
      <c r="L247" s="153" t="s">
        <v>5</v>
      </c>
      <c r="M247" s="154"/>
    </row>
    <row r="248" spans="1:13" ht="14.25">
      <c r="A248" s="147" t="s">
        <v>79</v>
      </c>
      <c r="B248" s="148"/>
      <c r="C248" s="148"/>
      <c r="D248" s="148"/>
      <c r="E248" s="148"/>
      <c r="F248" s="148"/>
      <c r="G248" s="149"/>
      <c r="H248" s="150" t="s">
        <v>25</v>
      </c>
      <c r="I248" s="266">
        <v>0</v>
      </c>
      <c r="J248" s="267"/>
      <c r="K248" s="272">
        <f>1*I248</f>
        <v>0</v>
      </c>
      <c r="L248" s="266">
        <f>$K248*1.2</f>
        <v>0</v>
      </c>
      <c r="M248" s="267"/>
    </row>
    <row r="249" spans="1:13" ht="14.25">
      <c r="A249" s="125"/>
      <c r="B249" s="145"/>
      <c r="C249" s="145"/>
      <c r="D249" s="145"/>
      <c r="E249" s="145"/>
      <c r="F249" s="145"/>
      <c r="G249" s="146"/>
      <c r="H249" s="151"/>
      <c r="I249" s="268"/>
      <c r="J249" s="269"/>
      <c r="K249" s="273"/>
      <c r="L249" s="268"/>
      <c r="M249" s="269"/>
    </row>
    <row r="250" spans="1:13" ht="15" thickBot="1">
      <c r="A250" s="126" t="s">
        <v>80</v>
      </c>
      <c r="B250" s="127"/>
      <c r="C250" s="127"/>
      <c r="D250" s="127"/>
      <c r="E250" s="127"/>
      <c r="F250" s="127"/>
      <c r="G250" s="128"/>
      <c r="H250" s="152"/>
      <c r="I250" s="270"/>
      <c r="J250" s="271"/>
      <c r="K250" s="274"/>
      <c r="L250" s="270"/>
      <c r="M250" s="271"/>
    </row>
    <row r="251" spans="1:13" ht="14.25">
      <c r="A251" s="147" t="s">
        <v>81</v>
      </c>
      <c r="B251" s="148"/>
      <c r="C251" s="148"/>
      <c r="D251" s="148"/>
      <c r="E251" s="148"/>
      <c r="F251" s="148"/>
      <c r="G251" s="149"/>
      <c r="H251" s="150" t="s">
        <v>25</v>
      </c>
      <c r="I251" s="266">
        <v>0</v>
      </c>
      <c r="J251" s="267"/>
      <c r="K251" s="272">
        <f>1*I251</f>
        <v>0</v>
      </c>
      <c r="L251" s="266">
        <f>$K251*1.2</f>
        <v>0</v>
      </c>
      <c r="M251" s="267"/>
    </row>
    <row r="252" spans="1:13" ht="14.25">
      <c r="A252" s="125" t="s">
        <v>128</v>
      </c>
      <c r="B252" s="145"/>
      <c r="C252" s="145"/>
      <c r="D252" s="145"/>
      <c r="E252" s="145"/>
      <c r="F252" s="145"/>
      <c r="G252" s="146"/>
      <c r="H252" s="151"/>
      <c r="I252" s="268"/>
      <c r="J252" s="269"/>
      <c r="K252" s="273"/>
      <c r="L252" s="268"/>
      <c r="M252" s="269"/>
    </row>
    <row r="253" spans="1:13" ht="15" thickBot="1">
      <c r="A253" s="126" t="s">
        <v>81</v>
      </c>
      <c r="B253" s="127"/>
      <c r="C253" s="127"/>
      <c r="D253" s="127"/>
      <c r="E253" s="127"/>
      <c r="F253" s="127"/>
      <c r="G253" s="128"/>
      <c r="H253" s="152"/>
      <c r="I253" s="270"/>
      <c r="J253" s="271"/>
      <c r="K253" s="274"/>
      <c r="L253" s="270"/>
      <c r="M253" s="271"/>
    </row>
    <row r="254" spans="1:13" ht="14.25">
      <c r="A254" s="147" t="s">
        <v>82</v>
      </c>
      <c r="B254" s="148"/>
      <c r="C254" s="148"/>
      <c r="D254" s="148"/>
      <c r="E254" s="148"/>
      <c r="F254" s="148"/>
      <c r="G254" s="149"/>
      <c r="H254" s="150" t="s">
        <v>25</v>
      </c>
      <c r="I254" s="266">
        <v>0</v>
      </c>
      <c r="J254" s="267"/>
      <c r="K254" s="272">
        <f>1*I254</f>
        <v>0</v>
      </c>
      <c r="L254" s="266">
        <f>$K254*1.2</f>
        <v>0</v>
      </c>
      <c r="M254" s="267"/>
    </row>
    <row r="255" spans="1:13" ht="14.25">
      <c r="A255" s="125" t="s">
        <v>128</v>
      </c>
      <c r="B255" s="145"/>
      <c r="C255" s="145"/>
      <c r="D255" s="145"/>
      <c r="E255" s="145"/>
      <c r="F255" s="145"/>
      <c r="G255" s="146"/>
      <c r="H255" s="151"/>
      <c r="I255" s="268"/>
      <c r="J255" s="269"/>
      <c r="K255" s="273"/>
      <c r="L255" s="268"/>
      <c r="M255" s="269"/>
    </row>
    <row r="256" spans="1:13" ht="15" thickBot="1">
      <c r="A256" s="126"/>
      <c r="B256" s="127"/>
      <c r="C256" s="127"/>
      <c r="D256" s="127"/>
      <c r="E256" s="127"/>
      <c r="F256" s="127"/>
      <c r="G256" s="128"/>
      <c r="H256" s="152"/>
      <c r="I256" s="270"/>
      <c r="J256" s="271"/>
      <c r="K256" s="274"/>
      <c r="L256" s="270"/>
      <c r="M256" s="271"/>
    </row>
    <row r="257" spans="1:13" ht="14.25">
      <c r="A257" s="147" t="s">
        <v>83</v>
      </c>
      <c r="B257" s="148"/>
      <c r="C257" s="148"/>
      <c r="D257" s="148"/>
      <c r="E257" s="148"/>
      <c r="F257" s="148"/>
      <c r="G257" s="149"/>
      <c r="H257" s="150" t="s">
        <v>25</v>
      </c>
      <c r="I257" s="266">
        <v>0</v>
      </c>
      <c r="J257" s="267"/>
      <c r="K257" s="272">
        <f>1*I257</f>
        <v>0</v>
      </c>
      <c r="L257" s="266">
        <f>$K257*1.2</f>
        <v>0</v>
      </c>
      <c r="M257" s="267"/>
    </row>
    <row r="258" spans="1:13" ht="14.25">
      <c r="A258" s="125" t="s">
        <v>134</v>
      </c>
      <c r="B258" s="145"/>
      <c r="C258" s="145"/>
      <c r="D258" s="145"/>
      <c r="E258" s="145"/>
      <c r="F258" s="145"/>
      <c r="G258" s="146"/>
      <c r="H258" s="151"/>
      <c r="I258" s="268"/>
      <c r="J258" s="269"/>
      <c r="K258" s="273"/>
      <c r="L258" s="268"/>
      <c r="M258" s="269"/>
    </row>
    <row r="259" spans="1:13" ht="15" thickBot="1">
      <c r="A259" s="126" t="s">
        <v>83</v>
      </c>
      <c r="B259" s="127"/>
      <c r="C259" s="127"/>
      <c r="D259" s="127"/>
      <c r="E259" s="127"/>
      <c r="F259" s="127"/>
      <c r="G259" s="128"/>
      <c r="H259" s="152"/>
      <c r="I259" s="270"/>
      <c r="J259" s="271"/>
      <c r="K259" s="274"/>
      <c r="L259" s="270"/>
      <c r="M259" s="271"/>
    </row>
    <row r="260" spans="1:13" ht="14.25">
      <c r="A260" s="147" t="s">
        <v>84</v>
      </c>
      <c r="B260" s="148"/>
      <c r="C260" s="148"/>
      <c r="D260" s="148"/>
      <c r="E260" s="148"/>
      <c r="F260" s="148"/>
      <c r="G260" s="149"/>
      <c r="H260" s="150" t="s">
        <v>25</v>
      </c>
      <c r="I260" s="266">
        <v>0</v>
      </c>
      <c r="J260" s="267"/>
      <c r="K260" s="272">
        <f>1*I260</f>
        <v>0</v>
      </c>
      <c r="L260" s="266">
        <f>$K260*1.2</f>
        <v>0</v>
      </c>
      <c r="M260" s="267"/>
    </row>
    <row r="261" spans="1:13" ht="14.25">
      <c r="A261" s="125" t="s">
        <v>128</v>
      </c>
      <c r="B261" s="145"/>
      <c r="C261" s="145"/>
      <c r="D261" s="145"/>
      <c r="E261" s="145"/>
      <c r="F261" s="145"/>
      <c r="G261" s="146"/>
      <c r="H261" s="151"/>
      <c r="I261" s="268"/>
      <c r="J261" s="269"/>
      <c r="K261" s="273"/>
      <c r="L261" s="268"/>
      <c r="M261" s="269"/>
    </row>
    <row r="262" spans="1:13" ht="14.25">
      <c r="A262" s="306" t="s">
        <v>85</v>
      </c>
      <c r="B262" s="307"/>
      <c r="C262" s="307"/>
      <c r="D262" s="307"/>
      <c r="E262" s="307"/>
      <c r="F262" s="307"/>
      <c r="G262" s="308"/>
      <c r="H262" s="151"/>
      <c r="I262" s="268"/>
      <c r="J262" s="269"/>
      <c r="K262" s="273"/>
      <c r="L262" s="268"/>
      <c r="M262" s="269"/>
    </row>
    <row r="263" spans="1:13" ht="14.25">
      <c r="A263" s="306" t="s">
        <v>86</v>
      </c>
      <c r="B263" s="307"/>
      <c r="C263" s="307"/>
      <c r="D263" s="307"/>
      <c r="E263" s="307"/>
      <c r="F263" s="307"/>
      <c r="G263" s="308"/>
      <c r="H263" s="151"/>
      <c r="I263" s="268"/>
      <c r="J263" s="269"/>
      <c r="K263" s="273"/>
      <c r="L263" s="268"/>
      <c r="M263" s="269"/>
    </row>
    <row r="264" spans="1:13" ht="14.25">
      <c r="A264" s="306" t="s">
        <v>87</v>
      </c>
      <c r="B264" s="307"/>
      <c r="C264" s="307"/>
      <c r="D264" s="307"/>
      <c r="E264" s="307"/>
      <c r="F264" s="307"/>
      <c r="G264" s="308"/>
      <c r="H264" s="151"/>
      <c r="I264" s="268"/>
      <c r="J264" s="269"/>
      <c r="K264" s="273"/>
      <c r="L264" s="268"/>
      <c r="M264" s="269"/>
    </row>
    <row r="265" spans="1:13" ht="15" thickBot="1">
      <c r="A265" s="126" t="s">
        <v>88</v>
      </c>
      <c r="B265" s="127"/>
      <c r="C265" s="127"/>
      <c r="D265" s="127"/>
      <c r="E265" s="127"/>
      <c r="F265" s="127"/>
      <c r="G265" s="128"/>
      <c r="H265" s="152"/>
      <c r="I265" s="270"/>
      <c r="J265" s="271"/>
      <c r="K265" s="274"/>
      <c r="L265" s="270"/>
      <c r="M265" s="271"/>
    </row>
    <row r="266" spans="1:13" ht="14.25">
      <c r="A266" s="147" t="s">
        <v>89</v>
      </c>
      <c r="B266" s="148"/>
      <c r="C266" s="148"/>
      <c r="D266" s="148"/>
      <c r="E266" s="148"/>
      <c r="F266" s="148"/>
      <c r="G266" s="149"/>
      <c r="H266" s="150" t="s">
        <v>25</v>
      </c>
      <c r="I266" s="266">
        <v>0</v>
      </c>
      <c r="J266" s="267"/>
      <c r="K266" s="272">
        <f>1*I266</f>
        <v>0</v>
      </c>
      <c r="L266" s="266">
        <f>$K266*1.2</f>
        <v>0</v>
      </c>
      <c r="M266" s="267"/>
    </row>
    <row r="267" spans="1:13" ht="33" customHeight="1">
      <c r="A267" s="306" t="s">
        <v>90</v>
      </c>
      <c r="B267" s="307"/>
      <c r="C267" s="307"/>
      <c r="D267" s="307"/>
      <c r="E267" s="307"/>
      <c r="F267" s="307"/>
      <c r="G267" s="308"/>
      <c r="H267" s="151"/>
      <c r="I267" s="268"/>
      <c r="J267" s="269"/>
      <c r="K267" s="273"/>
      <c r="L267" s="268"/>
      <c r="M267" s="269"/>
    </row>
    <row r="268" spans="1:13" ht="67.5" customHeight="1" thickBot="1">
      <c r="A268" s="126" t="s">
        <v>91</v>
      </c>
      <c r="B268" s="127"/>
      <c r="C268" s="127"/>
      <c r="D268" s="127"/>
      <c r="E268" s="127"/>
      <c r="F268" s="127"/>
      <c r="G268" s="128"/>
      <c r="H268" s="152"/>
      <c r="I268" s="270"/>
      <c r="J268" s="271"/>
      <c r="K268" s="274"/>
      <c r="L268" s="270"/>
      <c r="M268" s="271"/>
    </row>
    <row r="269" spans="1:13" ht="14.25">
      <c r="A269" s="41"/>
      <c r="B269" s="41"/>
      <c r="C269" s="41"/>
      <c r="D269" s="41"/>
      <c r="E269" s="41"/>
      <c r="F269" s="41"/>
      <c r="G269" s="41"/>
      <c r="H269" s="42"/>
      <c r="I269" s="43"/>
      <c r="J269" s="43"/>
      <c r="K269" s="43"/>
      <c r="L269" s="43"/>
      <c r="M269" s="43"/>
    </row>
    <row r="270" spans="1:13" ht="15" thickBot="1">
      <c r="A270" s="41"/>
      <c r="B270" s="41"/>
      <c r="C270" s="41"/>
      <c r="D270" s="41"/>
      <c r="E270" s="41"/>
      <c r="F270" s="41"/>
      <c r="G270" s="41"/>
      <c r="H270" s="42"/>
      <c r="I270" s="43"/>
      <c r="J270" s="43"/>
      <c r="K270" s="43"/>
      <c r="L270" s="43"/>
      <c r="M270" s="43"/>
    </row>
    <row r="271" spans="1:13" ht="15.75" thickBot="1">
      <c r="A271" s="171" t="s">
        <v>234</v>
      </c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3"/>
    </row>
    <row r="272" spans="1:13" ht="67.5" customHeight="1">
      <c r="A272" s="174" t="s">
        <v>0</v>
      </c>
      <c r="B272" s="175"/>
      <c r="C272" s="175"/>
      <c r="D272" s="175"/>
      <c r="E272" s="175"/>
      <c r="F272" s="175"/>
      <c r="G272" s="176"/>
      <c r="H272" s="155" t="s">
        <v>1</v>
      </c>
      <c r="I272" s="157" t="s">
        <v>2</v>
      </c>
      <c r="J272" s="158"/>
      <c r="K272" s="37" t="s">
        <v>4</v>
      </c>
      <c r="L272" s="157" t="s">
        <v>4</v>
      </c>
      <c r="M272" s="158"/>
    </row>
    <row r="273" spans="1:13" ht="15" thickBot="1">
      <c r="A273" s="177"/>
      <c r="B273" s="178"/>
      <c r="C273" s="178"/>
      <c r="D273" s="178"/>
      <c r="E273" s="178"/>
      <c r="F273" s="178"/>
      <c r="G273" s="179"/>
      <c r="H273" s="156"/>
      <c r="I273" s="153" t="s">
        <v>3</v>
      </c>
      <c r="J273" s="154"/>
      <c r="K273" s="38" t="s">
        <v>3</v>
      </c>
      <c r="L273" s="153" t="s">
        <v>5</v>
      </c>
      <c r="M273" s="154"/>
    </row>
    <row r="274" spans="1:13" ht="15" customHeight="1">
      <c r="A274" s="295" t="s">
        <v>236</v>
      </c>
      <c r="B274" s="296"/>
      <c r="C274" s="296"/>
      <c r="D274" s="296"/>
      <c r="E274" s="296"/>
      <c r="F274" s="296"/>
      <c r="G274" s="297"/>
      <c r="H274" s="150" t="s">
        <v>235</v>
      </c>
      <c r="I274" s="266">
        <v>0</v>
      </c>
      <c r="J274" s="267"/>
      <c r="K274" s="272">
        <f>12*I274</f>
        <v>0</v>
      </c>
      <c r="L274" s="266">
        <f>$K274*1.2</f>
        <v>0</v>
      </c>
      <c r="M274" s="267"/>
    </row>
    <row r="275" spans="1:13" ht="14.25">
      <c r="A275" s="298"/>
      <c r="B275" s="299"/>
      <c r="C275" s="299"/>
      <c r="D275" s="299"/>
      <c r="E275" s="299"/>
      <c r="F275" s="299"/>
      <c r="G275" s="300"/>
      <c r="H275" s="151"/>
      <c r="I275" s="268"/>
      <c r="J275" s="269"/>
      <c r="K275" s="273"/>
      <c r="L275" s="268"/>
      <c r="M275" s="269"/>
    </row>
    <row r="276" spans="1:13" ht="15" thickBot="1">
      <c r="A276" s="301"/>
      <c r="B276" s="302"/>
      <c r="C276" s="302"/>
      <c r="D276" s="302"/>
      <c r="E276" s="302"/>
      <c r="F276" s="302"/>
      <c r="G276" s="303"/>
      <c r="H276" s="152"/>
      <c r="I276" s="270"/>
      <c r="J276" s="271"/>
      <c r="K276" s="274"/>
      <c r="L276" s="270"/>
      <c r="M276" s="271"/>
    </row>
    <row r="277" spans="1:13" ht="14.25">
      <c r="A277" s="40"/>
      <c r="B277" s="40"/>
      <c r="C277" s="40"/>
      <c r="D277" s="40"/>
      <c r="E277" s="40"/>
      <c r="F277" s="40"/>
      <c r="G277" s="40"/>
      <c r="H277" s="44"/>
      <c r="I277" s="44"/>
      <c r="J277" s="44"/>
      <c r="K277" s="44"/>
      <c r="L277" s="44"/>
      <c r="M277" s="44"/>
    </row>
    <row r="278" spans="1:13" ht="15" thickBot="1">
      <c r="A278" s="40"/>
      <c r="B278" s="40"/>
      <c r="C278" s="40"/>
      <c r="D278" s="40"/>
      <c r="E278" s="40"/>
      <c r="F278" s="40"/>
      <c r="G278" s="40"/>
      <c r="H278" s="44"/>
      <c r="I278" s="44"/>
      <c r="J278" s="44"/>
      <c r="K278" s="44"/>
      <c r="L278" s="44"/>
      <c r="M278" s="44"/>
    </row>
    <row r="279" spans="1:13" ht="16.5" customHeight="1" thickBot="1">
      <c r="A279" s="171" t="s">
        <v>246</v>
      </c>
      <c r="B279" s="172"/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3"/>
    </row>
    <row r="280" spans="1:13" ht="24" customHeight="1">
      <c r="A280" s="174" t="s">
        <v>0</v>
      </c>
      <c r="B280" s="175"/>
      <c r="C280" s="175"/>
      <c r="D280" s="175"/>
      <c r="E280" s="175"/>
      <c r="F280" s="175"/>
      <c r="G280" s="176"/>
      <c r="H280" s="155" t="s">
        <v>1</v>
      </c>
      <c r="I280" s="157" t="s">
        <v>2</v>
      </c>
      <c r="J280" s="158"/>
      <c r="K280" s="37" t="s">
        <v>4</v>
      </c>
      <c r="L280" s="157" t="s">
        <v>4</v>
      </c>
      <c r="M280" s="158"/>
    </row>
    <row r="281" spans="1:13" ht="15" thickBot="1">
      <c r="A281" s="177"/>
      <c r="B281" s="178"/>
      <c r="C281" s="178"/>
      <c r="D281" s="178"/>
      <c r="E281" s="178"/>
      <c r="F281" s="178"/>
      <c r="G281" s="179"/>
      <c r="H281" s="156"/>
      <c r="I281" s="153" t="s">
        <v>3</v>
      </c>
      <c r="J281" s="154"/>
      <c r="K281" s="38" t="s">
        <v>3</v>
      </c>
      <c r="L281" s="153" t="s">
        <v>5</v>
      </c>
      <c r="M281" s="154"/>
    </row>
    <row r="282" spans="1:13" ht="15" customHeight="1">
      <c r="A282" s="147" t="s">
        <v>233</v>
      </c>
      <c r="B282" s="148"/>
      <c r="C282" s="148"/>
      <c r="D282" s="148"/>
      <c r="E282" s="148"/>
      <c r="F282" s="148"/>
      <c r="G282" s="149"/>
      <c r="H282" s="150" t="s">
        <v>207</v>
      </c>
      <c r="I282" s="266">
        <v>0</v>
      </c>
      <c r="J282" s="267"/>
      <c r="K282" s="272">
        <f>2*I282</f>
        <v>0</v>
      </c>
      <c r="L282" s="266">
        <f>$K282*1.2</f>
        <v>0</v>
      </c>
      <c r="M282" s="267"/>
    </row>
    <row r="283" spans="1:13" ht="14.25">
      <c r="A283" s="125"/>
      <c r="B283" s="304"/>
      <c r="C283" s="304"/>
      <c r="D283" s="304"/>
      <c r="E283" s="304"/>
      <c r="F283" s="304"/>
      <c r="G283" s="146"/>
      <c r="H283" s="151"/>
      <c r="I283" s="268"/>
      <c r="J283" s="269"/>
      <c r="K283" s="273"/>
      <c r="L283" s="268"/>
      <c r="M283" s="269"/>
    </row>
    <row r="284" spans="1:13" ht="15" thickBot="1">
      <c r="A284" s="126"/>
      <c r="B284" s="127"/>
      <c r="C284" s="127"/>
      <c r="D284" s="127"/>
      <c r="E284" s="127"/>
      <c r="F284" s="127"/>
      <c r="G284" s="128"/>
      <c r="H284" s="152"/>
      <c r="I284" s="270"/>
      <c r="J284" s="271"/>
      <c r="K284" s="274"/>
      <c r="L284" s="270"/>
      <c r="M284" s="271"/>
    </row>
    <row r="285" spans="1:13" ht="14.25">
      <c r="A285" s="147" t="s">
        <v>208</v>
      </c>
      <c r="B285" s="148"/>
      <c r="C285" s="148"/>
      <c r="D285" s="148"/>
      <c r="E285" s="148"/>
      <c r="F285" s="148"/>
      <c r="G285" s="149"/>
      <c r="H285" s="150" t="s">
        <v>207</v>
      </c>
      <c r="I285" s="266">
        <v>0</v>
      </c>
      <c r="J285" s="267"/>
      <c r="K285" s="272">
        <f>2*I285</f>
        <v>0</v>
      </c>
      <c r="L285" s="266">
        <f>$K285*1.2</f>
        <v>0</v>
      </c>
      <c r="M285" s="267"/>
    </row>
    <row r="286" spans="1:13" ht="14.25">
      <c r="A286" s="125" t="s">
        <v>128</v>
      </c>
      <c r="B286" s="145"/>
      <c r="C286" s="145"/>
      <c r="D286" s="145"/>
      <c r="E286" s="145"/>
      <c r="F286" s="145"/>
      <c r="G286" s="146"/>
      <c r="H286" s="151"/>
      <c r="I286" s="268"/>
      <c r="J286" s="269"/>
      <c r="K286" s="273"/>
      <c r="L286" s="268"/>
      <c r="M286" s="269"/>
    </row>
    <row r="287" spans="1:13" ht="15" thickBot="1">
      <c r="A287" s="126"/>
      <c r="B287" s="127"/>
      <c r="C287" s="127"/>
      <c r="D287" s="127"/>
      <c r="E287" s="127"/>
      <c r="F287" s="127"/>
      <c r="G287" s="128"/>
      <c r="H287" s="152"/>
      <c r="I287" s="270"/>
      <c r="J287" s="271"/>
      <c r="K287" s="274"/>
      <c r="L287" s="270"/>
      <c r="M287" s="271"/>
    </row>
    <row r="288" spans="1:13" ht="15" thickBot="1">
      <c r="A288" s="40"/>
      <c r="B288" s="40"/>
      <c r="C288" s="40"/>
      <c r="D288" s="40"/>
      <c r="E288" s="40"/>
      <c r="F288" s="40"/>
      <c r="G288" s="40"/>
      <c r="H288" s="44"/>
      <c r="I288" s="44"/>
      <c r="J288" s="44"/>
      <c r="K288" s="44"/>
      <c r="L288" s="44"/>
      <c r="M288" s="44"/>
    </row>
    <row r="289" spans="1:13" ht="15.75" thickBot="1">
      <c r="A289" s="171" t="s">
        <v>250</v>
      </c>
      <c r="B289" s="172"/>
      <c r="C289" s="172"/>
      <c r="D289" s="172"/>
      <c r="E289" s="172"/>
      <c r="F289" s="172"/>
      <c r="G289" s="172"/>
      <c r="H289" s="172"/>
      <c r="I289" s="172"/>
      <c r="J289" s="172"/>
      <c r="K289" s="172"/>
      <c r="L289" s="172"/>
      <c r="M289" s="173"/>
    </row>
    <row r="290" spans="1:13" ht="14.25">
      <c r="A290" s="174" t="s">
        <v>0</v>
      </c>
      <c r="B290" s="175"/>
      <c r="C290" s="175"/>
      <c r="D290" s="175"/>
      <c r="E290" s="175"/>
      <c r="F290" s="175"/>
      <c r="G290" s="176"/>
      <c r="H290" s="155" t="s">
        <v>283</v>
      </c>
      <c r="I290" s="157" t="s">
        <v>2</v>
      </c>
      <c r="J290" s="158"/>
      <c r="K290" s="37" t="s">
        <v>4</v>
      </c>
      <c r="L290" s="157" t="s">
        <v>4</v>
      </c>
      <c r="M290" s="158"/>
    </row>
    <row r="291" spans="1:13" ht="15" thickBot="1">
      <c r="A291" s="177"/>
      <c r="B291" s="178"/>
      <c r="C291" s="178"/>
      <c r="D291" s="178"/>
      <c r="E291" s="178"/>
      <c r="F291" s="178"/>
      <c r="G291" s="179"/>
      <c r="H291" s="156"/>
      <c r="I291" s="153" t="s">
        <v>3</v>
      </c>
      <c r="J291" s="154"/>
      <c r="K291" s="57" t="s">
        <v>3</v>
      </c>
      <c r="L291" s="153" t="s">
        <v>5</v>
      </c>
      <c r="M291" s="154"/>
    </row>
    <row r="292" spans="1:13" ht="14.25">
      <c r="A292" s="147" t="s">
        <v>233</v>
      </c>
      <c r="B292" s="148"/>
      <c r="C292" s="148"/>
      <c r="D292" s="148"/>
      <c r="E292" s="148"/>
      <c r="F292" s="148"/>
      <c r="G292" s="149"/>
      <c r="H292" s="150"/>
      <c r="I292" s="266">
        <v>0</v>
      </c>
      <c r="J292" s="267"/>
      <c r="K292" s="272">
        <f>H292*I292</f>
        <v>0</v>
      </c>
      <c r="L292" s="266">
        <f>$K292*1.2</f>
        <v>0</v>
      </c>
      <c r="M292" s="267"/>
    </row>
    <row r="293" spans="1:13" ht="14.25">
      <c r="A293" s="125" t="s">
        <v>243</v>
      </c>
      <c r="B293" s="304"/>
      <c r="C293" s="304"/>
      <c r="D293" s="304"/>
      <c r="E293" s="304"/>
      <c r="F293" s="304"/>
      <c r="G293" s="146"/>
      <c r="H293" s="151"/>
      <c r="I293" s="268"/>
      <c r="J293" s="269"/>
      <c r="K293" s="273"/>
      <c r="L293" s="268"/>
      <c r="M293" s="269"/>
    </row>
    <row r="294" spans="1:13" ht="15" thickBot="1">
      <c r="A294" s="126"/>
      <c r="B294" s="127"/>
      <c r="C294" s="127"/>
      <c r="D294" s="127"/>
      <c r="E294" s="127"/>
      <c r="F294" s="127"/>
      <c r="G294" s="128"/>
      <c r="H294" s="152"/>
      <c r="I294" s="270"/>
      <c r="J294" s="271"/>
      <c r="K294" s="274"/>
      <c r="L294" s="270"/>
      <c r="M294" s="271"/>
    </row>
    <row r="295" spans="1:13" ht="14.25">
      <c r="A295" s="147" t="s">
        <v>208</v>
      </c>
      <c r="B295" s="148"/>
      <c r="C295" s="148"/>
      <c r="D295" s="148"/>
      <c r="E295" s="148"/>
      <c r="F295" s="148"/>
      <c r="G295" s="149"/>
      <c r="H295" s="150"/>
      <c r="I295" s="266">
        <v>0</v>
      </c>
      <c r="J295" s="267"/>
      <c r="K295" s="272">
        <f>H295*I295</f>
        <v>0</v>
      </c>
      <c r="L295" s="266">
        <f>$K295*1.2</f>
        <v>0</v>
      </c>
      <c r="M295" s="267"/>
    </row>
    <row r="296" spans="1:13" ht="14.25">
      <c r="A296" s="125" t="s">
        <v>243</v>
      </c>
      <c r="B296" s="145"/>
      <c r="C296" s="145"/>
      <c r="D296" s="145"/>
      <c r="E296" s="145"/>
      <c r="F296" s="145"/>
      <c r="G296" s="146"/>
      <c r="H296" s="151"/>
      <c r="I296" s="268"/>
      <c r="J296" s="269"/>
      <c r="K296" s="273"/>
      <c r="L296" s="268"/>
      <c r="M296" s="269"/>
    </row>
    <row r="297" spans="1:13" ht="15" thickBot="1">
      <c r="A297" s="126"/>
      <c r="B297" s="127"/>
      <c r="C297" s="127"/>
      <c r="D297" s="127"/>
      <c r="E297" s="127"/>
      <c r="F297" s="127"/>
      <c r="G297" s="128"/>
      <c r="H297" s="152"/>
      <c r="I297" s="270"/>
      <c r="J297" s="271"/>
      <c r="K297" s="274"/>
      <c r="L297" s="270"/>
      <c r="M297" s="271"/>
    </row>
    <row r="298" ht="15" thickBot="1"/>
    <row r="299" spans="8:13" ht="15" thickBot="1">
      <c r="H299" s="168" t="s">
        <v>92</v>
      </c>
      <c r="I299" s="169"/>
      <c r="J299" s="168" t="s">
        <v>93</v>
      </c>
      <c r="K299" s="170"/>
      <c r="L299" s="305"/>
      <c r="M299" s="45" t="s">
        <v>115</v>
      </c>
    </row>
    <row r="300" spans="1:13" ht="15" thickBot="1">
      <c r="A300" s="165" t="s">
        <v>210</v>
      </c>
      <c r="B300" s="166"/>
      <c r="C300" s="166"/>
      <c r="D300" s="166"/>
      <c r="E300" s="166"/>
      <c r="F300" s="166"/>
      <c r="G300" s="167"/>
      <c r="H300" s="132">
        <f>SUM(K19:K51)</f>
        <v>0</v>
      </c>
      <c r="I300" s="133"/>
      <c r="J300" s="132">
        <f>SUM(L19:L51)</f>
        <v>0</v>
      </c>
      <c r="K300" s="143"/>
      <c r="L300" s="144"/>
      <c r="M300" s="58">
        <f>J300-H300</f>
        <v>0</v>
      </c>
    </row>
    <row r="301" spans="1:13" ht="15" thickBot="1">
      <c r="A301" s="165" t="s">
        <v>216</v>
      </c>
      <c r="B301" s="166"/>
      <c r="C301" s="166"/>
      <c r="D301" s="166"/>
      <c r="E301" s="166"/>
      <c r="F301" s="166"/>
      <c r="G301" s="167"/>
      <c r="H301" s="132">
        <f>SUM(K56:K124)</f>
        <v>0</v>
      </c>
      <c r="I301" s="133"/>
      <c r="J301" s="132">
        <f>SUM(L56:L124)</f>
        <v>0</v>
      </c>
      <c r="K301" s="143"/>
      <c r="L301" s="144"/>
      <c r="M301" s="58">
        <f aca="true" t="shared" si="0" ref="M301:M308">J301-H301</f>
        <v>0</v>
      </c>
    </row>
    <row r="302" spans="1:13" ht="15" thickBot="1">
      <c r="A302" s="165" t="s">
        <v>225</v>
      </c>
      <c r="B302" s="166"/>
      <c r="C302" s="166"/>
      <c r="D302" s="166"/>
      <c r="E302" s="166"/>
      <c r="F302" s="166"/>
      <c r="G302" s="167"/>
      <c r="H302" s="132">
        <f>SUM(K129:K152)</f>
        <v>0</v>
      </c>
      <c r="I302" s="133"/>
      <c r="J302" s="132">
        <f>SUM(L129:L152)</f>
        <v>0</v>
      </c>
      <c r="K302" s="143"/>
      <c r="L302" s="144"/>
      <c r="M302" s="58">
        <f t="shared" si="0"/>
        <v>0</v>
      </c>
    </row>
    <row r="303" spans="1:13" ht="15" thickBot="1">
      <c r="A303" s="165" t="s">
        <v>227</v>
      </c>
      <c r="B303" s="166"/>
      <c r="C303" s="166"/>
      <c r="D303" s="166"/>
      <c r="E303" s="166"/>
      <c r="F303" s="166"/>
      <c r="G303" s="167"/>
      <c r="H303" s="132">
        <f>SUM(K157:K184)</f>
        <v>0</v>
      </c>
      <c r="I303" s="133"/>
      <c r="J303" s="132">
        <f>SUM(L157:L184)</f>
        <v>0</v>
      </c>
      <c r="K303" s="143"/>
      <c r="L303" s="144"/>
      <c r="M303" s="58">
        <f t="shared" si="0"/>
        <v>0</v>
      </c>
    </row>
    <row r="304" spans="1:13" ht="15" thickBot="1">
      <c r="A304" s="165" t="s">
        <v>228</v>
      </c>
      <c r="B304" s="166"/>
      <c r="C304" s="166"/>
      <c r="D304" s="166"/>
      <c r="E304" s="166"/>
      <c r="F304" s="166"/>
      <c r="G304" s="167"/>
      <c r="H304" s="132">
        <f>SUM(K189:K194)</f>
        <v>0</v>
      </c>
      <c r="I304" s="133"/>
      <c r="J304" s="132">
        <f>SUM(L189:L194)</f>
        <v>0</v>
      </c>
      <c r="K304" s="143"/>
      <c r="L304" s="144"/>
      <c r="M304" s="58">
        <f t="shared" si="0"/>
        <v>0</v>
      </c>
    </row>
    <row r="305" spans="1:13" ht="15" thickBot="1">
      <c r="A305" s="165" t="s">
        <v>229</v>
      </c>
      <c r="B305" s="166"/>
      <c r="C305" s="166"/>
      <c r="D305" s="166"/>
      <c r="E305" s="166"/>
      <c r="F305" s="166"/>
      <c r="G305" s="167"/>
      <c r="H305" s="132">
        <f>SUM(K199:K213)</f>
        <v>0</v>
      </c>
      <c r="I305" s="133"/>
      <c r="J305" s="132">
        <f>SUM(L199:L213)</f>
        <v>0</v>
      </c>
      <c r="K305" s="143"/>
      <c r="L305" s="144"/>
      <c r="M305" s="58">
        <f t="shared" si="0"/>
        <v>0</v>
      </c>
    </row>
    <row r="306" spans="1:13" ht="15" thickBot="1">
      <c r="A306" s="165" t="s">
        <v>230</v>
      </c>
      <c r="B306" s="166"/>
      <c r="C306" s="166"/>
      <c r="D306" s="166"/>
      <c r="E306" s="166"/>
      <c r="F306" s="166"/>
      <c r="G306" s="167"/>
      <c r="H306" s="132">
        <f>SUM(K218:K220)</f>
        <v>0</v>
      </c>
      <c r="I306" s="133"/>
      <c r="J306" s="132">
        <f>SUM(L218:L220)</f>
        <v>0</v>
      </c>
      <c r="K306" s="143"/>
      <c r="L306" s="144"/>
      <c r="M306" s="58">
        <f t="shared" si="0"/>
        <v>0</v>
      </c>
    </row>
    <row r="307" spans="1:13" ht="15" thickBot="1">
      <c r="A307" s="165" t="s">
        <v>231</v>
      </c>
      <c r="B307" s="166"/>
      <c r="C307" s="166"/>
      <c r="D307" s="166"/>
      <c r="E307" s="166"/>
      <c r="F307" s="166"/>
      <c r="G307" s="167"/>
      <c r="H307" s="132">
        <f>SUM(K225:K242)</f>
        <v>0</v>
      </c>
      <c r="I307" s="133"/>
      <c r="J307" s="132">
        <f>SUM(L225:L242)</f>
        <v>0</v>
      </c>
      <c r="K307" s="143"/>
      <c r="L307" s="144"/>
      <c r="M307" s="58">
        <f t="shared" si="0"/>
        <v>0</v>
      </c>
    </row>
    <row r="308" spans="1:13" ht="15" thickBot="1">
      <c r="A308" s="165" t="s">
        <v>232</v>
      </c>
      <c r="B308" s="166"/>
      <c r="C308" s="166"/>
      <c r="D308" s="166"/>
      <c r="E308" s="166"/>
      <c r="F308" s="166"/>
      <c r="G308" s="167"/>
      <c r="H308" s="132">
        <f>SUM(K248:K268)</f>
        <v>0</v>
      </c>
      <c r="I308" s="133"/>
      <c r="J308" s="132">
        <f>SUM(L248:L268)</f>
        <v>0</v>
      </c>
      <c r="K308" s="143"/>
      <c r="L308" s="143"/>
      <c r="M308" s="58">
        <f t="shared" si="0"/>
        <v>0</v>
      </c>
    </row>
    <row r="309" spans="1:13" ht="15" thickBot="1">
      <c r="A309" s="165" t="s">
        <v>234</v>
      </c>
      <c r="B309" s="166"/>
      <c r="C309" s="166"/>
      <c r="D309" s="166"/>
      <c r="E309" s="166"/>
      <c r="F309" s="166"/>
      <c r="G309" s="167"/>
      <c r="H309" s="132">
        <f>SUM(K274)</f>
        <v>0</v>
      </c>
      <c r="I309" s="133"/>
      <c r="J309" s="132">
        <f>SUM(L274)</f>
        <v>0</v>
      </c>
      <c r="K309" s="143"/>
      <c r="L309" s="144"/>
      <c r="M309" s="58">
        <f>J309-H309</f>
        <v>0</v>
      </c>
    </row>
    <row r="310" spans="1:13" ht="30.75" customHeight="1" thickBot="1">
      <c r="A310" s="129" t="s">
        <v>247</v>
      </c>
      <c r="B310" s="130"/>
      <c r="C310" s="130"/>
      <c r="D310" s="130"/>
      <c r="E310" s="130"/>
      <c r="F310" s="130"/>
      <c r="G310" s="131"/>
      <c r="H310" s="132">
        <f>SUM(K282:K287)</f>
        <v>0</v>
      </c>
      <c r="I310" s="133"/>
      <c r="J310" s="132">
        <f>SUM(L282:L287)</f>
        <v>0</v>
      </c>
      <c r="K310" s="143"/>
      <c r="L310" s="144"/>
      <c r="M310" s="58">
        <f>J310-H310</f>
        <v>0</v>
      </c>
    </row>
    <row r="311" spans="1:13" ht="31.5" customHeight="1" thickBot="1">
      <c r="A311" s="129" t="s">
        <v>251</v>
      </c>
      <c r="B311" s="130"/>
      <c r="C311" s="130"/>
      <c r="D311" s="130"/>
      <c r="E311" s="130"/>
      <c r="F311" s="130"/>
      <c r="G311" s="131"/>
      <c r="H311" s="132">
        <f>SUM(K292:K297)</f>
        <v>0</v>
      </c>
      <c r="I311" s="133"/>
      <c r="J311" s="132">
        <f>SUM(L292:M297)</f>
        <v>0</v>
      </c>
      <c r="K311" s="143"/>
      <c r="L311" s="144"/>
      <c r="M311" s="58">
        <f>J311-H311</f>
        <v>0</v>
      </c>
    </row>
    <row r="312" spans="1:13" ht="15" thickBot="1">
      <c r="A312" s="159" t="s">
        <v>94</v>
      </c>
      <c r="B312" s="160"/>
      <c r="C312" s="160"/>
      <c r="D312" s="160"/>
      <c r="E312" s="160"/>
      <c r="F312" s="160"/>
      <c r="G312" s="161"/>
      <c r="H312" s="162">
        <f>SUM(H300:I311)</f>
        <v>0</v>
      </c>
      <c r="I312" s="163"/>
      <c r="J312" s="162">
        <f>SUM(J300:L311)</f>
        <v>0</v>
      </c>
      <c r="K312" s="164"/>
      <c r="L312" s="164"/>
      <c r="M312" s="59">
        <f>SUM(M300:M311)</f>
        <v>0</v>
      </c>
    </row>
  </sheetData>
  <sheetProtection/>
  <mergeCells count="662">
    <mergeCell ref="K274:K276"/>
    <mergeCell ref="L274:M276"/>
    <mergeCell ref="A279:M279"/>
    <mergeCell ref="A280:G281"/>
    <mergeCell ref="H280:H281"/>
    <mergeCell ref="I280:J280"/>
    <mergeCell ref="A274:G276"/>
    <mergeCell ref="H274:H276"/>
    <mergeCell ref="I274:J276"/>
    <mergeCell ref="L280:M280"/>
    <mergeCell ref="A271:M271"/>
    <mergeCell ref="A272:G273"/>
    <mergeCell ref="H272:H273"/>
    <mergeCell ref="I272:J272"/>
    <mergeCell ref="L272:M272"/>
    <mergeCell ref="I273:J273"/>
    <mergeCell ref="L273:M273"/>
    <mergeCell ref="A2:M2"/>
    <mergeCell ref="A13:M13"/>
    <mergeCell ref="A15:M15"/>
    <mergeCell ref="A16:M16"/>
    <mergeCell ref="A17:G18"/>
    <mergeCell ref="H17:H18"/>
    <mergeCell ref="I17:J17"/>
    <mergeCell ref="L17:M17"/>
    <mergeCell ref="I18:J18"/>
    <mergeCell ref="L18:M18"/>
    <mergeCell ref="A19:G21"/>
    <mergeCell ref="H19:H21"/>
    <mergeCell ref="I19:J21"/>
    <mergeCell ref="K19:K21"/>
    <mergeCell ref="L19:M21"/>
    <mergeCell ref="A22:G24"/>
    <mergeCell ref="H22:H24"/>
    <mergeCell ref="I22:J24"/>
    <mergeCell ref="K22:K24"/>
    <mergeCell ref="L22:M24"/>
    <mergeCell ref="A25:G26"/>
    <mergeCell ref="H25:H27"/>
    <mergeCell ref="I25:J27"/>
    <mergeCell ref="K25:K27"/>
    <mergeCell ref="L25:M27"/>
    <mergeCell ref="A27:G27"/>
    <mergeCell ref="A28:G29"/>
    <mergeCell ref="H28:H30"/>
    <mergeCell ref="I28:J30"/>
    <mergeCell ref="K28:K30"/>
    <mergeCell ref="L28:M30"/>
    <mergeCell ref="A30:G30"/>
    <mergeCell ref="A31:G32"/>
    <mergeCell ref="H31:H33"/>
    <mergeCell ref="I31:J33"/>
    <mergeCell ref="K31:K33"/>
    <mergeCell ref="L31:M33"/>
    <mergeCell ref="A33:G33"/>
    <mergeCell ref="A34:G35"/>
    <mergeCell ref="H34:H36"/>
    <mergeCell ref="I34:J36"/>
    <mergeCell ref="K34:K36"/>
    <mergeCell ref="L34:M36"/>
    <mergeCell ref="A36:G36"/>
    <mergeCell ref="A37:G37"/>
    <mergeCell ref="H37:H39"/>
    <mergeCell ref="I37:J39"/>
    <mergeCell ref="K37:K39"/>
    <mergeCell ref="L37:M39"/>
    <mergeCell ref="A38:G38"/>
    <mergeCell ref="A39:G39"/>
    <mergeCell ref="A40:G40"/>
    <mergeCell ref="H40:H42"/>
    <mergeCell ref="I40:J42"/>
    <mergeCell ref="K40:K42"/>
    <mergeCell ref="L40:M42"/>
    <mergeCell ref="A41:G41"/>
    <mergeCell ref="A42:G42"/>
    <mergeCell ref="A43:G43"/>
    <mergeCell ref="H43:H45"/>
    <mergeCell ref="I43:J45"/>
    <mergeCell ref="K43:K45"/>
    <mergeCell ref="L43:M45"/>
    <mergeCell ref="A44:G44"/>
    <mergeCell ref="A45:G45"/>
    <mergeCell ref="A46:G46"/>
    <mergeCell ref="H46:H48"/>
    <mergeCell ref="I46:J48"/>
    <mergeCell ref="K46:K48"/>
    <mergeCell ref="L46:M48"/>
    <mergeCell ref="A47:G47"/>
    <mergeCell ref="A48:G48"/>
    <mergeCell ref="A49:G49"/>
    <mergeCell ref="H49:H51"/>
    <mergeCell ref="I49:J51"/>
    <mergeCell ref="K49:K51"/>
    <mergeCell ref="L49:M51"/>
    <mergeCell ref="A50:G50"/>
    <mergeCell ref="A51:G51"/>
    <mergeCell ref="A52:M52"/>
    <mergeCell ref="A53:M53"/>
    <mergeCell ref="A54:G55"/>
    <mergeCell ref="H54:H55"/>
    <mergeCell ref="I54:J54"/>
    <mergeCell ref="L54:M54"/>
    <mergeCell ref="I55:J55"/>
    <mergeCell ref="L55:M55"/>
    <mergeCell ref="A56:G56"/>
    <mergeCell ref="H56:H58"/>
    <mergeCell ref="I56:J58"/>
    <mergeCell ref="K56:K58"/>
    <mergeCell ref="L56:M58"/>
    <mergeCell ref="A57:G57"/>
    <mergeCell ref="A58:G58"/>
    <mergeCell ref="A59:G59"/>
    <mergeCell ref="H59:H61"/>
    <mergeCell ref="I59:J61"/>
    <mergeCell ref="K59:K61"/>
    <mergeCell ref="L59:M61"/>
    <mergeCell ref="A60:G60"/>
    <mergeCell ref="A61:G61"/>
    <mergeCell ref="A62:G62"/>
    <mergeCell ref="H62:H64"/>
    <mergeCell ref="I62:J64"/>
    <mergeCell ref="K62:K64"/>
    <mergeCell ref="L62:M64"/>
    <mergeCell ref="A63:G63"/>
    <mergeCell ref="A64:G64"/>
    <mergeCell ref="A65:G65"/>
    <mergeCell ref="H65:H67"/>
    <mergeCell ref="I65:J67"/>
    <mergeCell ref="K65:K67"/>
    <mergeCell ref="L65:M67"/>
    <mergeCell ref="A66:G66"/>
    <mergeCell ref="A67:G67"/>
    <mergeCell ref="A68:G68"/>
    <mergeCell ref="H68:H70"/>
    <mergeCell ref="I68:J70"/>
    <mergeCell ref="K68:K70"/>
    <mergeCell ref="L68:M70"/>
    <mergeCell ref="A69:G69"/>
    <mergeCell ref="A70:G70"/>
    <mergeCell ref="A71:G71"/>
    <mergeCell ref="H71:H73"/>
    <mergeCell ref="I71:J73"/>
    <mergeCell ref="K71:K73"/>
    <mergeCell ref="L71:M73"/>
    <mergeCell ref="A72:G72"/>
    <mergeCell ref="A73:G73"/>
    <mergeCell ref="A74:G74"/>
    <mergeCell ref="H74:H76"/>
    <mergeCell ref="I74:J76"/>
    <mergeCell ref="K74:K76"/>
    <mergeCell ref="L74:M76"/>
    <mergeCell ref="A75:G75"/>
    <mergeCell ref="A76:G76"/>
    <mergeCell ref="A77:G77"/>
    <mergeCell ref="H77:H79"/>
    <mergeCell ref="I77:J79"/>
    <mergeCell ref="K77:K79"/>
    <mergeCell ref="L77:M79"/>
    <mergeCell ref="A78:G78"/>
    <mergeCell ref="A79:G79"/>
    <mergeCell ref="A80:G80"/>
    <mergeCell ref="H80:H82"/>
    <mergeCell ref="I80:J82"/>
    <mergeCell ref="K80:K82"/>
    <mergeCell ref="L80:M82"/>
    <mergeCell ref="A81:G81"/>
    <mergeCell ref="A82:G82"/>
    <mergeCell ref="A83:G83"/>
    <mergeCell ref="H83:H85"/>
    <mergeCell ref="I83:J85"/>
    <mergeCell ref="K83:K85"/>
    <mergeCell ref="L83:M85"/>
    <mergeCell ref="A84:G84"/>
    <mergeCell ref="A85:G85"/>
    <mergeCell ref="A86:G86"/>
    <mergeCell ref="H86:H88"/>
    <mergeCell ref="I86:J88"/>
    <mergeCell ref="K86:K88"/>
    <mergeCell ref="L86:M88"/>
    <mergeCell ref="A87:G87"/>
    <mergeCell ref="A88:G88"/>
    <mergeCell ref="A89:G89"/>
    <mergeCell ref="H89:H91"/>
    <mergeCell ref="I89:J91"/>
    <mergeCell ref="K89:K91"/>
    <mergeCell ref="L89:M91"/>
    <mergeCell ref="A90:G90"/>
    <mergeCell ref="A91:G91"/>
    <mergeCell ref="A92:G92"/>
    <mergeCell ref="H92:H94"/>
    <mergeCell ref="I92:J94"/>
    <mergeCell ref="K92:K94"/>
    <mergeCell ref="L92:M94"/>
    <mergeCell ref="A93:G93"/>
    <mergeCell ref="A94:G94"/>
    <mergeCell ref="A95:G95"/>
    <mergeCell ref="H95:H97"/>
    <mergeCell ref="I95:J97"/>
    <mergeCell ref="K95:K97"/>
    <mergeCell ref="L95:M97"/>
    <mergeCell ref="A96:G96"/>
    <mergeCell ref="A97:G97"/>
    <mergeCell ref="A98:G98"/>
    <mergeCell ref="H98:H100"/>
    <mergeCell ref="I98:J100"/>
    <mergeCell ref="K98:K100"/>
    <mergeCell ref="L98:M100"/>
    <mergeCell ref="A99:G99"/>
    <mergeCell ref="A100:G100"/>
    <mergeCell ref="A101:G101"/>
    <mergeCell ref="H101:H103"/>
    <mergeCell ref="I101:J103"/>
    <mergeCell ref="K101:K103"/>
    <mergeCell ref="L101:M103"/>
    <mergeCell ref="A102:G102"/>
    <mergeCell ref="A103:G103"/>
    <mergeCell ref="A104:G104"/>
    <mergeCell ref="H104:H106"/>
    <mergeCell ref="I104:J106"/>
    <mergeCell ref="K104:K106"/>
    <mergeCell ref="L104:M106"/>
    <mergeCell ref="A105:G105"/>
    <mergeCell ref="A106:G106"/>
    <mergeCell ref="A107:G107"/>
    <mergeCell ref="H107:H109"/>
    <mergeCell ref="I107:J109"/>
    <mergeCell ref="K107:K109"/>
    <mergeCell ref="L107:M109"/>
    <mergeCell ref="A108:G108"/>
    <mergeCell ref="A109:G109"/>
    <mergeCell ref="A110:G110"/>
    <mergeCell ref="H110:H112"/>
    <mergeCell ref="I110:J112"/>
    <mergeCell ref="K110:K112"/>
    <mergeCell ref="L110:M112"/>
    <mergeCell ref="A111:G111"/>
    <mergeCell ref="A112:G112"/>
    <mergeCell ref="A113:G113"/>
    <mergeCell ref="H113:H115"/>
    <mergeCell ref="I113:J115"/>
    <mergeCell ref="K113:K115"/>
    <mergeCell ref="L113:M115"/>
    <mergeCell ref="A114:G114"/>
    <mergeCell ref="A115:G115"/>
    <mergeCell ref="A116:G116"/>
    <mergeCell ref="H116:H118"/>
    <mergeCell ref="I116:J118"/>
    <mergeCell ref="K116:K118"/>
    <mergeCell ref="L116:M118"/>
    <mergeCell ref="A117:G117"/>
    <mergeCell ref="A118:G118"/>
    <mergeCell ref="A119:G119"/>
    <mergeCell ref="H119:H121"/>
    <mergeCell ref="I119:J121"/>
    <mergeCell ref="K119:K121"/>
    <mergeCell ref="L119:M121"/>
    <mergeCell ref="A120:G120"/>
    <mergeCell ref="A121:G121"/>
    <mergeCell ref="A122:G122"/>
    <mergeCell ref="H122:H124"/>
    <mergeCell ref="I122:J124"/>
    <mergeCell ref="K122:K124"/>
    <mergeCell ref="L122:M124"/>
    <mergeCell ref="A123:G123"/>
    <mergeCell ref="A124:G124"/>
    <mergeCell ref="A125:M125"/>
    <mergeCell ref="A126:M126"/>
    <mergeCell ref="A127:G128"/>
    <mergeCell ref="H127:H128"/>
    <mergeCell ref="I127:J127"/>
    <mergeCell ref="L127:M127"/>
    <mergeCell ref="I128:J128"/>
    <mergeCell ref="L128:M128"/>
    <mergeCell ref="A129:G129"/>
    <mergeCell ref="H129:H131"/>
    <mergeCell ref="I129:J131"/>
    <mergeCell ref="K129:K131"/>
    <mergeCell ref="L129:M131"/>
    <mergeCell ref="A130:G130"/>
    <mergeCell ref="A131:G131"/>
    <mergeCell ref="A132:G132"/>
    <mergeCell ref="H132:H134"/>
    <mergeCell ref="I132:J134"/>
    <mergeCell ref="K132:K134"/>
    <mergeCell ref="L132:M134"/>
    <mergeCell ref="A133:G133"/>
    <mergeCell ref="A134:G134"/>
    <mergeCell ref="A135:G135"/>
    <mergeCell ref="H135:H137"/>
    <mergeCell ref="I135:J137"/>
    <mergeCell ref="K135:K137"/>
    <mergeCell ref="L135:M137"/>
    <mergeCell ref="A136:G136"/>
    <mergeCell ref="A137:G137"/>
    <mergeCell ref="A138:G138"/>
    <mergeCell ref="H138:H140"/>
    <mergeCell ref="I138:J140"/>
    <mergeCell ref="K138:K140"/>
    <mergeCell ref="L138:M140"/>
    <mergeCell ref="A139:G139"/>
    <mergeCell ref="A140:G140"/>
    <mergeCell ref="A141:G141"/>
    <mergeCell ref="H141:H143"/>
    <mergeCell ref="I141:J143"/>
    <mergeCell ref="K141:K143"/>
    <mergeCell ref="L141:M143"/>
    <mergeCell ref="A142:G142"/>
    <mergeCell ref="A143:G143"/>
    <mergeCell ref="A144:G144"/>
    <mergeCell ref="H144:H146"/>
    <mergeCell ref="I144:J146"/>
    <mergeCell ref="K144:K146"/>
    <mergeCell ref="L144:M146"/>
    <mergeCell ref="A145:G145"/>
    <mergeCell ref="A146:G146"/>
    <mergeCell ref="A147:G147"/>
    <mergeCell ref="H147:H149"/>
    <mergeCell ref="I147:J149"/>
    <mergeCell ref="K147:K149"/>
    <mergeCell ref="L147:M149"/>
    <mergeCell ref="A148:G148"/>
    <mergeCell ref="A149:G149"/>
    <mergeCell ref="A150:G150"/>
    <mergeCell ref="H150:H152"/>
    <mergeCell ref="I150:J152"/>
    <mergeCell ref="K150:K152"/>
    <mergeCell ref="L150:M152"/>
    <mergeCell ref="A151:G151"/>
    <mergeCell ref="A152:G152"/>
    <mergeCell ref="A153:M153"/>
    <mergeCell ref="A154:M154"/>
    <mergeCell ref="A155:G156"/>
    <mergeCell ref="H155:H156"/>
    <mergeCell ref="I155:J155"/>
    <mergeCell ref="L155:M155"/>
    <mergeCell ref="I156:J156"/>
    <mergeCell ref="L156:M156"/>
    <mergeCell ref="A157:G157"/>
    <mergeCell ref="H157:H159"/>
    <mergeCell ref="I157:J159"/>
    <mergeCell ref="K157:K159"/>
    <mergeCell ref="L157:M159"/>
    <mergeCell ref="A158:G158"/>
    <mergeCell ref="A159:G159"/>
    <mergeCell ref="A160:G160"/>
    <mergeCell ref="H160:H162"/>
    <mergeCell ref="I160:J162"/>
    <mergeCell ref="K160:K162"/>
    <mergeCell ref="L160:M162"/>
    <mergeCell ref="A161:G161"/>
    <mergeCell ref="A162:G162"/>
    <mergeCell ref="A163:G163"/>
    <mergeCell ref="H163:H165"/>
    <mergeCell ref="I163:J165"/>
    <mergeCell ref="K163:K165"/>
    <mergeCell ref="L163:M165"/>
    <mergeCell ref="A164:G164"/>
    <mergeCell ref="A165:G165"/>
    <mergeCell ref="A166:G166"/>
    <mergeCell ref="H166:H168"/>
    <mergeCell ref="I166:J168"/>
    <mergeCell ref="K166:K168"/>
    <mergeCell ref="L166:M168"/>
    <mergeCell ref="A167:G167"/>
    <mergeCell ref="A168:G168"/>
    <mergeCell ref="A169:G169"/>
    <mergeCell ref="H169:H171"/>
    <mergeCell ref="I169:J171"/>
    <mergeCell ref="K169:K171"/>
    <mergeCell ref="L169:M171"/>
    <mergeCell ref="A170:G170"/>
    <mergeCell ref="A171:G171"/>
    <mergeCell ref="A172:G172"/>
    <mergeCell ref="H172:H174"/>
    <mergeCell ref="I172:J174"/>
    <mergeCell ref="K172:K174"/>
    <mergeCell ref="L172:M174"/>
    <mergeCell ref="A173:G173"/>
    <mergeCell ref="A174:G174"/>
    <mergeCell ref="A175:G175"/>
    <mergeCell ref="H175:H177"/>
    <mergeCell ref="I175:J177"/>
    <mergeCell ref="K175:K177"/>
    <mergeCell ref="L175:M177"/>
    <mergeCell ref="A176:G176"/>
    <mergeCell ref="A177:G177"/>
    <mergeCell ref="A178:G178"/>
    <mergeCell ref="H178:H181"/>
    <mergeCell ref="I178:J181"/>
    <mergeCell ref="K178:K181"/>
    <mergeCell ref="L178:M181"/>
    <mergeCell ref="A179:G179"/>
    <mergeCell ref="A180:G180"/>
    <mergeCell ref="A181:G181"/>
    <mergeCell ref="A182:G182"/>
    <mergeCell ref="H182:H184"/>
    <mergeCell ref="I182:J184"/>
    <mergeCell ref="K182:K184"/>
    <mergeCell ref="L182:M184"/>
    <mergeCell ref="A183:G183"/>
    <mergeCell ref="A184:G184"/>
    <mergeCell ref="A185:M185"/>
    <mergeCell ref="A186:M186"/>
    <mergeCell ref="A187:G188"/>
    <mergeCell ref="H187:H188"/>
    <mergeCell ref="I187:J187"/>
    <mergeCell ref="L187:M187"/>
    <mergeCell ref="I188:J188"/>
    <mergeCell ref="L188:M188"/>
    <mergeCell ref="A189:G189"/>
    <mergeCell ref="H189:H191"/>
    <mergeCell ref="I189:J191"/>
    <mergeCell ref="K189:K191"/>
    <mergeCell ref="L189:M191"/>
    <mergeCell ref="A190:G190"/>
    <mergeCell ref="A191:G191"/>
    <mergeCell ref="A192:G192"/>
    <mergeCell ref="H192:H194"/>
    <mergeCell ref="I192:J194"/>
    <mergeCell ref="K192:K194"/>
    <mergeCell ref="L192:M194"/>
    <mergeCell ref="A193:G193"/>
    <mergeCell ref="A194:G194"/>
    <mergeCell ref="A195:M195"/>
    <mergeCell ref="A196:M196"/>
    <mergeCell ref="A197:G198"/>
    <mergeCell ref="H197:H198"/>
    <mergeCell ref="I197:J197"/>
    <mergeCell ref="L197:M197"/>
    <mergeCell ref="I198:J198"/>
    <mergeCell ref="L198:M198"/>
    <mergeCell ref="A199:G199"/>
    <mergeCell ref="H199:H201"/>
    <mergeCell ref="I199:J201"/>
    <mergeCell ref="K199:K201"/>
    <mergeCell ref="L199:M201"/>
    <mergeCell ref="A200:G200"/>
    <mergeCell ref="A201:G201"/>
    <mergeCell ref="A202:G202"/>
    <mergeCell ref="H202:H204"/>
    <mergeCell ref="I202:J204"/>
    <mergeCell ref="K202:K204"/>
    <mergeCell ref="L202:M204"/>
    <mergeCell ref="A203:G203"/>
    <mergeCell ref="A204:G204"/>
    <mergeCell ref="A205:G205"/>
    <mergeCell ref="H205:H207"/>
    <mergeCell ref="I205:J207"/>
    <mergeCell ref="K205:K207"/>
    <mergeCell ref="L205:M207"/>
    <mergeCell ref="A206:G206"/>
    <mergeCell ref="A207:G207"/>
    <mergeCell ref="A208:G208"/>
    <mergeCell ref="H208:H210"/>
    <mergeCell ref="I208:J210"/>
    <mergeCell ref="K208:K210"/>
    <mergeCell ref="L208:M210"/>
    <mergeCell ref="A209:G209"/>
    <mergeCell ref="A210:G210"/>
    <mergeCell ref="A211:G211"/>
    <mergeCell ref="H211:H213"/>
    <mergeCell ref="I211:J213"/>
    <mergeCell ref="K211:K213"/>
    <mergeCell ref="L211:M213"/>
    <mergeCell ref="A212:G212"/>
    <mergeCell ref="A213:G213"/>
    <mergeCell ref="A214:M214"/>
    <mergeCell ref="A215:M215"/>
    <mergeCell ref="A216:G217"/>
    <mergeCell ref="H216:H217"/>
    <mergeCell ref="I216:J216"/>
    <mergeCell ref="L216:M216"/>
    <mergeCell ref="I217:J217"/>
    <mergeCell ref="L217:M217"/>
    <mergeCell ref="A218:G218"/>
    <mergeCell ref="H218:H220"/>
    <mergeCell ref="I218:J220"/>
    <mergeCell ref="K218:K220"/>
    <mergeCell ref="L218:M220"/>
    <mergeCell ref="A219:G219"/>
    <mergeCell ref="A220:G220"/>
    <mergeCell ref="A221:M221"/>
    <mergeCell ref="A222:M222"/>
    <mergeCell ref="A223:G224"/>
    <mergeCell ref="H223:H224"/>
    <mergeCell ref="I223:J223"/>
    <mergeCell ref="L223:M223"/>
    <mergeCell ref="I224:J224"/>
    <mergeCell ref="L224:M224"/>
    <mergeCell ref="A225:G225"/>
    <mergeCell ref="H225:H227"/>
    <mergeCell ref="I225:J227"/>
    <mergeCell ref="K225:K227"/>
    <mergeCell ref="L225:M227"/>
    <mergeCell ref="A226:G226"/>
    <mergeCell ref="A227:G227"/>
    <mergeCell ref="A228:G228"/>
    <mergeCell ref="H228:H230"/>
    <mergeCell ref="I228:J230"/>
    <mergeCell ref="K228:K230"/>
    <mergeCell ref="L228:M230"/>
    <mergeCell ref="A229:G229"/>
    <mergeCell ref="A230:G230"/>
    <mergeCell ref="A231:G231"/>
    <mergeCell ref="H231:H233"/>
    <mergeCell ref="I231:J233"/>
    <mergeCell ref="K231:K233"/>
    <mergeCell ref="L231:M233"/>
    <mergeCell ref="A232:G232"/>
    <mergeCell ref="A233:G233"/>
    <mergeCell ref="A234:G234"/>
    <mergeCell ref="H234:H236"/>
    <mergeCell ref="I234:J236"/>
    <mergeCell ref="K234:K236"/>
    <mergeCell ref="L234:M236"/>
    <mergeCell ref="A235:G235"/>
    <mergeCell ref="A236:G236"/>
    <mergeCell ref="A237:G237"/>
    <mergeCell ref="H237:H239"/>
    <mergeCell ref="I237:J239"/>
    <mergeCell ref="K237:K239"/>
    <mergeCell ref="L237:M239"/>
    <mergeCell ref="A238:G238"/>
    <mergeCell ref="A239:G239"/>
    <mergeCell ref="A240:G240"/>
    <mergeCell ref="H240:H242"/>
    <mergeCell ref="I240:J242"/>
    <mergeCell ref="K240:K242"/>
    <mergeCell ref="L240:M242"/>
    <mergeCell ref="A241:G241"/>
    <mergeCell ref="A242:G242"/>
    <mergeCell ref="A245:M245"/>
    <mergeCell ref="A246:G247"/>
    <mergeCell ref="H246:H247"/>
    <mergeCell ref="I246:J246"/>
    <mergeCell ref="L246:M246"/>
    <mergeCell ref="I247:J247"/>
    <mergeCell ref="L247:M247"/>
    <mergeCell ref="A248:G248"/>
    <mergeCell ref="H248:H250"/>
    <mergeCell ref="I248:J250"/>
    <mergeCell ref="K248:K250"/>
    <mergeCell ref="L248:M250"/>
    <mergeCell ref="A249:G249"/>
    <mergeCell ref="A250:G250"/>
    <mergeCell ref="A251:G251"/>
    <mergeCell ref="H251:H253"/>
    <mergeCell ref="I251:J253"/>
    <mergeCell ref="K251:K253"/>
    <mergeCell ref="L251:M253"/>
    <mergeCell ref="A252:G252"/>
    <mergeCell ref="A253:G253"/>
    <mergeCell ref="A254:G254"/>
    <mergeCell ref="H254:H256"/>
    <mergeCell ref="I254:J256"/>
    <mergeCell ref="K254:K256"/>
    <mergeCell ref="L254:M256"/>
    <mergeCell ref="A255:G255"/>
    <mergeCell ref="A256:G256"/>
    <mergeCell ref="A257:G257"/>
    <mergeCell ref="H257:H259"/>
    <mergeCell ref="I257:J259"/>
    <mergeCell ref="K257:K259"/>
    <mergeCell ref="L257:M259"/>
    <mergeCell ref="A258:G258"/>
    <mergeCell ref="A259:G259"/>
    <mergeCell ref="A260:G260"/>
    <mergeCell ref="H260:H265"/>
    <mergeCell ref="I260:J265"/>
    <mergeCell ref="K260:K265"/>
    <mergeCell ref="L260:M265"/>
    <mergeCell ref="A261:G261"/>
    <mergeCell ref="A262:G262"/>
    <mergeCell ref="A263:G263"/>
    <mergeCell ref="A264:G264"/>
    <mergeCell ref="A265:G265"/>
    <mergeCell ref="A266:G266"/>
    <mergeCell ref="H266:H268"/>
    <mergeCell ref="I266:J268"/>
    <mergeCell ref="K266:K268"/>
    <mergeCell ref="L266:M268"/>
    <mergeCell ref="A267:G267"/>
    <mergeCell ref="A268:G268"/>
    <mergeCell ref="I281:J281"/>
    <mergeCell ref="L281:M281"/>
    <mergeCell ref="A282:G282"/>
    <mergeCell ref="H282:H284"/>
    <mergeCell ref="I282:J284"/>
    <mergeCell ref="K282:K284"/>
    <mergeCell ref="L282:M284"/>
    <mergeCell ref="A283:G283"/>
    <mergeCell ref="A284:G284"/>
    <mergeCell ref="A285:G285"/>
    <mergeCell ref="H285:H287"/>
    <mergeCell ref="I285:J287"/>
    <mergeCell ref="K285:K287"/>
    <mergeCell ref="L285:M287"/>
    <mergeCell ref="A286:G286"/>
    <mergeCell ref="A287:G287"/>
    <mergeCell ref="H299:I299"/>
    <mergeCell ref="J299:L299"/>
    <mergeCell ref="A300:G300"/>
    <mergeCell ref="H300:I300"/>
    <mergeCell ref="J300:L300"/>
    <mergeCell ref="A301:G301"/>
    <mergeCell ref="H301:I301"/>
    <mergeCell ref="J301:L301"/>
    <mergeCell ref="A302:G302"/>
    <mergeCell ref="H302:I302"/>
    <mergeCell ref="J302:L302"/>
    <mergeCell ref="A303:G303"/>
    <mergeCell ref="H303:I303"/>
    <mergeCell ref="J303:L303"/>
    <mergeCell ref="A304:G304"/>
    <mergeCell ref="H304:I304"/>
    <mergeCell ref="J304:L304"/>
    <mergeCell ref="A305:G305"/>
    <mergeCell ref="H305:I305"/>
    <mergeCell ref="J305:L305"/>
    <mergeCell ref="A309:G309"/>
    <mergeCell ref="A306:G306"/>
    <mergeCell ref="H306:I306"/>
    <mergeCell ref="J306:L306"/>
    <mergeCell ref="A307:G307"/>
    <mergeCell ref="H307:I307"/>
    <mergeCell ref="J307:L307"/>
    <mergeCell ref="J309:L309"/>
    <mergeCell ref="H309:I309"/>
    <mergeCell ref="A11:M12"/>
    <mergeCell ref="A308:G308"/>
    <mergeCell ref="H308:I308"/>
    <mergeCell ref="J308:L308"/>
    <mergeCell ref="A311:G311"/>
    <mergeCell ref="A312:G312"/>
    <mergeCell ref="H312:I312"/>
    <mergeCell ref="J312:L312"/>
    <mergeCell ref="H311:I311"/>
    <mergeCell ref="J311:L311"/>
    <mergeCell ref="A289:M289"/>
    <mergeCell ref="A290:G291"/>
    <mergeCell ref="H290:H291"/>
    <mergeCell ref="I290:J290"/>
    <mergeCell ref="L290:M290"/>
    <mergeCell ref="I291:J291"/>
    <mergeCell ref="L291:M291"/>
    <mergeCell ref="A292:G292"/>
    <mergeCell ref="H292:H294"/>
    <mergeCell ref="I292:J294"/>
    <mergeCell ref="K292:K294"/>
    <mergeCell ref="L292:M294"/>
    <mergeCell ref="A293:G293"/>
    <mergeCell ref="A294:G294"/>
    <mergeCell ref="A310:G310"/>
    <mergeCell ref="H310:I310"/>
    <mergeCell ref="J310:L310"/>
    <mergeCell ref="A295:G295"/>
    <mergeCell ref="H295:H297"/>
    <mergeCell ref="I295:J297"/>
    <mergeCell ref="K295:K297"/>
    <mergeCell ref="L295:M297"/>
    <mergeCell ref="A296:G296"/>
    <mergeCell ref="A297:G297"/>
  </mergeCells>
  <printOptions/>
  <pageMargins left="0.7" right="0.7" top="0.75" bottom="0.75" header="0.3" footer="0.3"/>
  <pageSetup horizontalDpi="600" verticalDpi="600" orientation="portrait" paperSize="9" scale="73" r:id="rId1"/>
  <ignoredErrors>
    <ignoredError sqref="K40 K20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9"/>
  <sheetViews>
    <sheetView zoomScalePageLayoutView="0" workbookViewId="0" topLeftCell="A272">
      <selection activeCell="M289" sqref="M289"/>
    </sheetView>
  </sheetViews>
  <sheetFormatPr defaultColWidth="9.140625" defaultRowHeight="15"/>
  <cols>
    <col min="4" max="4" width="11.421875" style="0" customWidth="1"/>
    <col min="7" max="7" width="11.421875" style="0" customWidth="1"/>
  </cols>
  <sheetData>
    <row r="1" spans="1:13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2.5">
      <c r="A2" s="118" t="s">
        <v>112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120"/>
    </row>
    <row r="3" spans="1:13" ht="1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ht="14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4.25">
      <c r="A5" s="9" t="s">
        <v>106</v>
      </c>
      <c r="B5" s="7"/>
      <c r="C5" s="7"/>
      <c r="D5" s="7" t="s">
        <v>113</v>
      </c>
      <c r="E5" s="7"/>
      <c r="F5" s="7"/>
      <c r="G5" s="7"/>
      <c r="H5" s="7"/>
      <c r="I5" s="7"/>
      <c r="J5" s="7"/>
      <c r="K5" s="7"/>
      <c r="L5" s="7"/>
      <c r="M5" s="8"/>
    </row>
    <row r="6" spans="1:13" ht="14.25">
      <c r="A6" s="9" t="s">
        <v>107</v>
      </c>
      <c r="B6" s="7"/>
      <c r="C6" s="7"/>
      <c r="D6" s="7" t="s">
        <v>160</v>
      </c>
      <c r="E6" s="7"/>
      <c r="F6" s="7"/>
      <c r="G6" s="7"/>
      <c r="H6" s="7"/>
      <c r="I6" s="7"/>
      <c r="J6" s="7"/>
      <c r="K6" s="7"/>
      <c r="L6" s="7"/>
      <c r="M6" s="8"/>
    </row>
    <row r="7" spans="1:13" ht="14.25">
      <c r="A7" s="9" t="s">
        <v>108</v>
      </c>
      <c r="B7" s="7"/>
      <c r="C7" s="7"/>
      <c r="D7" s="7" t="s">
        <v>136</v>
      </c>
      <c r="E7" s="7"/>
      <c r="F7" s="7"/>
      <c r="G7" s="7"/>
      <c r="H7" s="7"/>
      <c r="I7" s="7"/>
      <c r="J7" s="7"/>
      <c r="K7" s="7"/>
      <c r="L7" s="7"/>
      <c r="M7" s="8"/>
    </row>
    <row r="8" spans="1:13" ht="14.25">
      <c r="A8" s="9" t="s">
        <v>109</v>
      </c>
      <c r="B8" s="7"/>
      <c r="C8" s="7"/>
      <c r="D8" s="7" t="s">
        <v>114</v>
      </c>
      <c r="E8" s="7"/>
      <c r="F8" s="7"/>
      <c r="G8" s="7"/>
      <c r="H8" s="7"/>
      <c r="I8" s="7"/>
      <c r="J8" s="7"/>
      <c r="K8" s="7"/>
      <c r="L8" s="7"/>
      <c r="M8" s="8"/>
    </row>
    <row r="9" spans="1:13" ht="14.25">
      <c r="A9" s="9" t="s">
        <v>110</v>
      </c>
      <c r="B9" s="7"/>
      <c r="C9" s="7"/>
      <c r="D9" s="7" t="s">
        <v>95</v>
      </c>
      <c r="E9" s="7"/>
      <c r="F9" s="7"/>
      <c r="G9" s="7"/>
      <c r="H9" s="7"/>
      <c r="I9" s="7"/>
      <c r="J9" s="7"/>
      <c r="K9" s="7"/>
      <c r="L9" s="7"/>
      <c r="M9" s="8"/>
    </row>
    <row r="10" spans="1:13" ht="14.25">
      <c r="A10" s="9" t="s">
        <v>111</v>
      </c>
      <c r="B10" s="7"/>
      <c r="C10" s="7"/>
      <c r="D10" s="10">
        <v>43668</v>
      </c>
      <c r="E10" s="7"/>
      <c r="F10" s="7"/>
      <c r="G10" s="7"/>
      <c r="H10" s="7"/>
      <c r="I10" s="7"/>
      <c r="J10" s="7"/>
      <c r="K10" s="7"/>
      <c r="L10" s="7"/>
      <c r="M10" s="8"/>
    </row>
    <row r="11" spans="1:13" ht="15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ht="14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ht="14.25">
      <c r="A13" s="9" t="s">
        <v>105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ht="22.5">
      <c r="A16" s="118" t="s">
        <v>150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120"/>
    </row>
    <row r="18" spans="1:13" ht="15" thickBot="1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</row>
    <row r="19" spans="1:13" ht="15.75" thickBot="1">
      <c r="A19" s="204" t="s">
        <v>96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6"/>
    </row>
    <row r="20" spans="1:13" ht="24">
      <c r="A20" s="207" t="s">
        <v>0</v>
      </c>
      <c r="B20" s="208"/>
      <c r="C20" s="208"/>
      <c r="D20" s="208"/>
      <c r="E20" s="208"/>
      <c r="F20" s="208"/>
      <c r="G20" s="209"/>
      <c r="H20" s="213" t="s">
        <v>1</v>
      </c>
      <c r="I20" s="215" t="s">
        <v>2</v>
      </c>
      <c r="J20" s="261"/>
      <c r="K20" s="1" t="s">
        <v>4</v>
      </c>
      <c r="L20" s="217" t="s">
        <v>4</v>
      </c>
      <c r="M20" s="218"/>
    </row>
    <row r="21" spans="1:13" ht="15" thickBot="1">
      <c r="A21" s="210"/>
      <c r="B21" s="211"/>
      <c r="C21" s="211"/>
      <c r="D21" s="211"/>
      <c r="E21" s="211"/>
      <c r="F21" s="211"/>
      <c r="G21" s="212"/>
      <c r="H21" s="214"/>
      <c r="I21" s="219" t="s">
        <v>3</v>
      </c>
      <c r="J21" s="262"/>
      <c r="K21" s="2" t="s">
        <v>3</v>
      </c>
      <c r="L21" s="221" t="s">
        <v>5</v>
      </c>
      <c r="M21" s="222"/>
    </row>
    <row r="22" spans="1:13" ht="15" customHeight="1">
      <c r="A22" s="180" t="s">
        <v>6</v>
      </c>
      <c r="B22" s="181"/>
      <c r="C22" s="181"/>
      <c r="D22" s="181"/>
      <c r="E22" s="181"/>
      <c r="F22" s="181"/>
      <c r="G22" s="182"/>
      <c r="H22" s="183" t="s">
        <v>7</v>
      </c>
      <c r="I22" s="330">
        <v>12055</v>
      </c>
      <c r="J22" s="337"/>
      <c r="K22" s="340">
        <v>12055</v>
      </c>
      <c r="L22" s="330">
        <v>14466</v>
      </c>
      <c r="M22" s="331"/>
    </row>
    <row r="23" spans="1:13" ht="14.25">
      <c r="A23" s="201"/>
      <c r="B23" s="336"/>
      <c r="C23" s="336"/>
      <c r="D23" s="336"/>
      <c r="E23" s="336"/>
      <c r="F23" s="336"/>
      <c r="G23" s="203"/>
      <c r="H23" s="184"/>
      <c r="I23" s="332"/>
      <c r="J23" s="338"/>
      <c r="K23" s="184"/>
      <c r="L23" s="332"/>
      <c r="M23" s="333"/>
    </row>
    <row r="24" spans="1:13" ht="15.75" customHeight="1" thickBot="1">
      <c r="A24" s="198" t="s">
        <v>8</v>
      </c>
      <c r="B24" s="199"/>
      <c r="C24" s="199"/>
      <c r="D24" s="199"/>
      <c r="E24" s="199"/>
      <c r="F24" s="199"/>
      <c r="G24" s="200"/>
      <c r="H24" s="185"/>
      <c r="I24" s="334"/>
      <c r="J24" s="339"/>
      <c r="K24" s="185"/>
      <c r="L24" s="334"/>
      <c r="M24" s="335"/>
    </row>
    <row r="25" spans="1:13" ht="14.25">
      <c r="A25" s="180" t="s">
        <v>151</v>
      </c>
      <c r="B25" s="181"/>
      <c r="C25" s="181"/>
      <c r="D25" s="181"/>
      <c r="E25" s="181"/>
      <c r="F25" s="181"/>
      <c r="G25" s="182"/>
      <c r="H25" s="183" t="s">
        <v>7</v>
      </c>
      <c r="I25" s="330">
        <v>17320</v>
      </c>
      <c r="J25" s="337"/>
      <c r="K25" s="340">
        <v>17320</v>
      </c>
      <c r="L25" s="330">
        <v>20784</v>
      </c>
      <c r="M25" s="331"/>
    </row>
    <row r="26" spans="1:13" ht="14.25">
      <c r="A26" s="201"/>
      <c r="B26" s="336"/>
      <c r="C26" s="336"/>
      <c r="D26" s="336"/>
      <c r="E26" s="336"/>
      <c r="F26" s="336"/>
      <c r="G26" s="203"/>
      <c r="H26" s="184"/>
      <c r="I26" s="332"/>
      <c r="J26" s="338"/>
      <c r="K26" s="184"/>
      <c r="L26" s="332"/>
      <c r="M26" s="333"/>
    </row>
    <row r="27" spans="1:13" ht="15" thickBot="1">
      <c r="A27" s="198" t="s">
        <v>152</v>
      </c>
      <c r="B27" s="199"/>
      <c r="C27" s="199"/>
      <c r="D27" s="199"/>
      <c r="E27" s="199"/>
      <c r="F27" s="199"/>
      <c r="G27" s="200"/>
      <c r="H27" s="185"/>
      <c r="I27" s="334"/>
      <c r="J27" s="339"/>
      <c r="K27" s="185"/>
      <c r="L27" s="334"/>
      <c r="M27" s="335"/>
    </row>
    <row r="28" spans="1:13" ht="15" customHeight="1">
      <c r="A28" s="180" t="s">
        <v>137</v>
      </c>
      <c r="B28" s="181"/>
      <c r="C28" s="181"/>
      <c r="D28" s="181"/>
      <c r="E28" s="181"/>
      <c r="F28" s="181"/>
      <c r="G28" s="182"/>
      <c r="H28" s="183" t="s">
        <v>153</v>
      </c>
      <c r="I28" s="341">
        <v>1067</v>
      </c>
      <c r="J28" s="337"/>
      <c r="K28" s="183">
        <v>3201</v>
      </c>
      <c r="L28" s="341">
        <v>3841.2</v>
      </c>
      <c r="M28" s="331"/>
    </row>
    <row r="29" spans="1:13" ht="14.25">
      <c r="A29" s="201" t="s">
        <v>127</v>
      </c>
      <c r="B29" s="336"/>
      <c r="C29" s="336"/>
      <c r="D29" s="336"/>
      <c r="E29" s="336"/>
      <c r="F29" s="336"/>
      <c r="G29" s="203"/>
      <c r="H29" s="184"/>
      <c r="I29" s="332"/>
      <c r="J29" s="338"/>
      <c r="K29" s="184"/>
      <c r="L29" s="332"/>
      <c r="M29" s="333"/>
    </row>
    <row r="30" spans="1:13" ht="15.75" customHeight="1" thickBot="1">
      <c r="A30" s="198" t="s">
        <v>138</v>
      </c>
      <c r="B30" s="199"/>
      <c r="C30" s="199"/>
      <c r="D30" s="199"/>
      <c r="E30" s="199"/>
      <c r="F30" s="199"/>
      <c r="G30" s="200"/>
      <c r="H30" s="185"/>
      <c r="I30" s="334"/>
      <c r="J30" s="339"/>
      <c r="K30" s="185"/>
      <c r="L30" s="334"/>
      <c r="M30" s="335"/>
    </row>
    <row r="31" spans="1:13" ht="15" customHeight="1">
      <c r="A31" s="180" t="s">
        <v>142</v>
      </c>
      <c r="B31" s="181"/>
      <c r="C31" s="181"/>
      <c r="D31" s="181"/>
      <c r="E31" s="181"/>
      <c r="F31" s="181"/>
      <c r="G31" s="182"/>
      <c r="H31" s="183" t="s">
        <v>123</v>
      </c>
      <c r="I31" s="341">
        <v>958</v>
      </c>
      <c r="J31" s="337"/>
      <c r="K31" s="183">
        <v>3832</v>
      </c>
      <c r="L31" s="341">
        <v>4598.4</v>
      </c>
      <c r="M31" s="331"/>
    </row>
    <row r="32" spans="1:13" ht="14.25">
      <c r="A32" s="201" t="s">
        <v>127</v>
      </c>
      <c r="B32" s="336"/>
      <c r="C32" s="336"/>
      <c r="D32" s="336"/>
      <c r="E32" s="336"/>
      <c r="F32" s="336"/>
      <c r="G32" s="203"/>
      <c r="H32" s="184"/>
      <c r="I32" s="332"/>
      <c r="J32" s="338"/>
      <c r="K32" s="184"/>
      <c r="L32" s="332"/>
      <c r="M32" s="333"/>
    </row>
    <row r="33" spans="1:13" ht="15.75" customHeight="1" thickBot="1">
      <c r="A33" s="198" t="s">
        <v>143</v>
      </c>
      <c r="B33" s="199"/>
      <c r="C33" s="199"/>
      <c r="D33" s="199"/>
      <c r="E33" s="199"/>
      <c r="F33" s="199"/>
      <c r="G33" s="200"/>
      <c r="H33" s="185"/>
      <c r="I33" s="334"/>
      <c r="J33" s="339"/>
      <c r="K33" s="185"/>
      <c r="L33" s="334"/>
      <c r="M33" s="335"/>
    </row>
    <row r="34" spans="1:13" ht="15" customHeight="1">
      <c r="A34" s="180" t="s">
        <v>140</v>
      </c>
      <c r="B34" s="181"/>
      <c r="C34" s="181"/>
      <c r="D34" s="181"/>
      <c r="E34" s="181"/>
      <c r="F34" s="181"/>
      <c r="G34" s="182"/>
      <c r="H34" s="183" t="s">
        <v>154</v>
      </c>
      <c r="I34" s="341">
        <v>921</v>
      </c>
      <c r="J34" s="337"/>
      <c r="K34" s="340">
        <v>27630</v>
      </c>
      <c r="L34" s="330">
        <v>33156</v>
      </c>
      <c r="M34" s="331"/>
    </row>
    <row r="35" spans="1:13" ht="14.25">
      <c r="A35" s="201" t="s">
        <v>127</v>
      </c>
      <c r="B35" s="336"/>
      <c r="C35" s="336"/>
      <c r="D35" s="336"/>
      <c r="E35" s="336"/>
      <c r="F35" s="336"/>
      <c r="G35" s="203"/>
      <c r="H35" s="184"/>
      <c r="I35" s="332"/>
      <c r="J35" s="338"/>
      <c r="K35" s="184"/>
      <c r="L35" s="332"/>
      <c r="M35" s="333"/>
    </row>
    <row r="36" spans="1:13" ht="15.75" customHeight="1" thickBot="1">
      <c r="A36" s="198" t="s">
        <v>141</v>
      </c>
      <c r="B36" s="199"/>
      <c r="C36" s="199"/>
      <c r="D36" s="199"/>
      <c r="E36" s="199"/>
      <c r="F36" s="199"/>
      <c r="G36" s="200"/>
      <c r="H36" s="185"/>
      <c r="I36" s="334"/>
      <c r="J36" s="339"/>
      <c r="K36" s="185"/>
      <c r="L36" s="334"/>
      <c r="M36" s="335"/>
    </row>
    <row r="37" spans="1:13" ht="15" customHeight="1">
      <c r="A37" s="180" t="s">
        <v>11</v>
      </c>
      <c r="B37" s="181"/>
      <c r="C37" s="181"/>
      <c r="D37" s="181"/>
      <c r="E37" s="181"/>
      <c r="F37" s="181"/>
      <c r="G37" s="182"/>
      <c r="H37" s="183" t="s">
        <v>139</v>
      </c>
      <c r="I37" s="341">
        <v>1096</v>
      </c>
      <c r="J37" s="337"/>
      <c r="K37" s="183">
        <v>1096</v>
      </c>
      <c r="L37" s="341">
        <v>1315.2</v>
      </c>
      <c r="M37" s="331"/>
    </row>
    <row r="38" spans="1:13" ht="14.25">
      <c r="A38" s="201" t="s">
        <v>127</v>
      </c>
      <c r="B38" s="336"/>
      <c r="C38" s="336"/>
      <c r="D38" s="336"/>
      <c r="E38" s="336"/>
      <c r="F38" s="336"/>
      <c r="G38" s="203"/>
      <c r="H38" s="184"/>
      <c r="I38" s="332"/>
      <c r="J38" s="338"/>
      <c r="K38" s="184"/>
      <c r="L38" s="332"/>
      <c r="M38" s="333"/>
    </row>
    <row r="39" spans="1:13" ht="15.75" customHeight="1" thickBot="1">
      <c r="A39" s="198" t="s">
        <v>13</v>
      </c>
      <c r="B39" s="199"/>
      <c r="C39" s="199"/>
      <c r="D39" s="199"/>
      <c r="E39" s="199"/>
      <c r="F39" s="199"/>
      <c r="G39" s="200"/>
      <c r="H39" s="185"/>
      <c r="I39" s="334"/>
      <c r="J39" s="339"/>
      <c r="K39" s="185"/>
      <c r="L39" s="334"/>
      <c r="M39" s="335"/>
    </row>
    <row r="40" spans="1:13" ht="15" customHeight="1">
      <c r="A40" s="180" t="s">
        <v>9</v>
      </c>
      <c r="B40" s="181"/>
      <c r="C40" s="181"/>
      <c r="D40" s="181"/>
      <c r="E40" s="181"/>
      <c r="F40" s="181"/>
      <c r="G40" s="182"/>
      <c r="H40" s="183" t="s">
        <v>124</v>
      </c>
      <c r="I40" s="341">
        <v>1020</v>
      </c>
      <c r="J40" s="337"/>
      <c r="K40" s="183">
        <v>2040</v>
      </c>
      <c r="L40" s="341">
        <v>2448</v>
      </c>
      <c r="M40" s="331"/>
    </row>
    <row r="41" spans="1:13" ht="15" customHeight="1">
      <c r="A41" s="201" t="s">
        <v>127</v>
      </c>
      <c r="B41" s="336"/>
      <c r="C41" s="336"/>
      <c r="D41" s="336"/>
      <c r="E41" s="336"/>
      <c r="F41" s="336"/>
      <c r="G41" s="203"/>
      <c r="H41" s="184"/>
      <c r="I41" s="332"/>
      <c r="J41" s="338"/>
      <c r="K41" s="184"/>
      <c r="L41" s="332"/>
      <c r="M41" s="333"/>
    </row>
    <row r="42" spans="1:13" ht="15.75" customHeight="1" thickBot="1">
      <c r="A42" s="198" t="s">
        <v>10</v>
      </c>
      <c r="B42" s="199"/>
      <c r="C42" s="199"/>
      <c r="D42" s="199"/>
      <c r="E42" s="199"/>
      <c r="F42" s="199"/>
      <c r="G42" s="200"/>
      <c r="H42" s="185"/>
      <c r="I42" s="334"/>
      <c r="J42" s="339"/>
      <c r="K42" s="185"/>
      <c r="L42" s="334"/>
      <c r="M42" s="335"/>
    </row>
    <row r="43" spans="1:13" ht="15" customHeight="1">
      <c r="A43" s="180" t="s">
        <v>144</v>
      </c>
      <c r="B43" s="181"/>
      <c r="C43" s="181"/>
      <c r="D43" s="181"/>
      <c r="E43" s="181"/>
      <c r="F43" s="181"/>
      <c r="G43" s="182"/>
      <c r="H43" s="183" t="s">
        <v>139</v>
      </c>
      <c r="I43" s="341">
        <v>207</v>
      </c>
      <c r="J43" s="337"/>
      <c r="K43" s="183">
        <v>207</v>
      </c>
      <c r="L43" s="341">
        <v>248.4</v>
      </c>
      <c r="M43" s="331"/>
    </row>
    <row r="44" spans="1:13" ht="15" customHeight="1">
      <c r="A44" s="201" t="s">
        <v>127</v>
      </c>
      <c r="B44" s="336"/>
      <c r="C44" s="336"/>
      <c r="D44" s="336"/>
      <c r="E44" s="336"/>
      <c r="F44" s="336"/>
      <c r="G44" s="203"/>
      <c r="H44" s="184"/>
      <c r="I44" s="332"/>
      <c r="J44" s="338"/>
      <c r="K44" s="184"/>
      <c r="L44" s="332"/>
      <c r="M44" s="333"/>
    </row>
    <row r="45" spans="1:13" ht="15.75" customHeight="1" thickBot="1">
      <c r="A45" s="198"/>
      <c r="B45" s="199"/>
      <c r="C45" s="199"/>
      <c r="D45" s="199"/>
      <c r="E45" s="199"/>
      <c r="F45" s="199"/>
      <c r="G45" s="200"/>
      <c r="H45" s="185"/>
      <c r="I45" s="334"/>
      <c r="J45" s="339"/>
      <c r="K45" s="185"/>
      <c r="L45" s="334"/>
      <c r="M45" s="335"/>
    </row>
    <row r="46" spans="1:13" ht="14.25">
      <c r="A46" s="180" t="s">
        <v>145</v>
      </c>
      <c r="B46" s="181"/>
      <c r="C46" s="181"/>
      <c r="D46" s="181"/>
      <c r="E46" s="181"/>
      <c r="F46" s="181"/>
      <c r="G46" s="182"/>
      <c r="H46" s="183" t="s">
        <v>12</v>
      </c>
      <c r="I46" s="341">
        <v>217</v>
      </c>
      <c r="J46" s="337"/>
      <c r="K46" s="183">
        <v>434</v>
      </c>
      <c r="L46" s="341">
        <v>520.8</v>
      </c>
      <c r="M46" s="331"/>
    </row>
    <row r="47" spans="1:13" ht="14.25">
      <c r="A47" s="201" t="s">
        <v>127</v>
      </c>
      <c r="B47" s="336"/>
      <c r="C47" s="336"/>
      <c r="D47" s="336"/>
      <c r="E47" s="336"/>
      <c r="F47" s="336"/>
      <c r="G47" s="203"/>
      <c r="H47" s="184"/>
      <c r="I47" s="332"/>
      <c r="J47" s="338"/>
      <c r="K47" s="184"/>
      <c r="L47" s="332"/>
      <c r="M47" s="333"/>
    </row>
    <row r="48" spans="1:13" ht="15" thickBot="1">
      <c r="A48" s="198"/>
      <c r="B48" s="199"/>
      <c r="C48" s="199"/>
      <c r="D48" s="199"/>
      <c r="E48" s="199"/>
      <c r="F48" s="199"/>
      <c r="G48" s="200"/>
      <c r="H48" s="185"/>
      <c r="I48" s="334"/>
      <c r="J48" s="339"/>
      <c r="K48" s="185"/>
      <c r="L48" s="334"/>
      <c r="M48" s="335"/>
    </row>
    <row r="49" spans="1:13" ht="14.25">
      <c r="A49" s="180" t="s">
        <v>146</v>
      </c>
      <c r="B49" s="181"/>
      <c r="C49" s="181"/>
      <c r="D49" s="181"/>
      <c r="E49" s="181"/>
      <c r="F49" s="181"/>
      <c r="G49" s="182"/>
      <c r="H49" s="183" t="s">
        <v>139</v>
      </c>
      <c r="I49" s="341">
        <v>176</v>
      </c>
      <c r="J49" s="337"/>
      <c r="K49" s="183">
        <v>176</v>
      </c>
      <c r="L49" s="341">
        <v>211.2</v>
      </c>
      <c r="M49" s="331"/>
    </row>
    <row r="50" spans="1:13" ht="14.25">
      <c r="A50" s="201" t="s">
        <v>127</v>
      </c>
      <c r="B50" s="336"/>
      <c r="C50" s="336"/>
      <c r="D50" s="336"/>
      <c r="E50" s="336"/>
      <c r="F50" s="336"/>
      <c r="G50" s="203"/>
      <c r="H50" s="184"/>
      <c r="I50" s="332"/>
      <c r="J50" s="338"/>
      <c r="K50" s="184"/>
      <c r="L50" s="332"/>
      <c r="M50" s="333"/>
    </row>
    <row r="51" spans="1:13" ht="15" thickBot="1">
      <c r="A51" s="198"/>
      <c r="B51" s="199"/>
      <c r="C51" s="199"/>
      <c r="D51" s="199"/>
      <c r="E51" s="199"/>
      <c r="F51" s="199"/>
      <c r="G51" s="200"/>
      <c r="H51" s="185"/>
      <c r="I51" s="334"/>
      <c r="J51" s="339"/>
      <c r="K51" s="185"/>
      <c r="L51" s="334"/>
      <c r="M51" s="335"/>
    </row>
    <row r="52" spans="1:13" ht="14.25">
      <c r="A52" s="180" t="s">
        <v>14</v>
      </c>
      <c r="B52" s="181"/>
      <c r="C52" s="181"/>
      <c r="D52" s="181"/>
      <c r="E52" s="181"/>
      <c r="F52" s="181"/>
      <c r="G52" s="182"/>
      <c r="H52" s="183" t="s">
        <v>155</v>
      </c>
      <c r="I52" s="341">
        <v>143</v>
      </c>
      <c r="J52" s="337"/>
      <c r="K52" s="183">
        <v>2717</v>
      </c>
      <c r="L52" s="341">
        <v>3260.4</v>
      </c>
      <c r="M52" s="331"/>
    </row>
    <row r="53" spans="1:13" ht="14.25">
      <c r="A53" s="201" t="s">
        <v>127</v>
      </c>
      <c r="B53" s="336"/>
      <c r="C53" s="336"/>
      <c r="D53" s="336"/>
      <c r="E53" s="336"/>
      <c r="F53" s="336"/>
      <c r="G53" s="203"/>
      <c r="H53" s="184"/>
      <c r="I53" s="332"/>
      <c r="J53" s="338"/>
      <c r="K53" s="184"/>
      <c r="L53" s="332"/>
      <c r="M53" s="333"/>
    </row>
    <row r="54" spans="1:13" ht="15" thickBot="1">
      <c r="A54" s="198"/>
      <c r="B54" s="199"/>
      <c r="C54" s="199"/>
      <c r="D54" s="199"/>
      <c r="E54" s="199"/>
      <c r="F54" s="199"/>
      <c r="G54" s="200"/>
      <c r="H54" s="185"/>
      <c r="I54" s="334"/>
      <c r="J54" s="339"/>
      <c r="K54" s="185"/>
      <c r="L54" s="334"/>
      <c r="M54" s="335"/>
    </row>
    <row r="55" spans="1:13" ht="14.25">
      <c r="A55" s="180" t="s">
        <v>15</v>
      </c>
      <c r="B55" s="181"/>
      <c r="C55" s="181"/>
      <c r="D55" s="181"/>
      <c r="E55" s="181"/>
      <c r="F55" s="181"/>
      <c r="G55" s="182"/>
      <c r="H55" s="183" t="s">
        <v>162</v>
      </c>
      <c r="I55" s="341">
        <v>78</v>
      </c>
      <c r="J55" s="337"/>
      <c r="K55" s="183">
        <v>1248</v>
      </c>
      <c r="L55" s="341">
        <v>1497.6</v>
      </c>
      <c r="M55" s="331"/>
    </row>
    <row r="56" spans="1:13" ht="14.25">
      <c r="A56" s="201" t="s">
        <v>127</v>
      </c>
      <c r="B56" s="336"/>
      <c r="C56" s="336"/>
      <c r="D56" s="336"/>
      <c r="E56" s="336"/>
      <c r="F56" s="336"/>
      <c r="G56" s="203"/>
      <c r="H56" s="184"/>
      <c r="I56" s="332"/>
      <c r="J56" s="338"/>
      <c r="K56" s="184"/>
      <c r="L56" s="332"/>
      <c r="M56" s="333"/>
    </row>
    <row r="57" spans="1:13" ht="15" thickBot="1">
      <c r="A57" s="198"/>
      <c r="B57" s="199"/>
      <c r="C57" s="199"/>
      <c r="D57" s="199"/>
      <c r="E57" s="199"/>
      <c r="F57" s="199"/>
      <c r="G57" s="200"/>
      <c r="H57" s="185"/>
      <c r="I57" s="334"/>
      <c r="J57" s="339"/>
      <c r="K57" s="185"/>
      <c r="L57" s="334"/>
      <c r="M57" s="335"/>
    </row>
    <row r="58" spans="1:13" ht="15" thickBot="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</row>
    <row r="59" spans="1:13" ht="15.75" thickBot="1">
      <c r="A59" s="204" t="s">
        <v>97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6"/>
    </row>
    <row r="60" spans="1:13" ht="24">
      <c r="A60" s="207" t="s">
        <v>0</v>
      </c>
      <c r="B60" s="208"/>
      <c r="C60" s="208"/>
      <c r="D60" s="208"/>
      <c r="E60" s="208"/>
      <c r="F60" s="208"/>
      <c r="G60" s="209"/>
      <c r="H60" s="213" t="s">
        <v>1</v>
      </c>
      <c r="I60" s="215" t="s">
        <v>2</v>
      </c>
      <c r="J60" s="261"/>
      <c r="K60" s="1" t="s">
        <v>4</v>
      </c>
      <c r="L60" s="217" t="s">
        <v>4</v>
      </c>
      <c r="M60" s="218"/>
    </row>
    <row r="61" spans="1:13" ht="15" thickBot="1">
      <c r="A61" s="210"/>
      <c r="B61" s="211"/>
      <c r="C61" s="211"/>
      <c r="D61" s="211"/>
      <c r="E61" s="211"/>
      <c r="F61" s="211"/>
      <c r="G61" s="212"/>
      <c r="H61" s="214"/>
      <c r="I61" s="219" t="s">
        <v>3</v>
      </c>
      <c r="J61" s="262"/>
      <c r="K61" s="2" t="s">
        <v>3</v>
      </c>
      <c r="L61" s="221" t="s">
        <v>5</v>
      </c>
      <c r="M61" s="222"/>
    </row>
    <row r="62" spans="1:13" ht="14.25">
      <c r="A62" s="180" t="s">
        <v>16</v>
      </c>
      <c r="B62" s="181"/>
      <c r="C62" s="181"/>
      <c r="D62" s="181"/>
      <c r="E62" s="181"/>
      <c r="F62" s="181"/>
      <c r="G62" s="182"/>
      <c r="H62" s="183" t="s">
        <v>156</v>
      </c>
      <c r="I62" s="341">
        <v>48.5</v>
      </c>
      <c r="J62" s="337"/>
      <c r="K62" s="183">
        <v>3104</v>
      </c>
      <c r="L62" s="341">
        <v>3724.8</v>
      </c>
      <c r="M62" s="331"/>
    </row>
    <row r="63" spans="1:13" ht="14.25">
      <c r="A63" s="201" t="s">
        <v>134</v>
      </c>
      <c r="B63" s="336"/>
      <c r="C63" s="336"/>
      <c r="D63" s="336"/>
      <c r="E63" s="336"/>
      <c r="F63" s="336"/>
      <c r="G63" s="203"/>
      <c r="H63" s="184"/>
      <c r="I63" s="332"/>
      <c r="J63" s="338"/>
      <c r="K63" s="184"/>
      <c r="L63" s="332"/>
      <c r="M63" s="333"/>
    </row>
    <row r="64" spans="1:13" ht="15" thickBot="1">
      <c r="A64" s="198" t="s">
        <v>16</v>
      </c>
      <c r="B64" s="199"/>
      <c r="C64" s="199"/>
      <c r="D64" s="199"/>
      <c r="E64" s="199"/>
      <c r="F64" s="199"/>
      <c r="G64" s="200"/>
      <c r="H64" s="185"/>
      <c r="I64" s="334"/>
      <c r="J64" s="339"/>
      <c r="K64" s="185"/>
      <c r="L64" s="334"/>
      <c r="M64" s="335"/>
    </row>
    <row r="65" spans="1:13" ht="14.25">
      <c r="A65" s="180" t="s">
        <v>17</v>
      </c>
      <c r="B65" s="181"/>
      <c r="C65" s="181"/>
      <c r="D65" s="181"/>
      <c r="E65" s="181"/>
      <c r="F65" s="181"/>
      <c r="G65" s="182"/>
      <c r="H65" s="183" t="s">
        <v>164</v>
      </c>
      <c r="I65" s="341">
        <v>6.89</v>
      </c>
      <c r="J65" s="337"/>
      <c r="K65" s="183">
        <v>716.56</v>
      </c>
      <c r="L65" s="341">
        <v>859.872</v>
      </c>
      <c r="M65" s="331"/>
    </row>
    <row r="66" spans="1:13" ht="14.25">
      <c r="A66" s="201" t="s">
        <v>134</v>
      </c>
      <c r="B66" s="336"/>
      <c r="C66" s="336"/>
      <c r="D66" s="336"/>
      <c r="E66" s="336"/>
      <c r="F66" s="336"/>
      <c r="G66" s="203"/>
      <c r="H66" s="184"/>
      <c r="I66" s="332"/>
      <c r="J66" s="338"/>
      <c r="K66" s="184"/>
      <c r="L66" s="332"/>
      <c r="M66" s="333"/>
    </row>
    <row r="67" spans="1:13" ht="15" thickBot="1">
      <c r="A67" s="198" t="s">
        <v>17</v>
      </c>
      <c r="B67" s="199"/>
      <c r="C67" s="199"/>
      <c r="D67" s="199"/>
      <c r="E67" s="199"/>
      <c r="F67" s="199"/>
      <c r="G67" s="200"/>
      <c r="H67" s="185"/>
      <c r="I67" s="334"/>
      <c r="J67" s="339"/>
      <c r="K67" s="185"/>
      <c r="L67" s="334"/>
      <c r="M67" s="335"/>
    </row>
    <row r="68" spans="1:13" ht="14.25">
      <c r="A68" s="180" t="s">
        <v>18</v>
      </c>
      <c r="B68" s="181"/>
      <c r="C68" s="181"/>
      <c r="D68" s="181"/>
      <c r="E68" s="181"/>
      <c r="F68" s="181"/>
      <c r="G68" s="182"/>
      <c r="H68" s="183" t="s">
        <v>165</v>
      </c>
      <c r="I68" s="341">
        <v>10.45</v>
      </c>
      <c r="J68" s="337"/>
      <c r="K68" s="183">
        <v>418</v>
      </c>
      <c r="L68" s="341">
        <v>501.6</v>
      </c>
      <c r="M68" s="331"/>
    </row>
    <row r="69" spans="1:13" ht="14.25">
      <c r="A69" s="201" t="s">
        <v>134</v>
      </c>
      <c r="B69" s="336"/>
      <c r="C69" s="336"/>
      <c r="D69" s="336"/>
      <c r="E69" s="336"/>
      <c r="F69" s="336"/>
      <c r="G69" s="203"/>
      <c r="H69" s="184"/>
      <c r="I69" s="332"/>
      <c r="J69" s="338"/>
      <c r="K69" s="184"/>
      <c r="L69" s="332"/>
      <c r="M69" s="333"/>
    </row>
    <row r="70" spans="1:13" ht="15" thickBot="1">
      <c r="A70" s="198" t="s">
        <v>18</v>
      </c>
      <c r="B70" s="199"/>
      <c r="C70" s="199"/>
      <c r="D70" s="199"/>
      <c r="E70" s="199"/>
      <c r="F70" s="199"/>
      <c r="G70" s="200"/>
      <c r="H70" s="185"/>
      <c r="I70" s="334"/>
      <c r="J70" s="339"/>
      <c r="K70" s="185"/>
      <c r="L70" s="334"/>
      <c r="M70" s="335"/>
    </row>
    <row r="71" spans="1:13" ht="14.25">
      <c r="A71" s="180" t="s">
        <v>19</v>
      </c>
      <c r="B71" s="181"/>
      <c r="C71" s="181"/>
      <c r="D71" s="181"/>
      <c r="E71" s="181"/>
      <c r="F71" s="181"/>
      <c r="G71" s="182"/>
      <c r="H71" s="183" t="s">
        <v>166</v>
      </c>
      <c r="I71" s="341">
        <v>14.02</v>
      </c>
      <c r="J71" s="331"/>
      <c r="K71" s="183">
        <v>2719.88</v>
      </c>
      <c r="L71" s="341">
        <v>3263.856</v>
      </c>
      <c r="M71" s="331"/>
    </row>
    <row r="72" spans="1:13" ht="14.25">
      <c r="A72" s="201" t="s">
        <v>134</v>
      </c>
      <c r="B72" s="336"/>
      <c r="C72" s="336"/>
      <c r="D72" s="336"/>
      <c r="E72" s="336"/>
      <c r="F72" s="336"/>
      <c r="G72" s="203"/>
      <c r="H72" s="184"/>
      <c r="I72" s="332"/>
      <c r="J72" s="333"/>
      <c r="K72" s="184"/>
      <c r="L72" s="332"/>
      <c r="M72" s="333"/>
    </row>
    <row r="73" spans="1:13" ht="15" thickBot="1">
      <c r="A73" s="198" t="s">
        <v>19</v>
      </c>
      <c r="B73" s="199"/>
      <c r="C73" s="199"/>
      <c r="D73" s="199"/>
      <c r="E73" s="199"/>
      <c r="F73" s="199"/>
      <c r="G73" s="200"/>
      <c r="H73" s="185"/>
      <c r="I73" s="334"/>
      <c r="J73" s="335"/>
      <c r="K73" s="185"/>
      <c r="L73" s="334"/>
      <c r="M73" s="335"/>
    </row>
    <row r="74" spans="1:13" ht="14.25">
      <c r="A74" s="180" t="s">
        <v>20</v>
      </c>
      <c r="B74" s="181"/>
      <c r="C74" s="181"/>
      <c r="D74" s="181"/>
      <c r="E74" s="181"/>
      <c r="F74" s="181"/>
      <c r="G74" s="182"/>
      <c r="H74" s="183" t="s">
        <v>135</v>
      </c>
      <c r="I74" s="341">
        <v>21.23</v>
      </c>
      <c r="J74" s="331"/>
      <c r="K74" s="183">
        <v>1783.32</v>
      </c>
      <c r="L74" s="341">
        <v>2139.984</v>
      </c>
      <c r="M74" s="331"/>
    </row>
    <row r="75" spans="1:13" ht="14.25">
      <c r="A75" s="201" t="s">
        <v>134</v>
      </c>
      <c r="B75" s="336"/>
      <c r="C75" s="336"/>
      <c r="D75" s="336"/>
      <c r="E75" s="336"/>
      <c r="F75" s="336"/>
      <c r="G75" s="203"/>
      <c r="H75" s="184"/>
      <c r="I75" s="332"/>
      <c r="J75" s="333"/>
      <c r="K75" s="184"/>
      <c r="L75" s="332"/>
      <c r="M75" s="333"/>
    </row>
    <row r="76" spans="1:13" ht="15" thickBot="1">
      <c r="A76" s="198" t="s">
        <v>20</v>
      </c>
      <c r="B76" s="199"/>
      <c r="C76" s="199"/>
      <c r="D76" s="199"/>
      <c r="E76" s="199"/>
      <c r="F76" s="199"/>
      <c r="G76" s="200"/>
      <c r="H76" s="185"/>
      <c r="I76" s="334"/>
      <c r="J76" s="335"/>
      <c r="K76" s="185"/>
      <c r="L76" s="334"/>
      <c r="M76" s="335"/>
    </row>
    <row r="77" spans="1:13" ht="14.25">
      <c r="A77" s="180" t="s">
        <v>21</v>
      </c>
      <c r="B77" s="181"/>
      <c r="C77" s="181"/>
      <c r="D77" s="181"/>
      <c r="E77" s="181"/>
      <c r="F77" s="181"/>
      <c r="G77" s="182"/>
      <c r="H77" s="183" t="s">
        <v>167</v>
      </c>
      <c r="I77" s="341">
        <v>35.86</v>
      </c>
      <c r="J77" s="331"/>
      <c r="K77" s="340">
        <v>10758</v>
      </c>
      <c r="L77" s="356">
        <v>12909.6</v>
      </c>
      <c r="M77" s="331"/>
    </row>
    <row r="78" spans="1:13" ht="14.25">
      <c r="A78" s="201" t="s">
        <v>134</v>
      </c>
      <c r="B78" s="336"/>
      <c r="C78" s="336"/>
      <c r="D78" s="336"/>
      <c r="E78" s="336"/>
      <c r="F78" s="336"/>
      <c r="G78" s="203"/>
      <c r="H78" s="184"/>
      <c r="I78" s="332"/>
      <c r="J78" s="333"/>
      <c r="K78" s="184"/>
      <c r="L78" s="332"/>
      <c r="M78" s="333"/>
    </row>
    <row r="79" spans="1:13" ht="15" thickBot="1">
      <c r="A79" s="198" t="s">
        <v>22</v>
      </c>
      <c r="B79" s="199"/>
      <c r="C79" s="199"/>
      <c r="D79" s="199"/>
      <c r="E79" s="199"/>
      <c r="F79" s="199"/>
      <c r="G79" s="200"/>
      <c r="H79" s="185"/>
      <c r="I79" s="334"/>
      <c r="J79" s="335"/>
      <c r="K79" s="185"/>
      <c r="L79" s="334"/>
      <c r="M79" s="335"/>
    </row>
    <row r="80" spans="1:13" ht="14.25">
      <c r="A80" s="180" t="s">
        <v>23</v>
      </c>
      <c r="B80" s="181"/>
      <c r="C80" s="181"/>
      <c r="D80" s="181"/>
      <c r="E80" s="181"/>
      <c r="F80" s="181"/>
      <c r="G80" s="182"/>
      <c r="H80" s="183" t="s">
        <v>163</v>
      </c>
      <c r="I80" s="341">
        <v>25.7</v>
      </c>
      <c r="J80" s="331"/>
      <c r="K80" s="183">
        <v>899.5</v>
      </c>
      <c r="L80" s="341">
        <v>1079.4</v>
      </c>
      <c r="M80" s="331"/>
    </row>
    <row r="81" spans="1:13" ht="14.25">
      <c r="A81" s="201" t="s">
        <v>128</v>
      </c>
      <c r="B81" s="336"/>
      <c r="C81" s="336"/>
      <c r="D81" s="336"/>
      <c r="E81" s="336"/>
      <c r="F81" s="336"/>
      <c r="G81" s="203"/>
      <c r="H81" s="184"/>
      <c r="I81" s="332"/>
      <c r="J81" s="333"/>
      <c r="K81" s="184"/>
      <c r="L81" s="332"/>
      <c r="M81" s="333"/>
    </row>
    <row r="82" spans="1:13" ht="15" thickBot="1">
      <c r="A82" s="198" t="s">
        <v>23</v>
      </c>
      <c r="B82" s="199"/>
      <c r="C82" s="199"/>
      <c r="D82" s="199"/>
      <c r="E82" s="199"/>
      <c r="F82" s="199"/>
      <c r="G82" s="200"/>
      <c r="H82" s="185"/>
      <c r="I82" s="334"/>
      <c r="J82" s="335"/>
      <c r="K82" s="185"/>
      <c r="L82" s="334"/>
      <c r="M82" s="335"/>
    </row>
    <row r="83" spans="1:13" ht="14.25">
      <c r="A83" s="180" t="s">
        <v>147</v>
      </c>
      <c r="B83" s="181"/>
      <c r="C83" s="181"/>
      <c r="D83" s="181"/>
      <c r="E83" s="181"/>
      <c r="F83" s="181"/>
      <c r="G83" s="182"/>
      <c r="H83" s="183" t="s">
        <v>163</v>
      </c>
      <c r="I83" s="341">
        <v>32.18</v>
      </c>
      <c r="J83" s="331"/>
      <c r="K83" s="183">
        <v>1126.3</v>
      </c>
      <c r="L83" s="341">
        <v>1351.56</v>
      </c>
      <c r="M83" s="331"/>
    </row>
    <row r="84" spans="1:13" ht="14.25">
      <c r="A84" s="201" t="s">
        <v>134</v>
      </c>
      <c r="B84" s="336"/>
      <c r="C84" s="336"/>
      <c r="D84" s="336"/>
      <c r="E84" s="336"/>
      <c r="F84" s="336"/>
      <c r="G84" s="203"/>
      <c r="H84" s="184"/>
      <c r="I84" s="332"/>
      <c r="J84" s="333"/>
      <c r="K84" s="184"/>
      <c r="L84" s="332"/>
      <c r="M84" s="333"/>
    </row>
    <row r="85" spans="1:13" ht="15" thickBot="1">
      <c r="A85" s="198" t="s">
        <v>147</v>
      </c>
      <c r="B85" s="199"/>
      <c r="C85" s="199"/>
      <c r="D85" s="199"/>
      <c r="E85" s="199"/>
      <c r="F85" s="199"/>
      <c r="G85" s="200"/>
      <c r="H85" s="185"/>
      <c r="I85" s="334"/>
      <c r="J85" s="335"/>
      <c r="K85" s="185"/>
      <c r="L85" s="334"/>
      <c r="M85" s="335"/>
    </row>
    <row r="86" spans="1:13" ht="14.25">
      <c r="A86" s="180" t="s">
        <v>24</v>
      </c>
      <c r="B86" s="181"/>
      <c r="C86" s="181"/>
      <c r="D86" s="181"/>
      <c r="E86" s="181"/>
      <c r="F86" s="181"/>
      <c r="G86" s="182"/>
      <c r="H86" s="342" t="s">
        <v>168</v>
      </c>
      <c r="I86" s="345">
        <v>17.5</v>
      </c>
      <c r="J86" s="346"/>
      <c r="K86" s="342">
        <v>717.5</v>
      </c>
      <c r="L86" s="345">
        <v>861</v>
      </c>
      <c r="M86" s="346"/>
    </row>
    <row r="87" spans="1:13" ht="14.25">
      <c r="A87" s="201" t="s">
        <v>134</v>
      </c>
      <c r="B87" s="336"/>
      <c r="C87" s="336"/>
      <c r="D87" s="336"/>
      <c r="E87" s="336"/>
      <c r="F87" s="336"/>
      <c r="G87" s="203"/>
      <c r="H87" s="343"/>
      <c r="I87" s="347"/>
      <c r="J87" s="348"/>
      <c r="K87" s="343"/>
      <c r="L87" s="347"/>
      <c r="M87" s="348"/>
    </row>
    <row r="88" spans="1:13" ht="15" thickBot="1">
      <c r="A88" s="198" t="s">
        <v>24</v>
      </c>
      <c r="B88" s="199"/>
      <c r="C88" s="199"/>
      <c r="D88" s="199"/>
      <c r="E88" s="199"/>
      <c r="F88" s="199"/>
      <c r="G88" s="200"/>
      <c r="H88" s="344"/>
      <c r="I88" s="349"/>
      <c r="J88" s="350"/>
      <c r="K88" s="344"/>
      <c r="L88" s="349"/>
      <c r="M88" s="350"/>
    </row>
    <row r="89" spans="1:13" ht="14.25">
      <c r="A89" s="180" t="s">
        <v>26</v>
      </c>
      <c r="B89" s="181"/>
      <c r="C89" s="181"/>
      <c r="D89" s="181"/>
      <c r="E89" s="181"/>
      <c r="F89" s="181"/>
      <c r="G89" s="182"/>
      <c r="H89" s="183" t="s">
        <v>118</v>
      </c>
      <c r="I89" s="341">
        <v>0.83</v>
      </c>
      <c r="J89" s="331"/>
      <c r="K89" s="183">
        <v>124.5</v>
      </c>
      <c r="L89" s="341">
        <v>149.4</v>
      </c>
      <c r="M89" s="331"/>
    </row>
    <row r="90" spans="1:13" ht="14.25">
      <c r="A90" s="201" t="s">
        <v>134</v>
      </c>
      <c r="B90" s="336"/>
      <c r="C90" s="336"/>
      <c r="D90" s="336"/>
      <c r="E90" s="336"/>
      <c r="F90" s="336"/>
      <c r="G90" s="203"/>
      <c r="H90" s="184"/>
      <c r="I90" s="332"/>
      <c r="J90" s="333"/>
      <c r="K90" s="184"/>
      <c r="L90" s="332"/>
      <c r="M90" s="333"/>
    </row>
    <row r="91" spans="1:13" ht="15" thickBot="1">
      <c r="A91" s="198" t="s">
        <v>27</v>
      </c>
      <c r="B91" s="199"/>
      <c r="C91" s="199"/>
      <c r="D91" s="199"/>
      <c r="E91" s="199"/>
      <c r="F91" s="199"/>
      <c r="G91" s="200"/>
      <c r="H91" s="185"/>
      <c r="I91" s="334"/>
      <c r="J91" s="335"/>
      <c r="K91" s="185"/>
      <c r="L91" s="334"/>
      <c r="M91" s="335"/>
    </row>
    <row r="92" spans="1:13" ht="14.25">
      <c r="A92" s="180" t="s">
        <v>28</v>
      </c>
      <c r="B92" s="181"/>
      <c r="C92" s="181"/>
      <c r="D92" s="181"/>
      <c r="E92" s="181"/>
      <c r="F92" s="181"/>
      <c r="G92" s="182"/>
      <c r="H92" s="342" t="s">
        <v>119</v>
      </c>
      <c r="I92" s="345">
        <v>4.9</v>
      </c>
      <c r="J92" s="346"/>
      <c r="K92" s="342">
        <v>98</v>
      </c>
      <c r="L92" s="345">
        <v>117.6</v>
      </c>
      <c r="M92" s="346"/>
    </row>
    <row r="93" spans="1:13" ht="14.25">
      <c r="A93" s="201" t="s">
        <v>134</v>
      </c>
      <c r="B93" s="336"/>
      <c r="C93" s="336"/>
      <c r="D93" s="336"/>
      <c r="E93" s="336"/>
      <c r="F93" s="336"/>
      <c r="G93" s="203"/>
      <c r="H93" s="343"/>
      <c r="I93" s="347"/>
      <c r="J93" s="348"/>
      <c r="K93" s="343"/>
      <c r="L93" s="347"/>
      <c r="M93" s="348"/>
    </row>
    <row r="94" spans="1:13" ht="15" thickBot="1">
      <c r="A94" s="198" t="s">
        <v>29</v>
      </c>
      <c r="B94" s="199"/>
      <c r="C94" s="199"/>
      <c r="D94" s="199"/>
      <c r="E94" s="199"/>
      <c r="F94" s="199"/>
      <c r="G94" s="200"/>
      <c r="H94" s="344"/>
      <c r="I94" s="349"/>
      <c r="J94" s="350"/>
      <c r="K94" s="344"/>
      <c r="L94" s="349"/>
      <c r="M94" s="350"/>
    </row>
    <row r="95" spans="1:13" ht="14.25">
      <c r="A95" s="180" t="s">
        <v>30</v>
      </c>
      <c r="B95" s="181"/>
      <c r="C95" s="181"/>
      <c r="D95" s="181"/>
      <c r="E95" s="181"/>
      <c r="F95" s="181"/>
      <c r="G95" s="182"/>
      <c r="H95" s="183" t="s">
        <v>7</v>
      </c>
      <c r="I95" s="341">
        <v>718</v>
      </c>
      <c r="J95" s="331"/>
      <c r="K95" s="183">
        <v>718</v>
      </c>
      <c r="L95" s="341">
        <v>861.6</v>
      </c>
      <c r="M95" s="331"/>
    </row>
    <row r="96" spans="1:13" ht="14.25">
      <c r="A96" s="201"/>
      <c r="B96" s="336"/>
      <c r="C96" s="336"/>
      <c r="D96" s="336"/>
      <c r="E96" s="336"/>
      <c r="F96" s="336"/>
      <c r="G96" s="203"/>
      <c r="H96" s="184"/>
      <c r="I96" s="332"/>
      <c r="J96" s="333"/>
      <c r="K96" s="184"/>
      <c r="L96" s="332"/>
      <c r="M96" s="333"/>
    </row>
    <row r="97" spans="1:13" ht="15" thickBot="1">
      <c r="A97" s="198" t="s">
        <v>30</v>
      </c>
      <c r="B97" s="199"/>
      <c r="C97" s="199"/>
      <c r="D97" s="199"/>
      <c r="E97" s="199"/>
      <c r="F97" s="199"/>
      <c r="G97" s="200"/>
      <c r="H97" s="185"/>
      <c r="I97" s="334"/>
      <c r="J97" s="335"/>
      <c r="K97" s="185"/>
      <c r="L97" s="334"/>
      <c r="M97" s="335"/>
    </row>
    <row r="98" spans="1:13" ht="14.25">
      <c r="A98" s="180" t="s">
        <v>31</v>
      </c>
      <c r="B98" s="181"/>
      <c r="C98" s="181"/>
      <c r="D98" s="181"/>
      <c r="E98" s="181"/>
      <c r="F98" s="181"/>
      <c r="G98" s="182"/>
      <c r="H98" s="183" t="s">
        <v>157</v>
      </c>
      <c r="I98" s="341">
        <v>3.15</v>
      </c>
      <c r="J98" s="331"/>
      <c r="K98" s="183">
        <v>882</v>
      </c>
      <c r="L98" s="341">
        <v>1058.4</v>
      </c>
      <c r="M98" s="331"/>
    </row>
    <row r="99" spans="1:13" ht="14.25">
      <c r="A99" s="201" t="s">
        <v>128</v>
      </c>
      <c r="B99" s="336"/>
      <c r="C99" s="336"/>
      <c r="D99" s="336"/>
      <c r="E99" s="336"/>
      <c r="F99" s="336"/>
      <c r="G99" s="203"/>
      <c r="H99" s="184"/>
      <c r="I99" s="332"/>
      <c r="J99" s="333"/>
      <c r="K99" s="184"/>
      <c r="L99" s="332"/>
      <c r="M99" s="333"/>
    </row>
    <row r="100" spans="1:13" ht="15" thickBot="1">
      <c r="A100" s="198" t="s">
        <v>32</v>
      </c>
      <c r="B100" s="199"/>
      <c r="C100" s="199"/>
      <c r="D100" s="199"/>
      <c r="E100" s="199"/>
      <c r="F100" s="199"/>
      <c r="G100" s="200"/>
      <c r="H100" s="185"/>
      <c r="I100" s="334"/>
      <c r="J100" s="335"/>
      <c r="K100" s="185"/>
      <c r="L100" s="334"/>
      <c r="M100" s="335"/>
    </row>
    <row r="101" spans="1:13" ht="14.25">
      <c r="A101" s="180" t="s">
        <v>33</v>
      </c>
      <c r="B101" s="181"/>
      <c r="C101" s="181"/>
      <c r="D101" s="181"/>
      <c r="E101" s="181"/>
      <c r="F101" s="181"/>
      <c r="G101" s="182"/>
      <c r="H101" s="183" t="s">
        <v>161</v>
      </c>
      <c r="I101" s="341">
        <v>4.51</v>
      </c>
      <c r="J101" s="331"/>
      <c r="K101" s="183">
        <v>67.65</v>
      </c>
      <c r="L101" s="341">
        <v>81.18</v>
      </c>
      <c r="M101" s="331"/>
    </row>
    <row r="102" spans="1:13" ht="14.25">
      <c r="A102" s="201" t="s">
        <v>128</v>
      </c>
      <c r="B102" s="336"/>
      <c r="C102" s="336"/>
      <c r="D102" s="336"/>
      <c r="E102" s="336"/>
      <c r="F102" s="336"/>
      <c r="G102" s="203"/>
      <c r="H102" s="184"/>
      <c r="I102" s="332"/>
      <c r="J102" s="333"/>
      <c r="K102" s="184"/>
      <c r="L102" s="332"/>
      <c r="M102" s="333"/>
    </row>
    <row r="103" spans="1:13" ht="15" thickBot="1">
      <c r="A103" s="198" t="s">
        <v>32</v>
      </c>
      <c r="B103" s="199"/>
      <c r="C103" s="199"/>
      <c r="D103" s="199"/>
      <c r="E103" s="199"/>
      <c r="F103" s="199"/>
      <c r="G103" s="200"/>
      <c r="H103" s="185"/>
      <c r="I103" s="334"/>
      <c r="J103" s="335"/>
      <c r="K103" s="185"/>
      <c r="L103" s="334"/>
      <c r="M103" s="335"/>
    </row>
    <row r="104" spans="1:13" ht="14.25">
      <c r="A104" s="180" t="s">
        <v>148</v>
      </c>
      <c r="B104" s="181"/>
      <c r="C104" s="181"/>
      <c r="D104" s="181"/>
      <c r="E104" s="181"/>
      <c r="F104" s="181"/>
      <c r="G104" s="182"/>
      <c r="H104" s="183" t="s">
        <v>161</v>
      </c>
      <c r="I104" s="341">
        <v>5.89</v>
      </c>
      <c r="J104" s="331"/>
      <c r="K104" s="183">
        <v>88.35</v>
      </c>
      <c r="L104" s="341">
        <v>106.02</v>
      </c>
      <c r="M104" s="331"/>
    </row>
    <row r="105" spans="1:13" ht="14.25">
      <c r="A105" s="201" t="s">
        <v>128</v>
      </c>
      <c r="B105" s="336"/>
      <c r="C105" s="336"/>
      <c r="D105" s="336"/>
      <c r="E105" s="336"/>
      <c r="F105" s="336"/>
      <c r="G105" s="203"/>
      <c r="H105" s="184"/>
      <c r="I105" s="332"/>
      <c r="J105" s="333"/>
      <c r="K105" s="184"/>
      <c r="L105" s="332"/>
      <c r="M105" s="333"/>
    </row>
    <row r="106" spans="1:13" ht="15" thickBot="1">
      <c r="A106" s="198" t="s">
        <v>32</v>
      </c>
      <c r="B106" s="199"/>
      <c r="C106" s="199"/>
      <c r="D106" s="199"/>
      <c r="E106" s="199"/>
      <c r="F106" s="199"/>
      <c r="G106" s="200"/>
      <c r="H106" s="185"/>
      <c r="I106" s="334"/>
      <c r="J106" s="335"/>
      <c r="K106" s="185"/>
      <c r="L106" s="334"/>
      <c r="M106" s="335"/>
    </row>
    <row r="107" spans="1:13" ht="14.25">
      <c r="A107" s="180" t="s">
        <v>34</v>
      </c>
      <c r="B107" s="181"/>
      <c r="C107" s="181"/>
      <c r="D107" s="181"/>
      <c r="E107" s="181"/>
      <c r="F107" s="181"/>
      <c r="G107" s="182"/>
      <c r="H107" s="183" t="s">
        <v>25</v>
      </c>
      <c r="I107" s="341">
        <v>2093</v>
      </c>
      <c r="J107" s="331"/>
      <c r="K107" s="183">
        <v>2093</v>
      </c>
      <c r="L107" s="341">
        <v>2511.6</v>
      </c>
      <c r="M107" s="331"/>
    </row>
    <row r="108" spans="1:13" ht="14.25">
      <c r="A108" s="201" t="s">
        <v>129</v>
      </c>
      <c r="B108" s="336"/>
      <c r="C108" s="336"/>
      <c r="D108" s="336"/>
      <c r="E108" s="336"/>
      <c r="F108" s="336"/>
      <c r="G108" s="203"/>
      <c r="H108" s="184"/>
      <c r="I108" s="332"/>
      <c r="J108" s="333"/>
      <c r="K108" s="184"/>
      <c r="L108" s="332"/>
      <c r="M108" s="333"/>
    </row>
    <row r="109" spans="1:13" ht="15" thickBot="1">
      <c r="A109" s="198" t="s">
        <v>34</v>
      </c>
      <c r="B109" s="199"/>
      <c r="C109" s="199"/>
      <c r="D109" s="199"/>
      <c r="E109" s="199"/>
      <c r="F109" s="199"/>
      <c r="G109" s="200"/>
      <c r="H109" s="185"/>
      <c r="I109" s="334"/>
      <c r="J109" s="335"/>
      <c r="K109" s="185"/>
      <c r="L109" s="334"/>
      <c r="M109" s="335"/>
    </row>
    <row r="110" spans="1:13" ht="14.25">
      <c r="A110" s="180" t="s">
        <v>35</v>
      </c>
      <c r="B110" s="181"/>
      <c r="C110" s="181"/>
      <c r="D110" s="181"/>
      <c r="E110" s="181"/>
      <c r="F110" s="181"/>
      <c r="G110" s="182"/>
      <c r="H110" s="183" t="s">
        <v>25</v>
      </c>
      <c r="I110" s="341">
        <v>1232.2</v>
      </c>
      <c r="J110" s="331"/>
      <c r="K110" s="183">
        <v>1232.2</v>
      </c>
      <c r="L110" s="341">
        <v>1478.64</v>
      </c>
      <c r="M110" s="331"/>
    </row>
    <row r="111" spans="1:13" ht="14.25">
      <c r="A111" s="201" t="s">
        <v>134</v>
      </c>
      <c r="B111" s="336"/>
      <c r="C111" s="336"/>
      <c r="D111" s="336"/>
      <c r="E111" s="336"/>
      <c r="F111" s="336"/>
      <c r="G111" s="203"/>
      <c r="H111" s="184"/>
      <c r="I111" s="332"/>
      <c r="J111" s="333"/>
      <c r="K111" s="184"/>
      <c r="L111" s="332"/>
      <c r="M111" s="333"/>
    </row>
    <row r="112" spans="1:13" ht="15" thickBot="1">
      <c r="A112" s="198" t="s">
        <v>35</v>
      </c>
      <c r="B112" s="199"/>
      <c r="C112" s="199"/>
      <c r="D112" s="199"/>
      <c r="E112" s="199"/>
      <c r="F112" s="199"/>
      <c r="G112" s="200"/>
      <c r="H112" s="185"/>
      <c r="I112" s="334"/>
      <c r="J112" s="335"/>
      <c r="K112" s="185"/>
      <c r="L112" s="334"/>
      <c r="M112" s="335"/>
    </row>
    <row r="113" spans="1:13" ht="14.25">
      <c r="A113" s="180" t="s">
        <v>36</v>
      </c>
      <c r="B113" s="181"/>
      <c r="C113" s="181"/>
      <c r="D113" s="181"/>
      <c r="E113" s="181"/>
      <c r="F113" s="181"/>
      <c r="G113" s="182"/>
      <c r="H113" s="183" t="s">
        <v>25</v>
      </c>
      <c r="I113" s="341">
        <v>1848.3</v>
      </c>
      <c r="J113" s="331"/>
      <c r="K113" s="183">
        <v>1848.3</v>
      </c>
      <c r="L113" s="341">
        <v>2217.96</v>
      </c>
      <c r="M113" s="331"/>
    </row>
    <row r="114" spans="1:13" ht="14.25">
      <c r="A114" s="201" t="s">
        <v>134</v>
      </c>
      <c r="B114" s="336"/>
      <c r="C114" s="336"/>
      <c r="D114" s="336"/>
      <c r="E114" s="336"/>
      <c r="F114" s="336"/>
      <c r="G114" s="203"/>
      <c r="H114" s="184"/>
      <c r="I114" s="332"/>
      <c r="J114" s="333"/>
      <c r="K114" s="184"/>
      <c r="L114" s="332"/>
      <c r="M114" s="333"/>
    </row>
    <row r="115" spans="1:13" ht="15" thickBot="1">
      <c r="A115" s="198" t="s">
        <v>36</v>
      </c>
      <c r="B115" s="199"/>
      <c r="C115" s="199"/>
      <c r="D115" s="199"/>
      <c r="E115" s="199"/>
      <c r="F115" s="199"/>
      <c r="G115" s="200"/>
      <c r="H115" s="185"/>
      <c r="I115" s="334"/>
      <c r="J115" s="335"/>
      <c r="K115" s="185"/>
      <c r="L115" s="334"/>
      <c r="M115" s="335"/>
    </row>
    <row r="116" spans="1:13" ht="14.25">
      <c r="A116" s="180" t="s">
        <v>37</v>
      </c>
      <c r="B116" s="181"/>
      <c r="C116" s="181"/>
      <c r="D116" s="181"/>
      <c r="E116" s="181"/>
      <c r="F116" s="181"/>
      <c r="G116" s="182"/>
      <c r="H116" s="342" t="s">
        <v>130</v>
      </c>
      <c r="I116" s="345">
        <v>10</v>
      </c>
      <c r="J116" s="346"/>
      <c r="K116" s="342">
        <v>1200</v>
      </c>
      <c r="L116" s="345">
        <v>1440</v>
      </c>
      <c r="M116" s="346"/>
    </row>
    <row r="117" spans="1:13" ht="14.25">
      <c r="A117" s="201" t="s">
        <v>129</v>
      </c>
      <c r="B117" s="336"/>
      <c r="C117" s="336"/>
      <c r="D117" s="336"/>
      <c r="E117" s="336"/>
      <c r="F117" s="336"/>
      <c r="G117" s="203"/>
      <c r="H117" s="343"/>
      <c r="I117" s="347"/>
      <c r="J117" s="348"/>
      <c r="K117" s="343"/>
      <c r="L117" s="347"/>
      <c r="M117" s="348"/>
    </row>
    <row r="118" spans="1:13" ht="15" thickBot="1">
      <c r="A118" s="198" t="s">
        <v>37</v>
      </c>
      <c r="B118" s="199"/>
      <c r="C118" s="199"/>
      <c r="D118" s="199"/>
      <c r="E118" s="199"/>
      <c r="F118" s="199"/>
      <c r="G118" s="200"/>
      <c r="H118" s="344"/>
      <c r="I118" s="349"/>
      <c r="J118" s="350"/>
      <c r="K118" s="344"/>
      <c r="L118" s="349"/>
      <c r="M118" s="350"/>
    </row>
    <row r="119" spans="1:13" ht="14.25">
      <c r="A119" s="180" t="s">
        <v>38</v>
      </c>
      <c r="B119" s="181"/>
      <c r="C119" s="181"/>
      <c r="D119" s="181"/>
      <c r="E119" s="181"/>
      <c r="F119" s="181"/>
      <c r="G119" s="182"/>
      <c r="H119" s="183" t="s">
        <v>120</v>
      </c>
      <c r="I119" s="341">
        <v>31.2</v>
      </c>
      <c r="J119" s="331"/>
      <c r="K119" s="183">
        <v>249.6</v>
      </c>
      <c r="L119" s="341">
        <v>299.52</v>
      </c>
      <c r="M119" s="331"/>
    </row>
    <row r="120" spans="1:13" ht="14.25">
      <c r="A120" s="201" t="s">
        <v>134</v>
      </c>
      <c r="B120" s="336"/>
      <c r="C120" s="336"/>
      <c r="D120" s="336"/>
      <c r="E120" s="336"/>
      <c r="F120" s="336"/>
      <c r="G120" s="203"/>
      <c r="H120" s="184"/>
      <c r="I120" s="332"/>
      <c r="J120" s="333"/>
      <c r="K120" s="184"/>
      <c r="L120" s="332"/>
      <c r="M120" s="333"/>
    </row>
    <row r="121" spans="1:13" ht="15" thickBot="1">
      <c r="A121" s="198" t="s">
        <v>38</v>
      </c>
      <c r="B121" s="199"/>
      <c r="C121" s="199"/>
      <c r="D121" s="199"/>
      <c r="E121" s="199"/>
      <c r="F121" s="199"/>
      <c r="G121" s="200"/>
      <c r="H121" s="185"/>
      <c r="I121" s="334"/>
      <c r="J121" s="335"/>
      <c r="K121" s="185"/>
      <c r="L121" s="334"/>
      <c r="M121" s="335"/>
    </row>
    <row r="122" spans="1:13" ht="14.25">
      <c r="A122" s="180" t="s">
        <v>39</v>
      </c>
      <c r="B122" s="181"/>
      <c r="C122" s="181"/>
      <c r="D122" s="181"/>
      <c r="E122" s="181"/>
      <c r="F122" s="181"/>
      <c r="G122" s="182"/>
      <c r="H122" s="183" t="s">
        <v>120</v>
      </c>
      <c r="I122" s="341">
        <v>66</v>
      </c>
      <c r="J122" s="331"/>
      <c r="K122" s="183">
        <v>528</v>
      </c>
      <c r="L122" s="341">
        <v>633.6</v>
      </c>
      <c r="M122" s="331"/>
    </row>
    <row r="123" spans="1:13" ht="14.25">
      <c r="A123" s="201" t="s">
        <v>134</v>
      </c>
      <c r="B123" s="336"/>
      <c r="C123" s="336"/>
      <c r="D123" s="336"/>
      <c r="E123" s="336"/>
      <c r="F123" s="336"/>
      <c r="G123" s="203"/>
      <c r="H123" s="184"/>
      <c r="I123" s="332"/>
      <c r="J123" s="333"/>
      <c r="K123" s="184"/>
      <c r="L123" s="332"/>
      <c r="M123" s="333"/>
    </row>
    <row r="124" spans="1:13" ht="15" thickBot="1">
      <c r="A124" s="198"/>
      <c r="B124" s="199"/>
      <c r="C124" s="199"/>
      <c r="D124" s="199"/>
      <c r="E124" s="199"/>
      <c r="F124" s="199"/>
      <c r="G124" s="200"/>
      <c r="H124" s="185"/>
      <c r="I124" s="334"/>
      <c r="J124" s="335"/>
      <c r="K124" s="185"/>
      <c r="L124" s="334"/>
      <c r="M124" s="335"/>
    </row>
    <row r="125" spans="1:13" ht="14.25">
      <c r="A125" s="180" t="s">
        <v>40</v>
      </c>
      <c r="B125" s="181"/>
      <c r="C125" s="181"/>
      <c r="D125" s="181"/>
      <c r="E125" s="181"/>
      <c r="F125" s="181"/>
      <c r="G125" s="182"/>
      <c r="H125" s="183" t="s">
        <v>121</v>
      </c>
      <c r="I125" s="341">
        <v>7.3</v>
      </c>
      <c r="J125" s="331"/>
      <c r="K125" s="183">
        <v>730</v>
      </c>
      <c r="L125" s="341">
        <v>876</v>
      </c>
      <c r="M125" s="331"/>
    </row>
    <row r="126" spans="1:13" ht="14.25">
      <c r="A126" s="201" t="s">
        <v>128</v>
      </c>
      <c r="B126" s="336"/>
      <c r="C126" s="336"/>
      <c r="D126" s="336"/>
      <c r="E126" s="336"/>
      <c r="F126" s="336"/>
      <c r="G126" s="203"/>
      <c r="H126" s="184"/>
      <c r="I126" s="332"/>
      <c r="J126" s="333"/>
      <c r="K126" s="184"/>
      <c r="L126" s="332"/>
      <c r="M126" s="333"/>
    </row>
    <row r="127" spans="1:13" ht="15" thickBot="1">
      <c r="A127" s="198" t="s">
        <v>41</v>
      </c>
      <c r="B127" s="199"/>
      <c r="C127" s="199"/>
      <c r="D127" s="199"/>
      <c r="E127" s="199"/>
      <c r="F127" s="199"/>
      <c r="G127" s="200"/>
      <c r="H127" s="185"/>
      <c r="I127" s="334"/>
      <c r="J127" s="335"/>
      <c r="K127" s="185"/>
      <c r="L127" s="334"/>
      <c r="M127" s="335"/>
    </row>
    <row r="128" spans="1:13" ht="14.25">
      <c r="A128" s="180" t="s">
        <v>42</v>
      </c>
      <c r="B128" s="181"/>
      <c r="C128" s="181"/>
      <c r="D128" s="181"/>
      <c r="E128" s="181"/>
      <c r="F128" s="181"/>
      <c r="G128" s="182"/>
      <c r="H128" s="183" t="s">
        <v>121</v>
      </c>
      <c r="I128" s="341">
        <v>1.99</v>
      </c>
      <c r="J128" s="331"/>
      <c r="K128" s="183">
        <v>199</v>
      </c>
      <c r="L128" s="341">
        <v>238.8</v>
      </c>
      <c r="M128" s="331"/>
    </row>
    <row r="129" spans="1:13" ht="14.25">
      <c r="A129" s="201" t="s">
        <v>134</v>
      </c>
      <c r="B129" s="336"/>
      <c r="C129" s="336"/>
      <c r="D129" s="336"/>
      <c r="E129" s="336"/>
      <c r="F129" s="336"/>
      <c r="G129" s="203"/>
      <c r="H129" s="184"/>
      <c r="I129" s="332"/>
      <c r="J129" s="333"/>
      <c r="K129" s="184"/>
      <c r="L129" s="332"/>
      <c r="M129" s="333"/>
    </row>
    <row r="130" spans="1:13" ht="15" thickBot="1">
      <c r="A130" s="198" t="s">
        <v>42</v>
      </c>
      <c r="B130" s="199"/>
      <c r="C130" s="199"/>
      <c r="D130" s="199"/>
      <c r="E130" s="199"/>
      <c r="F130" s="199"/>
      <c r="G130" s="200"/>
      <c r="H130" s="185"/>
      <c r="I130" s="334"/>
      <c r="J130" s="335"/>
      <c r="K130" s="185"/>
      <c r="L130" s="334"/>
      <c r="M130" s="335"/>
    </row>
    <row r="131" spans="1:13" ht="15" thickBot="1">
      <c r="A131" s="224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</row>
    <row r="132" spans="1:13" ht="15.75" thickBot="1">
      <c r="A132" s="204" t="s">
        <v>98</v>
      </c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6"/>
    </row>
    <row r="133" spans="1:13" ht="24">
      <c r="A133" s="207" t="s">
        <v>0</v>
      </c>
      <c r="B133" s="208"/>
      <c r="C133" s="208"/>
      <c r="D133" s="208"/>
      <c r="E133" s="208"/>
      <c r="F133" s="208"/>
      <c r="G133" s="209"/>
      <c r="H133" s="213" t="s">
        <v>1</v>
      </c>
      <c r="I133" s="215" t="s">
        <v>2</v>
      </c>
      <c r="J133" s="216"/>
      <c r="K133" s="1" t="s">
        <v>4</v>
      </c>
      <c r="L133" s="217" t="s">
        <v>4</v>
      </c>
      <c r="M133" s="218"/>
    </row>
    <row r="134" spans="1:13" ht="15" thickBot="1">
      <c r="A134" s="210"/>
      <c r="B134" s="211"/>
      <c r="C134" s="211"/>
      <c r="D134" s="211"/>
      <c r="E134" s="211"/>
      <c r="F134" s="211"/>
      <c r="G134" s="212"/>
      <c r="H134" s="214"/>
      <c r="I134" s="219" t="s">
        <v>3</v>
      </c>
      <c r="J134" s="220"/>
      <c r="K134" s="2" t="s">
        <v>3</v>
      </c>
      <c r="L134" s="221" t="s">
        <v>5</v>
      </c>
      <c r="M134" s="222"/>
    </row>
    <row r="135" spans="1:13" ht="14.25">
      <c r="A135" s="180" t="s">
        <v>43</v>
      </c>
      <c r="B135" s="181"/>
      <c r="C135" s="181"/>
      <c r="D135" s="181"/>
      <c r="E135" s="181"/>
      <c r="F135" s="181"/>
      <c r="G135" s="182"/>
      <c r="H135" s="183" t="s">
        <v>25</v>
      </c>
      <c r="I135" s="341">
        <v>3696.6</v>
      </c>
      <c r="J135" s="331"/>
      <c r="K135" s="183">
        <v>3696.6</v>
      </c>
      <c r="L135" s="341">
        <v>4435.92</v>
      </c>
      <c r="M135" s="331"/>
    </row>
    <row r="136" spans="1:13" ht="14.25">
      <c r="A136" s="201"/>
      <c r="B136" s="336"/>
      <c r="C136" s="336"/>
      <c r="D136" s="336"/>
      <c r="E136" s="336"/>
      <c r="F136" s="336"/>
      <c r="G136" s="203"/>
      <c r="H136" s="184"/>
      <c r="I136" s="332"/>
      <c r="J136" s="333"/>
      <c r="K136" s="184"/>
      <c r="L136" s="332"/>
      <c r="M136" s="333"/>
    </row>
    <row r="137" spans="1:13" ht="15" thickBot="1">
      <c r="A137" s="198" t="s">
        <v>43</v>
      </c>
      <c r="B137" s="199"/>
      <c r="C137" s="199"/>
      <c r="D137" s="199"/>
      <c r="E137" s="199"/>
      <c r="F137" s="199"/>
      <c r="G137" s="200"/>
      <c r="H137" s="185"/>
      <c r="I137" s="334"/>
      <c r="J137" s="335"/>
      <c r="K137" s="185"/>
      <c r="L137" s="334"/>
      <c r="M137" s="335"/>
    </row>
    <row r="138" spans="1:13" ht="14.25">
      <c r="A138" s="180" t="s">
        <v>44</v>
      </c>
      <c r="B138" s="181"/>
      <c r="C138" s="181"/>
      <c r="D138" s="181"/>
      <c r="E138" s="181"/>
      <c r="F138" s="181"/>
      <c r="G138" s="182"/>
      <c r="H138" s="183" t="s">
        <v>158</v>
      </c>
      <c r="I138" s="341">
        <v>56.88</v>
      </c>
      <c r="J138" s="331"/>
      <c r="K138" s="183">
        <v>2275.2</v>
      </c>
      <c r="L138" s="341">
        <v>2730.24</v>
      </c>
      <c r="M138" s="331"/>
    </row>
    <row r="139" spans="1:13" ht="14.25">
      <c r="A139" s="201" t="s">
        <v>128</v>
      </c>
      <c r="B139" s="336"/>
      <c r="C139" s="336"/>
      <c r="D139" s="336"/>
      <c r="E139" s="336"/>
      <c r="F139" s="336"/>
      <c r="G139" s="203"/>
      <c r="H139" s="184"/>
      <c r="I139" s="332"/>
      <c r="J139" s="333"/>
      <c r="K139" s="184"/>
      <c r="L139" s="332"/>
      <c r="M139" s="333"/>
    </row>
    <row r="140" spans="1:13" ht="15" thickBot="1">
      <c r="A140" s="198"/>
      <c r="B140" s="199"/>
      <c r="C140" s="199"/>
      <c r="D140" s="199"/>
      <c r="E140" s="199"/>
      <c r="F140" s="199"/>
      <c r="G140" s="200"/>
      <c r="H140" s="185"/>
      <c r="I140" s="334"/>
      <c r="J140" s="335"/>
      <c r="K140" s="185"/>
      <c r="L140" s="334"/>
      <c r="M140" s="335"/>
    </row>
    <row r="141" spans="1:13" ht="14.25">
      <c r="A141" s="180" t="s">
        <v>45</v>
      </c>
      <c r="B141" s="181"/>
      <c r="C141" s="181"/>
      <c r="D141" s="181"/>
      <c r="E141" s="181"/>
      <c r="F141" s="181"/>
      <c r="G141" s="182"/>
      <c r="H141" s="183" t="s">
        <v>159</v>
      </c>
      <c r="I141" s="341">
        <v>100</v>
      </c>
      <c r="J141" s="331"/>
      <c r="K141" s="183">
        <v>3900</v>
      </c>
      <c r="L141" s="341">
        <v>4680</v>
      </c>
      <c r="M141" s="331"/>
    </row>
    <row r="142" spans="1:13" ht="14.25">
      <c r="A142" s="201"/>
      <c r="B142" s="336"/>
      <c r="C142" s="336"/>
      <c r="D142" s="336"/>
      <c r="E142" s="336"/>
      <c r="F142" s="336"/>
      <c r="G142" s="203"/>
      <c r="H142" s="184"/>
      <c r="I142" s="332"/>
      <c r="J142" s="333"/>
      <c r="K142" s="184"/>
      <c r="L142" s="332"/>
      <c r="M142" s="333"/>
    </row>
    <row r="143" spans="1:13" ht="15" thickBot="1">
      <c r="A143" s="198" t="s">
        <v>45</v>
      </c>
      <c r="B143" s="199"/>
      <c r="C143" s="199"/>
      <c r="D143" s="199"/>
      <c r="E143" s="199"/>
      <c r="F143" s="199"/>
      <c r="G143" s="200"/>
      <c r="H143" s="185"/>
      <c r="I143" s="334"/>
      <c r="J143" s="335"/>
      <c r="K143" s="185"/>
      <c r="L143" s="334"/>
      <c r="M143" s="335"/>
    </row>
    <row r="144" spans="1:13" ht="14.25">
      <c r="A144" s="180" t="s">
        <v>46</v>
      </c>
      <c r="B144" s="181"/>
      <c r="C144" s="181"/>
      <c r="D144" s="181"/>
      <c r="E144" s="181"/>
      <c r="F144" s="181"/>
      <c r="G144" s="182"/>
      <c r="H144" s="183" t="s">
        <v>149</v>
      </c>
      <c r="I144" s="341">
        <v>250</v>
      </c>
      <c r="J144" s="331"/>
      <c r="K144" s="183">
        <v>500</v>
      </c>
      <c r="L144" s="341">
        <v>600</v>
      </c>
      <c r="M144" s="331"/>
    </row>
    <row r="145" spans="1:13" ht="14.25">
      <c r="A145" s="201"/>
      <c r="B145" s="336"/>
      <c r="C145" s="336"/>
      <c r="D145" s="336"/>
      <c r="E145" s="336"/>
      <c r="F145" s="336"/>
      <c r="G145" s="203"/>
      <c r="H145" s="184"/>
      <c r="I145" s="332"/>
      <c r="J145" s="333"/>
      <c r="K145" s="184"/>
      <c r="L145" s="332"/>
      <c r="M145" s="333"/>
    </row>
    <row r="146" spans="1:13" ht="15" thickBot="1">
      <c r="A146" s="198"/>
      <c r="B146" s="199"/>
      <c r="C146" s="199"/>
      <c r="D146" s="199"/>
      <c r="E146" s="199"/>
      <c r="F146" s="199"/>
      <c r="G146" s="200"/>
      <c r="H146" s="185"/>
      <c r="I146" s="334"/>
      <c r="J146" s="335"/>
      <c r="K146" s="185"/>
      <c r="L146" s="334"/>
      <c r="M146" s="335"/>
    </row>
    <row r="147" spans="1:13" ht="14.25">
      <c r="A147" s="180" t="s">
        <v>47</v>
      </c>
      <c r="B147" s="181"/>
      <c r="C147" s="181"/>
      <c r="D147" s="181"/>
      <c r="E147" s="181"/>
      <c r="F147" s="181"/>
      <c r="G147" s="182"/>
      <c r="H147" s="183" t="s">
        <v>121</v>
      </c>
      <c r="I147" s="341">
        <v>16</v>
      </c>
      <c r="J147" s="331"/>
      <c r="K147" s="183">
        <v>1600</v>
      </c>
      <c r="L147" s="341">
        <v>1920</v>
      </c>
      <c r="M147" s="331"/>
    </row>
    <row r="148" spans="1:13" ht="14.25">
      <c r="A148" s="201" t="s">
        <v>134</v>
      </c>
      <c r="B148" s="336"/>
      <c r="C148" s="336"/>
      <c r="D148" s="336"/>
      <c r="E148" s="336"/>
      <c r="F148" s="336"/>
      <c r="G148" s="203"/>
      <c r="H148" s="184"/>
      <c r="I148" s="332"/>
      <c r="J148" s="333"/>
      <c r="K148" s="184"/>
      <c r="L148" s="332"/>
      <c r="M148" s="333"/>
    </row>
    <row r="149" spans="1:13" ht="15" thickBot="1">
      <c r="A149" s="198" t="s">
        <v>48</v>
      </c>
      <c r="B149" s="199"/>
      <c r="C149" s="199"/>
      <c r="D149" s="199"/>
      <c r="E149" s="199"/>
      <c r="F149" s="199"/>
      <c r="G149" s="200"/>
      <c r="H149" s="185"/>
      <c r="I149" s="334"/>
      <c r="J149" s="335"/>
      <c r="K149" s="185"/>
      <c r="L149" s="334"/>
      <c r="M149" s="335"/>
    </row>
    <row r="150" spans="1:13" ht="14.25">
      <c r="A150" s="180" t="s">
        <v>49</v>
      </c>
      <c r="B150" s="181"/>
      <c r="C150" s="181"/>
      <c r="D150" s="181"/>
      <c r="E150" s="181"/>
      <c r="F150" s="181"/>
      <c r="G150" s="182"/>
      <c r="H150" s="183" t="s">
        <v>121</v>
      </c>
      <c r="I150" s="341">
        <v>4</v>
      </c>
      <c r="J150" s="331"/>
      <c r="K150" s="183">
        <v>400</v>
      </c>
      <c r="L150" s="341">
        <v>480</v>
      </c>
      <c r="M150" s="331"/>
    </row>
    <row r="151" spans="1:13" ht="14.25">
      <c r="A151" s="201" t="s">
        <v>134</v>
      </c>
      <c r="B151" s="336"/>
      <c r="C151" s="336"/>
      <c r="D151" s="336"/>
      <c r="E151" s="336"/>
      <c r="F151" s="336"/>
      <c r="G151" s="203"/>
      <c r="H151" s="184"/>
      <c r="I151" s="332"/>
      <c r="J151" s="333"/>
      <c r="K151" s="184"/>
      <c r="L151" s="332"/>
      <c r="M151" s="333"/>
    </row>
    <row r="152" spans="1:13" ht="15" thickBot="1">
      <c r="A152" s="198" t="s">
        <v>49</v>
      </c>
      <c r="B152" s="199"/>
      <c r="C152" s="199"/>
      <c r="D152" s="199"/>
      <c r="E152" s="199"/>
      <c r="F152" s="199"/>
      <c r="G152" s="200"/>
      <c r="H152" s="185"/>
      <c r="I152" s="334"/>
      <c r="J152" s="335"/>
      <c r="K152" s="185"/>
      <c r="L152" s="334"/>
      <c r="M152" s="335"/>
    </row>
    <row r="153" spans="1:13" ht="14.25">
      <c r="A153" s="180" t="s">
        <v>50</v>
      </c>
      <c r="B153" s="181"/>
      <c r="C153" s="181"/>
      <c r="D153" s="181"/>
      <c r="E153" s="181"/>
      <c r="F153" s="181"/>
      <c r="G153" s="182"/>
      <c r="H153" s="183" t="s">
        <v>25</v>
      </c>
      <c r="I153" s="341">
        <v>100</v>
      </c>
      <c r="J153" s="331"/>
      <c r="K153" s="183">
        <v>100</v>
      </c>
      <c r="L153" s="341">
        <v>120</v>
      </c>
      <c r="M153" s="331"/>
    </row>
    <row r="154" spans="1:13" ht="14.25">
      <c r="A154" s="201" t="s">
        <v>128</v>
      </c>
      <c r="B154" s="336"/>
      <c r="C154" s="336"/>
      <c r="D154" s="336"/>
      <c r="E154" s="336"/>
      <c r="F154" s="336"/>
      <c r="G154" s="203"/>
      <c r="H154" s="184"/>
      <c r="I154" s="332"/>
      <c r="J154" s="333"/>
      <c r="K154" s="184"/>
      <c r="L154" s="332"/>
      <c r="M154" s="333"/>
    </row>
    <row r="155" spans="1:13" ht="15" thickBot="1">
      <c r="A155" s="198"/>
      <c r="B155" s="199"/>
      <c r="C155" s="199"/>
      <c r="D155" s="199"/>
      <c r="E155" s="199"/>
      <c r="F155" s="199"/>
      <c r="G155" s="200"/>
      <c r="H155" s="185"/>
      <c r="I155" s="334"/>
      <c r="J155" s="335"/>
      <c r="K155" s="185"/>
      <c r="L155" s="334"/>
      <c r="M155" s="335"/>
    </row>
    <row r="156" spans="1:13" ht="14.25">
      <c r="A156" s="180" t="s">
        <v>51</v>
      </c>
      <c r="B156" s="181"/>
      <c r="C156" s="181"/>
      <c r="D156" s="181"/>
      <c r="E156" s="181"/>
      <c r="F156" s="181"/>
      <c r="G156" s="182"/>
      <c r="H156" s="183" t="s">
        <v>25</v>
      </c>
      <c r="I156" s="341">
        <v>620</v>
      </c>
      <c r="J156" s="331"/>
      <c r="K156" s="183">
        <v>620</v>
      </c>
      <c r="L156" s="341">
        <v>744</v>
      </c>
      <c r="M156" s="331"/>
    </row>
    <row r="157" spans="1:13" ht="14.25">
      <c r="A157" s="201" t="s">
        <v>128</v>
      </c>
      <c r="B157" s="336"/>
      <c r="C157" s="336"/>
      <c r="D157" s="336"/>
      <c r="E157" s="336"/>
      <c r="F157" s="336"/>
      <c r="G157" s="203"/>
      <c r="H157" s="184"/>
      <c r="I157" s="332"/>
      <c r="J157" s="333"/>
      <c r="K157" s="184"/>
      <c r="L157" s="332"/>
      <c r="M157" s="333"/>
    </row>
    <row r="158" spans="1:13" ht="15" thickBot="1">
      <c r="A158" s="198" t="s">
        <v>51</v>
      </c>
      <c r="B158" s="199"/>
      <c r="C158" s="199"/>
      <c r="D158" s="199"/>
      <c r="E158" s="199"/>
      <c r="F158" s="199"/>
      <c r="G158" s="200"/>
      <c r="H158" s="185"/>
      <c r="I158" s="334"/>
      <c r="J158" s="335"/>
      <c r="K158" s="185"/>
      <c r="L158" s="334"/>
      <c r="M158" s="335"/>
    </row>
    <row r="159" spans="1:13" ht="15" thickBot="1">
      <c r="A159" s="224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</row>
    <row r="160" spans="1:13" ht="15.75" thickBot="1">
      <c r="A160" s="204" t="s">
        <v>99</v>
      </c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6"/>
    </row>
    <row r="161" spans="1:13" ht="24">
      <c r="A161" s="207" t="s">
        <v>0</v>
      </c>
      <c r="B161" s="208"/>
      <c r="C161" s="208"/>
      <c r="D161" s="208"/>
      <c r="E161" s="208"/>
      <c r="F161" s="208"/>
      <c r="G161" s="209"/>
      <c r="H161" s="213" t="s">
        <v>1</v>
      </c>
      <c r="I161" s="215" t="s">
        <v>2</v>
      </c>
      <c r="J161" s="216"/>
      <c r="K161" s="1" t="s">
        <v>4</v>
      </c>
      <c r="L161" s="217" t="s">
        <v>4</v>
      </c>
      <c r="M161" s="218"/>
    </row>
    <row r="162" spans="1:13" ht="15" thickBot="1">
      <c r="A162" s="210"/>
      <c r="B162" s="211"/>
      <c r="C162" s="211"/>
      <c r="D162" s="211"/>
      <c r="E162" s="211"/>
      <c r="F162" s="211"/>
      <c r="G162" s="212"/>
      <c r="H162" s="214"/>
      <c r="I162" s="219" t="s">
        <v>3</v>
      </c>
      <c r="J162" s="220"/>
      <c r="K162" s="2" t="s">
        <v>3</v>
      </c>
      <c r="L162" s="221" t="s">
        <v>5</v>
      </c>
      <c r="M162" s="222"/>
    </row>
    <row r="163" spans="1:13" ht="14.25">
      <c r="A163" s="180" t="s">
        <v>52</v>
      </c>
      <c r="B163" s="181"/>
      <c r="C163" s="181"/>
      <c r="D163" s="181"/>
      <c r="E163" s="181"/>
      <c r="F163" s="181"/>
      <c r="G163" s="182"/>
      <c r="H163" s="183" t="s">
        <v>122</v>
      </c>
      <c r="I163" s="341">
        <v>1.89</v>
      </c>
      <c r="J163" s="331"/>
      <c r="K163" s="183">
        <v>378</v>
      </c>
      <c r="L163" s="341">
        <v>427.2</v>
      </c>
      <c r="M163" s="331"/>
    </row>
    <row r="164" spans="1:13" ht="14.25">
      <c r="A164" s="201" t="s">
        <v>134</v>
      </c>
      <c r="B164" s="336"/>
      <c r="C164" s="336"/>
      <c r="D164" s="336"/>
      <c r="E164" s="336"/>
      <c r="F164" s="336"/>
      <c r="G164" s="203"/>
      <c r="H164" s="184"/>
      <c r="I164" s="332"/>
      <c r="J164" s="333"/>
      <c r="K164" s="184"/>
      <c r="L164" s="332"/>
      <c r="M164" s="333"/>
    </row>
    <row r="165" spans="1:13" ht="15" thickBot="1">
      <c r="A165" s="198" t="s">
        <v>53</v>
      </c>
      <c r="B165" s="199"/>
      <c r="C165" s="199"/>
      <c r="D165" s="199"/>
      <c r="E165" s="199"/>
      <c r="F165" s="199"/>
      <c r="G165" s="200"/>
      <c r="H165" s="185"/>
      <c r="I165" s="334"/>
      <c r="J165" s="335"/>
      <c r="K165" s="185"/>
      <c r="L165" s="334"/>
      <c r="M165" s="335"/>
    </row>
    <row r="166" spans="1:13" ht="14.25">
      <c r="A166" s="180" t="s">
        <v>54</v>
      </c>
      <c r="B166" s="181"/>
      <c r="C166" s="181"/>
      <c r="D166" s="181"/>
      <c r="E166" s="181"/>
      <c r="F166" s="181"/>
      <c r="G166" s="182"/>
      <c r="H166" s="183" t="s">
        <v>116</v>
      </c>
      <c r="I166" s="341">
        <v>5.07</v>
      </c>
      <c r="J166" s="331"/>
      <c r="K166" s="183">
        <v>608.4</v>
      </c>
      <c r="L166" s="341">
        <v>730.08</v>
      </c>
      <c r="M166" s="331"/>
    </row>
    <row r="167" spans="1:13" ht="14.25">
      <c r="A167" s="201"/>
      <c r="B167" s="336"/>
      <c r="C167" s="336"/>
      <c r="D167" s="336"/>
      <c r="E167" s="336"/>
      <c r="F167" s="336"/>
      <c r="G167" s="203"/>
      <c r="H167" s="184"/>
      <c r="I167" s="332"/>
      <c r="J167" s="333"/>
      <c r="K167" s="184"/>
      <c r="L167" s="332"/>
      <c r="M167" s="333"/>
    </row>
    <row r="168" spans="1:13" ht="15" thickBot="1">
      <c r="A168" s="198" t="s">
        <v>55</v>
      </c>
      <c r="B168" s="199"/>
      <c r="C168" s="199"/>
      <c r="D168" s="199"/>
      <c r="E168" s="199"/>
      <c r="F168" s="199"/>
      <c r="G168" s="200"/>
      <c r="H168" s="185"/>
      <c r="I168" s="334"/>
      <c r="J168" s="335"/>
      <c r="K168" s="185"/>
      <c r="L168" s="334"/>
      <c r="M168" s="335"/>
    </row>
    <row r="169" spans="1:13" ht="14.25">
      <c r="A169" s="180" t="s">
        <v>56</v>
      </c>
      <c r="B169" s="181"/>
      <c r="C169" s="181"/>
      <c r="D169" s="181"/>
      <c r="E169" s="181"/>
      <c r="F169" s="181"/>
      <c r="G169" s="182"/>
      <c r="H169" s="183" t="s">
        <v>123</v>
      </c>
      <c r="I169" s="341">
        <v>7.17</v>
      </c>
      <c r="J169" s="331"/>
      <c r="K169" s="183">
        <v>28.68</v>
      </c>
      <c r="L169" s="341">
        <v>34.416</v>
      </c>
      <c r="M169" s="331"/>
    </row>
    <row r="170" spans="1:13" ht="14.25">
      <c r="A170" s="201" t="s">
        <v>134</v>
      </c>
      <c r="B170" s="336"/>
      <c r="C170" s="336"/>
      <c r="D170" s="336"/>
      <c r="E170" s="336"/>
      <c r="F170" s="336"/>
      <c r="G170" s="203"/>
      <c r="H170" s="184"/>
      <c r="I170" s="332"/>
      <c r="J170" s="333"/>
      <c r="K170" s="184"/>
      <c r="L170" s="332"/>
      <c r="M170" s="333"/>
    </row>
    <row r="171" spans="1:13" ht="15" thickBot="1">
      <c r="A171" s="198" t="s">
        <v>56</v>
      </c>
      <c r="B171" s="199"/>
      <c r="C171" s="199"/>
      <c r="D171" s="199"/>
      <c r="E171" s="199"/>
      <c r="F171" s="199"/>
      <c r="G171" s="200"/>
      <c r="H171" s="185"/>
      <c r="I171" s="334"/>
      <c r="J171" s="335"/>
      <c r="K171" s="185"/>
      <c r="L171" s="334"/>
      <c r="M171" s="335"/>
    </row>
    <row r="172" spans="1:13" ht="14.25">
      <c r="A172" s="180" t="s">
        <v>57</v>
      </c>
      <c r="B172" s="181"/>
      <c r="C172" s="181"/>
      <c r="D172" s="181"/>
      <c r="E172" s="181"/>
      <c r="F172" s="181"/>
      <c r="G172" s="182"/>
      <c r="H172" s="183" t="s">
        <v>124</v>
      </c>
      <c r="I172" s="341">
        <v>39.9</v>
      </c>
      <c r="J172" s="331"/>
      <c r="K172" s="183">
        <v>79.8</v>
      </c>
      <c r="L172" s="341">
        <v>95.76</v>
      </c>
      <c r="M172" s="331"/>
    </row>
    <row r="173" spans="1:13" ht="14.25">
      <c r="A173" s="201" t="s">
        <v>134</v>
      </c>
      <c r="B173" s="336"/>
      <c r="C173" s="336"/>
      <c r="D173" s="336"/>
      <c r="E173" s="336"/>
      <c r="F173" s="336"/>
      <c r="G173" s="203"/>
      <c r="H173" s="184"/>
      <c r="I173" s="332"/>
      <c r="J173" s="333"/>
      <c r="K173" s="184"/>
      <c r="L173" s="332"/>
      <c r="M173" s="333"/>
    </row>
    <row r="174" spans="1:13" ht="15" thickBot="1">
      <c r="A174" s="198" t="s">
        <v>57</v>
      </c>
      <c r="B174" s="199"/>
      <c r="C174" s="199"/>
      <c r="D174" s="199"/>
      <c r="E174" s="199"/>
      <c r="F174" s="199"/>
      <c r="G174" s="200"/>
      <c r="H174" s="185"/>
      <c r="I174" s="334"/>
      <c r="J174" s="335"/>
      <c r="K174" s="185"/>
      <c r="L174" s="334"/>
      <c r="M174" s="335"/>
    </row>
    <row r="175" spans="1:13" ht="14.25">
      <c r="A175" s="180" t="s">
        <v>58</v>
      </c>
      <c r="B175" s="181"/>
      <c r="C175" s="181"/>
      <c r="D175" s="181"/>
      <c r="E175" s="181"/>
      <c r="F175" s="181"/>
      <c r="G175" s="182"/>
      <c r="H175" s="183" t="s">
        <v>116</v>
      </c>
      <c r="I175" s="341">
        <v>3.03</v>
      </c>
      <c r="J175" s="331"/>
      <c r="K175" s="183">
        <v>363.6</v>
      </c>
      <c r="L175" s="341">
        <v>436.32</v>
      </c>
      <c r="M175" s="331"/>
    </row>
    <row r="176" spans="1:13" ht="14.25">
      <c r="A176" s="201" t="s">
        <v>128</v>
      </c>
      <c r="B176" s="336"/>
      <c r="C176" s="336"/>
      <c r="D176" s="336"/>
      <c r="E176" s="336"/>
      <c r="F176" s="336"/>
      <c r="G176" s="203"/>
      <c r="H176" s="184"/>
      <c r="I176" s="332"/>
      <c r="J176" s="333"/>
      <c r="K176" s="184"/>
      <c r="L176" s="332"/>
      <c r="M176" s="333"/>
    </row>
    <row r="177" spans="1:13" ht="15" thickBot="1">
      <c r="A177" s="198"/>
      <c r="B177" s="199"/>
      <c r="C177" s="199"/>
      <c r="D177" s="199"/>
      <c r="E177" s="199"/>
      <c r="F177" s="199"/>
      <c r="G177" s="200"/>
      <c r="H177" s="185"/>
      <c r="I177" s="334"/>
      <c r="J177" s="335"/>
      <c r="K177" s="185"/>
      <c r="L177" s="334"/>
      <c r="M177" s="335"/>
    </row>
    <row r="178" spans="1:13" ht="14.25">
      <c r="A178" s="180" t="s">
        <v>36</v>
      </c>
      <c r="B178" s="181"/>
      <c r="C178" s="181"/>
      <c r="D178" s="181"/>
      <c r="E178" s="181"/>
      <c r="F178" s="181"/>
      <c r="G178" s="182"/>
      <c r="H178" s="183" t="s">
        <v>25</v>
      </c>
      <c r="I178" s="341">
        <v>202.65</v>
      </c>
      <c r="J178" s="331"/>
      <c r="K178" s="183">
        <v>202.65</v>
      </c>
      <c r="L178" s="341">
        <v>243.18</v>
      </c>
      <c r="M178" s="331"/>
    </row>
    <row r="179" spans="1:13" ht="14.25">
      <c r="A179" s="201" t="s">
        <v>134</v>
      </c>
      <c r="B179" s="336"/>
      <c r="C179" s="336"/>
      <c r="D179" s="336"/>
      <c r="E179" s="336"/>
      <c r="F179" s="336"/>
      <c r="G179" s="203"/>
      <c r="H179" s="184"/>
      <c r="I179" s="332"/>
      <c r="J179" s="333"/>
      <c r="K179" s="184"/>
      <c r="L179" s="332"/>
      <c r="M179" s="333"/>
    </row>
    <row r="180" spans="1:13" ht="15" thickBot="1">
      <c r="A180" s="198" t="s">
        <v>36</v>
      </c>
      <c r="B180" s="199"/>
      <c r="C180" s="199"/>
      <c r="D180" s="199"/>
      <c r="E180" s="199"/>
      <c r="F180" s="199"/>
      <c r="G180" s="200"/>
      <c r="H180" s="185"/>
      <c r="I180" s="334"/>
      <c r="J180" s="335"/>
      <c r="K180" s="185"/>
      <c r="L180" s="334"/>
      <c r="M180" s="335"/>
    </row>
    <row r="181" spans="1:13" ht="14.25">
      <c r="A181" s="180" t="s">
        <v>35</v>
      </c>
      <c r="B181" s="181"/>
      <c r="C181" s="181"/>
      <c r="D181" s="181"/>
      <c r="E181" s="181"/>
      <c r="F181" s="181"/>
      <c r="G181" s="182"/>
      <c r="H181" s="183" t="s">
        <v>25</v>
      </c>
      <c r="I181" s="341">
        <v>135.1</v>
      </c>
      <c r="J181" s="331"/>
      <c r="K181" s="183">
        <v>135.1</v>
      </c>
      <c r="L181" s="341">
        <v>162.12</v>
      </c>
      <c r="M181" s="331"/>
    </row>
    <row r="182" spans="1:13" ht="14.25">
      <c r="A182" s="201" t="s">
        <v>134</v>
      </c>
      <c r="B182" s="336"/>
      <c r="C182" s="336"/>
      <c r="D182" s="336"/>
      <c r="E182" s="336"/>
      <c r="F182" s="336"/>
      <c r="G182" s="203"/>
      <c r="H182" s="184"/>
      <c r="I182" s="332"/>
      <c r="J182" s="333"/>
      <c r="K182" s="184"/>
      <c r="L182" s="332"/>
      <c r="M182" s="333"/>
    </row>
    <row r="183" spans="1:13" ht="15" thickBot="1">
      <c r="A183" s="198" t="s">
        <v>35</v>
      </c>
      <c r="B183" s="199"/>
      <c r="C183" s="199"/>
      <c r="D183" s="199"/>
      <c r="E183" s="199"/>
      <c r="F183" s="199"/>
      <c r="G183" s="200"/>
      <c r="H183" s="185"/>
      <c r="I183" s="334"/>
      <c r="J183" s="335"/>
      <c r="K183" s="185"/>
      <c r="L183" s="334"/>
      <c r="M183" s="335"/>
    </row>
    <row r="184" spans="1:13" ht="14.25">
      <c r="A184" s="180" t="s">
        <v>59</v>
      </c>
      <c r="B184" s="181"/>
      <c r="C184" s="181"/>
      <c r="D184" s="181"/>
      <c r="E184" s="181"/>
      <c r="F184" s="181"/>
      <c r="G184" s="182"/>
      <c r="H184" s="183" t="s">
        <v>117</v>
      </c>
      <c r="I184" s="341">
        <v>1.08</v>
      </c>
      <c r="J184" s="331"/>
      <c r="K184" s="183">
        <v>64.8</v>
      </c>
      <c r="L184" s="341">
        <v>77.76</v>
      </c>
      <c r="M184" s="331"/>
    </row>
    <row r="185" spans="1:13" ht="14.25">
      <c r="A185" s="201" t="s">
        <v>134</v>
      </c>
      <c r="B185" s="336"/>
      <c r="C185" s="336"/>
      <c r="D185" s="336"/>
      <c r="E185" s="336"/>
      <c r="F185" s="336"/>
      <c r="G185" s="203"/>
      <c r="H185" s="184"/>
      <c r="I185" s="332"/>
      <c r="J185" s="333"/>
      <c r="K185" s="184"/>
      <c r="L185" s="332"/>
      <c r="M185" s="333"/>
    </row>
    <row r="186" spans="1:13" ht="14.25">
      <c r="A186" s="195" t="s">
        <v>60</v>
      </c>
      <c r="B186" s="355"/>
      <c r="C186" s="355"/>
      <c r="D186" s="355"/>
      <c r="E186" s="355"/>
      <c r="F186" s="355"/>
      <c r="G186" s="197"/>
      <c r="H186" s="184"/>
      <c r="I186" s="332"/>
      <c r="J186" s="333"/>
      <c r="K186" s="184"/>
      <c r="L186" s="332"/>
      <c r="M186" s="333"/>
    </row>
    <row r="187" spans="1:13" ht="15" thickBot="1">
      <c r="A187" s="198" t="s">
        <v>61</v>
      </c>
      <c r="B187" s="199"/>
      <c r="C187" s="199"/>
      <c r="D187" s="199"/>
      <c r="E187" s="199"/>
      <c r="F187" s="199"/>
      <c r="G187" s="200"/>
      <c r="H187" s="185"/>
      <c r="I187" s="334"/>
      <c r="J187" s="335"/>
      <c r="K187" s="185"/>
      <c r="L187" s="334"/>
      <c r="M187" s="335"/>
    </row>
    <row r="188" spans="1:13" ht="14.25">
      <c r="A188" s="180" t="s">
        <v>62</v>
      </c>
      <c r="B188" s="181"/>
      <c r="C188" s="181"/>
      <c r="D188" s="181"/>
      <c r="E188" s="181"/>
      <c r="F188" s="181"/>
      <c r="G188" s="182"/>
      <c r="H188" s="183" t="s">
        <v>131</v>
      </c>
      <c r="I188" s="341">
        <v>8.58</v>
      </c>
      <c r="J188" s="331"/>
      <c r="K188" s="183">
        <v>60.06</v>
      </c>
      <c r="L188" s="341">
        <v>72.072</v>
      </c>
      <c r="M188" s="331"/>
    </row>
    <row r="189" spans="1:13" ht="14.25">
      <c r="A189" s="201" t="s">
        <v>128</v>
      </c>
      <c r="B189" s="336"/>
      <c r="C189" s="336"/>
      <c r="D189" s="336"/>
      <c r="E189" s="336"/>
      <c r="F189" s="336"/>
      <c r="G189" s="203"/>
      <c r="H189" s="184"/>
      <c r="I189" s="332"/>
      <c r="J189" s="333"/>
      <c r="K189" s="184"/>
      <c r="L189" s="332"/>
      <c r="M189" s="333"/>
    </row>
    <row r="190" spans="1:13" ht="15" thickBot="1">
      <c r="A190" s="198" t="s">
        <v>63</v>
      </c>
      <c r="B190" s="199"/>
      <c r="C190" s="199"/>
      <c r="D190" s="199"/>
      <c r="E190" s="199"/>
      <c r="F190" s="199"/>
      <c r="G190" s="200"/>
      <c r="H190" s="185"/>
      <c r="I190" s="334"/>
      <c r="J190" s="335"/>
      <c r="K190" s="185"/>
      <c r="L190" s="334"/>
      <c r="M190" s="335"/>
    </row>
    <row r="191" spans="1:13" ht="15" thickBot="1">
      <c r="A191" s="224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</row>
    <row r="192" spans="1:13" ht="15.75" thickBot="1">
      <c r="A192" s="204" t="s">
        <v>100</v>
      </c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6"/>
    </row>
    <row r="193" spans="1:13" ht="24">
      <c r="A193" s="207" t="s">
        <v>0</v>
      </c>
      <c r="B193" s="208"/>
      <c r="C193" s="208"/>
      <c r="D193" s="208"/>
      <c r="E193" s="208"/>
      <c r="F193" s="208"/>
      <c r="G193" s="209"/>
      <c r="H193" s="213" t="s">
        <v>1</v>
      </c>
      <c r="I193" s="215" t="s">
        <v>2</v>
      </c>
      <c r="J193" s="216"/>
      <c r="K193" s="1" t="s">
        <v>4</v>
      </c>
      <c r="L193" s="217" t="s">
        <v>4</v>
      </c>
      <c r="M193" s="218"/>
    </row>
    <row r="194" spans="1:13" ht="15" thickBot="1">
      <c r="A194" s="210"/>
      <c r="B194" s="211"/>
      <c r="C194" s="211"/>
      <c r="D194" s="211"/>
      <c r="E194" s="211"/>
      <c r="F194" s="211"/>
      <c r="G194" s="212"/>
      <c r="H194" s="214"/>
      <c r="I194" s="219" t="s">
        <v>3</v>
      </c>
      <c r="J194" s="220"/>
      <c r="K194" s="2" t="s">
        <v>3</v>
      </c>
      <c r="L194" s="221" t="s">
        <v>5</v>
      </c>
      <c r="M194" s="222"/>
    </row>
    <row r="195" spans="1:13" ht="14.25">
      <c r="A195" s="180" t="s">
        <v>64</v>
      </c>
      <c r="B195" s="181"/>
      <c r="C195" s="181"/>
      <c r="D195" s="181"/>
      <c r="E195" s="181"/>
      <c r="F195" s="181"/>
      <c r="G195" s="182"/>
      <c r="H195" s="183" t="s">
        <v>25</v>
      </c>
      <c r="I195" s="341">
        <v>530</v>
      </c>
      <c r="J195" s="331"/>
      <c r="K195" s="183">
        <v>530</v>
      </c>
      <c r="L195" s="341">
        <v>636</v>
      </c>
      <c r="M195" s="331"/>
    </row>
    <row r="196" spans="1:13" ht="14.25">
      <c r="A196" s="201" t="s">
        <v>134</v>
      </c>
      <c r="B196" s="336"/>
      <c r="C196" s="336"/>
      <c r="D196" s="336"/>
      <c r="E196" s="336"/>
      <c r="F196" s="336"/>
      <c r="G196" s="203"/>
      <c r="H196" s="184"/>
      <c r="I196" s="332"/>
      <c r="J196" s="333"/>
      <c r="K196" s="184"/>
      <c r="L196" s="332"/>
      <c r="M196" s="333"/>
    </row>
    <row r="197" spans="1:13" ht="15" thickBot="1">
      <c r="A197" s="198" t="s">
        <v>65</v>
      </c>
      <c r="B197" s="199"/>
      <c r="C197" s="199"/>
      <c r="D197" s="199"/>
      <c r="E197" s="199"/>
      <c r="F197" s="199"/>
      <c r="G197" s="200"/>
      <c r="H197" s="185"/>
      <c r="I197" s="334"/>
      <c r="J197" s="335"/>
      <c r="K197" s="185"/>
      <c r="L197" s="334"/>
      <c r="M197" s="335"/>
    </row>
    <row r="198" spans="1:13" ht="14.25">
      <c r="A198" s="180" t="s">
        <v>66</v>
      </c>
      <c r="B198" s="181"/>
      <c r="C198" s="181"/>
      <c r="D198" s="181"/>
      <c r="E198" s="181"/>
      <c r="F198" s="181"/>
      <c r="G198" s="182"/>
      <c r="H198" s="183" t="s">
        <v>25</v>
      </c>
      <c r="I198" s="341">
        <v>550</v>
      </c>
      <c r="J198" s="331"/>
      <c r="K198" s="183">
        <v>550</v>
      </c>
      <c r="L198" s="341">
        <v>660</v>
      </c>
      <c r="M198" s="331"/>
    </row>
    <row r="199" spans="1:13" ht="14.25">
      <c r="A199" s="201" t="s">
        <v>128</v>
      </c>
      <c r="B199" s="336"/>
      <c r="C199" s="336"/>
      <c r="D199" s="336"/>
      <c r="E199" s="336"/>
      <c r="F199" s="336"/>
      <c r="G199" s="203"/>
      <c r="H199" s="184"/>
      <c r="I199" s="332"/>
      <c r="J199" s="333"/>
      <c r="K199" s="184"/>
      <c r="L199" s="332"/>
      <c r="M199" s="333"/>
    </row>
    <row r="200" spans="1:13" ht="15" thickBot="1">
      <c r="A200" s="198"/>
      <c r="B200" s="199"/>
      <c r="C200" s="199"/>
      <c r="D200" s="199"/>
      <c r="E200" s="199"/>
      <c r="F200" s="199"/>
      <c r="G200" s="200"/>
      <c r="H200" s="185"/>
      <c r="I200" s="334"/>
      <c r="J200" s="335"/>
      <c r="K200" s="185"/>
      <c r="L200" s="334"/>
      <c r="M200" s="335"/>
    </row>
    <row r="201" spans="1:13" ht="15" thickBot="1">
      <c r="A201" s="224"/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</row>
    <row r="202" spans="1:13" ht="15.75" thickBot="1">
      <c r="A202" s="204" t="s">
        <v>101</v>
      </c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6"/>
    </row>
    <row r="203" spans="1:13" ht="24">
      <c r="A203" s="207" t="s">
        <v>0</v>
      </c>
      <c r="B203" s="208"/>
      <c r="C203" s="208"/>
      <c r="D203" s="208"/>
      <c r="E203" s="208"/>
      <c r="F203" s="208"/>
      <c r="G203" s="209"/>
      <c r="H203" s="213" t="s">
        <v>1</v>
      </c>
      <c r="I203" s="215" t="s">
        <v>2</v>
      </c>
      <c r="J203" s="216"/>
      <c r="K203" s="1" t="s">
        <v>4</v>
      </c>
      <c r="L203" s="217" t="s">
        <v>4</v>
      </c>
      <c r="M203" s="218"/>
    </row>
    <row r="204" spans="1:13" ht="15" thickBot="1">
      <c r="A204" s="210"/>
      <c r="B204" s="211"/>
      <c r="C204" s="211"/>
      <c r="D204" s="211"/>
      <c r="E204" s="211"/>
      <c r="F204" s="211"/>
      <c r="G204" s="212"/>
      <c r="H204" s="214"/>
      <c r="I204" s="219" t="s">
        <v>3</v>
      </c>
      <c r="J204" s="220"/>
      <c r="K204" s="2" t="s">
        <v>3</v>
      </c>
      <c r="L204" s="221" t="s">
        <v>5</v>
      </c>
      <c r="M204" s="222"/>
    </row>
    <row r="205" spans="1:13" ht="14.25">
      <c r="A205" s="180" t="s">
        <v>67</v>
      </c>
      <c r="B205" s="181"/>
      <c r="C205" s="181"/>
      <c r="D205" s="181"/>
      <c r="E205" s="181"/>
      <c r="F205" s="181"/>
      <c r="G205" s="182"/>
      <c r="H205" s="183" t="s">
        <v>125</v>
      </c>
      <c r="I205" s="341">
        <v>44.5</v>
      </c>
      <c r="J205" s="331"/>
      <c r="K205" s="183">
        <v>445</v>
      </c>
      <c r="L205" s="341">
        <v>534</v>
      </c>
      <c r="M205" s="331"/>
    </row>
    <row r="206" spans="1:13" ht="14.25">
      <c r="A206" s="201" t="s">
        <v>134</v>
      </c>
      <c r="B206" s="336"/>
      <c r="C206" s="336"/>
      <c r="D206" s="336"/>
      <c r="E206" s="336"/>
      <c r="F206" s="336"/>
      <c r="G206" s="203"/>
      <c r="H206" s="184"/>
      <c r="I206" s="332"/>
      <c r="J206" s="333"/>
      <c r="K206" s="184"/>
      <c r="L206" s="332"/>
      <c r="M206" s="333"/>
    </row>
    <row r="207" spans="1:13" ht="15" thickBot="1">
      <c r="A207" s="198" t="s">
        <v>68</v>
      </c>
      <c r="B207" s="199"/>
      <c r="C207" s="199"/>
      <c r="D207" s="199"/>
      <c r="E207" s="199"/>
      <c r="F207" s="199"/>
      <c r="G207" s="200"/>
      <c r="H207" s="185"/>
      <c r="I207" s="334"/>
      <c r="J207" s="335"/>
      <c r="K207" s="185"/>
      <c r="L207" s="334"/>
      <c r="M207" s="335"/>
    </row>
    <row r="208" spans="1:13" ht="14.25">
      <c r="A208" s="180" t="s">
        <v>69</v>
      </c>
      <c r="B208" s="181"/>
      <c r="C208" s="181"/>
      <c r="D208" s="181"/>
      <c r="E208" s="181"/>
      <c r="F208" s="181"/>
      <c r="G208" s="182"/>
      <c r="H208" s="342" t="s">
        <v>121</v>
      </c>
      <c r="I208" s="345">
        <v>7.8</v>
      </c>
      <c r="J208" s="346"/>
      <c r="K208" s="342">
        <v>780</v>
      </c>
      <c r="L208" s="345">
        <v>936</v>
      </c>
      <c r="M208" s="346"/>
    </row>
    <row r="209" spans="1:13" ht="14.25">
      <c r="A209" s="201" t="s">
        <v>134</v>
      </c>
      <c r="B209" s="336"/>
      <c r="C209" s="336"/>
      <c r="D209" s="336"/>
      <c r="E209" s="336"/>
      <c r="F209" s="336"/>
      <c r="G209" s="203"/>
      <c r="H209" s="343"/>
      <c r="I209" s="347"/>
      <c r="J209" s="348"/>
      <c r="K209" s="343"/>
      <c r="L209" s="347"/>
      <c r="M209" s="348"/>
    </row>
    <row r="210" spans="1:13" ht="15" thickBot="1">
      <c r="A210" s="198"/>
      <c r="B210" s="199"/>
      <c r="C210" s="199"/>
      <c r="D210" s="199"/>
      <c r="E210" s="199"/>
      <c r="F210" s="199"/>
      <c r="G210" s="200"/>
      <c r="H210" s="344"/>
      <c r="I210" s="349"/>
      <c r="J210" s="350"/>
      <c r="K210" s="344"/>
      <c r="L210" s="349"/>
      <c r="M210" s="350"/>
    </row>
    <row r="211" spans="1:13" ht="14.25">
      <c r="A211" s="180" t="s">
        <v>70</v>
      </c>
      <c r="B211" s="181"/>
      <c r="C211" s="181"/>
      <c r="D211" s="181"/>
      <c r="E211" s="181"/>
      <c r="F211" s="181"/>
      <c r="G211" s="182"/>
      <c r="H211" s="183" t="s">
        <v>71</v>
      </c>
      <c r="I211" s="341">
        <v>2.15</v>
      </c>
      <c r="J211" s="331"/>
      <c r="K211" s="183">
        <v>215</v>
      </c>
      <c r="L211" s="341">
        <v>25.8</v>
      </c>
      <c r="M211" s="331"/>
    </row>
    <row r="212" spans="1:13" ht="14.25">
      <c r="A212" s="201" t="s">
        <v>134</v>
      </c>
      <c r="B212" s="336"/>
      <c r="C212" s="336"/>
      <c r="D212" s="336"/>
      <c r="E212" s="336"/>
      <c r="F212" s="336"/>
      <c r="G212" s="203"/>
      <c r="H212" s="184"/>
      <c r="I212" s="332"/>
      <c r="J212" s="333"/>
      <c r="K212" s="184"/>
      <c r="L212" s="332"/>
      <c r="M212" s="333"/>
    </row>
    <row r="213" spans="1:13" ht="15" thickBot="1">
      <c r="A213" s="198" t="s">
        <v>70</v>
      </c>
      <c r="B213" s="199"/>
      <c r="C213" s="199"/>
      <c r="D213" s="199"/>
      <c r="E213" s="199"/>
      <c r="F213" s="199"/>
      <c r="G213" s="200"/>
      <c r="H213" s="185"/>
      <c r="I213" s="334"/>
      <c r="J213" s="335"/>
      <c r="K213" s="185"/>
      <c r="L213" s="334"/>
      <c r="M213" s="335"/>
    </row>
    <row r="214" spans="1:13" ht="14.25">
      <c r="A214" s="180" t="s">
        <v>35</v>
      </c>
      <c r="B214" s="181"/>
      <c r="C214" s="181"/>
      <c r="D214" s="181"/>
      <c r="E214" s="181"/>
      <c r="F214" s="181"/>
      <c r="G214" s="182"/>
      <c r="H214" s="183" t="s">
        <v>25</v>
      </c>
      <c r="I214" s="341">
        <v>335.9</v>
      </c>
      <c r="J214" s="331"/>
      <c r="K214" s="183">
        <v>335.9</v>
      </c>
      <c r="L214" s="341">
        <v>403.08</v>
      </c>
      <c r="M214" s="331"/>
    </row>
    <row r="215" spans="1:13" ht="14.25">
      <c r="A215" s="201" t="s">
        <v>134</v>
      </c>
      <c r="B215" s="336"/>
      <c r="C215" s="336"/>
      <c r="D215" s="336"/>
      <c r="E215" s="336"/>
      <c r="F215" s="336"/>
      <c r="G215" s="203"/>
      <c r="H215" s="184"/>
      <c r="I215" s="332"/>
      <c r="J215" s="333"/>
      <c r="K215" s="184"/>
      <c r="L215" s="332"/>
      <c r="M215" s="333"/>
    </row>
    <row r="216" spans="1:13" ht="15" thickBot="1">
      <c r="A216" s="198" t="s">
        <v>35</v>
      </c>
      <c r="B216" s="199"/>
      <c r="C216" s="199"/>
      <c r="D216" s="199"/>
      <c r="E216" s="199"/>
      <c r="F216" s="199"/>
      <c r="G216" s="200"/>
      <c r="H216" s="185"/>
      <c r="I216" s="334"/>
      <c r="J216" s="335"/>
      <c r="K216" s="185"/>
      <c r="L216" s="334"/>
      <c r="M216" s="335"/>
    </row>
    <row r="217" spans="1:13" ht="14.25">
      <c r="A217" s="180" t="s">
        <v>36</v>
      </c>
      <c r="B217" s="181"/>
      <c r="C217" s="181"/>
      <c r="D217" s="181"/>
      <c r="E217" s="181"/>
      <c r="F217" s="181"/>
      <c r="G217" s="182"/>
      <c r="H217" s="183" t="s">
        <v>25</v>
      </c>
      <c r="I217" s="341">
        <v>503.85</v>
      </c>
      <c r="J217" s="331"/>
      <c r="K217" s="183">
        <v>503.85</v>
      </c>
      <c r="L217" s="341">
        <v>604.62</v>
      </c>
      <c r="M217" s="331"/>
    </row>
    <row r="218" spans="1:13" ht="14.25">
      <c r="A218" s="201" t="s">
        <v>134</v>
      </c>
      <c r="B218" s="336"/>
      <c r="C218" s="336"/>
      <c r="D218" s="336"/>
      <c r="E218" s="336"/>
      <c r="F218" s="336"/>
      <c r="G218" s="203"/>
      <c r="H218" s="184"/>
      <c r="I218" s="332"/>
      <c r="J218" s="333"/>
      <c r="K218" s="184"/>
      <c r="L218" s="332"/>
      <c r="M218" s="333"/>
    </row>
    <row r="219" spans="1:13" ht="15" thickBot="1">
      <c r="A219" s="198" t="s">
        <v>36</v>
      </c>
      <c r="B219" s="199"/>
      <c r="C219" s="199"/>
      <c r="D219" s="199"/>
      <c r="E219" s="199"/>
      <c r="F219" s="199"/>
      <c r="G219" s="200"/>
      <c r="H219" s="185"/>
      <c r="I219" s="334"/>
      <c r="J219" s="335"/>
      <c r="K219" s="185"/>
      <c r="L219" s="334"/>
      <c r="M219" s="335"/>
    </row>
    <row r="220" spans="1:13" ht="15" thickBot="1">
      <c r="A220" s="224"/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</row>
    <row r="221" spans="1:13" ht="15.75" thickBot="1">
      <c r="A221" s="204" t="s">
        <v>102</v>
      </c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6"/>
    </row>
    <row r="222" spans="1:13" ht="24">
      <c r="A222" s="207" t="s">
        <v>0</v>
      </c>
      <c r="B222" s="208"/>
      <c r="C222" s="208"/>
      <c r="D222" s="208"/>
      <c r="E222" s="208"/>
      <c r="F222" s="208"/>
      <c r="G222" s="209"/>
      <c r="H222" s="213" t="s">
        <v>1</v>
      </c>
      <c r="I222" s="215" t="s">
        <v>2</v>
      </c>
      <c r="J222" s="216"/>
      <c r="K222" s="1" t="s">
        <v>4</v>
      </c>
      <c r="L222" s="217" t="s">
        <v>4</v>
      </c>
      <c r="M222" s="218"/>
    </row>
    <row r="223" spans="1:13" ht="15" thickBot="1">
      <c r="A223" s="210"/>
      <c r="B223" s="211"/>
      <c r="C223" s="211"/>
      <c r="D223" s="211"/>
      <c r="E223" s="211"/>
      <c r="F223" s="211"/>
      <c r="G223" s="212"/>
      <c r="H223" s="214"/>
      <c r="I223" s="219" t="s">
        <v>3</v>
      </c>
      <c r="J223" s="220"/>
      <c r="K223" s="2" t="s">
        <v>3</v>
      </c>
      <c r="L223" s="221" t="s">
        <v>5</v>
      </c>
      <c r="M223" s="222"/>
    </row>
    <row r="224" spans="1:13" ht="14.25">
      <c r="A224" s="180" t="s">
        <v>72</v>
      </c>
      <c r="B224" s="181"/>
      <c r="C224" s="181"/>
      <c r="D224" s="181"/>
      <c r="E224" s="181"/>
      <c r="F224" s="181"/>
      <c r="G224" s="182"/>
      <c r="H224" s="183" t="s">
        <v>25</v>
      </c>
      <c r="I224" s="341">
        <v>1200</v>
      </c>
      <c r="J224" s="331"/>
      <c r="K224" s="183">
        <v>1200</v>
      </c>
      <c r="L224" s="341">
        <v>1440</v>
      </c>
      <c r="M224" s="331"/>
    </row>
    <row r="225" spans="1:13" ht="14.25">
      <c r="A225" s="201" t="s">
        <v>134</v>
      </c>
      <c r="B225" s="336"/>
      <c r="C225" s="336"/>
      <c r="D225" s="336"/>
      <c r="E225" s="336"/>
      <c r="F225" s="336"/>
      <c r="G225" s="203"/>
      <c r="H225" s="184"/>
      <c r="I225" s="332"/>
      <c r="J225" s="333"/>
      <c r="K225" s="184"/>
      <c r="L225" s="332"/>
      <c r="M225" s="333"/>
    </row>
    <row r="226" spans="1:13" ht="15" thickBot="1">
      <c r="A226" s="198" t="s">
        <v>65</v>
      </c>
      <c r="B226" s="199"/>
      <c r="C226" s="199"/>
      <c r="D226" s="199"/>
      <c r="E226" s="199"/>
      <c r="F226" s="199"/>
      <c r="G226" s="200"/>
      <c r="H226" s="185"/>
      <c r="I226" s="334"/>
      <c r="J226" s="335"/>
      <c r="K226" s="185"/>
      <c r="L226" s="334"/>
      <c r="M226" s="335"/>
    </row>
    <row r="227" spans="1:13" ht="15" thickBot="1">
      <c r="A227" s="224"/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</row>
    <row r="228" spans="1:13" ht="15.75" thickBot="1">
      <c r="A228" s="204" t="s">
        <v>103</v>
      </c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6"/>
    </row>
    <row r="229" spans="1:13" ht="24">
      <c r="A229" s="207" t="s">
        <v>0</v>
      </c>
      <c r="B229" s="208"/>
      <c r="C229" s="208"/>
      <c r="D229" s="208"/>
      <c r="E229" s="208"/>
      <c r="F229" s="208"/>
      <c r="G229" s="209"/>
      <c r="H229" s="213" t="s">
        <v>1</v>
      </c>
      <c r="I229" s="215" t="s">
        <v>2</v>
      </c>
      <c r="J229" s="216"/>
      <c r="K229" s="1" t="s">
        <v>4</v>
      </c>
      <c r="L229" s="217" t="s">
        <v>4</v>
      </c>
      <c r="M229" s="218"/>
    </row>
    <row r="230" spans="1:13" ht="15" thickBot="1">
      <c r="A230" s="210"/>
      <c r="B230" s="211"/>
      <c r="C230" s="211"/>
      <c r="D230" s="211"/>
      <c r="E230" s="211"/>
      <c r="F230" s="211"/>
      <c r="G230" s="212"/>
      <c r="H230" s="214"/>
      <c r="I230" s="219" t="s">
        <v>3</v>
      </c>
      <c r="J230" s="220"/>
      <c r="K230" s="2" t="s">
        <v>3</v>
      </c>
      <c r="L230" s="221" t="s">
        <v>5</v>
      </c>
      <c r="M230" s="222"/>
    </row>
    <row r="231" spans="1:13" ht="14.25">
      <c r="A231" s="180" t="s">
        <v>73</v>
      </c>
      <c r="B231" s="181"/>
      <c r="C231" s="181"/>
      <c r="D231" s="181"/>
      <c r="E231" s="181"/>
      <c r="F231" s="181"/>
      <c r="G231" s="182"/>
      <c r="H231" s="342" t="s">
        <v>132</v>
      </c>
      <c r="I231" s="345">
        <v>49</v>
      </c>
      <c r="J231" s="346"/>
      <c r="K231" s="342">
        <v>7350</v>
      </c>
      <c r="L231" s="345">
        <v>8820</v>
      </c>
      <c r="M231" s="346"/>
    </row>
    <row r="232" spans="1:13" ht="14.25">
      <c r="A232" s="201" t="s">
        <v>128</v>
      </c>
      <c r="B232" s="336"/>
      <c r="C232" s="336"/>
      <c r="D232" s="336"/>
      <c r="E232" s="336"/>
      <c r="F232" s="336"/>
      <c r="G232" s="203"/>
      <c r="H232" s="343"/>
      <c r="I232" s="347"/>
      <c r="J232" s="348"/>
      <c r="K232" s="343"/>
      <c r="L232" s="347"/>
      <c r="M232" s="348"/>
    </row>
    <row r="233" spans="1:13" ht="15" thickBot="1">
      <c r="A233" s="198"/>
      <c r="B233" s="199"/>
      <c r="C233" s="199"/>
      <c r="D233" s="199"/>
      <c r="E233" s="199"/>
      <c r="F233" s="199"/>
      <c r="G233" s="200"/>
      <c r="H233" s="344"/>
      <c r="I233" s="349"/>
      <c r="J233" s="350"/>
      <c r="K233" s="344"/>
      <c r="L233" s="349"/>
      <c r="M233" s="350"/>
    </row>
    <row r="234" spans="1:13" ht="14.25">
      <c r="A234" s="180" t="s">
        <v>74</v>
      </c>
      <c r="B234" s="181"/>
      <c r="C234" s="181"/>
      <c r="D234" s="181"/>
      <c r="E234" s="181"/>
      <c r="F234" s="181"/>
      <c r="G234" s="182"/>
      <c r="H234" s="342" t="s">
        <v>126</v>
      </c>
      <c r="I234" s="345">
        <v>30</v>
      </c>
      <c r="J234" s="346"/>
      <c r="K234" s="342">
        <v>600</v>
      </c>
      <c r="L234" s="345">
        <v>720</v>
      </c>
      <c r="M234" s="346"/>
    </row>
    <row r="235" spans="1:13" ht="14.25">
      <c r="A235" s="201" t="s">
        <v>128</v>
      </c>
      <c r="B235" s="336"/>
      <c r="C235" s="336"/>
      <c r="D235" s="336"/>
      <c r="E235" s="336"/>
      <c r="F235" s="336"/>
      <c r="G235" s="203"/>
      <c r="H235" s="343"/>
      <c r="I235" s="347"/>
      <c r="J235" s="348"/>
      <c r="K235" s="343"/>
      <c r="L235" s="347"/>
      <c r="M235" s="348"/>
    </row>
    <row r="236" spans="1:13" ht="15" thickBot="1">
      <c r="A236" s="198"/>
      <c r="B236" s="199"/>
      <c r="C236" s="199"/>
      <c r="D236" s="199"/>
      <c r="E236" s="199"/>
      <c r="F236" s="199"/>
      <c r="G236" s="200"/>
      <c r="H236" s="344"/>
      <c r="I236" s="349"/>
      <c r="J236" s="350"/>
      <c r="K236" s="344"/>
      <c r="L236" s="349"/>
      <c r="M236" s="350"/>
    </row>
    <row r="237" spans="1:13" ht="14.25">
      <c r="A237" s="180" t="s">
        <v>75</v>
      </c>
      <c r="B237" s="181"/>
      <c r="C237" s="181"/>
      <c r="D237" s="181"/>
      <c r="E237" s="181"/>
      <c r="F237" s="181"/>
      <c r="G237" s="182"/>
      <c r="H237" s="342" t="s">
        <v>133</v>
      </c>
      <c r="I237" s="345">
        <v>9</v>
      </c>
      <c r="J237" s="346"/>
      <c r="K237" s="342">
        <v>675</v>
      </c>
      <c r="L237" s="345">
        <v>810</v>
      </c>
      <c r="M237" s="346"/>
    </row>
    <row r="238" spans="1:13" ht="14.25">
      <c r="A238" s="201" t="s">
        <v>128</v>
      </c>
      <c r="B238" s="336"/>
      <c r="C238" s="336"/>
      <c r="D238" s="336"/>
      <c r="E238" s="336"/>
      <c r="F238" s="336"/>
      <c r="G238" s="203"/>
      <c r="H238" s="343"/>
      <c r="I238" s="347"/>
      <c r="J238" s="348"/>
      <c r="K238" s="343"/>
      <c r="L238" s="347"/>
      <c r="M238" s="348"/>
    </row>
    <row r="239" spans="1:13" ht="15" thickBot="1">
      <c r="A239" s="198"/>
      <c r="B239" s="199"/>
      <c r="C239" s="199"/>
      <c r="D239" s="199"/>
      <c r="E239" s="199"/>
      <c r="F239" s="199"/>
      <c r="G239" s="200"/>
      <c r="H239" s="344"/>
      <c r="I239" s="349"/>
      <c r="J239" s="350"/>
      <c r="K239" s="344"/>
      <c r="L239" s="349"/>
      <c r="M239" s="350"/>
    </row>
    <row r="240" spans="1:13" ht="14.25">
      <c r="A240" s="180" t="s">
        <v>76</v>
      </c>
      <c r="B240" s="181"/>
      <c r="C240" s="181"/>
      <c r="D240" s="181"/>
      <c r="E240" s="181"/>
      <c r="F240" s="181"/>
      <c r="G240" s="182"/>
      <c r="H240" s="342" t="s">
        <v>132</v>
      </c>
      <c r="I240" s="345">
        <v>25</v>
      </c>
      <c r="J240" s="346"/>
      <c r="K240" s="342">
        <v>3750</v>
      </c>
      <c r="L240" s="345">
        <v>4500</v>
      </c>
      <c r="M240" s="346"/>
    </row>
    <row r="241" spans="1:13" ht="14.25">
      <c r="A241" s="201" t="s">
        <v>128</v>
      </c>
      <c r="B241" s="336"/>
      <c r="C241" s="336"/>
      <c r="D241" s="336"/>
      <c r="E241" s="336"/>
      <c r="F241" s="336"/>
      <c r="G241" s="203"/>
      <c r="H241" s="343"/>
      <c r="I241" s="347"/>
      <c r="J241" s="348"/>
      <c r="K241" s="343"/>
      <c r="L241" s="347"/>
      <c r="M241" s="348"/>
    </row>
    <row r="242" spans="1:13" ht="24.75" customHeight="1" thickBot="1">
      <c r="A242" s="198"/>
      <c r="B242" s="199"/>
      <c r="C242" s="199"/>
      <c r="D242" s="199"/>
      <c r="E242" s="199"/>
      <c r="F242" s="199"/>
      <c r="G242" s="200"/>
      <c r="H242" s="344"/>
      <c r="I242" s="349"/>
      <c r="J242" s="350"/>
      <c r="K242" s="344"/>
      <c r="L242" s="349"/>
      <c r="M242" s="350"/>
    </row>
    <row r="243" spans="1:13" ht="25.5" customHeight="1">
      <c r="A243" s="180" t="s">
        <v>77</v>
      </c>
      <c r="B243" s="181"/>
      <c r="C243" s="181"/>
      <c r="D243" s="181"/>
      <c r="E243" s="181"/>
      <c r="F243" s="181"/>
      <c r="G243" s="182"/>
      <c r="H243" s="342" t="s">
        <v>25</v>
      </c>
      <c r="I243" s="345">
        <v>350</v>
      </c>
      <c r="J243" s="346"/>
      <c r="K243" s="342">
        <v>350</v>
      </c>
      <c r="L243" s="345">
        <v>420</v>
      </c>
      <c r="M243" s="346"/>
    </row>
    <row r="244" spans="1:13" ht="51" customHeight="1" hidden="1">
      <c r="A244" s="201" t="s">
        <v>128</v>
      </c>
      <c r="B244" s="336"/>
      <c r="C244" s="336"/>
      <c r="D244" s="336"/>
      <c r="E244" s="336"/>
      <c r="F244" s="336"/>
      <c r="G244" s="203"/>
      <c r="H244" s="343"/>
      <c r="I244" s="347"/>
      <c r="J244" s="348"/>
      <c r="K244" s="343"/>
      <c r="L244" s="347"/>
      <c r="M244" s="348"/>
    </row>
    <row r="245" spans="1:13" ht="6" customHeight="1" thickBot="1">
      <c r="A245" s="198"/>
      <c r="B245" s="199"/>
      <c r="C245" s="199"/>
      <c r="D245" s="199"/>
      <c r="E245" s="199"/>
      <c r="F245" s="199"/>
      <c r="G245" s="200"/>
      <c r="H245" s="344"/>
      <c r="I245" s="349"/>
      <c r="J245" s="350"/>
      <c r="K245" s="344"/>
      <c r="L245" s="349"/>
      <c r="M245" s="350"/>
    </row>
    <row r="246" spans="1:13" ht="14.25">
      <c r="A246" s="180" t="s">
        <v>78</v>
      </c>
      <c r="B246" s="181"/>
      <c r="C246" s="181"/>
      <c r="D246" s="181"/>
      <c r="E246" s="181"/>
      <c r="F246" s="181"/>
      <c r="G246" s="182"/>
      <c r="H246" s="342" t="s">
        <v>25</v>
      </c>
      <c r="I246" s="345">
        <v>450</v>
      </c>
      <c r="J246" s="346"/>
      <c r="K246" s="342">
        <v>450</v>
      </c>
      <c r="L246" s="345">
        <v>540</v>
      </c>
      <c r="M246" s="346"/>
    </row>
    <row r="247" spans="1:13" ht="15.75" customHeight="1">
      <c r="A247" s="201" t="s">
        <v>128</v>
      </c>
      <c r="B247" s="336"/>
      <c r="C247" s="336"/>
      <c r="D247" s="336"/>
      <c r="E247" s="336"/>
      <c r="F247" s="336"/>
      <c r="G247" s="203"/>
      <c r="H247" s="343"/>
      <c r="I247" s="347"/>
      <c r="J247" s="348"/>
      <c r="K247" s="343"/>
      <c r="L247" s="347"/>
      <c r="M247" s="348"/>
    </row>
    <row r="248" spans="1:13" ht="15" thickBot="1">
      <c r="A248" s="198"/>
      <c r="B248" s="199"/>
      <c r="C248" s="199"/>
      <c r="D248" s="199"/>
      <c r="E248" s="199"/>
      <c r="F248" s="199"/>
      <c r="G248" s="200"/>
      <c r="H248" s="344"/>
      <c r="I248" s="349"/>
      <c r="J248" s="350"/>
      <c r="K248" s="344"/>
      <c r="L248" s="349"/>
      <c r="M248" s="350"/>
    </row>
    <row r="250" ht="15" thickBot="1"/>
    <row r="251" spans="1:13" ht="15.75" thickBot="1">
      <c r="A251" s="204" t="s">
        <v>104</v>
      </c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6"/>
    </row>
    <row r="252" spans="1:13" ht="24">
      <c r="A252" s="207" t="s">
        <v>0</v>
      </c>
      <c r="B252" s="208"/>
      <c r="C252" s="208"/>
      <c r="D252" s="208"/>
      <c r="E252" s="208"/>
      <c r="F252" s="208"/>
      <c r="G252" s="209"/>
      <c r="H252" s="213" t="s">
        <v>1</v>
      </c>
      <c r="I252" s="215" t="s">
        <v>2</v>
      </c>
      <c r="J252" s="216"/>
      <c r="K252" s="1" t="s">
        <v>4</v>
      </c>
      <c r="L252" s="217" t="s">
        <v>4</v>
      </c>
      <c r="M252" s="218"/>
    </row>
    <row r="253" spans="1:13" ht="15" thickBot="1">
      <c r="A253" s="210"/>
      <c r="B253" s="211"/>
      <c r="C253" s="211"/>
      <c r="D253" s="211"/>
      <c r="E253" s="211"/>
      <c r="F253" s="211"/>
      <c r="G253" s="212"/>
      <c r="H253" s="214"/>
      <c r="I253" s="219" t="s">
        <v>3</v>
      </c>
      <c r="J253" s="220"/>
      <c r="K253" s="2" t="s">
        <v>3</v>
      </c>
      <c r="L253" s="221" t="s">
        <v>5</v>
      </c>
      <c r="M253" s="222"/>
    </row>
    <row r="254" spans="1:13" ht="14.25">
      <c r="A254" s="180" t="s">
        <v>79</v>
      </c>
      <c r="B254" s="181"/>
      <c r="C254" s="181"/>
      <c r="D254" s="181"/>
      <c r="E254" s="181"/>
      <c r="F254" s="181"/>
      <c r="G254" s="182"/>
      <c r="H254" s="183" t="s">
        <v>25</v>
      </c>
      <c r="I254" s="341">
        <v>700</v>
      </c>
      <c r="J254" s="331"/>
      <c r="K254" s="183">
        <v>700</v>
      </c>
      <c r="L254" s="341">
        <v>840</v>
      </c>
      <c r="M254" s="331"/>
    </row>
    <row r="255" spans="1:13" ht="14.25">
      <c r="A255" s="201"/>
      <c r="B255" s="336"/>
      <c r="C255" s="336"/>
      <c r="D255" s="336"/>
      <c r="E255" s="336"/>
      <c r="F255" s="336"/>
      <c r="G255" s="203"/>
      <c r="H255" s="184"/>
      <c r="I255" s="332"/>
      <c r="J255" s="333"/>
      <c r="K255" s="184"/>
      <c r="L255" s="332"/>
      <c r="M255" s="333"/>
    </row>
    <row r="256" spans="1:13" ht="15" thickBot="1">
      <c r="A256" s="198" t="s">
        <v>80</v>
      </c>
      <c r="B256" s="199"/>
      <c r="C256" s="199"/>
      <c r="D256" s="199"/>
      <c r="E256" s="199"/>
      <c r="F256" s="199"/>
      <c r="G256" s="200"/>
      <c r="H256" s="185"/>
      <c r="I256" s="334"/>
      <c r="J256" s="335"/>
      <c r="K256" s="185"/>
      <c r="L256" s="334"/>
      <c r="M256" s="335"/>
    </row>
    <row r="257" spans="1:13" ht="14.25">
      <c r="A257" s="19"/>
      <c r="B257" s="20"/>
      <c r="C257" s="20"/>
      <c r="D257" s="20"/>
      <c r="E257" s="20"/>
      <c r="F257" s="20"/>
      <c r="G257" s="21"/>
      <c r="H257" s="16"/>
      <c r="I257" s="17"/>
      <c r="J257" s="18"/>
      <c r="K257" s="16"/>
      <c r="L257" s="17"/>
      <c r="M257" s="18"/>
    </row>
    <row r="258" spans="1:13" ht="15" thickBot="1">
      <c r="A258" s="19"/>
      <c r="B258" s="20"/>
      <c r="C258" s="20"/>
      <c r="D258" s="20"/>
      <c r="E258" s="20"/>
      <c r="F258" s="20"/>
      <c r="G258" s="21"/>
      <c r="H258" s="16"/>
      <c r="I258" s="17"/>
      <c r="J258" s="18"/>
      <c r="K258" s="16"/>
      <c r="L258" s="17"/>
      <c r="M258" s="18"/>
    </row>
    <row r="259" spans="1:13" ht="14.25">
      <c r="A259" s="180" t="s">
        <v>81</v>
      </c>
      <c r="B259" s="181"/>
      <c r="C259" s="181"/>
      <c r="D259" s="181"/>
      <c r="E259" s="181"/>
      <c r="F259" s="181"/>
      <c r="G259" s="182"/>
      <c r="H259" s="342" t="s">
        <v>25</v>
      </c>
      <c r="I259" s="345">
        <v>700</v>
      </c>
      <c r="J259" s="346"/>
      <c r="K259" s="342">
        <v>700</v>
      </c>
      <c r="L259" s="345">
        <v>840</v>
      </c>
      <c r="M259" s="346"/>
    </row>
    <row r="260" spans="1:13" ht="14.25">
      <c r="A260" s="201" t="s">
        <v>128</v>
      </c>
      <c r="B260" s="336"/>
      <c r="C260" s="336"/>
      <c r="D260" s="336"/>
      <c r="E260" s="336"/>
      <c r="F260" s="336"/>
      <c r="G260" s="203"/>
      <c r="H260" s="343"/>
      <c r="I260" s="347"/>
      <c r="J260" s="348"/>
      <c r="K260" s="343"/>
      <c r="L260" s="347"/>
      <c r="M260" s="348"/>
    </row>
    <row r="261" spans="1:13" ht="15" thickBot="1">
      <c r="A261" s="198" t="s">
        <v>81</v>
      </c>
      <c r="B261" s="199"/>
      <c r="C261" s="199"/>
      <c r="D261" s="199"/>
      <c r="E261" s="199"/>
      <c r="F261" s="199"/>
      <c r="G261" s="200"/>
      <c r="H261" s="344"/>
      <c r="I261" s="349"/>
      <c r="J261" s="350"/>
      <c r="K261" s="344"/>
      <c r="L261" s="349"/>
      <c r="M261" s="350"/>
    </row>
    <row r="262" spans="1:13" ht="14.25">
      <c r="A262" s="180" t="s">
        <v>82</v>
      </c>
      <c r="B262" s="181"/>
      <c r="C262" s="181"/>
      <c r="D262" s="181"/>
      <c r="E262" s="181"/>
      <c r="F262" s="181"/>
      <c r="G262" s="182"/>
      <c r="H262" s="342" t="s">
        <v>25</v>
      </c>
      <c r="I262" s="345">
        <v>1000</v>
      </c>
      <c r="J262" s="346"/>
      <c r="K262" s="342">
        <v>1000</v>
      </c>
      <c r="L262" s="345">
        <v>1200</v>
      </c>
      <c r="M262" s="346"/>
    </row>
    <row r="263" spans="1:13" ht="14.25">
      <c r="A263" s="201" t="s">
        <v>128</v>
      </c>
      <c r="B263" s="336"/>
      <c r="C263" s="336"/>
      <c r="D263" s="336"/>
      <c r="E263" s="336"/>
      <c r="F263" s="336"/>
      <c r="G263" s="203"/>
      <c r="H263" s="343"/>
      <c r="I263" s="347"/>
      <c r="J263" s="348"/>
      <c r="K263" s="343"/>
      <c r="L263" s="347"/>
      <c r="M263" s="348"/>
    </row>
    <row r="264" spans="1:13" ht="15" thickBot="1">
      <c r="A264" s="198"/>
      <c r="B264" s="199"/>
      <c r="C264" s="199"/>
      <c r="D264" s="199"/>
      <c r="E264" s="199"/>
      <c r="F264" s="199"/>
      <c r="G264" s="200"/>
      <c r="H264" s="344"/>
      <c r="I264" s="349"/>
      <c r="J264" s="350"/>
      <c r="K264" s="344"/>
      <c r="L264" s="349"/>
      <c r="M264" s="350"/>
    </row>
    <row r="265" spans="1:13" ht="14.25">
      <c r="A265" s="180" t="s">
        <v>83</v>
      </c>
      <c r="B265" s="181"/>
      <c r="C265" s="181"/>
      <c r="D265" s="181"/>
      <c r="E265" s="181"/>
      <c r="F265" s="181"/>
      <c r="G265" s="182"/>
      <c r="H265" s="183" t="s">
        <v>25</v>
      </c>
      <c r="I265" s="341">
        <v>150</v>
      </c>
      <c r="J265" s="331"/>
      <c r="K265" s="183">
        <v>150</v>
      </c>
      <c r="L265" s="341">
        <v>180</v>
      </c>
      <c r="M265" s="331"/>
    </row>
    <row r="266" spans="1:13" ht="14.25">
      <c r="A266" s="201" t="s">
        <v>134</v>
      </c>
      <c r="B266" s="336"/>
      <c r="C266" s="336"/>
      <c r="D266" s="336"/>
      <c r="E266" s="336"/>
      <c r="F266" s="336"/>
      <c r="G266" s="203"/>
      <c r="H266" s="184"/>
      <c r="I266" s="332"/>
      <c r="J266" s="333"/>
      <c r="K266" s="184"/>
      <c r="L266" s="332"/>
      <c r="M266" s="333"/>
    </row>
    <row r="267" spans="1:13" ht="15" thickBot="1">
      <c r="A267" s="198" t="s">
        <v>83</v>
      </c>
      <c r="B267" s="199"/>
      <c r="C267" s="199"/>
      <c r="D267" s="199"/>
      <c r="E267" s="199"/>
      <c r="F267" s="199"/>
      <c r="G267" s="200"/>
      <c r="H267" s="185"/>
      <c r="I267" s="334"/>
      <c r="J267" s="335"/>
      <c r="K267" s="185"/>
      <c r="L267" s="334"/>
      <c r="M267" s="335"/>
    </row>
    <row r="268" spans="1:13" ht="14.25">
      <c r="A268" s="180" t="s">
        <v>84</v>
      </c>
      <c r="B268" s="181"/>
      <c r="C268" s="181"/>
      <c r="D268" s="181"/>
      <c r="E268" s="181"/>
      <c r="F268" s="181"/>
      <c r="G268" s="182"/>
      <c r="H268" s="183" t="s">
        <v>25</v>
      </c>
      <c r="I268" s="341">
        <v>500</v>
      </c>
      <c r="J268" s="331"/>
      <c r="K268" s="183">
        <v>500</v>
      </c>
      <c r="L268" s="341">
        <v>600</v>
      </c>
      <c r="M268" s="331"/>
    </row>
    <row r="269" spans="1:13" ht="14.25">
      <c r="A269" s="201" t="s">
        <v>128</v>
      </c>
      <c r="B269" s="336"/>
      <c r="C269" s="336"/>
      <c r="D269" s="336"/>
      <c r="E269" s="336"/>
      <c r="F269" s="336"/>
      <c r="G269" s="203"/>
      <c r="H269" s="184"/>
      <c r="I269" s="332"/>
      <c r="J269" s="333"/>
      <c r="K269" s="184"/>
      <c r="L269" s="332"/>
      <c r="M269" s="333"/>
    </row>
    <row r="270" spans="1:13" ht="14.25">
      <c r="A270" s="195" t="s">
        <v>85</v>
      </c>
      <c r="B270" s="355"/>
      <c r="C270" s="355"/>
      <c r="D270" s="355"/>
      <c r="E270" s="355"/>
      <c r="F270" s="355"/>
      <c r="G270" s="197"/>
      <c r="H270" s="184"/>
      <c r="I270" s="332"/>
      <c r="J270" s="333"/>
      <c r="K270" s="184"/>
      <c r="L270" s="332"/>
      <c r="M270" s="333"/>
    </row>
    <row r="271" spans="1:13" ht="14.25">
      <c r="A271" s="195" t="s">
        <v>86</v>
      </c>
      <c r="B271" s="355"/>
      <c r="C271" s="355"/>
      <c r="D271" s="355"/>
      <c r="E271" s="355"/>
      <c r="F271" s="355"/>
      <c r="G271" s="197"/>
      <c r="H271" s="184"/>
      <c r="I271" s="332"/>
      <c r="J271" s="333"/>
      <c r="K271" s="184"/>
      <c r="L271" s="332"/>
      <c r="M271" s="333"/>
    </row>
    <row r="272" spans="1:13" ht="14.25">
      <c r="A272" s="195" t="s">
        <v>87</v>
      </c>
      <c r="B272" s="355"/>
      <c r="C272" s="355"/>
      <c r="D272" s="355"/>
      <c r="E272" s="355"/>
      <c r="F272" s="355"/>
      <c r="G272" s="197"/>
      <c r="H272" s="184"/>
      <c r="I272" s="332"/>
      <c r="J272" s="333"/>
      <c r="K272" s="184"/>
      <c r="L272" s="332"/>
      <c r="M272" s="333"/>
    </row>
    <row r="273" spans="1:13" ht="42" customHeight="1" thickBot="1">
      <c r="A273" s="198" t="s">
        <v>88</v>
      </c>
      <c r="B273" s="199"/>
      <c r="C273" s="199"/>
      <c r="D273" s="199"/>
      <c r="E273" s="199"/>
      <c r="F273" s="199"/>
      <c r="G273" s="200"/>
      <c r="H273" s="185"/>
      <c r="I273" s="334"/>
      <c r="J273" s="335"/>
      <c r="K273" s="185"/>
      <c r="L273" s="334"/>
      <c r="M273" s="335"/>
    </row>
    <row r="274" spans="1:13" ht="37.5" customHeight="1">
      <c r="A274" s="180" t="s">
        <v>89</v>
      </c>
      <c r="B274" s="181"/>
      <c r="C274" s="181"/>
      <c r="D274" s="181"/>
      <c r="E274" s="181"/>
      <c r="F274" s="181"/>
      <c r="G274" s="182"/>
      <c r="H274" s="183" t="s">
        <v>25</v>
      </c>
      <c r="I274" s="341">
        <v>670</v>
      </c>
      <c r="J274" s="331"/>
      <c r="K274" s="183">
        <v>670</v>
      </c>
      <c r="L274" s="341">
        <v>804</v>
      </c>
      <c r="M274" s="331"/>
    </row>
    <row r="275" spans="1:13" ht="14.25">
      <c r="A275" s="201">
        <v>24</v>
      </c>
      <c r="B275" s="336"/>
      <c r="C275" s="336"/>
      <c r="D275" s="336"/>
      <c r="E275" s="336"/>
      <c r="F275" s="336"/>
      <c r="G275" s="203"/>
      <c r="H275" s="184"/>
      <c r="I275" s="332"/>
      <c r="J275" s="333"/>
      <c r="K275" s="184"/>
      <c r="L275" s="332"/>
      <c r="M275" s="333"/>
    </row>
    <row r="276" spans="1:13" ht="73.5" customHeight="1">
      <c r="A276" s="195" t="s">
        <v>90</v>
      </c>
      <c r="B276" s="355"/>
      <c r="C276" s="355"/>
      <c r="D276" s="355"/>
      <c r="E276" s="355"/>
      <c r="F276" s="355"/>
      <c r="G276" s="197"/>
      <c r="H276" s="184"/>
      <c r="I276" s="332"/>
      <c r="J276" s="333"/>
      <c r="K276" s="184"/>
      <c r="L276" s="332"/>
      <c r="M276" s="333"/>
    </row>
    <row r="277" spans="1:13" ht="69" customHeight="1" thickBot="1">
      <c r="A277" s="198" t="s">
        <v>91</v>
      </c>
      <c r="B277" s="199"/>
      <c r="C277" s="199"/>
      <c r="D277" s="199"/>
      <c r="E277" s="199"/>
      <c r="F277" s="199"/>
      <c r="G277" s="200"/>
      <c r="H277" s="185"/>
      <c r="I277" s="334"/>
      <c r="J277" s="335"/>
      <c r="K277" s="185"/>
      <c r="L277" s="334"/>
      <c r="M277" s="335"/>
    </row>
    <row r="278" ht="15" thickBot="1"/>
    <row r="279" spans="8:13" ht="27" thickBot="1">
      <c r="H279" s="121" t="s">
        <v>92</v>
      </c>
      <c r="I279" s="122"/>
      <c r="J279" s="123" t="s">
        <v>93</v>
      </c>
      <c r="K279" s="124"/>
      <c r="L279" s="124"/>
      <c r="M279" s="14" t="s">
        <v>115</v>
      </c>
    </row>
    <row r="280" spans="1:13" ht="15" thickBot="1">
      <c r="A280" s="106" t="s">
        <v>96</v>
      </c>
      <c r="B280" s="107"/>
      <c r="C280" s="107"/>
      <c r="D280" s="107"/>
      <c r="E280" s="107"/>
      <c r="F280" s="107"/>
      <c r="G280" s="108"/>
      <c r="H280" s="354">
        <v>71956</v>
      </c>
      <c r="I280" s="124"/>
      <c r="J280" s="109">
        <v>86347.2</v>
      </c>
      <c r="K280" s="124"/>
      <c r="L280" s="124"/>
      <c r="M280" s="22">
        <v>14391.2</v>
      </c>
    </row>
    <row r="281" spans="1:13" ht="15" thickBot="1">
      <c r="A281" s="106" t="s">
        <v>97</v>
      </c>
      <c r="B281" s="107"/>
      <c r="C281" s="107"/>
      <c r="D281" s="107"/>
      <c r="E281" s="107"/>
      <c r="F281" s="107"/>
      <c r="G281" s="108"/>
      <c r="H281" s="109">
        <v>32301.66</v>
      </c>
      <c r="I281" s="351"/>
      <c r="J281" s="109">
        <v>38761.992</v>
      </c>
      <c r="K281" s="124"/>
      <c r="L281" s="124"/>
      <c r="M281" s="15">
        <v>6460.332</v>
      </c>
    </row>
    <row r="282" spans="1:13" ht="15" thickBot="1">
      <c r="A282" s="106" t="s">
        <v>98</v>
      </c>
      <c r="B282" s="107"/>
      <c r="C282" s="107"/>
      <c r="D282" s="107"/>
      <c r="E282" s="107"/>
      <c r="F282" s="107"/>
      <c r="G282" s="108"/>
      <c r="H282" s="109">
        <v>13091.8</v>
      </c>
      <c r="I282" s="351"/>
      <c r="J282" s="109">
        <v>15710.16</v>
      </c>
      <c r="K282" s="124"/>
      <c r="L282" s="124"/>
      <c r="M282" s="15">
        <v>2618.36</v>
      </c>
    </row>
    <row r="283" spans="1:13" ht="15" thickBot="1">
      <c r="A283" s="106" t="s">
        <v>99</v>
      </c>
      <c r="B283" s="107"/>
      <c r="C283" s="107"/>
      <c r="D283" s="107"/>
      <c r="E283" s="107"/>
      <c r="F283" s="107"/>
      <c r="G283" s="108"/>
      <c r="H283" s="123">
        <v>1921.09</v>
      </c>
      <c r="I283" s="351"/>
      <c r="J283" s="123">
        <v>2305.308</v>
      </c>
      <c r="K283" s="124"/>
      <c r="L283" s="124"/>
      <c r="M283" s="15">
        <v>384.218</v>
      </c>
    </row>
    <row r="284" spans="1:13" ht="15" thickBot="1">
      <c r="A284" s="106" t="s">
        <v>100</v>
      </c>
      <c r="B284" s="107"/>
      <c r="C284" s="107"/>
      <c r="D284" s="107"/>
      <c r="E284" s="107"/>
      <c r="F284" s="107"/>
      <c r="G284" s="108"/>
      <c r="H284" s="123">
        <v>1080</v>
      </c>
      <c r="I284" s="351"/>
      <c r="J284" s="123">
        <v>1296</v>
      </c>
      <c r="K284" s="124"/>
      <c r="L284" s="124"/>
      <c r="M284" s="15">
        <v>216</v>
      </c>
    </row>
    <row r="285" spans="1:13" ht="15" thickBot="1">
      <c r="A285" s="106" t="s">
        <v>101</v>
      </c>
      <c r="B285" s="107"/>
      <c r="C285" s="107"/>
      <c r="D285" s="107"/>
      <c r="E285" s="107"/>
      <c r="F285" s="107"/>
      <c r="G285" s="108"/>
      <c r="H285" s="123">
        <v>2279.75</v>
      </c>
      <c r="I285" s="351"/>
      <c r="J285" s="123">
        <v>2735.7</v>
      </c>
      <c r="K285" s="124"/>
      <c r="L285" s="124"/>
      <c r="M285" s="15">
        <v>455.95</v>
      </c>
    </row>
    <row r="286" spans="1:13" ht="15" thickBot="1">
      <c r="A286" s="106" t="s">
        <v>102</v>
      </c>
      <c r="B286" s="107"/>
      <c r="C286" s="107"/>
      <c r="D286" s="107"/>
      <c r="E286" s="107"/>
      <c r="F286" s="107"/>
      <c r="G286" s="108"/>
      <c r="H286" s="123">
        <v>1200</v>
      </c>
      <c r="I286" s="351"/>
      <c r="J286" s="123">
        <v>1440</v>
      </c>
      <c r="K286" s="124"/>
      <c r="L286" s="124"/>
      <c r="M286" s="15">
        <v>240</v>
      </c>
    </row>
    <row r="287" spans="1:13" ht="15" thickBot="1">
      <c r="A287" s="106" t="s">
        <v>103</v>
      </c>
      <c r="B287" s="107"/>
      <c r="C287" s="107"/>
      <c r="D287" s="107"/>
      <c r="E287" s="107"/>
      <c r="F287" s="107"/>
      <c r="G287" s="108"/>
      <c r="H287" s="354">
        <v>13175</v>
      </c>
      <c r="I287" s="351"/>
      <c r="J287" s="354">
        <v>15810</v>
      </c>
      <c r="K287" s="124"/>
      <c r="L287" s="124"/>
      <c r="M287" s="15">
        <v>2635</v>
      </c>
    </row>
    <row r="288" spans="1:13" ht="15" thickBot="1">
      <c r="A288" s="106" t="s">
        <v>104</v>
      </c>
      <c r="B288" s="107"/>
      <c r="C288" s="107"/>
      <c r="D288" s="107"/>
      <c r="E288" s="107"/>
      <c r="F288" s="107"/>
      <c r="G288" s="108"/>
      <c r="H288" s="123">
        <v>3720</v>
      </c>
      <c r="I288" s="351"/>
      <c r="J288" s="123">
        <v>4464</v>
      </c>
      <c r="K288" s="124"/>
      <c r="L288" s="124"/>
      <c r="M288" s="15">
        <v>744</v>
      </c>
    </row>
    <row r="289" spans="1:13" ht="15" thickBot="1">
      <c r="A289" s="112" t="s">
        <v>94</v>
      </c>
      <c r="B289" s="113"/>
      <c r="C289" s="113"/>
      <c r="D289" s="113"/>
      <c r="E289" s="113"/>
      <c r="F289" s="113"/>
      <c r="G289" s="114"/>
      <c r="H289" s="115">
        <v>143475.3</v>
      </c>
      <c r="I289" s="352"/>
      <c r="J289" s="115">
        <v>172170.36</v>
      </c>
      <c r="K289" s="353"/>
      <c r="L289" s="353"/>
      <c r="M289" s="23">
        <v>28695.06</v>
      </c>
    </row>
  </sheetData>
  <sheetProtection/>
  <mergeCells count="614">
    <mergeCell ref="A2:M2"/>
    <mergeCell ref="A16:M16"/>
    <mergeCell ref="A18:M18"/>
    <mergeCell ref="A37:G37"/>
    <mergeCell ref="H37:H39"/>
    <mergeCell ref="I37:J39"/>
    <mergeCell ref="K37:K39"/>
    <mergeCell ref="L37:M39"/>
    <mergeCell ref="A38:G38"/>
    <mergeCell ref="A39:G39"/>
    <mergeCell ref="A263:G263"/>
    <mergeCell ref="H262:H264"/>
    <mergeCell ref="I262:J264"/>
    <mergeCell ref="K262:K264"/>
    <mergeCell ref="A40:G40"/>
    <mergeCell ref="A41:G41"/>
    <mergeCell ref="A42:G42"/>
    <mergeCell ref="H40:H42"/>
    <mergeCell ref="I40:J42"/>
    <mergeCell ref="K40:K42"/>
    <mergeCell ref="A260:G260"/>
    <mergeCell ref="A261:G261"/>
    <mergeCell ref="H259:H261"/>
    <mergeCell ref="L40:M42"/>
    <mergeCell ref="H252:H253"/>
    <mergeCell ref="I252:J252"/>
    <mergeCell ref="L252:M252"/>
    <mergeCell ref="I253:J253"/>
    <mergeCell ref="A247:G247"/>
    <mergeCell ref="A248:G248"/>
    <mergeCell ref="H246:H248"/>
    <mergeCell ref="I246:J248"/>
    <mergeCell ref="A242:G242"/>
    <mergeCell ref="A243:G243"/>
    <mergeCell ref="A244:G244"/>
    <mergeCell ref="A245:G245"/>
    <mergeCell ref="A246:G246"/>
    <mergeCell ref="H240:H242"/>
    <mergeCell ref="I240:J242"/>
    <mergeCell ref="A229:G230"/>
    <mergeCell ref="K240:K242"/>
    <mergeCell ref="A237:G237"/>
    <mergeCell ref="A238:G238"/>
    <mergeCell ref="A239:G239"/>
    <mergeCell ref="A240:G240"/>
    <mergeCell ref="H237:H239"/>
    <mergeCell ref="I237:J239"/>
    <mergeCell ref="A241:G241"/>
    <mergeCell ref="K237:K239"/>
    <mergeCell ref="A222:G223"/>
    <mergeCell ref="H222:H223"/>
    <mergeCell ref="I222:J222"/>
    <mergeCell ref="A226:G226"/>
    <mergeCell ref="A227:M227"/>
    <mergeCell ref="A228:M228"/>
    <mergeCell ref="L222:M222"/>
    <mergeCell ref="A214:G214"/>
    <mergeCell ref="A215:G215"/>
    <mergeCell ref="A216:G216"/>
    <mergeCell ref="A217:G217"/>
    <mergeCell ref="H214:H216"/>
    <mergeCell ref="I214:J216"/>
    <mergeCell ref="K214:K216"/>
    <mergeCell ref="I217:J219"/>
    <mergeCell ref="K217:K219"/>
    <mergeCell ref="A189:G189"/>
    <mergeCell ref="H184:H187"/>
    <mergeCell ref="I184:J187"/>
    <mergeCell ref="H188:H190"/>
    <mergeCell ref="A185:G185"/>
    <mergeCell ref="K205:K207"/>
    <mergeCell ref="A200:G200"/>
    <mergeCell ref="H198:H200"/>
    <mergeCell ref="I198:J200"/>
    <mergeCell ref="K198:K200"/>
    <mergeCell ref="K184:K187"/>
    <mergeCell ref="L184:M187"/>
    <mergeCell ref="L198:M200"/>
    <mergeCell ref="K188:K190"/>
    <mergeCell ref="I188:J190"/>
    <mergeCell ref="L188:M190"/>
    <mergeCell ref="A191:M191"/>
    <mergeCell ref="A186:G186"/>
    <mergeCell ref="A187:G187"/>
    <mergeCell ref="A188:G188"/>
    <mergeCell ref="L169:M171"/>
    <mergeCell ref="H172:H174"/>
    <mergeCell ref="I172:J174"/>
    <mergeCell ref="K172:K174"/>
    <mergeCell ref="I181:J183"/>
    <mergeCell ref="K181:K183"/>
    <mergeCell ref="L181:M183"/>
    <mergeCell ref="K150:K152"/>
    <mergeCell ref="L150:M152"/>
    <mergeCell ref="H153:H155"/>
    <mergeCell ref="I153:J155"/>
    <mergeCell ref="K178:K180"/>
    <mergeCell ref="L178:M180"/>
    <mergeCell ref="H166:H168"/>
    <mergeCell ref="I166:J168"/>
    <mergeCell ref="K166:K168"/>
    <mergeCell ref="L166:M168"/>
    <mergeCell ref="A149:G149"/>
    <mergeCell ref="A150:G150"/>
    <mergeCell ref="H147:H149"/>
    <mergeCell ref="I147:J149"/>
    <mergeCell ref="I150:J152"/>
    <mergeCell ref="A151:G151"/>
    <mergeCell ref="H150:H152"/>
    <mergeCell ref="L125:M127"/>
    <mergeCell ref="H138:H140"/>
    <mergeCell ref="I138:J140"/>
    <mergeCell ref="K138:K140"/>
    <mergeCell ref="H135:H137"/>
    <mergeCell ref="I135:J137"/>
    <mergeCell ref="K135:K137"/>
    <mergeCell ref="H133:H134"/>
    <mergeCell ref="I133:J133"/>
    <mergeCell ref="H128:H130"/>
    <mergeCell ref="A125:G125"/>
    <mergeCell ref="A126:G126"/>
    <mergeCell ref="A127:G127"/>
    <mergeCell ref="H125:H127"/>
    <mergeCell ref="I125:J127"/>
    <mergeCell ref="I113:J115"/>
    <mergeCell ref="I119:J121"/>
    <mergeCell ref="A123:G123"/>
    <mergeCell ref="H116:H118"/>
    <mergeCell ref="I116:J118"/>
    <mergeCell ref="A110:G110"/>
    <mergeCell ref="A120:G120"/>
    <mergeCell ref="A121:G121"/>
    <mergeCell ref="A122:G122"/>
    <mergeCell ref="A118:G118"/>
    <mergeCell ref="A119:G119"/>
    <mergeCell ref="A116:G116"/>
    <mergeCell ref="A117:G117"/>
    <mergeCell ref="A113:G113"/>
    <mergeCell ref="A114:G114"/>
    <mergeCell ref="L101:M103"/>
    <mergeCell ref="A102:G102"/>
    <mergeCell ref="A103:G103"/>
    <mergeCell ref="K107:K109"/>
    <mergeCell ref="A108:G108"/>
    <mergeCell ref="A124:G124"/>
    <mergeCell ref="H119:H121"/>
    <mergeCell ref="H110:H112"/>
    <mergeCell ref="I110:J112"/>
    <mergeCell ref="H107:H109"/>
    <mergeCell ref="I98:J100"/>
    <mergeCell ref="K98:K100"/>
    <mergeCell ref="L98:M100"/>
    <mergeCell ref="A99:G99"/>
    <mergeCell ref="A100:G100"/>
    <mergeCell ref="L107:M109"/>
    <mergeCell ref="A101:G101"/>
    <mergeCell ref="H101:H103"/>
    <mergeCell ref="I101:J103"/>
    <mergeCell ref="K101:K103"/>
    <mergeCell ref="L89:M91"/>
    <mergeCell ref="A90:G90"/>
    <mergeCell ref="A91:G91"/>
    <mergeCell ref="A92:G92"/>
    <mergeCell ref="H92:H94"/>
    <mergeCell ref="I92:J94"/>
    <mergeCell ref="K92:K94"/>
    <mergeCell ref="L92:M94"/>
    <mergeCell ref="A93:G93"/>
    <mergeCell ref="A94:G94"/>
    <mergeCell ref="K62:K64"/>
    <mergeCell ref="L74:M76"/>
    <mergeCell ref="L80:M82"/>
    <mergeCell ref="K83:K85"/>
    <mergeCell ref="L83:M85"/>
    <mergeCell ref="K86:K88"/>
    <mergeCell ref="L86:M88"/>
    <mergeCell ref="L77:M79"/>
    <mergeCell ref="K68:K70"/>
    <mergeCell ref="L68:M70"/>
    <mergeCell ref="K71:K73"/>
    <mergeCell ref="L71:M73"/>
    <mergeCell ref="A69:G69"/>
    <mergeCell ref="H68:H70"/>
    <mergeCell ref="I68:J70"/>
    <mergeCell ref="A73:G73"/>
    <mergeCell ref="H71:H73"/>
    <mergeCell ref="I71:J73"/>
    <mergeCell ref="I55:J57"/>
    <mergeCell ref="A58:M58"/>
    <mergeCell ref="A59:M59"/>
    <mergeCell ref="A56:G56"/>
    <mergeCell ref="A54:G54"/>
    <mergeCell ref="A55:G55"/>
    <mergeCell ref="H52:H54"/>
    <mergeCell ref="I52:J54"/>
    <mergeCell ref="K52:K54"/>
    <mergeCell ref="A53:G53"/>
    <mergeCell ref="K43:K45"/>
    <mergeCell ref="L43:M45"/>
    <mergeCell ref="K46:K48"/>
    <mergeCell ref="L46:M48"/>
    <mergeCell ref="H43:H45"/>
    <mergeCell ref="I43:J45"/>
    <mergeCell ref="H46:H48"/>
    <mergeCell ref="I46:J48"/>
    <mergeCell ref="A98:G98"/>
    <mergeCell ref="H98:H100"/>
    <mergeCell ref="K49:K51"/>
    <mergeCell ref="L49:M51"/>
    <mergeCell ref="K55:K57"/>
    <mergeCell ref="L55:M57"/>
    <mergeCell ref="L52:M54"/>
    <mergeCell ref="A89:G89"/>
    <mergeCell ref="H89:H91"/>
    <mergeCell ref="I89:J91"/>
    <mergeCell ref="A95:G95"/>
    <mergeCell ref="H95:H97"/>
    <mergeCell ref="I95:J97"/>
    <mergeCell ref="K95:K97"/>
    <mergeCell ref="A96:G96"/>
    <mergeCell ref="A97:G97"/>
    <mergeCell ref="K89:K91"/>
    <mergeCell ref="L122:M124"/>
    <mergeCell ref="K116:K118"/>
    <mergeCell ref="L116:M118"/>
    <mergeCell ref="L60:M60"/>
    <mergeCell ref="I61:J61"/>
    <mergeCell ref="L61:M61"/>
    <mergeCell ref="I60:J60"/>
    <mergeCell ref="K74:K76"/>
    <mergeCell ref="L104:M106"/>
    <mergeCell ref="L95:M97"/>
    <mergeCell ref="L128:M130"/>
    <mergeCell ref="A131:M131"/>
    <mergeCell ref="A129:G129"/>
    <mergeCell ref="A130:G130"/>
    <mergeCell ref="A128:G128"/>
    <mergeCell ref="K119:K121"/>
    <mergeCell ref="L119:M121"/>
    <mergeCell ref="H122:H124"/>
    <mergeCell ref="I122:J124"/>
    <mergeCell ref="K122:K124"/>
    <mergeCell ref="A143:G143"/>
    <mergeCell ref="A140:G140"/>
    <mergeCell ref="K125:K127"/>
    <mergeCell ref="L133:M133"/>
    <mergeCell ref="I134:J134"/>
    <mergeCell ref="L134:M134"/>
    <mergeCell ref="A135:G135"/>
    <mergeCell ref="A136:G136"/>
    <mergeCell ref="I128:J130"/>
    <mergeCell ref="K128:K130"/>
    <mergeCell ref="K144:K146"/>
    <mergeCell ref="L144:M146"/>
    <mergeCell ref="A137:G137"/>
    <mergeCell ref="L135:M137"/>
    <mergeCell ref="A138:G138"/>
    <mergeCell ref="L138:M140"/>
    <mergeCell ref="H141:H143"/>
    <mergeCell ref="I141:J143"/>
    <mergeCell ref="K141:K143"/>
    <mergeCell ref="L141:M143"/>
    <mergeCell ref="H163:H165"/>
    <mergeCell ref="I163:J165"/>
    <mergeCell ref="K163:K165"/>
    <mergeCell ref="L163:M165"/>
    <mergeCell ref="K153:K155"/>
    <mergeCell ref="L153:M155"/>
    <mergeCell ref="H156:H158"/>
    <mergeCell ref="I156:J158"/>
    <mergeCell ref="K156:K158"/>
    <mergeCell ref="L156:M158"/>
    <mergeCell ref="A169:G169"/>
    <mergeCell ref="H169:H171"/>
    <mergeCell ref="I169:J171"/>
    <mergeCell ref="K169:K171"/>
    <mergeCell ref="A170:G170"/>
    <mergeCell ref="A171:G171"/>
    <mergeCell ref="A157:G157"/>
    <mergeCell ref="A158:G158"/>
    <mergeCell ref="A159:M159"/>
    <mergeCell ref="L172:M174"/>
    <mergeCell ref="H175:H177"/>
    <mergeCell ref="I175:J177"/>
    <mergeCell ref="K175:K177"/>
    <mergeCell ref="L175:M177"/>
    <mergeCell ref="A180:G180"/>
    <mergeCell ref="A176:G176"/>
    <mergeCell ref="A173:G173"/>
    <mergeCell ref="A174:G174"/>
    <mergeCell ref="A175:G175"/>
    <mergeCell ref="A182:G182"/>
    <mergeCell ref="A183:G183"/>
    <mergeCell ref="A184:G184"/>
    <mergeCell ref="H178:H180"/>
    <mergeCell ref="I178:J180"/>
    <mergeCell ref="H181:H183"/>
    <mergeCell ref="A181:G181"/>
    <mergeCell ref="A192:M192"/>
    <mergeCell ref="A193:G194"/>
    <mergeCell ref="H193:H194"/>
    <mergeCell ref="I193:J193"/>
    <mergeCell ref="L193:M193"/>
    <mergeCell ref="I194:J194"/>
    <mergeCell ref="L194:M194"/>
    <mergeCell ref="L203:M203"/>
    <mergeCell ref="I204:J204"/>
    <mergeCell ref="I195:J197"/>
    <mergeCell ref="K195:K197"/>
    <mergeCell ref="L195:M197"/>
    <mergeCell ref="A196:G196"/>
    <mergeCell ref="A197:G197"/>
    <mergeCell ref="A198:G198"/>
    <mergeCell ref="A195:G195"/>
    <mergeCell ref="H195:H197"/>
    <mergeCell ref="H211:H213"/>
    <mergeCell ref="I211:J213"/>
    <mergeCell ref="A264:G264"/>
    <mergeCell ref="A265:G265"/>
    <mergeCell ref="A199:G199"/>
    <mergeCell ref="A201:M201"/>
    <mergeCell ref="A202:M202"/>
    <mergeCell ref="A203:G204"/>
    <mergeCell ref="H203:H204"/>
    <mergeCell ref="I203:J203"/>
    <mergeCell ref="L204:M204"/>
    <mergeCell ref="A205:G205"/>
    <mergeCell ref="L205:M207"/>
    <mergeCell ref="A206:G206"/>
    <mergeCell ref="K208:K210"/>
    <mergeCell ref="L208:M210"/>
    <mergeCell ref="H208:H210"/>
    <mergeCell ref="I208:J210"/>
    <mergeCell ref="H205:H207"/>
    <mergeCell ref="I205:J207"/>
    <mergeCell ref="K211:K213"/>
    <mergeCell ref="L211:M213"/>
    <mergeCell ref="L214:M216"/>
    <mergeCell ref="A254:G254"/>
    <mergeCell ref="A255:G255"/>
    <mergeCell ref="A256:G256"/>
    <mergeCell ref="H254:H256"/>
    <mergeCell ref="I254:J256"/>
    <mergeCell ref="K254:K256"/>
    <mergeCell ref="H217:H219"/>
    <mergeCell ref="L217:M219"/>
    <mergeCell ref="A220:M220"/>
    <mergeCell ref="A221:M221"/>
    <mergeCell ref="I223:J223"/>
    <mergeCell ref="L223:M223"/>
    <mergeCell ref="H224:H226"/>
    <mergeCell ref="I224:J226"/>
    <mergeCell ref="K224:K226"/>
    <mergeCell ref="L224:M226"/>
    <mergeCell ref="A225:G225"/>
    <mergeCell ref="L237:M239"/>
    <mergeCell ref="H229:H230"/>
    <mergeCell ref="I229:J229"/>
    <mergeCell ref="L229:M229"/>
    <mergeCell ref="I230:J230"/>
    <mergeCell ref="L230:M230"/>
    <mergeCell ref="K231:K233"/>
    <mergeCell ref="L231:M233"/>
    <mergeCell ref="H231:H233"/>
    <mergeCell ref="I231:J233"/>
    <mergeCell ref="K243:K245"/>
    <mergeCell ref="L243:M245"/>
    <mergeCell ref="A233:G233"/>
    <mergeCell ref="A234:G234"/>
    <mergeCell ref="A235:G235"/>
    <mergeCell ref="H234:H236"/>
    <mergeCell ref="I234:J236"/>
    <mergeCell ref="K234:K236"/>
    <mergeCell ref="L234:M236"/>
    <mergeCell ref="A236:G236"/>
    <mergeCell ref="K246:K248"/>
    <mergeCell ref="L246:M248"/>
    <mergeCell ref="A251:M251"/>
    <mergeCell ref="A231:G231"/>
    <mergeCell ref="A232:G232"/>
    <mergeCell ref="A252:G253"/>
    <mergeCell ref="L253:M253"/>
    <mergeCell ref="L240:M242"/>
    <mergeCell ref="H243:H245"/>
    <mergeCell ref="I243:J245"/>
    <mergeCell ref="I268:J273"/>
    <mergeCell ref="L254:M256"/>
    <mergeCell ref="I259:J261"/>
    <mergeCell ref="K259:K261"/>
    <mergeCell ref="L259:M261"/>
    <mergeCell ref="L262:M264"/>
    <mergeCell ref="I265:J267"/>
    <mergeCell ref="K265:K267"/>
    <mergeCell ref="L265:M267"/>
    <mergeCell ref="A273:G273"/>
    <mergeCell ref="A266:G266"/>
    <mergeCell ref="A267:G267"/>
    <mergeCell ref="A219:G219"/>
    <mergeCell ref="A268:G268"/>
    <mergeCell ref="H268:H273"/>
    <mergeCell ref="H265:H267"/>
    <mergeCell ref="A262:G262"/>
    <mergeCell ref="A259:G259"/>
    <mergeCell ref="A224:G224"/>
    <mergeCell ref="A276:G276"/>
    <mergeCell ref="A277:G277"/>
    <mergeCell ref="A213:G213"/>
    <mergeCell ref="K268:K273"/>
    <mergeCell ref="L268:M273"/>
    <mergeCell ref="A269:G269"/>
    <mergeCell ref="A270:G270"/>
    <mergeCell ref="A218:G218"/>
    <mergeCell ref="A271:G271"/>
    <mergeCell ref="A272:G272"/>
    <mergeCell ref="L274:M277"/>
    <mergeCell ref="H279:I279"/>
    <mergeCell ref="J279:L279"/>
    <mergeCell ref="A209:G209"/>
    <mergeCell ref="A210:G210"/>
    <mergeCell ref="A211:G211"/>
    <mergeCell ref="A212:G212"/>
    <mergeCell ref="A274:G274"/>
    <mergeCell ref="H274:H277"/>
    <mergeCell ref="A275:G275"/>
    <mergeCell ref="A280:G280"/>
    <mergeCell ref="H280:I280"/>
    <mergeCell ref="A207:G207"/>
    <mergeCell ref="A208:G208"/>
    <mergeCell ref="J280:L280"/>
    <mergeCell ref="A281:G281"/>
    <mergeCell ref="H281:I281"/>
    <mergeCell ref="J281:L281"/>
    <mergeCell ref="I274:J277"/>
    <mergeCell ref="K274:K277"/>
    <mergeCell ref="A285:G285"/>
    <mergeCell ref="H285:I285"/>
    <mergeCell ref="J285:L285"/>
    <mergeCell ref="A282:G282"/>
    <mergeCell ref="H282:I282"/>
    <mergeCell ref="J282:L282"/>
    <mergeCell ref="A283:G283"/>
    <mergeCell ref="H283:I283"/>
    <mergeCell ref="J283:L283"/>
    <mergeCell ref="A286:G286"/>
    <mergeCell ref="H286:I286"/>
    <mergeCell ref="J286:L286"/>
    <mergeCell ref="A190:G190"/>
    <mergeCell ref="A287:G287"/>
    <mergeCell ref="H287:I287"/>
    <mergeCell ref="J287:L287"/>
    <mergeCell ref="A284:G284"/>
    <mergeCell ref="H284:I284"/>
    <mergeCell ref="J284:L284"/>
    <mergeCell ref="A288:G288"/>
    <mergeCell ref="H288:I288"/>
    <mergeCell ref="J288:L288"/>
    <mergeCell ref="A289:G289"/>
    <mergeCell ref="H289:I289"/>
    <mergeCell ref="J289:L289"/>
    <mergeCell ref="A172:G172"/>
    <mergeCell ref="A177:G177"/>
    <mergeCell ref="A178:G178"/>
    <mergeCell ref="A179:G179"/>
    <mergeCell ref="A166:G166"/>
    <mergeCell ref="A163:G163"/>
    <mergeCell ref="A164:G164"/>
    <mergeCell ref="A165:G165"/>
    <mergeCell ref="A167:G167"/>
    <mergeCell ref="A168:G168"/>
    <mergeCell ref="L161:M161"/>
    <mergeCell ref="I162:J162"/>
    <mergeCell ref="L162:M162"/>
    <mergeCell ref="A160:M160"/>
    <mergeCell ref="A161:G162"/>
    <mergeCell ref="H161:H162"/>
    <mergeCell ref="I161:J161"/>
    <mergeCell ref="A155:G155"/>
    <mergeCell ref="A156:G156"/>
    <mergeCell ref="A152:G152"/>
    <mergeCell ref="A153:G153"/>
    <mergeCell ref="A142:G142"/>
    <mergeCell ref="A144:G144"/>
    <mergeCell ref="A145:G145"/>
    <mergeCell ref="A146:G146"/>
    <mergeCell ref="A147:G147"/>
    <mergeCell ref="A148:G148"/>
    <mergeCell ref="A111:G111"/>
    <mergeCell ref="A154:G154"/>
    <mergeCell ref="A141:G141"/>
    <mergeCell ref="A139:G139"/>
    <mergeCell ref="A132:M132"/>
    <mergeCell ref="A133:G134"/>
    <mergeCell ref="K147:K149"/>
    <mergeCell ref="L147:M149"/>
    <mergeCell ref="H144:H146"/>
    <mergeCell ref="I144:J146"/>
    <mergeCell ref="A106:G106"/>
    <mergeCell ref="K104:K106"/>
    <mergeCell ref="A104:G104"/>
    <mergeCell ref="A105:G105"/>
    <mergeCell ref="H104:H106"/>
    <mergeCell ref="I104:J106"/>
    <mergeCell ref="A107:G107"/>
    <mergeCell ref="I107:J109"/>
    <mergeCell ref="K110:K112"/>
    <mergeCell ref="K113:K115"/>
    <mergeCell ref="L110:M112"/>
    <mergeCell ref="A109:G109"/>
    <mergeCell ref="A112:G112"/>
    <mergeCell ref="A115:G115"/>
    <mergeCell ref="L113:M115"/>
    <mergeCell ref="H113:H115"/>
    <mergeCell ref="A88:G88"/>
    <mergeCell ref="A85:G85"/>
    <mergeCell ref="A86:G86"/>
    <mergeCell ref="A87:G87"/>
    <mergeCell ref="H86:H88"/>
    <mergeCell ref="I86:J88"/>
    <mergeCell ref="A83:G83"/>
    <mergeCell ref="A84:G84"/>
    <mergeCell ref="H83:H85"/>
    <mergeCell ref="I83:J85"/>
    <mergeCell ref="A79:G79"/>
    <mergeCell ref="A80:G80"/>
    <mergeCell ref="A81:G81"/>
    <mergeCell ref="H80:H82"/>
    <mergeCell ref="I80:J82"/>
    <mergeCell ref="A77:G77"/>
    <mergeCell ref="A78:G78"/>
    <mergeCell ref="H77:H79"/>
    <mergeCell ref="I77:J79"/>
    <mergeCell ref="K77:K79"/>
    <mergeCell ref="A82:G82"/>
    <mergeCell ref="K80:K82"/>
    <mergeCell ref="A74:G74"/>
    <mergeCell ref="A75:G75"/>
    <mergeCell ref="H74:H76"/>
    <mergeCell ref="I74:J76"/>
    <mergeCell ref="A76:G76"/>
    <mergeCell ref="H65:H67"/>
    <mergeCell ref="I65:J67"/>
    <mergeCell ref="A70:G70"/>
    <mergeCell ref="A71:G71"/>
    <mergeCell ref="A72:G72"/>
    <mergeCell ref="A67:G67"/>
    <mergeCell ref="A68:G68"/>
    <mergeCell ref="L62:M64"/>
    <mergeCell ref="K65:K67"/>
    <mergeCell ref="L65:M67"/>
    <mergeCell ref="A62:G62"/>
    <mergeCell ref="A63:G63"/>
    <mergeCell ref="H62:H64"/>
    <mergeCell ref="I62:J64"/>
    <mergeCell ref="A64:G64"/>
    <mergeCell ref="A65:G65"/>
    <mergeCell ref="A66:G66"/>
    <mergeCell ref="A49:G49"/>
    <mergeCell ref="A50:G50"/>
    <mergeCell ref="A51:G51"/>
    <mergeCell ref="H49:H51"/>
    <mergeCell ref="H60:H61"/>
    <mergeCell ref="H55:H57"/>
    <mergeCell ref="A52:G52"/>
    <mergeCell ref="A57:G57"/>
    <mergeCell ref="I49:J51"/>
    <mergeCell ref="A60:G61"/>
    <mergeCell ref="I31:J33"/>
    <mergeCell ref="A32:G32"/>
    <mergeCell ref="A47:G47"/>
    <mergeCell ref="A48:G48"/>
    <mergeCell ref="A44:G44"/>
    <mergeCell ref="A45:G45"/>
    <mergeCell ref="A46:G46"/>
    <mergeCell ref="A43:G43"/>
    <mergeCell ref="L31:M33"/>
    <mergeCell ref="A31:G31"/>
    <mergeCell ref="A33:G33"/>
    <mergeCell ref="K34:K36"/>
    <mergeCell ref="L34:M36"/>
    <mergeCell ref="A36:G36"/>
    <mergeCell ref="A34:G34"/>
    <mergeCell ref="A35:G35"/>
    <mergeCell ref="H34:H36"/>
    <mergeCell ref="I34:J36"/>
    <mergeCell ref="H28:H30"/>
    <mergeCell ref="I28:J30"/>
    <mergeCell ref="K28:K30"/>
    <mergeCell ref="L28:M30"/>
    <mergeCell ref="A30:G30"/>
    <mergeCell ref="A25:G25"/>
    <mergeCell ref="K31:K33"/>
    <mergeCell ref="A23:G23"/>
    <mergeCell ref="H22:H24"/>
    <mergeCell ref="I22:J24"/>
    <mergeCell ref="K22:K24"/>
    <mergeCell ref="A29:G29"/>
    <mergeCell ref="A22:G22"/>
    <mergeCell ref="A27:G27"/>
    <mergeCell ref="H31:H33"/>
    <mergeCell ref="A28:G28"/>
    <mergeCell ref="A19:M19"/>
    <mergeCell ref="A20:G21"/>
    <mergeCell ref="H20:H21"/>
    <mergeCell ref="I20:J20"/>
    <mergeCell ref="I21:J21"/>
    <mergeCell ref="L20:M20"/>
    <mergeCell ref="L21:M21"/>
    <mergeCell ref="L22:M24"/>
    <mergeCell ref="A24:G24"/>
    <mergeCell ref="A26:G26"/>
    <mergeCell ref="H25:H27"/>
    <mergeCell ref="I25:J27"/>
    <mergeCell ref="K25:K27"/>
    <mergeCell ref="L25:M27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T420</dc:creator>
  <cp:keywords/>
  <dc:description/>
  <cp:lastModifiedBy>Berec Eva, Ing.</cp:lastModifiedBy>
  <cp:lastPrinted>2021-10-03T12:28:12Z</cp:lastPrinted>
  <dcterms:created xsi:type="dcterms:W3CDTF">2018-01-18T14:41:12Z</dcterms:created>
  <dcterms:modified xsi:type="dcterms:W3CDTF">2023-01-23T14:14:47Z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