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trnava-my.sharepoint.com/personal/bazala_trnava_sk/Documents/ZsNH 2022/Prechody/Podklady 200922/"/>
    </mc:Choice>
  </mc:AlternateContent>
  <xr:revisionPtr revIDLastSave="0" documentId="8_{550FF888-FBC8-496E-AE85-AD8F1D8E03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1413-1 - SO-01- Priechod ..." sheetId="2" r:id="rId2"/>
    <sheet name="1413-4 - SO-04- Priechod ..." sheetId="3" r:id="rId3"/>
    <sheet name="1413-5 - SO 05 - Priechod..." sheetId="4" r:id="rId4"/>
    <sheet name="1413-7 - SO 07 - Priechod..." sheetId="5" r:id="rId5"/>
    <sheet name="1413-8 - SO 08 - Priechod..." sheetId="6" r:id="rId6"/>
    <sheet name="1413-9 - SO 09 - Priechod..." sheetId="7" r:id="rId7"/>
    <sheet name="1413-12 - SO 12 - Priecho..." sheetId="8" r:id="rId8"/>
    <sheet name="1413-13 - SO 13 - Priecho..." sheetId="9" r:id="rId9"/>
    <sheet name="1413-14 - SO 14 - Priecho..." sheetId="10" r:id="rId10"/>
  </sheets>
  <definedNames>
    <definedName name="_xlnm._FilterDatabase" localSheetId="1" hidden="1">'1413-1 - SO-01- Priechod ...'!$C$128:$K$151</definedName>
    <definedName name="_xlnm._FilterDatabase" localSheetId="7" hidden="1">'1413-12 - SO 12 - Priecho...'!$C$128:$K$157</definedName>
    <definedName name="_xlnm._FilterDatabase" localSheetId="8" hidden="1">'1413-13 - SO 13 - Priecho...'!$C$130:$K$164</definedName>
    <definedName name="_xlnm._FilterDatabase" localSheetId="9" hidden="1">'1413-14 - SO 14 - Priecho...'!$C$132:$K$264</definedName>
    <definedName name="_xlnm._FilterDatabase" localSheetId="2" hidden="1">'1413-4 - SO-04- Priechod ...'!$C$128:$K$164</definedName>
    <definedName name="_xlnm._FilterDatabase" localSheetId="3" hidden="1">'1413-5 - SO 05 - Priechod...'!$C$128:$K$150</definedName>
    <definedName name="_xlnm._FilterDatabase" localSheetId="4" hidden="1">'1413-7 - SO 07 - Priechod...'!$C$133:$K$244</definedName>
    <definedName name="_xlnm._FilterDatabase" localSheetId="5" hidden="1">'1413-8 - SO 08 - Priechod...'!$C$130:$K$225</definedName>
    <definedName name="_xlnm._FilterDatabase" localSheetId="6" hidden="1">'1413-9 - SO 09 - Priechod...'!$C$128:$K$153</definedName>
    <definedName name="_xlnm.Print_Titles" localSheetId="1">'1413-1 - SO-01- Priechod ...'!$128:$128</definedName>
    <definedName name="_xlnm.Print_Titles" localSheetId="7">'1413-12 - SO 12 - Priecho...'!$128:$128</definedName>
    <definedName name="_xlnm.Print_Titles" localSheetId="8">'1413-13 - SO 13 - Priecho...'!$130:$130</definedName>
    <definedName name="_xlnm.Print_Titles" localSheetId="9">'1413-14 - SO 14 - Priecho...'!$132:$132</definedName>
    <definedName name="_xlnm.Print_Titles" localSheetId="2">'1413-4 - SO-04- Priechod ...'!$128:$128</definedName>
    <definedName name="_xlnm.Print_Titles" localSheetId="3">'1413-5 - SO 05 - Priechod...'!$128:$128</definedName>
    <definedName name="_xlnm.Print_Titles" localSheetId="4">'1413-7 - SO 07 - Priechod...'!$133:$133</definedName>
    <definedName name="_xlnm.Print_Titles" localSheetId="5">'1413-8 - SO 08 - Priechod...'!$130:$130</definedName>
    <definedName name="_xlnm.Print_Titles" localSheetId="6">'1413-9 - SO 09 - Priechod...'!$128:$128</definedName>
    <definedName name="_xlnm.Print_Titles" localSheetId="0">'Rekapitulácia stavby'!$92:$92</definedName>
    <definedName name="_xlnm.Print_Area" localSheetId="1">'1413-1 - SO-01- Priechod ...'!$C$4:$J$76,'1413-1 - SO-01- Priechod ...'!$C$82:$J$110,'1413-1 - SO-01- Priechod ...'!$C$116:$J$151</definedName>
    <definedName name="_xlnm.Print_Area" localSheetId="7">'1413-12 - SO 12 - Priecho...'!$C$4:$J$76,'1413-12 - SO 12 - Priecho...'!$C$82:$J$110,'1413-12 - SO 12 - Priecho...'!$C$116:$J$157</definedName>
    <definedName name="_xlnm.Print_Area" localSheetId="8">'1413-13 - SO 13 - Priecho...'!$C$4:$J$76,'1413-13 - SO 13 - Priecho...'!$C$82:$J$112,'1413-13 - SO 13 - Priecho...'!$C$118:$J$164</definedName>
    <definedName name="_xlnm.Print_Area" localSheetId="9">'1413-14 - SO 14 - Priecho...'!$C$4:$J$76,'1413-14 - SO 14 - Priecho...'!$C$82:$J$114,'1413-14 - SO 14 - Priecho...'!$C$120:$J$264</definedName>
    <definedName name="_xlnm.Print_Area" localSheetId="2">'1413-4 - SO-04- Priechod ...'!$C$4:$J$76,'1413-4 - SO-04- Priechod ...'!$C$82:$J$110,'1413-4 - SO-04- Priechod ...'!$C$116:$J$164</definedName>
    <definedName name="_xlnm.Print_Area" localSheetId="3">'1413-5 - SO 05 - Priechod...'!$C$4:$J$76,'1413-5 - SO 05 - Priechod...'!$C$82:$J$110,'1413-5 - SO 05 - Priechod...'!$C$116:$J$150</definedName>
    <definedName name="_xlnm.Print_Area" localSheetId="4">'1413-7 - SO 07 - Priechod...'!$C$4:$J$76,'1413-7 - SO 07 - Priechod...'!$C$82:$J$115,'1413-7 - SO 07 - Priechod...'!$C$121:$J$244</definedName>
    <definedName name="_xlnm.Print_Area" localSheetId="5">'1413-8 - SO 08 - Priechod...'!$C$4:$J$76,'1413-8 - SO 08 - Priechod...'!$C$82:$J$112,'1413-8 - SO 08 - Priechod...'!$C$118:$J$225</definedName>
    <definedName name="_xlnm.Print_Area" localSheetId="6">'1413-9 - SO 09 - Priechod...'!$C$4:$J$76,'1413-9 - SO 09 - Priechod...'!$C$82:$J$110,'1413-9 - SO 09 - Priechod...'!$C$116:$J$153</definedName>
    <definedName name="_xlnm.Print_Area" localSheetId="0">'Rekapitulácia stavby'!$D$4:$AO$76,'Rekapitulácia stavby'!$C$82:$AQ$111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0" l="1"/>
  <c r="J38" i="10"/>
  <c r="AY103" i="1"/>
  <c r="J37" i="10"/>
  <c r="AX103" i="1"/>
  <c r="BI264" i="10"/>
  <c r="BH264" i="10"/>
  <c r="BG264" i="10"/>
  <c r="BE264" i="10"/>
  <c r="T264" i="10"/>
  <c r="T263" i="10" s="1"/>
  <c r="T262" i="10" s="1"/>
  <c r="R264" i="10"/>
  <c r="R263" i="10"/>
  <c r="R262" i="10"/>
  <c r="P264" i="10"/>
  <c r="P263" i="10" s="1"/>
  <c r="P262" i="10" s="1"/>
  <c r="BI261" i="10"/>
  <c r="BH261" i="10"/>
  <c r="BG261" i="10"/>
  <c r="BE261" i="10"/>
  <c r="T261" i="10"/>
  <c r="T260" i="10" s="1"/>
  <c r="R261" i="10"/>
  <c r="R260" i="10" s="1"/>
  <c r="P261" i="10"/>
  <c r="P260" i="10" s="1"/>
  <c r="BI259" i="10"/>
  <c r="BH259" i="10"/>
  <c r="BG259" i="10"/>
  <c r="BE259" i="10"/>
  <c r="T259" i="10"/>
  <c r="R259" i="10"/>
  <c r="P259" i="10"/>
  <c r="BI258" i="10"/>
  <c r="BH258" i="10"/>
  <c r="BG258" i="10"/>
  <c r="BE258" i="10"/>
  <c r="T258" i="10"/>
  <c r="R258" i="10"/>
  <c r="P258" i="10"/>
  <c r="BI257" i="10"/>
  <c r="BH257" i="10"/>
  <c r="BG257" i="10"/>
  <c r="BE257" i="10"/>
  <c r="T257" i="10"/>
  <c r="R257" i="10"/>
  <c r="P257" i="10"/>
  <c r="BI256" i="10"/>
  <c r="BH256" i="10"/>
  <c r="BG256" i="10"/>
  <c r="BE256" i="10"/>
  <c r="T256" i="10"/>
  <c r="R256" i="10"/>
  <c r="P256" i="10"/>
  <c r="BI254" i="10"/>
  <c r="BH254" i="10"/>
  <c r="BG254" i="10"/>
  <c r="BE254" i="10"/>
  <c r="T254" i="10"/>
  <c r="R254" i="10"/>
  <c r="P254" i="10"/>
  <c r="BI253" i="10"/>
  <c r="BH253" i="10"/>
  <c r="BG253" i="10"/>
  <c r="BE253" i="10"/>
  <c r="T253" i="10"/>
  <c r="R253" i="10"/>
  <c r="P253" i="10"/>
  <c r="BI252" i="10"/>
  <c r="BH252" i="10"/>
  <c r="BG252" i="10"/>
  <c r="BE252" i="10"/>
  <c r="T252" i="10"/>
  <c r="R252" i="10"/>
  <c r="P252" i="10"/>
  <c r="BI251" i="10"/>
  <c r="BH251" i="10"/>
  <c r="BG251" i="10"/>
  <c r="BE251" i="10"/>
  <c r="T251" i="10"/>
  <c r="R251" i="10"/>
  <c r="P251" i="10"/>
  <c r="BI245" i="10"/>
  <c r="BH245" i="10"/>
  <c r="BG245" i="10"/>
  <c r="BE245" i="10"/>
  <c r="T245" i="10"/>
  <c r="R245" i="10"/>
  <c r="P245" i="10"/>
  <c r="BI239" i="10"/>
  <c r="BH239" i="10"/>
  <c r="BG239" i="10"/>
  <c r="BE239" i="10"/>
  <c r="T239" i="10"/>
  <c r="R239" i="10"/>
  <c r="P239" i="10"/>
  <c r="BI237" i="10"/>
  <c r="BH237" i="10"/>
  <c r="BG237" i="10"/>
  <c r="BE237" i="10"/>
  <c r="T237" i="10"/>
  <c r="R237" i="10"/>
  <c r="P237" i="10"/>
  <c r="BI234" i="10"/>
  <c r="BH234" i="10"/>
  <c r="BG234" i="10"/>
  <c r="BE234" i="10"/>
  <c r="T234" i="10"/>
  <c r="R234" i="10"/>
  <c r="P234" i="10"/>
  <c r="BI232" i="10"/>
  <c r="BH232" i="10"/>
  <c r="BG232" i="10"/>
  <c r="BE232" i="10"/>
  <c r="T232" i="10"/>
  <c r="R232" i="10"/>
  <c r="P232" i="10"/>
  <c r="BI229" i="10"/>
  <c r="BH229" i="10"/>
  <c r="BG229" i="10"/>
  <c r="BE229" i="10"/>
  <c r="T229" i="10"/>
  <c r="R229" i="10"/>
  <c r="P229" i="10"/>
  <c r="BI228" i="10"/>
  <c r="BH228" i="10"/>
  <c r="BG228" i="10"/>
  <c r="BE228" i="10"/>
  <c r="T228" i="10"/>
  <c r="R228" i="10"/>
  <c r="P228" i="10"/>
  <c r="BI225" i="10"/>
  <c r="BH225" i="10"/>
  <c r="BG225" i="10"/>
  <c r="BE225" i="10"/>
  <c r="T225" i="10"/>
  <c r="R225" i="10"/>
  <c r="P225" i="10"/>
  <c r="BI222" i="10"/>
  <c r="BH222" i="10"/>
  <c r="BG222" i="10"/>
  <c r="BE222" i="10"/>
  <c r="T222" i="10"/>
  <c r="R222" i="10"/>
  <c r="P222" i="10"/>
  <c r="BI219" i="10"/>
  <c r="BH219" i="10"/>
  <c r="BG219" i="10"/>
  <c r="BE219" i="10"/>
  <c r="T219" i="10"/>
  <c r="R219" i="10"/>
  <c r="P219" i="10"/>
  <c r="BI216" i="10"/>
  <c r="BH216" i="10"/>
  <c r="BG216" i="10"/>
  <c r="BE216" i="10"/>
  <c r="T216" i="10"/>
  <c r="R216" i="10"/>
  <c r="P216" i="10"/>
  <c r="BI212" i="10"/>
  <c r="BH212" i="10"/>
  <c r="BG212" i="10"/>
  <c r="BE212" i="10"/>
  <c r="T212" i="10"/>
  <c r="R212" i="10"/>
  <c r="P212" i="10"/>
  <c r="BI206" i="10"/>
  <c r="BH206" i="10"/>
  <c r="BG206" i="10"/>
  <c r="BE206" i="10"/>
  <c r="T206" i="10"/>
  <c r="R206" i="10"/>
  <c r="P206" i="10"/>
  <c r="BI202" i="10"/>
  <c r="BH202" i="10"/>
  <c r="BG202" i="10"/>
  <c r="BE202" i="10"/>
  <c r="T202" i="10"/>
  <c r="R202" i="10"/>
  <c r="P202" i="10"/>
  <c r="BI195" i="10"/>
  <c r="BH195" i="10"/>
  <c r="BG195" i="10"/>
  <c r="BE195" i="10"/>
  <c r="T195" i="10"/>
  <c r="R195" i="10"/>
  <c r="P195" i="10"/>
  <c r="BI185" i="10"/>
  <c r="BH185" i="10"/>
  <c r="BG185" i="10"/>
  <c r="BE185" i="10"/>
  <c r="T185" i="10"/>
  <c r="R185" i="10"/>
  <c r="P185" i="10"/>
  <c r="BI183" i="10"/>
  <c r="BH183" i="10"/>
  <c r="BG183" i="10"/>
  <c r="BE183" i="10"/>
  <c r="T183" i="10"/>
  <c r="R183" i="10"/>
  <c r="P183" i="10"/>
  <c r="BI181" i="10"/>
  <c r="BH181" i="10"/>
  <c r="BG181" i="10"/>
  <c r="BE181" i="10"/>
  <c r="T181" i="10"/>
  <c r="R181" i="10"/>
  <c r="P181" i="10"/>
  <c r="BI179" i="10"/>
  <c r="BH179" i="10"/>
  <c r="BG179" i="10"/>
  <c r="BE179" i="10"/>
  <c r="T179" i="10"/>
  <c r="R179" i="10"/>
  <c r="P179" i="10"/>
  <c r="BI177" i="10"/>
  <c r="BH177" i="10"/>
  <c r="BG177" i="10"/>
  <c r="BE177" i="10"/>
  <c r="T177" i="10"/>
  <c r="R177" i="10"/>
  <c r="P177" i="10"/>
  <c r="BI175" i="10"/>
  <c r="BH175" i="10"/>
  <c r="BG175" i="10"/>
  <c r="BE175" i="10"/>
  <c r="T175" i="10"/>
  <c r="R175" i="10"/>
  <c r="P175" i="10"/>
  <c r="BI173" i="10"/>
  <c r="BH173" i="10"/>
  <c r="BG173" i="10"/>
  <c r="BE173" i="10"/>
  <c r="T173" i="10"/>
  <c r="R173" i="10"/>
  <c r="P173" i="10"/>
  <c r="BI171" i="10"/>
  <c r="BH171" i="10"/>
  <c r="BG171" i="10"/>
  <c r="BE171" i="10"/>
  <c r="T171" i="10"/>
  <c r="R171" i="10"/>
  <c r="P171" i="10"/>
  <c r="BI169" i="10"/>
  <c r="BH169" i="10"/>
  <c r="BG169" i="10"/>
  <c r="BE169" i="10"/>
  <c r="T169" i="10"/>
  <c r="R169" i="10"/>
  <c r="P169" i="10"/>
  <c r="BI167" i="10"/>
  <c r="BH167" i="10"/>
  <c r="BG167" i="10"/>
  <c r="BE167" i="10"/>
  <c r="T167" i="10"/>
  <c r="R167" i="10"/>
  <c r="P167" i="10"/>
  <c r="BI165" i="10"/>
  <c r="BH165" i="10"/>
  <c r="BG165" i="10"/>
  <c r="BE165" i="10"/>
  <c r="T165" i="10"/>
  <c r="R165" i="10"/>
  <c r="P165" i="10"/>
  <c r="BI163" i="10"/>
  <c r="BH163" i="10"/>
  <c r="BG163" i="10"/>
  <c r="BE163" i="10"/>
  <c r="T163" i="10"/>
  <c r="R163" i="10"/>
  <c r="P163" i="10"/>
  <c r="BI160" i="10"/>
  <c r="BH160" i="10"/>
  <c r="BG160" i="10"/>
  <c r="BE160" i="10"/>
  <c r="T160" i="10"/>
  <c r="R160" i="10"/>
  <c r="P160" i="10"/>
  <c r="BI157" i="10"/>
  <c r="BH157" i="10"/>
  <c r="BG157" i="10"/>
  <c r="BE157" i="10"/>
  <c r="T157" i="10"/>
  <c r="R157" i="10"/>
  <c r="P157" i="10"/>
  <c r="BI151" i="10"/>
  <c r="BH151" i="10"/>
  <c r="BG151" i="10"/>
  <c r="BE151" i="10"/>
  <c r="T151" i="10"/>
  <c r="R151" i="10"/>
  <c r="P151" i="10"/>
  <c r="BI145" i="10"/>
  <c r="BH145" i="10"/>
  <c r="BG145" i="10"/>
  <c r="BE145" i="10"/>
  <c r="T145" i="10"/>
  <c r="R145" i="10"/>
  <c r="P145" i="10"/>
  <c r="BI142" i="10"/>
  <c r="BH142" i="10"/>
  <c r="BG142" i="10"/>
  <c r="BE142" i="10"/>
  <c r="T142" i="10"/>
  <c r="R142" i="10"/>
  <c r="P142" i="10"/>
  <c r="BI139" i="10"/>
  <c r="BH139" i="10"/>
  <c r="BG139" i="10"/>
  <c r="BE139" i="10"/>
  <c r="T139" i="10"/>
  <c r="R139" i="10"/>
  <c r="P139" i="10"/>
  <c r="BI136" i="10"/>
  <c r="BH136" i="10"/>
  <c r="BG136" i="10"/>
  <c r="BE136" i="10"/>
  <c r="T136" i="10"/>
  <c r="R136" i="10"/>
  <c r="P136" i="10"/>
  <c r="J129" i="10"/>
  <c r="F129" i="10"/>
  <c r="F127" i="10"/>
  <c r="E125" i="10"/>
  <c r="BI112" i="10"/>
  <c r="BH112" i="10"/>
  <c r="BG112" i="10"/>
  <c r="BE112" i="10"/>
  <c r="BI111" i="10"/>
  <c r="BH111" i="10"/>
  <c r="BG111" i="10"/>
  <c r="BF111" i="10"/>
  <c r="BE111" i="10"/>
  <c r="BI110" i="10"/>
  <c r="BH110" i="10"/>
  <c r="BG110" i="10"/>
  <c r="BF110" i="10"/>
  <c r="BE110" i="10"/>
  <c r="BI109" i="10"/>
  <c r="BH109" i="10"/>
  <c r="BG109" i="10"/>
  <c r="BF109" i="10"/>
  <c r="BE109" i="10"/>
  <c r="BI108" i="10"/>
  <c r="BH108" i="10"/>
  <c r="BG108" i="10"/>
  <c r="BF108" i="10"/>
  <c r="BE108" i="10"/>
  <c r="BI107" i="10"/>
  <c r="BH107" i="10"/>
  <c r="BG107" i="10"/>
  <c r="BF107" i="10"/>
  <c r="BE107" i="10"/>
  <c r="J91" i="10"/>
  <c r="F91" i="10"/>
  <c r="F89" i="10"/>
  <c r="E87" i="10"/>
  <c r="J24" i="10"/>
  <c r="E24" i="10"/>
  <c r="J92" i="10" s="1"/>
  <c r="J23" i="10"/>
  <c r="J18" i="10"/>
  <c r="E18" i="10"/>
  <c r="F130" i="10" s="1"/>
  <c r="J17" i="10"/>
  <c r="J12" i="10"/>
  <c r="J127" i="10" s="1"/>
  <c r="E7" i="10"/>
  <c r="E85" i="10"/>
  <c r="J39" i="9"/>
  <c r="J38" i="9"/>
  <c r="AY102" i="1" s="1"/>
  <c r="J37" i="9"/>
  <c r="AX102" i="1"/>
  <c r="BI164" i="9"/>
  <c r="BH164" i="9"/>
  <c r="BG164" i="9"/>
  <c r="BE164" i="9"/>
  <c r="T164" i="9"/>
  <c r="T163" i="9" s="1"/>
  <c r="R164" i="9"/>
  <c r="R163" i="9"/>
  <c r="P164" i="9"/>
  <c r="P163" i="9" s="1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47" i="9"/>
  <c r="BH147" i="9"/>
  <c r="BG147" i="9"/>
  <c r="BE147" i="9"/>
  <c r="T147" i="9"/>
  <c r="R147" i="9"/>
  <c r="P147" i="9"/>
  <c r="BI144" i="9"/>
  <c r="BH144" i="9"/>
  <c r="BG144" i="9"/>
  <c r="BE144" i="9"/>
  <c r="T144" i="9"/>
  <c r="R144" i="9"/>
  <c r="P144" i="9"/>
  <c r="BI141" i="9"/>
  <c r="BH141" i="9"/>
  <c r="BG141" i="9"/>
  <c r="BE141" i="9"/>
  <c r="T141" i="9"/>
  <c r="R141" i="9"/>
  <c r="P141" i="9"/>
  <c r="BI138" i="9"/>
  <c r="BH138" i="9"/>
  <c r="BG138" i="9"/>
  <c r="BE138" i="9"/>
  <c r="T138" i="9"/>
  <c r="R138" i="9"/>
  <c r="P138" i="9"/>
  <c r="BI134" i="9"/>
  <c r="BH134" i="9"/>
  <c r="BG134" i="9"/>
  <c r="BE134" i="9"/>
  <c r="T134" i="9"/>
  <c r="T133" i="9"/>
  <c r="R134" i="9"/>
  <c r="R133" i="9"/>
  <c r="P134" i="9"/>
  <c r="P133" i="9"/>
  <c r="J127" i="9"/>
  <c r="F127" i="9"/>
  <c r="F125" i="9"/>
  <c r="E123" i="9"/>
  <c r="BI110" i="9"/>
  <c r="BH110" i="9"/>
  <c r="BG110" i="9"/>
  <c r="BE110" i="9"/>
  <c r="BI109" i="9"/>
  <c r="BH109" i="9"/>
  <c r="BG109" i="9"/>
  <c r="BF109" i="9"/>
  <c r="BE109" i="9"/>
  <c r="BI108" i="9"/>
  <c r="BH108" i="9"/>
  <c r="BG108" i="9"/>
  <c r="BF108" i="9"/>
  <c r="BE108" i="9"/>
  <c r="BI107" i="9"/>
  <c r="BH107" i="9"/>
  <c r="BG107" i="9"/>
  <c r="BF107" i="9"/>
  <c r="BE107" i="9"/>
  <c r="BI106" i="9"/>
  <c r="BH106" i="9"/>
  <c r="BG106" i="9"/>
  <c r="BF106" i="9"/>
  <c r="BE106" i="9"/>
  <c r="BI105" i="9"/>
  <c r="BH105" i="9"/>
  <c r="BG105" i="9"/>
  <c r="BF105" i="9"/>
  <c r="BE105" i="9"/>
  <c r="J91" i="9"/>
  <c r="F91" i="9"/>
  <c r="F89" i="9"/>
  <c r="E87" i="9"/>
  <c r="J24" i="9"/>
  <c r="E24" i="9"/>
  <c r="J128" i="9"/>
  <c r="J23" i="9"/>
  <c r="J18" i="9"/>
  <c r="E18" i="9"/>
  <c r="F92" i="9"/>
  <c r="J17" i="9"/>
  <c r="J12" i="9"/>
  <c r="J125" i="9" s="1"/>
  <c r="E7" i="9"/>
  <c r="E121" i="9" s="1"/>
  <c r="J39" i="8"/>
  <c r="J38" i="8"/>
  <c r="AY101" i="1"/>
  <c r="J37" i="8"/>
  <c r="AX101" i="1"/>
  <c r="BI157" i="8"/>
  <c r="BH157" i="8"/>
  <c r="BG157" i="8"/>
  <c r="BE157" i="8"/>
  <c r="T157" i="8"/>
  <c r="T156" i="8"/>
  <c r="R157" i="8"/>
  <c r="R156" i="8"/>
  <c r="P157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5" i="8"/>
  <c r="BH145" i="8"/>
  <c r="BG145" i="8"/>
  <c r="BE145" i="8"/>
  <c r="T145" i="8"/>
  <c r="R145" i="8"/>
  <c r="P145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2" i="8"/>
  <c r="BH132" i="8"/>
  <c r="BG132" i="8"/>
  <c r="BE132" i="8"/>
  <c r="T132" i="8"/>
  <c r="R132" i="8"/>
  <c r="P132" i="8"/>
  <c r="J125" i="8"/>
  <c r="F125" i="8"/>
  <c r="F123" i="8"/>
  <c r="E121" i="8"/>
  <c r="BI108" i="8"/>
  <c r="BH108" i="8"/>
  <c r="BG108" i="8"/>
  <c r="BE108" i="8"/>
  <c r="BI107" i="8"/>
  <c r="BH107" i="8"/>
  <c r="BG107" i="8"/>
  <c r="BF107" i="8"/>
  <c r="BE107" i="8"/>
  <c r="BI106" i="8"/>
  <c r="BH106" i="8"/>
  <c r="BG106" i="8"/>
  <c r="BF106" i="8"/>
  <c r="BE106" i="8"/>
  <c r="BI105" i="8"/>
  <c r="BH105" i="8"/>
  <c r="BG105" i="8"/>
  <c r="BF105" i="8"/>
  <c r="BE105" i="8"/>
  <c r="BI104" i="8"/>
  <c r="BH104" i="8"/>
  <c r="BG104" i="8"/>
  <c r="BF104" i="8"/>
  <c r="BE104" i="8"/>
  <c r="BI103" i="8"/>
  <c r="BH103" i="8"/>
  <c r="BG103" i="8"/>
  <c r="BF103" i="8"/>
  <c r="BE103" i="8"/>
  <c r="J91" i="8"/>
  <c r="F91" i="8"/>
  <c r="F89" i="8"/>
  <c r="E87" i="8"/>
  <c r="J24" i="8"/>
  <c r="E24" i="8"/>
  <c r="J126" i="8" s="1"/>
  <c r="J23" i="8"/>
  <c r="J18" i="8"/>
  <c r="E18" i="8"/>
  <c r="F126" i="8" s="1"/>
  <c r="J17" i="8"/>
  <c r="J12" i="8"/>
  <c r="J123" i="8"/>
  <c r="E7" i="8"/>
  <c r="E119" i="8"/>
  <c r="J39" i="7"/>
  <c r="J38" i="7"/>
  <c r="AY100" i="1" s="1"/>
  <c r="J37" i="7"/>
  <c r="AX100" i="1" s="1"/>
  <c r="BI153" i="7"/>
  <c r="BH153" i="7"/>
  <c r="BG153" i="7"/>
  <c r="BE153" i="7"/>
  <c r="T153" i="7"/>
  <c r="T152" i="7" s="1"/>
  <c r="R153" i="7"/>
  <c r="R152" i="7" s="1"/>
  <c r="P153" i="7"/>
  <c r="P152" i="7" s="1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2" i="7"/>
  <c r="BH132" i="7"/>
  <c r="BG132" i="7"/>
  <c r="BE132" i="7"/>
  <c r="T132" i="7"/>
  <c r="R132" i="7"/>
  <c r="P132" i="7"/>
  <c r="J125" i="7"/>
  <c r="F125" i="7"/>
  <c r="F123" i="7"/>
  <c r="E121" i="7"/>
  <c r="BI108" i="7"/>
  <c r="BH108" i="7"/>
  <c r="BG108" i="7"/>
  <c r="BE108" i="7"/>
  <c r="BI107" i="7"/>
  <c r="BH107" i="7"/>
  <c r="BG107" i="7"/>
  <c r="BF107" i="7"/>
  <c r="BE107" i="7"/>
  <c r="BI106" i="7"/>
  <c r="BH106" i="7"/>
  <c r="BG106" i="7"/>
  <c r="BF106" i="7"/>
  <c r="BE106" i="7"/>
  <c r="BI105" i="7"/>
  <c r="BH105" i="7"/>
  <c r="BG105" i="7"/>
  <c r="BF105" i="7"/>
  <c r="BE105" i="7"/>
  <c r="BI104" i="7"/>
  <c r="BH104" i="7"/>
  <c r="BG104" i="7"/>
  <c r="BF104" i="7"/>
  <c r="BE104" i="7"/>
  <c r="BI103" i="7"/>
  <c r="BH103" i="7"/>
  <c r="BG103" i="7"/>
  <c r="BF103" i="7"/>
  <c r="BE103" i="7"/>
  <c r="J91" i="7"/>
  <c r="F91" i="7"/>
  <c r="F89" i="7"/>
  <c r="E87" i="7"/>
  <c r="J24" i="7"/>
  <c r="E24" i="7"/>
  <c r="J92" i="7"/>
  <c r="J23" i="7"/>
  <c r="J18" i="7"/>
  <c r="E18" i="7"/>
  <c r="F126" i="7"/>
  <c r="J17" i="7"/>
  <c r="J12" i="7"/>
  <c r="J89" i="7" s="1"/>
  <c r="E7" i="7"/>
  <c r="E119" i="7" s="1"/>
  <c r="J39" i="6"/>
  <c r="J38" i="6"/>
  <c r="AY99" i="1"/>
  <c r="J37" i="6"/>
  <c r="AX99" i="1"/>
  <c r="BI225" i="6"/>
  <c r="BH225" i="6"/>
  <c r="BG225" i="6"/>
  <c r="BE225" i="6"/>
  <c r="T225" i="6"/>
  <c r="T224" i="6"/>
  <c r="R225" i="6"/>
  <c r="R224" i="6"/>
  <c r="P225" i="6"/>
  <c r="P224" i="6"/>
  <c r="BI223" i="6"/>
  <c r="BH223" i="6"/>
  <c r="BG223" i="6"/>
  <c r="BE223" i="6"/>
  <c r="T223" i="6"/>
  <c r="R223" i="6"/>
  <c r="P223" i="6"/>
  <c r="BI222" i="6"/>
  <c r="BH222" i="6"/>
  <c r="BG222" i="6"/>
  <c r="BE222" i="6"/>
  <c r="T222" i="6"/>
  <c r="R222" i="6"/>
  <c r="P222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8" i="6"/>
  <c r="BH218" i="6"/>
  <c r="BG218" i="6"/>
  <c r="BE218" i="6"/>
  <c r="T218" i="6"/>
  <c r="R218" i="6"/>
  <c r="P218" i="6"/>
  <c r="BI217" i="6"/>
  <c r="BH217" i="6"/>
  <c r="BG217" i="6"/>
  <c r="BE217" i="6"/>
  <c r="T217" i="6"/>
  <c r="R217" i="6"/>
  <c r="P217" i="6"/>
  <c r="BI216" i="6"/>
  <c r="BH216" i="6"/>
  <c r="BG216" i="6"/>
  <c r="BE216" i="6"/>
  <c r="T216" i="6"/>
  <c r="R216" i="6"/>
  <c r="P216" i="6"/>
  <c r="BI215" i="6"/>
  <c r="BH215" i="6"/>
  <c r="BG215" i="6"/>
  <c r="BE215" i="6"/>
  <c r="T215" i="6"/>
  <c r="R215" i="6"/>
  <c r="P215" i="6"/>
  <c r="BI214" i="6"/>
  <c r="BH214" i="6"/>
  <c r="BG214" i="6"/>
  <c r="BE214" i="6"/>
  <c r="T214" i="6"/>
  <c r="R214" i="6"/>
  <c r="P214" i="6"/>
  <c r="BI213" i="6"/>
  <c r="BH213" i="6"/>
  <c r="BG213" i="6"/>
  <c r="BE213" i="6"/>
  <c r="T213" i="6"/>
  <c r="R213" i="6"/>
  <c r="P213" i="6"/>
  <c r="BI210" i="6"/>
  <c r="BH210" i="6"/>
  <c r="BG210" i="6"/>
  <c r="BE210" i="6"/>
  <c r="T210" i="6"/>
  <c r="R210" i="6"/>
  <c r="P210" i="6"/>
  <c r="BI207" i="6"/>
  <c r="BH207" i="6"/>
  <c r="BG207" i="6"/>
  <c r="BE207" i="6"/>
  <c r="T207" i="6"/>
  <c r="R207" i="6"/>
  <c r="P207" i="6"/>
  <c r="BI205" i="6"/>
  <c r="BH205" i="6"/>
  <c r="BG205" i="6"/>
  <c r="BE205" i="6"/>
  <c r="T205" i="6"/>
  <c r="R205" i="6"/>
  <c r="P205" i="6"/>
  <c r="BI202" i="6"/>
  <c r="BH202" i="6"/>
  <c r="BG202" i="6"/>
  <c r="BE202" i="6"/>
  <c r="T202" i="6"/>
  <c r="R202" i="6"/>
  <c r="P202" i="6"/>
  <c r="BI201" i="6"/>
  <c r="BH201" i="6"/>
  <c r="BG201" i="6"/>
  <c r="BE201" i="6"/>
  <c r="T201" i="6"/>
  <c r="R201" i="6"/>
  <c r="P201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88" i="6"/>
  <c r="BH188" i="6"/>
  <c r="BG188" i="6"/>
  <c r="BE188" i="6"/>
  <c r="T188" i="6"/>
  <c r="R188" i="6"/>
  <c r="P188" i="6"/>
  <c r="BI184" i="6"/>
  <c r="BH184" i="6"/>
  <c r="BG184" i="6"/>
  <c r="BE184" i="6"/>
  <c r="T184" i="6"/>
  <c r="R184" i="6"/>
  <c r="P184" i="6"/>
  <c r="BI180" i="6"/>
  <c r="BH180" i="6"/>
  <c r="BG180" i="6"/>
  <c r="BE180" i="6"/>
  <c r="T180" i="6"/>
  <c r="R180" i="6"/>
  <c r="P180" i="6"/>
  <c r="BI176" i="6"/>
  <c r="BH176" i="6"/>
  <c r="BG176" i="6"/>
  <c r="BE176" i="6"/>
  <c r="T176" i="6"/>
  <c r="R176" i="6"/>
  <c r="P176" i="6"/>
  <c r="BI173" i="6"/>
  <c r="BH173" i="6"/>
  <c r="BG173" i="6"/>
  <c r="BE173" i="6"/>
  <c r="T173" i="6"/>
  <c r="R173" i="6"/>
  <c r="P173" i="6"/>
  <c r="BI169" i="6"/>
  <c r="BH169" i="6"/>
  <c r="BG169" i="6"/>
  <c r="BE169" i="6"/>
  <c r="T169" i="6"/>
  <c r="R169" i="6"/>
  <c r="P169" i="6"/>
  <c r="BI163" i="6"/>
  <c r="BH163" i="6"/>
  <c r="BG163" i="6"/>
  <c r="BE163" i="6"/>
  <c r="T163" i="6"/>
  <c r="R163" i="6"/>
  <c r="P163" i="6"/>
  <c r="BI160" i="6"/>
  <c r="BH160" i="6"/>
  <c r="BG160" i="6"/>
  <c r="BE160" i="6"/>
  <c r="T160" i="6"/>
  <c r="R160" i="6"/>
  <c r="P160" i="6"/>
  <c r="BI157" i="6"/>
  <c r="BH157" i="6"/>
  <c r="BG157" i="6"/>
  <c r="BE157" i="6"/>
  <c r="T157" i="6"/>
  <c r="R157" i="6"/>
  <c r="P157" i="6"/>
  <c r="BI154" i="6"/>
  <c r="BH154" i="6"/>
  <c r="BG154" i="6"/>
  <c r="BE154" i="6"/>
  <c r="T154" i="6"/>
  <c r="R154" i="6"/>
  <c r="P154" i="6"/>
  <c r="BI148" i="6"/>
  <c r="BH148" i="6"/>
  <c r="BG148" i="6"/>
  <c r="BE148" i="6"/>
  <c r="T148" i="6"/>
  <c r="R148" i="6"/>
  <c r="P148" i="6"/>
  <c r="BI145" i="6"/>
  <c r="BH145" i="6"/>
  <c r="BG145" i="6"/>
  <c r="BE145" i="6"/>
  <c r="T145" i="6"/>
  <c r="R145" i="6"/>
  <c r="P145" i="6"/>
  <c r="BI142" i="6"/>
  <c r="BH142" i="6"/>
  <c r="BG142" i="6"/>
  <c r="BE142" i="6"/>
  <c r="T142" i="6"/>
  <c r="R142" i="6"/>
  <c r="P142" i="6"/>
  <c r="BI139" i="6"/>
  <c r="BH139" i="6"/>
  <c r="BG139" i="6"/>
  <c r="BE139" i="6"/>
  <c r="T139" i="6"/>
  <c r="R139" i="6"/>
  <c r="P139" i="6"/>
  <c r="BI136" i="6"/>
  <c r="BH136" i="6"/>
  <c r="BG136" i="6"/>
  <c r="BE136" i="6"/>
  <c r="T136" i="6"/>
  <c r="R136" i="6"/>
  <c r="P136" i="6"/>
  <c r="BI134" i="6"/>
  <c r="BH134" i="6"/>
  <c r="BG134" i="6"/>
  <c r="BE134" i="6"/>
  <c r="T134" i="6"/>
  <c r="R134" i="6"/>
  <c r="P134" i="6"/>
  <c r="J127" i="6"/>
  <c r="F127" i="6"/>
  <c r="F125" i="6"/>
  <c r="E123" i="6"/>
  <c r="BI110" i="6"/>
  <c r="BH110" i="6"/>
  <c r="BG110" i="6"/>
  <c r="BE110" i="6"/>
  <c r="BI109" i="6"/>
  <c r="BH109" i="6"/>
  <c r="BG109" i="6"/>
  <c r="BF109" i="6"/>
  <c r="BE109" i="6"/>
  <c r="BI108" i="6"/>
  <c r="BH108" i="6"/>
  <c r="BG108" i="6"/>
  <c r="BF108" i="6"/>
  <c r="BE108" i="6"/>
  <c r="BI107" i="6"/>
  <c r="BH107" i="6"/>
  <c r="BG107" i="6"/>
  <c r="BF107" i="6"/>
  <c r="BE107" i="6"/>
  <c r="BI106" i="6"/>
  <c r="BH106" i="6"/>
  <c r="BG106" i="6"/>
  <c r="BF106" i="6"/>
  <c r="BE106" i="6"/>
  <c r="BI105" i="6"/>
  <c r="BH105" i="6"/>
  <c r="BG105" i="6"/>
  <c r="BF105" i="6"/>
  <c r="BE105" i="6"/>
  <c r="J91" i="6"/>
  <c r="F91" i="6"/>
  <c r="F89" i="6"/>
  <c r="E87" i="6"/>
  <c r="J24" i="6"/>
  <c r="E24" i="6"/>
  <c r="J128" i="6" s="1"/>
  <c r="J23" i="6"/>
  <c r="J18" i="6"/>
  <c r="E18" i="6"/>
  <c r="F128" i="6" s="1"/>
  <c r="J17" i="6"/>
  <c r="J12" i="6"/>
  <c r="J125" i="6"/>
  <c r="E7" i="6"/>
  <c r="E121" i="6"/>
  <c r="J39" i="5"/>
  <c r="J38" i="5"/>
  <c r="AY98" i="1" s="1"/>
  <c r="J37" i="5"/>
  <c r="AX98" i="1" s="1"/>
  <c r="BI244" i="5"/>
  <c r="BH244" i="5"/>
  <c r="BG244" i="5"/>
  <c r="BE244" i="5"/>
  <c r="T244" i="5"/>
  <c r="T243" i="5" s="1"/>
  <c r="T242" i="5" s="1"/>
  <c r="R244" i="5"/>
  <c r="R243" i="5"/>
  <c r="R242" i="5" s="1"/>
  <c r="P244" i="5"/>
  <c r="P243" i="5" s="1"/>
  <c r="P242" i="5" s="1"/>
  <c r="BI241" i="5"/>
  <c r="BH241" i="5"/>
  <c r="BG241" i="5"/>
  <c r="BE241" i="5"/>
  <c r="T241" i="5"/>
  <c r="T240" i="5"/>
  <c r="R241" i="5"/>
  <c r="R240" i="5"/>
  <c r="P241" i="5"/>
  <c r="P240" i="5"/>
  <c r="BI239" i="5"/>
  <c r="BH239" i="5"/>
  <c r="BG239" i="5"/>
  <c r="BE239" i="5"/>
  <c r="T239" i="5"/>
  <c r="R239" i="5"/>
  <c r="P239" i="5"/>
  <c r="BI238" i="5"/>
  <c r="BH238" i="5"/>
  <c r="BG238" i="5"/>
  <c r="BE238" i="5"/>
  <c r="T238" i="5"/>
  <c r="R238" i="5"/>
  <c r="P238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32" i="5"/>
  <c r="BH232" i="5"/>
  <c r="BG232" i="5"/>
  <c r="BE232" i="5"/>
  <c r="T232" i="5"/>
  <c r="R232" i="5"/>
  <c r="P232" i="5"/>
  <c r="BI231" i="5"/>
  <c r="BH231" i="5"/>
  <c r="BG231" i="5"/>
  <c r="BE231" i="5"/>
  <c r="T231" i="5"/>
  <c r="R231" i="5"/>
  <c r="P231" i="5"/>
  <c r="BI230" i="5"/>
  <c r="BH230" i="5"/>
  <c r="BG230" i="5"/>
  <c r="BE230" i="5"/>
  <c r="T230" i="5"/>
  <c r="R230" i="5"/>
  <c r="P230" i="5"/>
  <c r="BI229" i="5"/>
  <c r="BH229" i="5"/>
  <c r="BG229" i="5"/>
  <c r="BE229" i="5"/>
  <c r="T229" i="5"/>
  <c r="R229" i="5"/>
  <c r="P229" i="5"/>
  <c r="BI223" i="5"/>
  <c r="BH223" i="5"/>
  <c r="BG223" i="5"/>
  <c r="BE223" i="5"/>
  <c r="T223" i="5"/>
  <c r="R223" i="5"/>
  <c r="P223" i="5"/>
  <c r="BI217" i="5"/>
  <c r="BH217" i="5"/>
  <c r="BG217" i="5"/>
  <c r="BE217" i="5"/>
  <c r="T217" i="5"/>
  <c r="R217" i="5"/>
  <c r="P217" i="5"/>
  <c r="BI215" i="5"/>
  <c r="BH215" i="5"/>
  <c r="BG215" i="5"/>
  <c r="BE215" i="5"/>
  <c r="T215" i="5"/>
  <c r="R215" i="5"/>
  <c r="P215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8" i="5"/>
  <c r="BH208" i="5"/>
  <c r="BG208" i="5"/>
  <c r="BE208" i="5"/>
  <c r="T208" i="5"/>
  <c r="R208" i="5"/>
  <c r="P208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4" i="5"/>
  <c r="BH194" i="5"/>
  <c r="BG194" i="5"/>
  <c r="BE194" i="5"/>
  <c r="T194" i="5"/>
  <c r="R194" i="5"/>
  <c r="P194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6" i="5"/>
  <c r="BH186" i="5"/>
  <c r="BG186" i="5"/>
  <c r="BE186" i="5"/>
  <c r="T186" i="5"/>
  <c r="R186" i="5"/>
  <c r="P186" i="5"/>
  <c r="BI183" i="5"/>
  <c r="BH183" i="5"/>
  <c r="BG183" i="5"/>
  <c r="BE183" i="5"/>
  <c r="T183" i="5"/>
  <c r="R183" i="5"/>
  <c r="P183" i="5"/>
  <c r="BI181" i="5"/>
  <c r="BH181" i="5"/>
  <c r="BG181" i="5"/>
  <c r="BE181" i="5"/>
  <c r="T181" i="5"/>
  <c r="R181" i="5"/>
  <c r="P181" i="5"/>
  <c r="BI176" i="5"/>
  <c r="BH176" i="5"/>
  <c r="BG176" i="5"/>
  <c r="BE176" i="5"/>
  <c r="T176" i="5"/>
  <c r="R176" i="5"/>
  <c r="P176" i="5"/>
  <c r="BI173" i="5"/>
  <c r="BH173" i="5"/>
  <c r="BG173" i="5"/>
  <c r="BE173" i="5"/>
  <c r="T173" i="5"/>
  <c r="R173" i="5"/>
  <c r="P173" i="5"/>
  <c r="BI169" i="5"/>
  <c r="BH169" i="5"/>
  <c r="BG169" i="5"/>
  <c r="BE169" i="5"/>
  <c r="T169" i="5"/>
  <c r="R169" i="5"/>
  <c r="P169" i="5"/>
  <c r="BI163" i="5"/>
  <c r="BH163" i="5"/>
  <c r="BG163" i="5"/>
  <c r="BE163" i="5"/>
  <c r="T163" i="5"/>
  <c r="R163" i="5"/>
  <c r="P163" i="5"/>
  <c r="BI157" i="5"/>
  <c r="BH157" i="5"/>
  <c r="BG157" i="5"/>
  <c r="BE157" i="5"/>
  <c r="T157" i="5"/>
  <c r="R157" i="5"/>
  <c r="P157" i="5"/>
  <c r="BI154" i="5"/>
  <c r="BH154" i="5"/>
  <c r="BG154" i="5"/>
  <c r="BE154" i="5"/>
  <c r="T154" i="5"/>
  <c r="R154" i="5"/>
  <c r="P154" i="5"/>
  <c r="BI151" i="5"/>
  <c r="BH151" i="5"/>
  <c r="BG151" i="5"/>
  <c r="BE151" i="5"/>
  <c r="T151" i="5"/>
  <c r="R151" i="5"/>
  <c r="P151" i="5"/>
  <c r="BI148" i="5"/>
  <c r="BH148" i="5"/>
  <c r="BG148" i="5"/>
  <c r="BE148" i="5"/>
  <c r="T148" i="5"/>
  <c r="R148" i="5"/>
  <c r="P148" i="5"/>
  <c r="BI145" i="5"/>
  <c r="BH145" i="5"/>
  <c r="BG145" i="5"/>
  <c r="BE145" i="5"/>
  <c r="T145" i="5"/>
  <c r="R145" i="5"/>
  <c r="P145" i="5"/>
  <c r="BI139" i="5"/>
  <c r="BH139" i="5"/>
  <c r="BG139" i="5"/>
  <c r="BE139" i="5"/>
  <c r="T139" i="5"/>
  <c r="R139" i="5"/>
  <c r="P139" i="5"/>
  <c r="BI137" i="5"/>
  <c r="BH137" i="5"/>
  <c r="BG137" i="5"/>
  <c r="BE137" i="5"/>
  <c r="T137" i="5"/>
  <c r="R137" i="5"/>
  <c r="P137" i="5"/>
  <c r="J130" i="5"/>
  <c r="F130" i="5"/>
  <c r="F128" i="5"/>
  <c r="E126" i="5"/>
  <c r="BI113" i="5"/>
  <c r="BH113" i="5"/>
  <c r="BG113" i="5"/>
  <c r="BE113" i="5"/>
  <c r="BI112" i="5"/>
  <c r="BH112" i="5"/>
  <c r="BG112" i="5"/>
  <c r="BF112" i="5"/>
  <c r="BE112" i="5"/>
  <c r="BI111" i="5"/>
  <c r="BH111" i="5"/>
  <c r="BG111" i="5"/>
  <c r="BF111" i="5"/>
  <c r="BE111" i="5"/>
  <c r="BI110" i="5"/>
  <c r="BH110" i="5"/>
  <c r="BG110" i="5"/>
  <c r="BF110" i="5"/>
  <c r="BE110" i="5"/>
  <c r="BI109" i="5"/>
  <c r="BH109" i="5"/>
  <c r="BG109" i="5"/>
  <c r="BF109" i="5"/>
  <c r="BE109" i="5"/>
  <c r="BI108" i="5"/>
  <c r="BH108" i="5"/>
  <c r="BG108" i="5"/>
  <c r="BF108" i="5"/>
  <c r="BE108" i="5"/>
  <c r="J91" i="5"/>
  <c r="F91" i="5"/>
  <c r="F89" i="5"/>
  <c r="E87" i="5"/>
  <c r="J24" i="5"/>
  <c r="E24" i="5"/>
  <c r="J131" i="5"/>
  <c r="J23" i="5"/>
  <c r="J18" i="5"/>
  <c r="E18" i="5"/>
  <c r="F131" i="5"/>
  <c r="J17" i="5"/>
  <c r="J12" i="5"/>
  <c r="J128" i="5" s="1"/>
  <c r="E7" i="5"/>
  <c r="E124" i="5" s="1"/>
  <c r="J39" i="4"/>
  <c r="J38" i="4"/>
  <c r="AY97" i="1"/>
  <c r="J37" i="4"/>
  <c r="AX97" i="1"/>
  <c r="BI150" i="4"/>
  <c r="BH150" i="4"/>
  <c r="BG150" i="4"/>
  <c r="BE150" i="4"/>
  <c r="T150" i="4"/>
  <c r="T149" i="4"/>
  <c r="R150" i="4"/>
  <c r="R149" i="4"/>
  <c r="P150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8" i="4"/>
  <c r="BH138" i="4"/>
  <c r="BG138" i="4"/>
  <c r="BE138" i="4"/>
  <c r="T138" i="4"/>
  <c r="R138" i="4"/>
  <c r="P138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2" i="4"/>
  <c r="BH132" i="4"/>
  <c r="BG132" i="4"/>
  <c r="BE132" i="4"/>
  <c r="T132" i="4"/>
  <c r="R132" i="4"/>
  <c r="P132" i="4"/>
  <c r="J125" i="4"/>
  <c r="F125" i="4"/>
  <c r="F123" i="4"/>
  <c r="E121" i="4"/>
  <c r="BI108" i="4"/>
  <c r="BH108" i="4"/>
  <c r="BG108" i="4"/>
  <c r="BE108" i="4"/>
  <c r="BI107" i="4"/>
  <c r="BH107" i="4"/>
  <c r="BG107" i="4"/>
  <c r="BF107" i="4"/>
  <c r="BE107" i="4"/>
  <c r="BI106" i="4"/>
  <c r="BH106" i="4"/>
  <c r="BG106" i="4"/>
  <c r="BF106" i="4"/>
  <c r="BE106" i="4"/>
  <c r="BI105" i="4"/>
  <c r="BH105" i="4"/>
  <c r="BG105" i="4"/>
  <c r="BF105" i="4"/>
  <c r="BE105" i="4"/>
  <c r="BI104" i="4"/>
  <c r="BH104" i="4"/>
  <c r="BG104" i="4"/>
  <c r="BF104" i="4"/>
  <c r="BE104" i="4"/>
  <c r="BI103" i="4"/>
  <c r="BH103" i="4"/>
  <c r="BG103" i="4"/>
  <c r="BF103" i="4"/>
  <c r="BE103" i="4"/>
  <c r="J91" i="4"/>
  <c r="F91" i="4"/>
  <c r="F89" i="4"/>
  <c r="E87" i="4"/>
  <c r="J24" i="4"/>
  <c r="E24" i="4"/>
  <c r="J126" i="4"/>
  <c r="J23" i="4"/>
  <c r="J18" i="4"/>
  <c r="E18" i="4"/>
  <c r="F126" i="4"/>
  <c r="J17" i="4"/>
  <c r="J12" i="4"/>
  <c r="J123" i="4" s="1"/>
  <c r="E7" i="4"/>
  <c r="E119" i="4" s="1"/>
  <c r="J39" i="3"/>
  <c r="J38" i="3"/>
  <c r="AY96" i="1"/>
  <c r="J37" i="3"/>
  <c r="AX96" i="1"/>
  <c r="BI164" i="3"/>
  <c r="BH164" i="3"/>
  <c r="BG164" i="3"/>
  <c r="BE164" i="3"/>
  <c r="T164" i="3"/>
  <c r="T163" i="3"/>
  <c r="R164" i="3"/>
  <c r="R163" i="3"/>
  <c r="P164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4" i="3"/>
  <c r="BH154" i="3"/>
  <c r="BG154" i="3"/>
  <c r="BE154" i="3"/>
  <c r="T154" i="3"/>
  <c r="R154" i="3"/>
  <c r="P154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6" i="3"/>
  <c r="BH146" i="3"/>
  <c r="BG146" i="3"/>
  <c r="BE146" i="3"/>
  <c r="T146" i="3"/>
  <c r="R146" i="3"/>
  <c r="P146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2" i="3"/>
  <c r="BH132" i="3"/>
  <c r="BG132" i="3"/>
  <c r="BE132" i="3"/>
  <c r="T132" i="3"/>
  <c r="R132" i="3"/>
  <c r="P132" i="3"/>
  <c r="J125" i="3"/>
  <c r="F125" i="3"/>
  <c r="F123" i="3"/>
  <c r="E121" i="3"/>
  <c r="BI108" i="3"/>
  <c r="BH108" i="3"/>
  <c r="BG108" i="3"/>
  <c r="BE108" i="3"/>
  <c r="BI107" i="3"/>
  <c r="BH107" i="3"/>
  <c r="BG107" i="3"/>
  <c r="BF107" i="3"/>
  <c r="BE107" i="3"/>
  <c r="BI106" i="3"/>
  <c r="BH106" i="3"/>
  <c r="BG106" i="3"/>
  <c r="BF106" i="3"/>
  <c r="BE106" i="3"/>
  <c r="BI105" i="3"/>
  <c r="BH105" i="3"/>
  <c r="BG105" i="3"/>
  <c r="BF105" i="3"/>
  <c r="BE105" i="3"/>
  <c r="BI104" i="3"/>
  <c r="BH104" i="3"/>
  <c r="BG104" i="3"/>
  <c r="BF104" i="3"/>
  <c r="BE104" i="3"/>
  <c r="BI103" i="3"/>
  <c r="BH103" i="3"/>
  <c r="BG103" i="3"/>
  <c r="BF103" i="3"/>
  <c r="BE103" i="3"/>
  <c r="J91" i="3"/>
  <c r="F91" i="3"/>
  <c r="F89" i="3"/>
  <c r="E87" i="3"/>
  <c r="J24" i="3"/>
  <c r="E24" i="3"/>
  <c r="J126" i="3"/>
  <c r="J23" i="3"/>
  <c r="J18" i="3"/>
  <c r="E18" i="3"/>
  <c r="F126" i="3"/>
  <c r="J17" i="3"/>
  <c r="J12" i="3"/>
  <c r="J89" i="3" s="1"/>
  <c r="E7" i="3"/>
  <c r="E119" i="3" s="1"/>
  <c r="J39" i="2"/>
  <c r="J38" i="2"/>
  <c r="AY95" i="1"/>
  <c r="J37" i="2"/>
  <c r="AX95" i="1"/>
  <c r="BI151" i="2"/>
  <c r="BH151" i="2"/>
  <c r="BG151" i="2"/>
  <c r="BE151" i="2"/>
  <c r="T151" i="2"/>
  <c r="T150" i="2"/>
  <c r="R151" i="2"/>
  <c r="R150" i="2"/>
  <c r="P151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2" i="2"/>
  <c r="BH132" i="2"/>
  <c r="BG132" i="2"/>
  <c r="BE132" i="2"/>
  <c r="T132" i="2"/>
  <c r="R132" i="2"/>
  <c r="P132" i="2"/>
  <c r="J125" i="2"/>
  <c r="F125" i="2"/>
  <c r="F123" i="2"/>
  <c r="E121" i="2"/>
  <c r="BI108" i="2"/>
  <c r="BH108" i="2"/>
  <c r="BG108" i="2"/>
  <c r="BE108" i="2"/>
  <c r="BI107" i="2"/>
  <c r="BH107" i="2"/>
  <c r="BG107" i="2"/>
  <c r="BF107" i="2"/>
  <c r="BE107" i="2"/>
  <c r="BI106" i="2"/>
  <c r="BH106" i="2"/>
  <c r="BG106" i="2"/>
  <c r="BF106" i="2"/>
  <c r="BE106" i="2"/>
  <c r="BI105" i="2"/>
  <c r="BH105" i="2"/>
  <c r="BG105" i="2"/>
  <c r="BF105" i="2"/>
  <c r="BE105" i="2"/>
  <c r="BI104" i="2"/>
  <c r="BH104" i="2"/>
  <c r="BG104" i="2"/>
  <c r="BF104" i="2"/>
  <c r="BE104" i="2"/>
  <c r="BI103" i="2"/>
  <c r="BH103" i="2"/>
  <c r="BG103" i="2"/>
  <c r="BF103" i="2"/>
  <c r="BE103" i="2"/>
  <c r="J91" i="2"/>
  <c r="F91" i="2"/>
  <c r="F89" i="2"/>
  <c r="E87" i="2"/>
  <c r="J24" i="2"/>
  <c r="E24" i="2"/>
  <c r="J126" i="2"/>
  <c r="J23" i="2"/>
  <c r="J18" i="2"/>
  <c r="E18" i="2"/>
  <c r="F126" i="2"/>
  <c r="J17" i="2"/>
  <c r="J12" i="2"/>
  <c r="J123" i="2" s="1"/>
  <c r="E7" i="2"/>
  <c r="E85" i="2" s="1"/>
  <c r="CK109" i="1"/>
  <c r="CJ109" i="1"/>
  <c r="CI109" i="1"/>
  <c r="CH109" i="1"/>
  <c r="CG109" i="1"/>
  <c r="CF109" i="1"/>
  <c r="BZ109" i="1"/>
  <c r="CE109" i="1"/>
  <c r="CK108" i="1"/>
  <c r="CJ108" i="1"/>
  <c r="CI108" i="1"/>
  <c r="CH108" i="1"/>
  <c r="CG108" i="1"/>
  <c r="CF108" i="1"/>
  <c r="BZ108" i="1"/>
  <c r="CE108" i="1"/>
  <c r="CK107" i="1"/>
  <c r="CJ107" i="1"/>
  <c r="CI107" i="1"/>
  <c r="CH107" i="1"/>
  <c r="CG107" i="1"/>
  <c r="CF107" i="1"/>
  <c r="BZ107" i="1"/>
  <c r="CE107" i="1"/>
  <c r="CK106" i="1"/>
  <c r="CJ106" i="1"/>
  <c r="CI106" i="1"/>
  <c r="CH106" i="1"/>
  <c r="CG106" i="1"/>
  <c r="CF106" i="1"/>
  <c r="BZ106" i="1"/>
  <c r="CE106" i="1"/>
  <c r="L90" i="1"/>
  <c r="AM90" i="1"/>
  <c r="AM89" i="1"/>
  <c r="L89" i="1"/>
  <c r="AM87" i="1"/>
  <c r="L87" i="1"/>
  <c r="L85" i="1"/>
  <c r="L84" i="1"/>
  <c r="J149" i="2"/>
  <c r="BK148" i="2"/>
  <c r="BK146" i="2"/>
  <c r="BK143" i="2"/>
  <c r="J139" i="2"/>
  <c r="J135" i="2"/>
  <c r="J151" i="2"/>
  <c r="BK149" i="2"/>
  <c r="J145" i="2"/>
  <c r="J144" i="2"/>
  <c r="J142" i="2"/>
  <c r="J141" i="2"/>
  <c r="BK136" i="2"/>
  <c r="BK132" i="2"/>
  <c r="AS94" i="1"/>
  <c r="J161" i="3"/>
  <c r="J159" i="3"/>
  <c r="J158" i="3"/>
  <c r="J157" i="3"/>
  <c r="J154" i="3"/>
  <c r="BK150" i="3"/>
  <c r="BK148" i="3"/>
  <c r="J143" i="3"/>
  <c r="J141" i="3"/>
  <c r="J139" i="3"/>
  <c r="J132" i="3"/>
  <c r="BK151" i="3"/>
  <c r="J149" i="3"/>
  <c r="J146" i="3"/>
  <c r="BK142" i="3"/>
  <c r="J140" i="3"/>
  <c r="BK139" i="3"/>
  <c r="BK132" i="3"/>
  <c r="BK150" i="4"/>
  <c r="BK148" i="4"/>
  <c r="BK147" i="4"/>
  <c r="BK145" i="4"/>
  <c r="BK144" i="4"/>
  <c r="BK141" i="4"/>
  <c r="BK140" i="4"/>
  <c r="BK138" i="4"/>
  <c r="BK136" i="4"/>
  <c r="J135" i="4"/>
  <c r="J132" i="4"/>
  <c r="J244" i="5"/>
  <c r="J241" i="5"/>
  <c r="J239" i="5"/>
  <c r="J238" i="5"/>
  <c r="J237" i="5"/>
  <c r="J236" i="5"/>
  <c r="J234" i="5"/>
  <c r="J233" i="5"/>
  <c r="BK232" i="5"/>
  <c r="BK231" i="5"/>
  <c r="BK230" i="5"/>
  <c r="J229" i="5"/>
  <c r="BK223" i="5"/>
  <c r="BK217" i="5"/>
  <c r="BK215" i="5"/>
  <c r="BK212" i="5"/>
  <c r="BK211" i="5"/>
  <c r="BK210" i="5"/>
  <c r="BK208" i="5"/>
  <c r="BK205" i="5"/>
  <c r="BK204" i="5"/>
  <c r="BK203" i="5"/>
  <c r="BK202" i="5"/>
  <c r="BK201" i="5"/>
  <c r="J200" i="5"/>
  <c r="J194" i="5"/>
  <c r="BK192" i="5"/>
  <c r="BK191" i="5"/>
  <c r="BK190" i="5"/>
  <c r="BK189" i="5"/>
  <c r="BK186" i="5"/>
  <c r="J183" i="5"/>
  <c r="BK181" i="5"/>
  <c r="BK176" i="5"/>
  <c r="J176" i="5"/>
  <c r="J173" i="5"/>
  <c r="BK169" i="5"/>
  <c r="BK163" i="5"/>
  <c r="BK157" i="5"/>
  <c r="BK154" i="5"/>
  <c r="BK151" i="5"/>
  <c r="BK148" i="5"/>
  <c r="BK145" i="5"/>
  <c r="BK139" i="5"/>
  <c r="BK137" i="5"/>
  <c r="BK225" i="6"/>
  <c r="BK223" i="6"/>
  <c r="J223" i="6"/>
  <c r="J222" i="6"/>
  <c r="J221" i="6"/>
  <c r="J220" i="6"/>
  <c r="J218" i="6"/>
  <c r="J217" i="6"/>
  <c r="J216" i="6"/>
  <c r="J215" i="6"/>
  <c r="J214" i="6"/>
  <c r="J213" i="6"/>
  <c r="J210" i="6"/>
  <c r="J207" i="6"/>
  <c r="J205" i="6"/>
  <c r="J202" i="6"/>
  <c r="J201" i="6"/>
  <c r="J199" i="6"/>
  <c r="J198" i="6"/>
  <c r="J197" i="6"/>
  <c r="J196" i="6"/>
  <c r="BK194" i="6"/>
  <c r="BK188" i="6"/>
  <c r="BK184" i="6"/>
  <c r="BK180" i="6"/>
  <c r="BK176" i="6"/>
  <c r="BK173" i="6"/>
  <c r="BK169" i="6"/>
  <c r="BK163" i="6"/>
  <c r="BK160" i="6"/>
  <c r="BK157" i="6"/>
  <c r="BK154" i="6"/>
  <c r="BK148" i="6"/>
  <c r="BK145" i="6"/>
  <c r="BK142" i="6"/>
  <c r="BK139" i="6"/>
  <c r="BK136" i="6"/>
  <c r="BK134" i="6"/>
  <c r="J134" i="6"/>
  <c r="J153" i="7"/>
  <c r="J151" i="7"/>
  <c r="J150" i="7"/>
  <c r="J148" i="7"/>
  <c r="J147" i="7"/>
  <c r="J146" i="7"/>
  <c r="J145" i="7"/>
  <c r="J144" i="7"/>
  <c r="J142" i="7"/>
  <c r="BK141" i="7"/>
  <c r="BK140" i="7"/>
  <c r="BK139" i="7"/>
  <c r="J138" i="7"/>
  <c r="BK138" i="7"/>
  <c r="BK157" i="8"/>
  <c r="BK155" i="8"/>
  <c r="BK154" i="8"/>
  <c r="BK151" i="8"/>
  <c r="BK150" i="8"/>
  <c r="BK149" i="8"/>
  <c r="BK148" i="8"/>
  <c r="BK147" i="8"/>
  <c r="BK145" i="8"/>
  <c r="BK142" i="8"/>
  <c r="BK141" i="8"/>
  <c r="BK140" i="8"/>
  <c r="BK139" i="8"/>
  <c r="BK138" i="8"/>
  <c r="BK132" i="8"/>
  <c r="BK164" i="9"/>
  <c r="BK162" i="9"/>
  <c r="J162" i="9"/>
  <c r="BK161" i="9"/>
  <c r="J161" i="9"/>
  <c r="BK158" i="9"/>
  <c r="J158" i="9"/>
  <c r="BK157" i="9"/>
  <c r="J157" i="9"/>
  <c r="J156" i="9"/>
  <c r="BK155" i="9"/>
  <c r="J154" i="9"/>
  <c r="BK153" i="9"/>
  <c r="BK147" i="9"/>
  <c r="J144" i="9"/>
  <c r="J141" i="9"/>
  <c r="J138" i="9"/>
  <c r="BK134" i="9"/>
  <c r="BK156" i="9"/>
  <c r="J155" i="9"/>
  <c r="BK154" i="9"/>
  <c r="J153" i="9"/>
  <c r="BK144" i="9"/>
  <c r="BK138" i="9"/>
  <c r="BK264" i="10"/>
  <c r="J264" i="10"/>
  <c r="J261" i="10"/>
  <c r="J259" i="10"/>
  <c r="J258" i="10"/>
  <c r="J257" i="10"/>
  <c r="J256" i="10"/>
  <c r="J254" i="10"/>
  <c r="J253" i="10"/>
  <c r="J252" i="10"/>
  <c r="J251" i="10"/>
  <c r="BK245" i="10"/>
  <c r="BK239" i="10"/>
  <c r="BK237" i="10"/>
  <c r="BK234" i="10"/>
  <c r="BK232" i="10"/>
  <c r="BK229" i="10"/>
  <c r="J228" i="10"/>
  <c r="J225" i="10"/>
  <c r="J222" i="10"/>
  <c r="J219" i="10"/>
  <c r="J216" i="10"/>
  <c r="J212" i="10"/>
  <c r="J206" i="10"/>
  <c r="J202" i="10"/>
  <c r="J195" i="10"/>
  <c r="J185" i="10"/>
  <c r="BK181" i="10"/>
  <c r="J177" i="10"/>
  <c r="J173" i="10"/>
  <c r="J171" i="10"/>
  <c r="J169" i="10"/>
  <c r="J165" i="10"/>
  <c r="J160" i="10"/>
  <c r="J151" i="10"/>
  <c r="J142" i="10"/>
  <c r="J136" i="10"/>
  <c r="J183" i="10"/>
  <c r="J181" i="10"/>
  <c r="BK179" i="10"/>
  <c r="BK177" i="10"/>
  <c r="BK175" i="10"/>
  <c r="BK173" i="10"/>
  <c r="BK169" i="10"/>
  <c r="BK167" i="10"/>
  <c r="BK165" i="10"/>
  <c r="BK160" i="10"/>
  <c r="BK151" i="10"/>
  <c r="J145" i="10"/>
  <c r="BK139" i="10"/>
  <c r="BK194" i="5"/>
  <c r="J192" i="5"/>
  <c r="J191" i="5"/>
  <c r="J190" i="5"/>
  <c r="J189" i="5"/>
  <c r="J186" i="5"/>
  <c r="BK183" i="5"/>
  <c r="J181" i="5"/>
  <c r="BK173" i="5"/>
  <c r="J169" i="5"/>
  <c r="J163" i="5"/>
  <c r="J157" i="5"/>
  <c r="J154" i="5"/>
  <c r="J151" i="5"/>
  <c r="J148" i="5"/>
  <c r="J145" i="5"/>
  <c r="J139" i="5"/>
  <c r="J137" i="5"/>
  <c r="J225" i="6"/>
  <c r="BK222" i="6"/>
  <c r="BK221" i="6"/>
  <c r="BK220" i="6"/>
  <c r="BK218" i="6"/>
  <c r="BK217" i="6"/>
  <c r="BK216" i="6"/>
  <c r="BK215" i="6"/>
  <c r="BK214" i="6"/>
  <c r="BK213" i="6"/>
  <c r="BK210" i="6"/>
  <c r="BK207" i="6"/>
  <c r="BK205" i="6"/>
  <c r="BK202" i="6"/>
  <c r="BK201" i="6"/>
  <c r="BK199" i="6"/>
  <c r="BK198" i="6"/>
  <c r="BK197" i="6"/>
  <c r="BK196" i="6"/>
  <c r="BK195" i="6"/>
  <c r="J195" i="6"/>
  <c r="J194" i="6"/>
  <c r="J188" i="6"/>
  <c r="J184" i="6"/>
  <c r="J180" i="6"/>
  <c r="J176" i="6"/>
  <c r="J173" i="6"/>
  <c r="J169" i="6"/>
  <c r="J163" i="6"/>
  <c r="J160" i="6"/>
  <c r="J157" i="6"/>
  <c r="J154" i="6"/>
  <c r="J148" i="6"/>
  <c r="J145" i="6"/>
  <c r="J142" i="6"/>
  <c r="J139" i="6"/>
  <c r="J136" i="6"/>
  <c r="BK153" i="7"/>
  <c r="BK151" i="7"/>
  <c r="BK150" i="7"/>
  <c r="BK148" i="7"/>
  <c r="BK147" i="7"/>
  <c r="BK146" i="7"/>
  <c r="BK145" i="7"/>
  <c r="BK144" i="7"/>
  <c r="BK142" i="7"/>
  <c r="J141" i="7"/>
  <c r="J140" i="7"/>
  <c r="J139" i="7"/>
  <c r="J132" i="7"/>
  <c r="BK132" i="7"/>
  <c r="J157" i="8"/>
  <c r="J155" i="8"/>
  <c r="J154" i="8"/>
  <c r="BK152" i="8"/>
  <c r="J152" i="8"/>
  <c r="J151" i="8"/>
  <c r="J150" i="8"/>
  <c r="J149" i="8"/>
  <c r="J148" i="8"/>
  <c r="J147" i="8"/>
  <c r="J145" i="8"/>
  <c r="J142" i="8"/>
  <c r="J141" i="8"/>
  <c r="J140" i="8"/>
  <c r="J139" i="8"/>
  <c r="J138" i="8"/>
  <c r="J132" i="8"/>
  <c r="J164" i="9"/>
  <c r="J147" i="9"/>
  <c r="BK141" i="9"/>
  <c r="J134" i="9"/>
  <c r="BK261" i="10"/>
  <c r="BK259" i="10"/>
  <c r="BK258" i="10"/>
  <c r="BK257" i="10"/>
  <c r="BK256" i="10"/>
  <c r="BK254" i="10"/>
  <c r="BK253" i="10"/>
  <c r="BK252" i="10"/>
  <c r="BK251" i="10"/>
  <c r="J245" i="10"/>
  <c r="J239" i="10"/>
  <c r="J237" i="10"/>
  <c r="J234" i="10"/>
  <c r="J232" i="10"/>
  <c r="J229" i="10"/>
  <c r="BK228" i="10"/>
  <c r="BK225" i="10"/>
  <c r="BK222" i="10"/>
  <c r="BK219" i="10"/>
  <c r="BK216" i="10"/>
  <c r="BK212" i="10"/>
  <c r="BK206" i="10"/>
  <c r="BK202" i="10"/>
  <c r="BK195" i="10"/>
  <c r="BK185" i="10"/>
  <c r="BK183" i="10"/>
  <c r="J179" i="10"/>
  <c r="J175" i="10"/>
  <c r="BK171" i="10"/>
  <c r="J167" i="10"/>
  <c r="J163" i="10"/>
  <c r="J157" i="10"/>
  <c r="BK145" i="10"/>
  <c r="J139" i="10"/>
  <c r="BK163" i="10"/>
  <c r="BK157" i="10"/>
  <c r="BK142" i="10"/>
  <c r="BK136" i="10"/>
  <c r="BK151" i="2"/>
  <c r="J148" i="2"/>
  <c r="BK145" i="2"/>
  <c r="BK142" i="2"/>
  <c r="J136" i="2"/>
  <c r="J132" i="2"/>
  <c r="J146" i="2"/>
  <c r="BK144" i="2"/>
  <c r="J143" i="2"/>
  <c r="BK141" i="2"/>
  <c r="BK139" i="2"/>
  <c r="BK135" i="2"/>
  <c r="BK164" i="3"/>
  <c r="J164" i="3"/>
  <c r="BK162" i="3"/>
  <c r="J162" i="3"/>
  <c r="BK161" i="3"/>
  <c r="BK159" i="3"/>
  <c r="BK158" i="3"/>
  <c r="BK157" i="3"/>
  <c r="J151" i="3"/>
  <c r="BK149" i="3"/>
  <c r="BK146" i="3"/>
  <c r="J142" i="3"/>
  <c r="BK140" i="3"/>
  <c r="BK138" i="3"/>
  <c r="BK154" i="3"/>
  <c r="J150" i="3"/>
  <c r="J148" i="3"/>
  <c r="BK143" i="3"/>
  <c r="BK141" i="3"/>
  <c r="J138" i="3"/>
  <c r="J150" i="4"/>
  <c r="J148" i="4"/>
  <c r="J147" i="4"/>
  <c r="J145" i="4"/>
  <c r="J144" i="4"/>
  <c r="J141" i="4"/>
  <c r="J140" i="4"/>
  <c r="J138" i="4"/>
  <c r="J136" i="4"/>
  <c r="BK135" i="4"/>
  <c r="BK132" i="4"/>
  <c r="BK244" i="5"/>
  <c r="BK241" i="5"/>
  <c r="BK239" i="5"/>
  <c r="BK238" i="5"/>
  <c r="BK237" i="5"/>
  <c r="BK236" i="5"/>
  <c r="BK234" i="5"/>
  <c r="BK233" i="5"/>
  <c r="J232" i="5"/>
  <c r="J231" i="5"/>
  <c r="J230" i="5"/>
  <c r="BK229" i="5"/>
  <c r="J223" i="5"/>
  <c r="J217" i="5"/>
  <c r="J215" i="5"/>
  <c r="J212" i="5"/>
  <c r="J211" i="5"/>
  <c r="J210" i="5"/>
  <c r="J208" i="5"/>
  <c r="J205" i="5"/>
  <c r="J204" i="5"/>
  <c r="J203" i="5"/>
  <c r="J202" i="5"/>
  <c r="J201" i="5"/>
  <c r="BK200" i="5"/>
  <c r="P131" i="2" l="1"/>
  <c r="P130" i="2"/>
  <c r="P129" i="2"/>
  <c r="AU95" i="1"/>
  <c r="T131" i="2"/>
  <c r="T130" i="2"/>
  <c r="T129" i="2"/>
  <c r="BK131" i="3"/>
  <c r="J131" i="3" s="1"/>
  <c r="J98" i="3" s="1"/>
  <c r="R131" i="3"/>
  <c r="R130" i="3"/>
  <c r="R129" i="3" s="1"/>
  <c r="BK131" i="4"/>
  <c r="J131" i="4"/>
  <c r="J98" i="4"/>
  <c r="R131" i="4"/>
  <c r="R130" i="4"/>
  <c r="R129" i="4"/>
  <c r="P136" i="5"/>
  <c r="T136" i="5"/>
  <c r="P156" i="5"/>
  <c r="T156" i="5"/>
  <c r="P188" i="5"/>
  <c r="T188" i="5"/>
  <c r="P193" i="5"/>
  <c r="R193" i="5"/>
  <c r="BK133" i="6"/>
  <c r="J133" i="6" s="1"/>
  <c r="J98" i="6" s="1"/>
  <c r="R133" i="6"/>
  <c r="BK156" i="6"/>
  <c r="J156" i="6" s="1"/>
  <c r="J99" i="6" s="1"/>
  <c r="R156" i="6"/>
  <c r="BK187" i="6"/>
  <c r="J187" i="6" s="1"/>
  <c r="J100" i="6" s="1"/>
  <c r="R187" i="6"/>
  <c r="P131" i="7"/>
  <c r="P130" i="7" s="1"/>
  <c r="P129" i="7" s="1"/>
  <c r="AU100" i="1" s="1"/>
  <c r="R131" i="7"/>
  <c r="R130" i="7" s="1"/>
  <c r="R129" i="7" s="1"/>
  <c r="BK131" i="8"/>
  <c r="R131" i="8"/>
  <c r="R130" i="8" s="1"/>
  <c r="R129" i="8" s="1"/>
  <c r="BK146" i="9"/>
  <c r="J146" i="9"/>
  <c r="J100" i="9" s="1"/>
  <c r="BK137" i="9"/>
  <c r="J137" i="9"/>
  <c r="J99" i="9"/>
  <c r="P137" i="9"/>
  <c r="R137" i="9"/>
  <c r="T137" i="9"/>
  <c r="T132" i="9" s="1"/>
  <c r="T131" i="9" s="1"/>
  <c r="P146" i="9"/>
  <c r="P132" i="9" s="1"/>
  <c r="P131" i="9" s="1"/>
  <c r="AU102" i="1" s="1"/>
  <c r="R146" i="9"/>
  <c r="R132" i="9" s="1"/>
  <c r="R131" i="9" s="1"/>
  <c r="T146" i="9"/>
  <c r="BK131" i="2"/>
  <c r="J131" i="2"/>
  <c r="J98" i="2"/>
  <c r="R131" i="2"/>
  <c r="R130" i="2"/>
  <c r="R129" i="2"/>
  <c r="P131" i="3"/>
  <c r="P130" i="3" s="1"/>
  <c r="P129" i="3" s="1"/>
  <c r="AU96" i="1" s="1"/>
  <c r="T131" i="3"/>
  <c r="T130" i="3" s="1"/>
  <c r="T129" i="3" s="1"/>
  <c r="P131" i="4"/>
  <c r="P130" i="4"/>
  <c r="P129" i="4" s="1"/>
  <c r="AU97" i="1" s="1"/>
  <c r="T131" i="4"/>
  <c r="T130" i="4"/>
  <c r="T129" i="4" s="1"/>
  <c r="BK136" i="5"/>
  <c r="J136" i="5"/>
  <c r="J98" i="5"/>
  <c r="R136" i="5"/>
  <c r="BK156" i="5"/>
  <c r="J156" i="5"/>
  <c r="J99" i="5"/>
  <c r="R156" i="5"/>
  <c r="BK188" i="5"/>
  <c r="J188" i="5"/>
  <c r="J100" i="5"/>
  <c r="R188" i="5"/>
  <c r="BK193" i="5"/>
  <c r="J193" i="5"/>
  <c r="J101" i="5"/>
  <c r="T193" i="5"/>
  <c r="P133" i="6"/>
  <c r="T133" i="6"/>
  <c r="P156" i="6"/>
  <c r="T156" i="6"/>
  <c r="P187" i="6"/>
  <c r="T187" i="6"/>
  <c r="BK131" i="7"/>
  <c r="J131" i="7" s="1"/>
  <c r="J98" i="7" s="1"/>
  <c r="T131" i="7"/>
  <c r="T130" i="7"/>
  <c r="T129" i="7" s="1"/>
  <c r="P131" i="8"/>
  <c r="P130" i="8"/>
  <c r="P129" i="8"/>
  <c r="AU101" i="1" s="1"/>
  <c r="T131" i="8"/>
  <c r="T130" i="8"/>
  <c r="T129" i="8"/>
  <c r="BK135" i="10"/>
  <c r="R135" i="10"/>
  <c r="BK180" i="10"/>
  <c r="J180" i="10"/>
  <c r="J99" i="10" s="1"/>
  <c r="R180" i="10"/>
  <c r="BK221" i="10"/>
  <c r="J221" i="10"/>
  <c r="J100" i="10" s="1"/>
  <c r="R221" i="10"/>
  <c r="P135" i="10"/>
  <c r="T135" i="10"/>
  <c r="P180" i="10"/>
  <c r="T180" i="10"/>
  <c r="P221" i="10"/>
  <c r="T221" i="10"/>
  <c r="BK163" i="3"/>
  <c r="J163" i="3"/>
  <c r="J99" i="3"/>
  <c r="BK149" i="4"/>
  <c r="J149" i="4" s="1"/>
  <c r="J99" i="4" s="1"/>
  <c r="BK240" i="5"/>
  <c r="J240" i="5"/>
  <c r="J102" i="5" s="1"/>
  <c r="BK224" i="6"/>
  <c r="J224" i="6"/>
  <c r="J101" i="6"/>
  <c r="BK152" i="7"/>
  <c r="J152" i="7"/>
  <c r="J99" i="7"/>
  <c r="BK156" i="8"/>
  <c r="J156" i="8" s="1"/>
  <c r="J99" i="8" s="1"/>
  <c r="BK133" i="9"/>
  <c r="J133" i="9"/>
  <c r="J98" i="9" s="1"/>
  <c r="BK163" i="9"/>
  <c r="J163" i="9"/>
  <c r="J101" i="9"/>
  <c r="BK150" i="2"/>
  <c r="J150" i="2"/>
  <c r="J99" i="2"/>
  <c r="BK243" i="5"/>
  <c r="J243" i="5" s="1"/>
  <c r="J104" i="5" s="1"/>
  <c r="BK260" i="10"/>
  <c r="J260" i="10"/>
  <c r="J101" i="10" s="1"/>
  <c r="BK263" i="10"/>
  <c r="J263" i="10"/>
  <c r="J103" i="10"/>
  <c r="J89" i="10"/>
  <c r="F92" i="10"/>
  <c r="E123" i="10"/>
  <c r="J130" i="10"/>
  <c r="BF142" i="10"/>
  <c r="BF160" i="10"/>
  <c r="BF169" i="10"/>
  <c r="BF171" i="10"/>
  <c r="BF179" i="10"/>
  <c r="BF185" i="10"/>
  <c r="BF136" i="10"/>
  <c r="BF139" i="10"/>
  <c r="BF145" i="10"/>
  <c r="BF151" i="10"/>
  <c r="BF157" i="10"/>
  <c r="BF163" i="10"/>
  <c r="BF165" i="10"/>
  <c r="BF167" i="10"/>
  <c r="BF173" i="10"/>
  <c r="BF175" i="10"/>
  <c r="BF177" i="10"/>
  <c r="BF181" i="10"/>
  <c r="BF183" i="10"/>
  <c r="BF195" i="10"/>
  <c r="BF202" i="10"/>
  <c r="BF206" i="10"/>
  <c r="BF212" i="10"/>
  <c r="BF216" i="10"/>
  <c r="BF219" i="10"/>
  <c r="BF222" i="10"/>
  <c r="BF225" i="10"/>
  <c r="BF228" i="10"/>
  <c r="BF229" i="10"/>
  <c r="BF232" i="10"/>
  <c r="BF234" i="10"/>
  <c r="BF237" i="10"/>
  <c r="BF239" i="10"/>
  <c r="BF245" i="10"/>
  <c r="BF251" i="10"/>
  <c r="BF252" i="10"/>
  <c r="BF253" i="10"/>
  <c r="BF254" i="10"/>
  <c r="BF256" i="10"/>
  <c r="BF257" i="10"/>
  <c r="BF258" i="10"/>
  <c r="BF259" i="10"/>
  <c r="BF261" i="10"/>
  <c r="BF264" i="10"/>
  <c r="J131" i="8"/>
  <c r="J98" i="8"/>
  <c r="E85" i="9"/>
  <c r="J89" i="9"/>
  <c r="J92" i="9"/>
  <c r="F128" i="9"/>
  <c r="BF147" i="9"/>
  <c r="BF154" i="9"/>
  <c r="BF155" i="9"/>
  <c r="BF134" i="9"/>
  <c r="BF138" i="9"/>
  <c r="BF141" i="9"/>
  <c r="BF144" i="9"/>
  <c r="BF153" i="9"/>
  <c r="BF156" i="9"/>
  <c r="BF157" i="9"/>
  <c r="BF158" i="9"/>
  <c r="BF161" i="9"/>
  <c r="BF162" i="9"/>
  <c r="BF164" i="9"/>
  <c r="E85" i="8"/>
  <c r="J89" i="8"/>
  <c r="F92" i="8"/>
  <c r="J92" i="8"/>
  <c r="BF132" i="8"/>
  <c r="BF138" i="8"/>
  <c r="BF139" i="8"/>
  <c r="BF140" i="8"/>
  <c r="BF141" i="8"/>
  <c r="BF142" i="8"/>
  <c r="BF145" i="8"/>
  <c r="BF147" i="8"/>
  <c r="BF148" i="8"/>
  <c r="BF149" i="8"/>
  <c r="BF150" i="8"/>
  <c r="BF151" i="8"/>
  <c r="BF152" i="8"/>
  <c r="BF154" i="8"/>
  <c r="BF155" i="8"/>
  <c r="BF157" i="8"/>
  <c r="F92" i="7"/>
  <c r="J123" i="7"/>
  <c r="J126" i="7"/>
  <c r="BF132" i="7"/>
  <c r="BF138" i="7"/>
  <c r="E85" i="7"/>
  <c r="BF139" i="7"/>
  <c r="BF140" i="7"/>
  <c r="BF141" i="7"/>
  <c r="BF142" i="7"/>
  <c r="BF144" i="7"/>
  <c r="BF145" i="7"/>
  <c r="BF146" i="7"/>
  <c r="BF147" i="7"/>
  <c r="BF148" i="7"/>
  <c r="BF150" i="7"/>
  <c r="BF151" i="7"/>
  <c r="BF153" i="7"/>
  <c r="J92" i="6"/>
  <c r="E85" i="6"/>
  <c r="J89" i="6"/>
  <c r="F92" i="6"/>
  <c r="BF134" i="6"/>
  <c r="BF136" i="6"/>
  <c r="BF139" i="6"/>
  <c r="BF142" i="6"/>
  <c r="BF145" i="6"/>
  <c r="BF148" i="6"/>
  <c r="BF154" i="6"/>
  <c r="BF157" i="6"/>
  <c r="BF160" i="6"/>
  <c r="BF163" i="6"/>
  <c r="BF169" i="6"/>
  <c r="BF173" i="6"/>
  <c r="BF176" i="6"/>
  <c r="BF180" i="6"/>
  <c r="BF184" i="6"/>
  <c r="BF188" i="6"/>
  <c r="BF194" i="6"/>
  <c r="BF195" i="6"/>
  <c r="BF196" i="6"/>
  <c r="BF197" i="6"/>
  <c r="BF198" i="6"/>
  <c r="BF199" i="6"/>
  <c r="BF201" i="6"/>
  <c r="BF202" i="6"/>
  <c r="BF205" i="6"/>
  <c r="BF207" i="6"/>
  <c r="BF210" i="6"/>
  <c r="BF213" i="6"/>
  <c r="BF214" i="6"/>
  <c r="BF215" i="6"/>
  <c r="BF216" i="6"/>
  <c r="BF217" i="6"/>
  <c r="BF218" i="6"/>
  <c r="BF220" i="6"/>
  <c r="BF221" i="6"/>
  <c r="BF222" i="6"/>
  <c r="BF223" i="6"/>
  <c r="BF225" i="6"/>
  <c r="E85" i="5"/>
  <c r="J89" i="5"/>
  <c r="F92" i="5"/>
  <c r="J92" i="5"/>
  <c r="BF137" i="5"/>
  <c r="BF139" i="5"/>
  <c r="BF145" i="5"/>
  <c r="BF148" i="5"/>
  <c r="BF151" i="5"/>
  <c r="BF154" i="5"/>
  <c r="BF157" i="5"/>
  <c r="BF163" i="5"/>
  <c r="BF169" i="5"/>
  <c r="BF173" i="5"/>
  <c r="BF176" i="5"/>
  <c r="BF181" i="5"/>
  <c r="BF183" i="5"/>
  <c r="BF186" i="5"/>
  <c r="BF189" i="5"/>
  <c r="BF190" i="5"/>
  <c r="BF191" i="5"/>
  <c r="BF192" i="5"/>
  <c r="BF194" i="5"/>
  <c r="BF200" i="5"/>
  <c r="BF201" i="5"/>
  <c r="BF202" i="5"/>
  <c r="BF203" i="5"/>
  <c r="BF204" i="5"/>
  <c r="BF205" i="5"/>
  <c r="BF208" i="5"/>
  <c r="BF210" i="5"/>
  <c r="BF211" i="5"/>
  <c r="BF212" i="5"/>
  <c r="BF215" i="5"/>
  <c r="BF217" i="5"/>
  <c r="BF223" i="5"/>
  <c r="BF229" i="5"/>
  <c r="BF230" i="5"/>
  <c r="BF231" i="5"/>
  <c r="BF232" i="5"/>
  <c r="BF233" i="5"/>
  <c r="BF234" i="5"/>
  <c r="BF236" i="5"/>
  <c r="BF237" i="5"/>
  <c r="BF238" i="5"/>
  <c r="BF239" i="5"/>
  <c r="BF241" i="5"/>
  <c r="BF244" i="5"/>
  <c r="E85" i="4"/>
  <c r="J89" i="4"/>
  <c r="F92" i="4"/>
  <c r="J92" i="4"/>
  <c r="BF132" i="4"/>
  <c r="BF135" i="4"/>
  <c r="BF136" i="4"/>
  <c r="BF138" i="4"/>
  <c r="BF140" i="4"/>
  <c r="BF141" i="4"/>
  <c r="BF144" i="4"/>
  <c r="BF145" i="4"/>
  <c r="BF147" i="4"/>
  <c r="BF148" i="4"/>
  <c r="BF150" i="4"/>
  <c r="E85" i="3"/>
  <c r="F92" i="3"/>
  <c r="J92" i="3"/>
  <c r="J123" i="3"/>
  <c r="BF138" i="3"/>
  <c r="BF139" i="3"/>
  <c r="BF143" i="3"/>
  <c r="BF146" i="3"/>
  <c r="BF148" i="3"/>
  <c r="BF149" i="3"/>
  <c r="BF150" i="3"/>
  <c r="BF132" i="3"/>
  <c r="BF140" i="3"/>
  <c r="BF141" i="3"/>
  <c r="BF142" i="3"/>
  <c r="BF151" i="3"/>
  <c r="BF154" i="3"/>
  <c r="BF157" i="3"/>
  <c r="BF158" i="3"/>
  <c r="BF159" i="3"/>
  <c r="BF161" i="3"/>
  <c r="BF162" i="3"/>
  <c r="BF164" i="3"/>
  <c r="F92" i="2"/>
  <c r="E119" i="2"/>
  <c r="BF139" i="2"/>
  <c r="BF141" i="2"/>
  <c r="BF142" i="2"/>
  <c r="BF143" i="2"/>
  <c r="BF144" i="2"/>
  <c r="BF146" i="2"/>
  <c r="BF149" i="2"/>
  <c r="BF151" i="2"/>
  <c r="J89" i="2"/>
  <c r="J92" i="2"/>
  <c r="BF132" i="2"/>
  <c r="BF135" i="2"/>
  <c r="BF136" i="2"/>
  <c r="BF145" i="2"/>
  <c r="BF148" i="2"/>
  <c r="F37" i="2"/>
  <c r="BB95" i="1"/>
  <c r="F39" i="2"/>
  <c r="BD95" i="1" s="1"/>
  <c r="F35" i="3"/>
  <c r="AZ96" i="1"/>
  <c r="F37" i="3"/>
  <c r="BB96" i="1" s="1"/>
  <c r="F39" i="3"/>
  <c r="BD96" i="1"/>
  <c r="F38" i="4"/>
  <c r="BC97" i="1" s="1"/>
  <c r="F37" i="4"/>
  <c r="BB97" i="1"/>
  <c r="F38" i="5"/>
  <c r="BC98" i="1" s="1"/>
  <c r="F35" i="5"/>
  <c r="AZ98" i="1"/>
  <c r="F37" i="5"/>
  <c r="BB98" i="1" s="1"/>
  <c r="F37" i="6"/>
  <c r="BB99" i="1"/>
  <c r="J35" i="6"/>
  <c r="AV99" i="1" s="1"/>
  <c r="F38" i="6"/>
  <c r="BC99" i="1"/>
  <c r="F37" i="7"/>
  <c r="BB100" i="1" s="1"/>
  <c r="J35" i="8"/>
  <c r="AV101" i="1"/>
  <c r="F35" i="8"/>
  <c r="AZ101" i="1" s="1"/>
  <c r="F39" i="8"/>
  <c r="BD101" i="1"/>
  <c r="F37" i="10"/>
  <c r="BB103" i="1" s="1"/>
  <c r="F35" i="9"/>
  <c r="AZ102" i="1"/>
  <c r="F38" i="9"/>
  <c r="BC102" i="1" s="1"/>
  <c r="J35" i="9"/>
  <c r="AV102" i="1"/>
  <c r="F38" i="10"/>
  <c r="BC103" i="1" s="1"/>
  <c r="F35" i="2"/>
  <c r="AZ95" i="1"/>
  <c r="F38" i="2"/>
  <c r="BC95" i="1" s="1"/>
  <c r="J35" i="2"/>
  <c r="AV95" i="1"/>
  <c r="J35" i="3"/>
  <c r="AV96" i="1" s="1"/>
  <c r="F38" i="3"/>
  <c r="BC96" i="1"/>
  <c r="J35" i="4"/>
  <c r="AV97" i="1" s="1"/>
  <c r="F35" i="4"/>
  <c r="AZ97" i="1"/>
  <c r="F39" i="4"/>
  <c r="BD97" i="1" s="1"/>
  <c r="J35" i="5"/>
  <c r="AV98" i="1"/>
  <c r="F39" i="5"/>
  <c r="BD98" i="1" s="1"/>
  <c r="F35" i="6"/>
  <c r="AZ99" i="1" s="1"/>
  <c r="F39" i="6"/>
  <c r="BD99" i="1" s="1"/>
  <c r="F35" i="7"/>
  <c r="AZ100" i="1"/>
  <c r="J35" i="7"/>
  <c r="AV100" i="1" s="1"/>
  <c r="F38" i="7"/>
  <c r="BC100" i="1"/>
  <c r="F39" i="7"/>
  <c r="BD100" i="1" s="1"/>
  <c r="F38" i="8"/>
  <c r="BC101" i="1"/>
  <c r="F37" i="8"/>
  <c r="BB101" i="1" s="1"/>
  <c r="F35" i="10"/>
  <c r="AZ103" i="1"/>
  <c r="F39" i="10"/>
  <c r="BD103" i="1" s="1"/>
  <c r="J35" i="10"/>
  <c r="AV103" i="1"/>
  <c r="F37" i="9"/>
  <c r="BB102" i="1" s="1"/>
  <c r="F39" i="9"/>
  <c r="BD102" i="1"/>
  <c r="P134" i="10" l="1"/>
  <c r="P133" i="10"/>
  <c r="AU103" i="1" s="1"/>
  <c r="BK134" i="10"/>
  <c r="J134" i="10" s="1"/>
  <c r="J97" i="10" s="1"/>
  <c r="P132" i="6"/>
  <c r="P131" i="6"/>
  <c r="AU99" i="1" s="1"/>
  <c r="BK130" i="8"/>
  <c r="J130" i="8" s="1"/>
  <c r="J97" i="8" s="1"/>
  <c r="R132" i="6"/>
  <c r="R131" i="6"/>
  <c r="P135" i="5"/>
  <c r="P134" i="5"/>
  <c r="AU98" i="1" s="1"/>
  <c r="T134" i="10"/>
  <c r="T133" i="10" s="1"/>
  <c r="R134" i="10"/>
  <c r="R133" i="10" s="1"/>
  <c r="T132" i="6"/>
  <c r="T131" i="6" s="1"/>
  <c r="R135" i="5"/>
  <c r="R134" i="5" s="1"/>
  <c r="T135" i="5"/>
  <c r="T134" i="5" s="1"/>
  <c r="BK130" i="4"/>
  <c r="J130" i="4" s="1"/>
  <c r="J97" i="4" s="1"/>
  <c r="BK135" i="5"/>
  <c r="J135" i="5"/>
  <c r="J97" i="5" s="1"/>
  <c r="BK132" i="6"/>
  <c r="J132" i="6" s="1"/>
  <c r="J97" i="6" s="1"/>
  <c r="BK130" i="7"/>
  <c r="J130" i="7"/>
  <c r="J97" i="7" s="1"/>
  <c r="BK132" i="9"/>
  <c r="J132" i="9" s="1"/>
  <c r="J97" i="9" s="1"/>
  <c r="BK130" i="2"/>
  <c r="J130" i="2"/>
  <c r="J97" i="2" s="1"/>
  <c r="BK130" i="3"/>
  <c r="J130" i="3" s="1"/>
  <c r="J97" i="3" s="1"/>
  <c r="BK242" i="5"/>
  <c r="J242" i="5"/>
  <c r="J103" i="5" s="1"/>
  <c r="J135" i="10"/>
  <c r="J98" i="10" s="1"/>
  <c r="BK262" i="10"/>
  <c r="J262" i="10" s="1"/>
  <c r="J102" i="10" s="1"/>
  <c r="BD94" i="1"/>
  <c r="W36" i="1"/>
  <c r="AZ94" i="1"/>
  <c r="BB94" i="1"/>
  <c r="W34" i="1" s="1"/>
  <c r="BC94" i="1"/>
  <c r="AY94" i="1" s="1"/>
  <c r="BK129" i="3" l="1"/>
  <c r="J129" i="3"/>
  <c r="J96" i="3" s="1"/>
  <c r="BK129" i="4"/>
  <c r="J129" i="4"/>
  <c r="J96" i="4" s="1"/>
  <c r="BK134" i="5"/>
  <c r="J134" i="5"/>
  <c r="J96" i="5" s="1"/>
  <c r="BK131" i="6"/>
  <c r="J131" i="6"/>
  <c r="J96" i="6" s="1"/>
  <c r="BK129" i="7"/>
  <c r="J129" i="7"/>
  <c r="J96" i="7" s="1"/>
  <c r="J30" i="7" s="1"/>
  <c r="BK131" i="9"/>
  <c r="J131" i="9"/>
  <c r="J96" i="9" s="1"/>
  <c r="J30" i="9" s="1"/>
  <c r="J110" i="9" s="1"/>
  <c r="BF110" i="9" s="1"/>
  <c r="J36" i="9" s="1"/>
  <c r="AW102" i="1" s="1"/>
  <c r="AT102" i="1" s="1"/>
  <c r="BK129" i="8"/>
  <c r="J129" i="8"/>
  <c r="J96" i="8" s="1"/>
  <c r="BK129" i="2"/>
  <c r="J129" i="2"/>
  <c r="J96" i="2" s="1"/>
  <c r="J30" i="2" s="1"/>
  <c r="J108" i="2" s="1"/>
  <c r="J102" i="2" s="1"/>
  <c r="J31" i="2" s="1"/>
  <c r="BK133" i="10"/>
  <c r="J133" i="10"/>
  <c r="J96" i="10" s="1"/>
  <c r="AU94" i="1"/>
  <c r="AX94" i="1"/>
  <c r="AV94" i="1"/>
  <c r="W35" i="1"/>
  <c r="J30" i="4" l="1"/>
  <c r="J108" i="4" s="1"/>
  <c r="J102" i="4" s="1"/>
  <c r="J110" i="4"/>
  <c r="J30" i="6"/>
  <c r="J110" i="6" s="1"/>
  <c r="J104" i="6" s="1"/>
  <c r="J31" i="6" s="1"/>
  <c r="J32" i="6" s="1"/>
  <c r="AG99" i="1" s="1"/>
  <c r="J30" i="10"/>
  <c r="J112" i="10" s="1"/>
  <c r="J106" i="10" s="1"/>
  <c r="J114" i="10" s="1"/>
  <c r="J30" i="8"/>
  <c r="J108" i="8" s="1"/>
  <c r="J102" i="8" s="1"/>
  <c r="J110" i="8" s="1"/>
  <c r="J108" i="7"/>
  <c r="J102" i="7" s="1"/>
  <c r="J31" i="7" s="1"/>
  <c r="J32" i="7" s="1"/>
  <c r="AG100" i="1" s="1"/>
  <c r="J30" i="5"/>
  <c r="J113" i="5" s="1"/>
  <c r="J107" i="5" s="1"/>
  <c r="J31" i="5" s="1"/>
  <c r="J30" i="3"/>
  <c r="J108" i="3" s="1"/>
  <c r="J102" i="3" s="1"/>
  <c r="J110" i="3"/>
  <c r="BF110" i="6"/>
  <c r="J36" i="6" s="1"/>
  <c r="AW99" i="1" s="1"/>
  <c r="AT99" i="1" s="1"/>
  <c r="J31" i="4"/>
  <c r="BF108" i="4"/>
  <c r="BF108" i="3"/>
  <c r="J31" i="3"/>
  <c r="BF108" i="2"/>
  <c r="BF108" i="8"/>
  <c r="J36" i="8" s="1"/>
  <c r="AW101" i="1" s="1"/>
  <c r="AT101" i="1" s="1"/>
  <c r="BF112" i="10"/>
  <c r="J36" i="3"/>
  <c r="AW96" i="1" s="1"/>
  <c r="AT96" i="1" s="1"/>
  <c r="F36" i="9"/>
  <c r="BA102" i="1"/>
  <c r="J110" i="7"/>
  <c r="J36" i="4"/>
  <c r="AW97" i="1" s="1"/>
  <c r="AT97" i="1" s="1"/>
  <c r="J32" i="3"/>
  <c r="AG96" i="1"/>
  <c r="AN96" i="1" s="1"/>
  <c r="J36" i="2"/>
  <c r="AW95" i="1"/>
  <c r="AT95" i="1" s="1"/>
  <c r="J32" i="4"/>
  <c r="AG97" i="1"/>
  <c r="AN97" i="1" s="1"/>
  <c r="J110" i="2"/>
  <c r="J32" i="2"/>
  <c r="AG95" i="1"/>
  <c r="J104" i="9"/>
  <c r="J112" i="9"/>
  <c r="J36" i="10"/>
  <c r="AW103" i="1"/>
  <c r="AT103" i="1" s="1"/>
  <c r="AN99" i="1" l="1"/>
  <c r="J31" i="8"/>
  <c r="J32" i="8" s="1"/>
  <c r="J115" i="5"/>
  <c r="J112" i="6"/>
  <c r="BF113" i="5"/>
  <c r="J36" i="5" s="1"/>
  <c r="AW98" i="1" s="1"/>
  <c r="AT98" i="1" s="1"/>
  <c r="J32" i="5"/>
  <c r="AG98" i="1" s="1"/>
  <c r="AN98" i="1" s="1"/>
  <c r="BF108" i="7"/>
  <c r="J36" i="7" s="1"/>
  <c r="AW100" i="1" s="1"/>
  <c r="AT100" i="1" s="1"/>
  <c r="AN100" i="1" s="1"/>
  <c r="J31" i="10"/>
  <c r="J32" i="10" s="1"/>
  <c r="AG103" i="1" s="1"/>
  <c r="J31" i="9"/>
  <c r="J32" i="9" s="1"/>
  <c r="AG102" i="1" s="1"/>
  <c r="AN102" i="1" s="1"/>
  <c r="J41" i="6"/>
  <c r="J41" i="2"/>
  <c r="J41" i="10"/>
  <c r="J41" i="5"/>
  <c r="J41" i="4"/>
  <c r="J41" i="3"/>
  <c r="AN95" i="1"/>
  <c r="AN103" i="1"/>
  <c r="F36" i="8"/>
  <c r="BA101" i="1" s="1"/>
  <c r="F36" i="10"/>
  <c r="BA103" i="1" s="1"/>
  <c r="F36" i="5"/>
  <c r="BA98" i="1" s="1"/>
  <c r="F36" i="4"/>
  <c r="BA97" i="1" s="1"/>
  <c r="F36" i="2"/>
  <c r="BA95" i="1" s="1"/>
  <c r="F36" i="3"/>
  <c r="BA96" i="1" s="1"/>
  <c r="F36" i="6"/>
  <c r="BA99" i="1" s="1"/>
  <c r="AG101" i="1" l="1"/>
  <c r="AN101" i="1" s="1"/>
  <c r="J41" i="8"/>
  <c r="J41" i="7"/>
  <c r="F36" i="7"/>
  <c r="BA100" i="1" s="1"/>
  <c r="J41" i="9"/>
  <c r="AG94" i="1"/>
  <c r="AK26" i="1"/>
  <c r="BA94" i="1"/>
  <c r="AW94" i="1" s="1"/>
  <c r="AK33" i="1" s="1"/>
  <c r="AG109" i="1" l="1"/>
  <c r="CD109" i="1"/>
  <c r="W33" i="1"/>
  <c r="AG108" i="1"/>
  <c r="AV108" i="1" s="1"/>
  <c r="BY108" i="1" s="1"/>
  <c r="AT94" i="1"/>
  <c r="AN94" i="1"/>
  <c r="AG106" i="1"/>
  <c r="CD106" i="1"/>
  <c r="AG107" i="1"/>
  <c r="CD107" i="1"/>
  <c r="CD108" i="1" l="1"/>
  <c r="AV109" i="1"/>
  <c r="BY109" i="1" s="1"/>
  <c r="AV106" i="1"/>
  <c r="BY106" i="1" s="1"/>
  <c r="AN108" i="1"/>
  <c r="AV107" i="1"/>
  <c r="BY107" i="1"/>
  <c r="W32" i="1"/>
  <c r="AG105" i="1"/>
  <c r="AK27" i="1" s="1"/>
  <c r="AK29" i="1" s="1"/>
  <c r="AN107" i="1" l="1"/>
  <c r="AN106" i="1"/>
  <c r="AN109" i="1"/>
  <c r="AG111" i="1"/>
  <c r="AK32" i="1"/>
  <c r="AK38" i="1" s="1"/>
  <c r="AN105" i="1" l="1"/>
  <c r="AN111" i="1"/>
</calcChain>
</file>

<file path=xl/sharedStrings.xml><?xml version="1.0" encoding="utf-8"?>
<sst xmlns="http://schemas.openxmlformats.org/spreadsheetml/2006/main" count="7003" uniqueCount="614">
  <si>
    <t>Export Komplet</t>
  </si>
  <si>
    <t/>
  </si>
  <si>
    <t>2.0</t>
  </si>
  <si>
    <t>ZAMOK</t>
  </si>
  <si>
    <t>False</t>
  </si>
  <si>
    <t>{81843e6c-119f-4972-8c0a-f9be2d185835}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</si>
  <si>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</si>
  <si>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</si>
  <si>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</si>
  <si>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</si>
  <si>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</si>
  <si>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</si>
  <si>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</si>
  <si>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1413-1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</si>
  <si>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</si>
  <si>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</si>
  <si>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Zviditeľnenie chodcov na priechodoch pre chodcov v meste Trnava</t>
  </si>
  <si>
    <t>JKSO:</t>
  </si>
  <si>
    <t>KS:</t>
  </si>
  <si>
    <t>Miesto:</t>
  </si>
  <si>
    <t>Trnava</t>
  </si>
  <si>
    <t>Dátum:</t>
  </si>
  <si>
    <t>4. 7. 2022</t>
  </si>
  <si>
    <t>Objednávateľ:</t>
  </si>
  <si>
    <t>IČO:</t>
  </si>
  <si>
    <t>Mesto Trnava</t>
  </si>
  <si>
    <t>IČ DPH:</t>
  </si>
  <si>
    <t>Zhotoviteľ:</t>
  </si>
  <si>
    <t>Vyplň údaj</t>
  </si>
  <si>
    <t>Projektant:</t>
  </si>
  <si>
    <t>Cykloprojekt spol. s.r.o.,  Ing.Alžbeta Masnicová</t>
  </si>
  <si>
    <t>True</t>
  </si>
  <si>
    <t>Spracovateľ:</t>
  </si>
  <si>
    <t xml:space="preserve"> 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</si>
  <si>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</si>
  <si>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</si>
  <si>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</si>
  <si>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</si>
  <si>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</si>
  <si>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</si>
  <si>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</si>
  <si>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</si>
  <si>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</si>
  <si>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</si>
  <si>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</si>
  <si>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</si>
  <si>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</si>
  <si>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</si>
  <si>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</si>
  <si>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</si>
  <si>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</si>
  <si>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</si>
  <si>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</si>
  <si>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</si>
  <si>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</si>
  <si>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</si>
  <si>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</si>
  <si>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</si>
  <si>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</si>
  <si>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</si>
  <si>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</si>
  <si>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</si>
  <si>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</si>
  <si>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</si>
  <si>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</si>
  <si>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</si>
  <si>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</si>
  <si>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</si>
  <si>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</si>
  <si>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</si>
  <si>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</si>
  <si>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</si>
  <si>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</si>
  <si>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</si>
  <si>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</si>
  <si>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</si>
  <si>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</si>
  <si>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</si>
  <si>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</si>
  <si>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</si>
  <si>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</si>
  <si>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</si>
  <si>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SO-01- Priechod pre chodcov – Ulica Okružná – v blízkosti novonavrhovaného parkoviska</t>
  </si>
  <si>
    <t>STA</t>
  </si>
  <si>
    <t>1</t>
  </si>
  <si>
    <t>{71bada81-a9ae-456c-a130-1492c239f738}</t>
  </si>
  <si>
    <t>1413-4</t>
  </si>
  <si>
    <t>SO-04- Priechod pre chodcov – križovatka ulica Kollárova – A. Hlinku</t>
  </si>
  <si>
    <t>{93b5d0cc-134f-49f5-9e17-137946d5e226}</t>
  </si>
  <si>
    <t>1413-5</t>
  </si>
  <si>
    <t>SO 05 - Priechod pre cyklistov – ulica A. Hlinku – cyklopriechod - za garážami</t>
  </si>
  <si>
    <t>{8e7de0ae-bc42-46d7-8ed3-dcbc9c1be2f6}</t>
  </si>
  <si>
    <t>1413-7</t>
  </si>
  <si>
    <t>SO 07 - Priechod pre chodcov – križovatka ulíc J. Hlúbika - Slnečná</t>
  </si>
  <si>
    <t>{2b591cea-384a-491d-b32c-0e05906726f8}</t>
  </si>
  <si>
    <t>1413-8</t>
  </si>
  <si>
    <t>SO 08 - Priechod pre chodcov – križovatka ulíc Oblúková – Okružná (pri MŠ)</t>
  </si>
  <si>
    <t>{8247e32a-1fab-40d5-9327-cca4ed3cbb38}</t>
  </si>
  <si>
    <t>1413-9</t>
  </si>
  <si>
    <t>SO 09 - Priechod pre chodcov – križovatka ulíc Starohájska - Tehelná</t>
  </si>
  <si>
    <t>{8bf51e5e-05eb-40ee-bd08-cfffc5f540cf}</t>
  </si>
  <si>
    <t>1413-12</t>
  </si>
  <si>
    <t>SO 12 - Priechod pre chodcov – križovatka Kollárova – Športová – rameno Kollárova</t>
  </si>
  <si>
    <t>{58d393a7-8dc2-4e15-8656-e1dd5eef3122}</t>
  </si>
  <si>
    <t>1413-13</t>
  </si>
  <si>
    <t>SO 13 - Priechod pre chodcov – križovatka Kollárova – Rázusova – rameno Kollárova – pri PF</t>
  </si>
  <si>
    <t>{4a3d96c2-7978-4abd-9ccf-868a7c80dcd1}</t>
  </si>
  <si>
    <t>1413-14</t>
  </si>
  <si>
    <t>SO 14 - Priechod pre chodcov – ulica Ivana Krasku – Modranka – pri ZŠ</t>
  </si>
  <si>
    <t>{67dc6d26-5d1c-4666-b303-0107d962dcbe}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</si>
  <si>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</si>
  <si>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</si>
  <si>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</si>
  <si>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</si>
  <si>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</si>
  <si>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</si>
  <si>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</si>
  <si>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</si>
  <si>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</si>
  <si>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</si>
  <si>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</si>
  <si>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1413-1 - SO-01- Priechod pre chodcov – Ulica Okružná – v blízkosti novonavrhovaného parkoviska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</si>
  <si>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</si>
  <si>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</si>
  <si>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</si>
  <si>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</si>
  <si>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</si>
  <si>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</si>
  <si>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</si>
  <si>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</si>
  <si>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</si>
  <si>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2) Ostatné náklady</t>
  </si>
  <si>
    <t>Zariad. staveniska</t>
  </si>
  <si>
    <t>VRN</t>
  </si>
  <si>
    <t>2</t>
  </si>
  <si>
    <t>Mimostav. doprava</t>
  </si>
  <si>
    <t>Územné vplyvy</t>
  </si>
  <si>
    <t>Prevádzkové vplyvy</t>
  </si>
  <si>
    <t>Ostatné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</si>
  <si>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</si>
  <si>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</si>
  <si>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</si>
  <si>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</si>
  <si>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</si>
  <si>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</si>
  <si>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</si>
  <si>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</si>
  <si>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</si>
  <si>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</si>
  <si>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</si>
  <si>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</si>
  <si>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</si>
  <si>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</si>
  <si>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</si>
  <si>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</si>
  <si>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</si>
  <si>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</si>
  <si>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</si>
  <si>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</si>
  <si>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914001111.S</t>
  </si>
  <si>
    <t>Osadenie a montáž cestnej zvislej dopravnej značky na stĺpik, stĺp, konzolu alebo objekt</t>
  </si>
  <si>
    <t>ks</t>
  </si>
  <si>
    <t>4</t>
  </si>
  <si>
    <t>-697176325</t>
  </si>
  <si>
    <t>VV</t>
  </si>
  <si>
    <t>"značka bude osadená na stožiar verejného osvetlenia"</t>
  </si>
  <si>
    <t>M</t>
  </si>
  <si>
    <t>404410175706</t>
  </si>
  <si>
    <t>Návesť ZDZ 325-10 "Priechod pre chodcov (informačná značka,umiestnenie vpravo)", Zn lisovaná, V2-750x750 mm, RA1, P3, E2, SP1</t>
  </si>
  <si>
    <t>8</t>
  </si>
  <si>
    <t>-496663292</t>
  </si>
  <si>
    <t>3</t>
  </si>
  <si>
    <t>915711812.S</t>
  </si>
  <si>
    <t>Vodorovné dopravné značenie dvojzložkovým studeným plastom vodiacich čiar súvislých šírky 250 mm biela retroreflexná</t>
  </si>
  <si>
    <t>m</t>
  </si>
  <si>
    <t>889554019</t>
  </si>
  <si>
    <t>"vodiaca línia 2x3 pruhy so zaplnením dvojzložkovým plastom na prechod pre chodcov"</t>
  </si>
  <si>
    <t>8,20</t>
  </si>
  <si>
    <t>915721312.S</t>
  </si>
  <si>
    <t>Vodorovné dopravné značenie dvojzložkovým studeným plastom prechodov pre chodcov, šípky, symboly a pod., biela retroreflexná</t>
  </si>
  <si>
    <t>m2</t>
  </si>
  <si>
    <t>-1491972133</t>
  </si>
  <si>
    <t>16</t>
  </si>
  <si>
    <t>5</t>
  </si>
  <si>
    <t>915791111.S</t>
  </si>
  <si>
    <t>Predznačenie pre značenie striekané farbou z náterových hmôt deliace čiary, vodiace prúžky</t>
  </si>
  <si>
    <t>-1786197781</t>
  </si>
  <si>
    <t>6</t>
  </si>
  <si>
    <t>915791112.S</t>
  </si>
  <si>
    <t>Predznačenie pre vodorovné značenie striekané farbou alebo vykonávané z náterových hmôt</t>
  </si>
  <si>
    <t>614034305</t>
  </si>
  <si>
    <t>7</t>
  </si>
  <si>
    <t>966006132.S</t>
  </si>
  <si>
    <t>Odstránenie dopravnej značky so stĺpikmi s bet. pätkami,  -0,08200t</t>
  </si>
  <si>
    <t>898333193</t>
  </si>
  <si>
    <t>966083412.S</t>
  </si>
  <si>
    <t>Odstránenie vodorovného dopravného značenia vodným lúčom plochy,  -0,00400t</t>
  </si>
  <si>
    <t>-1579321179</t>
  </si>
  <si>
    <t>979084213.S</t>
  </si>
  <si>
    <t>Vodorovná doprava vybúraných hmôt po suchu bez naloženia, ale so zložením na vzdialenosť do 1 km</t>
  </si>
  <si>
    <t>t</t>
  </si>
  <si>
    <t>1052413226</t>
  </si>
  <si>
    <t>10</t>
  </si>
  <si>
    <t>979084219.S</t>
  </si>
  <si>
    <t>Príplatok k cene za každých ďalších aj začatých 5 km nad 5 km</t>
  </si>
  <si>
    <t>689233361</t>
  </si>
  <si>
    <t>0,212*4 'Prepočítané koeficientom množstva</t>
  </si>
  <si>
    <t>11</t>
  </si>
  <si>
    <t>979087213.S</t>
  </si>
  <si>
    <t>Nakladanie na dopravné prostriedky pre vodorovnú dopravu vybúraných hmôt</t>
  </si>
  <si>
    <t>-827916063</t>
  </si>
  <si>
    <t>12</t>
  </si>
  <si>
    <t>979089312.S</t>
  </si>
  <si>
    <t>Poplatok za skladovanie - kovy (meď, bronz, mosadz atď.) (17 04 ), ostatné</t>
  </si>
  <si>
    <t>1545530960</t>
  </si>
  <si>
    <t>99</t>
  </si>
  <si>
    <t>Presun hmôt HSV</t>
  </si>
  <si>
    <t>13</t>
  </si>
  <si>
    <t>998225111.S</t>
  </si>
  <si>
    <t>Presun hmôt pre pozemnú komunikáciu a letisko s krytom asfaltovým akejkoľvek dĺžky objektu</t>
  </si>
  <si>
    <t>-1111092069</t>
  </si>
  <si>
    <t>1413-4 - SO-04- Priechod pre chodcov – križovatka ulica Kollárova – A. Hlinku</t>
  </si>
  <si>
    <t>"montáž presunutej značky"</t>
  </si>
  <si>
    <t>Súčet</t>
  </si>
  <si>
    <t>Návesť ZDZ 325-10 "Priechod pre chodcov (informačná značka,umiestnenie vpravo)", Zn lisovaná, V2-600x600 mm, RA1, P3, E2, SP1</t>
  </si>
  <si>
    <t>914501121.S</t>
  </si>
  <si>
    <t>Montáž stĺpika zvislej dopravnej značky dĺžky do 3,5 m do betónového základu</t>
  </si>
  <si>
    <t>142155443</t>
  </si>
  <si>
    <t>404440000100.S</t>
  </si>
  <si>
    <t>Úchyt na stĺpik, d 60 mm, križový, Zn</t>
  </si>
  <si>
    <t>1672996148</t>
  </si>
  <si>
    <t>404490008400.S</t>
  </si>
  <si>
    <t>Stĺpik Zn, d 60 mm/1 bm, pre dopravné značky</t>
  </si>
  <si>
    <t>-226630020</t>
  </si>
  <si>
    <t>404490008600.S</t>
  </si>
  <si>
    <t>Krytka stĺpika, d 60 mm, plastová</t>
  </si>
  <si>
    <t>-147946409</t>
  </si>
  <si>
    <t>9,70</t>
  </si>
  <si>
    <t>-868619908</t>
  </si>
  <si>
    <t>18</t>
  </si>
  <si>
    <t>966006132.1S</t>
  </si>
  <si>
    <t>Odstránenie dopravnej značky - stlpik</t>
  </si>
  <si>
    <t>-400854636</t>
  </si>
  <si>
    <t>"zrušenie značky"</t>
  </si>
  <si>
    <t>966006211.S</t>
  </si>
  <si>
    <t>Odstránenie (demontáž) zvislej dopravnej značky zo stĺpov, stĺpikov alebo konzol,  -0,00400t</t>
  </si>
  <si>
    <t>193857015</t>
  </si>
  <si>
    <t>"presun značky"</t>
  </si>
  <si>
    <t>14</t>
  </si>
  <si>
    <t>15</t>
  </si>
  <si>
    <t>0,296*4 'Prepočítané koeficientom množstva</t>
  </si>
  <si>
    <t>17</t>
  </si>
  <si>
    <t>19</t>
  </si>
  <si>
    <t>1413-5 - SO 05 - Priechod pre cyklistov – ulica A. Hlinku – cyklopriechod - za garážami</t>
  </si>
  <si>
    <t>2,00</t>
  </si>
  <si>
    <t>404410175628</t>
  </si>
  <si>
    <t>Návesť ZDZ 326-10 "Priechod pre cyklistov (umiestnenie vpravo)", Zn lisovaná, V2-600x600 mm, RA1, P3, E2, SP1</t>
  </si>
  <si>
    <t>-1293925654</t>
  </si>
  <si>
    <t>915721312.1S</t>
  </si>
  <si>
    <t>Vodorovné dopravné značenie zelené podfarbenie prechodov pre chodcov, šípky, symboly a pod., biela retroreflexná</t>
  </si>
  <si>
    <t>1232098809</t>
  </si>
  <si>
    <t>26</t>
  </si>
  <si>
    <t>805056782</t>
  </si>
  <si>
    <t>0,164*4 'Prepočítané koeficientom množstva</t>
  </si>
  <si>
    <t>1413-7 - SO 07 - Priechod pre chodcov – križovatka ulíc J. Hlúbika - Slnečná</t>
  </si>
  <si>
    <t xml:space="preserve">    1 - Zemné práce</t>
  </si>
  <si>
    <t xml:space="preserve">    5 - Komunikácie</t>
  </si>
  <si>
    <t xml:space="preserve">    8 - Rúrové vedenie</t>
  </si>
  <si>
    <t>PSV - Práce a dodávky PSV</t>
  </si>
  <si>
    <t xml:space="preserve">    767 - Konštrukcie doplnkové kovové</t>
  </si>
  <si>
    <t>Zemné práce</t>
  </si>
  <si>
    <t>113106121.S</t>
  </si>
  <si>
    <t>Rozoberanie dlažby, z betónových alebo kamenin. dlaždíc, dosiek alebo tvaroviek,  -0,13800t</t>
  </si>
  <si>
    <t>1034364189</t>
  </si>
  <si>
    <t>7,00+23,00</t>
  </si>
  <si>
    <t>113107121.S</t>
  </si>
  <si>
    <t>Odstránenie krytu v ploche do 200 m2 z kameniva hrubého drveného, hr. do 100 mm,  -0,13000t</t>
  </si>
  <si>
    <t>-860859991</t>
  </si>
  <si>
    <t>"odstránenie cementobetónovej vozovky"</t>
  </si>
  <si>
    <t>15,50</t>
  </si>
  <si>
    <t>"odstránenie štrkodrviny pod betónovou dlažbou"</t>
  </si>
  <si>
    <t>8,00</t>
  </si>
  <si>
    <t>1131071311.S</t>
  </si>
  <si>
    <t>Odstránenie krytu v ploche do 200 m2 z betónu prostého, hr. vrstvy do 150 mm,  -0,22500t</t>
  </si>
  <si>
    <t>1358095837</t>
  </si>
  <si>
    <t>"rozobranie cementobetónovej vozovky"</t>
  </si>
  <si>
    <t>113152140.S</t>
  </si>
  <si>
    <t>Frézovanie asf. podkladu alebo krytu bez prek., plochy do 500 m2, pruh š. do 0,5 m, hr. 100 mm  0,254 t</t>
  </si>
  <si>
    <t>1861280202</t>
  </si>
  <si>
    <t>"odfrézovanie popri zarezaní- ložná vrtsva"</t>
  </si>
  <si>
    <t>(9,00+10,00)*0,50</t>
  </si>
  <si>
    <t>113152230.S</t>
  </si>
  <si>
    <t>Frézovanie asf. podkladu alebo krytu bez prek., plochy do 500 m2, pruh š. cez 0,5 m do 1 m, hr. 50 mm  0,127 t</t>
  </si>
  <si>
    <t>-2036550721</t>
  </si>
  <si>
    <t>"odfrézovanie popri zarezaní- obrusná vrtsva"</t>
  </si>
  <si>
    <t>(9,00+10,00)*1,00</t>
  </si>
  <si>
    <t>113206111.S</t>
  </si>
  <si>
    <t>Vytrhanie obrúb betónových, s vybúraním lôžka, z krajníkov alebo obrubníkov stojatých,  -0,14500t</t>
  </si>
  <si>
    <t>74181402</t>
  </si>
  <si>
    <t>9,00+10,00</t>
  </si>
  <si>
    <t>Komunikácie</t>
  </si>
  <si>
    <t>567122111.S</t>
  </si>
  <si>
    <t>Podklad z kameniva stmeleného cementom, s rozprestretím a zhutnením CBGM C 1,5/2, po zhutnení hr. 120 mm-  K1+ dlažba pre nevidiacich</t>
  </si>
  <si>
    <t>-1386235445</t>
  </si>
  <si>
    <t xml:space="preserve">"K1- konštrukcia z betónovej dlažby" </t>
  </si>
  <si>
    <t>13,00</t>
  </si>
  <si>
    <t>"dlažba pre nevidiacich"</t>
  </si>
  <si>
    <t>3,00</t>
  </si>
  <si>
    <t>573211106.S</t>
  </si>
  <si>
    <t>Postrek asfaltový spojovací bez posypu kamenivom z asfaltu cestného v množstve 0,30 kg/m2</t>
  </si>
  <si>
    <t>63147665</t>
  </si>
  <si>
    <t>"doasfaltovanie popri zarezaní a odfrézovaní- cesta"</t>
  </si>
  <si>
    <t>"doasfaltovanie popri zarezaní a odfrézovaní - cesta"</t>
  </si>
  <si>
    <t>577144111.1S</t>
  </si>
  <si>
    <t>Asfaltový betón vrstva obrusná AC 8 O v pruhu š. do 3 m z nemodifik.  asfaltu tr. II, po zhutnení hr. 50 mm- doasfaltovanie</t>
  </si>
  <si>
    <t>627041842</t>
  </si>
  <si>
    <t>577164331.S</t>
  </si>
  <si>
    <t>Asfaltový betón vrstva obrusná alebo ložná AC 16 v pruhu š. do 3 m z nemodifik. asfaltu tr. II, po zhutnení hr. 70 mm- doasfaltovanie</t>
  </si>
  <si>
    <t>772307685</t>
  </si>
  <si>
    <t>596811320.S</t>
  </si>
  <si>
    <t>Kladenie betónovej dlažby s vyplnením škár do lôžka z kameniva hr. 30 mm , veľ. do 0,25 m2 plochy do 50 m2- K1</t>
  </si>
  <si>
    <t>1006863719</t>
  </si>
  <si>
    <t>"K1 - betónová dlažba"</t>
  </si>
  <si>
    <t>7,00+20,00</t>
  </si>
  <si>
    <t>592460010600.S</t>
  </si>
  <si>
    <t>Dlažba betónová, rozmer 200x100x60 mm, prírodná - K1</t>
  </si>
  <si>
    <t>1546071831</t>
  </si>
  <si>
    <t>40*1,04 'Prepočítané koeficientom množstva</t>
  </si>
  <si>
    <t>596911331.S</t>
  </si>
  <si>
    <t>Kladenie dlažby pre nevidiacich hr. 60 mm do lôžka z kameniva ťaženého s vyplnením škár</t>
  </si>
  <si>
    <t>1852084770</t>
  </si>
  <si>
    <t>3,00+3,00</t>
  </si>
  <si>
    <t>592460007300.S</t>
  </si>
  <si>
    <t>Dlažba betónová pre nevidiacich, rozmer 200x200x60 mm, farebná, červená</t>
  </si>
  <si>
    <t>2056270154</t>
  </si>
  <si>
    <t>6*1,02 'Prepočítané koeficientom množstva</t>
  </si>
  <si>
    <t>Rúrové vedenie</t>
  </si>
  <si>
    <t>899201111.S</t>
  </si>
  <si>
    <t>Osadenie liatinovej mreže vrátane rámu a koša na bahno hmotnosti jednotlivo do 50 kg</t>
  </si>
  <si>
    <t>-32796497</t>
  </si>
  <si>
    <t>552410003200.S</t>
  </si>
  <si>
    <t>Mreža liatinová štvorcová na teleskopickú rúru DN 315, tr. zaťaženia B125</t>
  </si>
  <si>
    <t>1812149238</t>
  </si>
  <si>
    <t>552420026600.S</t>
  </si>
  <si>
    <t>Bahenný kôš galvanizovaný pre mrežu B125 a D 400 (DN 315)</t>
  </si>
  <si>
    <t>-387590342</t>
  </si>
  <si>
    <t>899231111.S</t>
  </si>
  <si>
    <t>Výšková úprava uličného vstupu alebo vpuste do 200 mm zvýšením mreže</t>
  </si>
  <si>
    <t>-569157619</t>
  </si>
  <si>
    <t>-691444386</t>
  </si>
  <si>
    <t>"osadená na stožiar verejného osvetlenia- ZDZ 325"</t>
  </si>
  <si>
    <t>"osadená na nový stlpik- ZDZ 302,270,504 - presunuté tabule"</t>
  </si>
  <si>
    <t>Návesť ZDZ 325-10 "Priechod pre chodcov (informačná značka,umiestnenie vpravo)", Zn lisovaná, V2- mm, RA1, P3, E2, SP1</t>
  </si>
  <si>
    <t>591507553</t>
  </si>
  <si>
    <t>21</t>
  </si>
  <si>
    <t>-1450529964</t>
  </si>
  <si>
    <t>22</t>
  </si>
  <si>
    <t>-579274239</t>
  </si>
  <si>
    <t>23</t>
  </si>
  <si>
    <t>1968656339</t>
  </si>
  <si>
    <t>24</t>
  </si>
  <si>
    <t>1557107267</t>
  </si>
  <si>
    <t>25</t>
  </si>
  <si>
    <t>-1129118685</t>
  </si>
  <si>
    <t>10,00</t>
  </si>
  <si>
    <t>83483553</t>
  </si>
  <si>
    <t>20,00</t>
  </si>
  <si>
    <t>27</t>
  </si>
  <si>
    <t>-100062426</t>
  </si>
  <si>
    <t>28</t>
  </si>
  <si>
    <t>-438506287</t>
  </si>
  <si>
    <t>29</t>
  </si>
  <si>
    <t>916362112.S</t>
  </si>
  <si>
    <t>Osadenie cestného obrubníka betónového stojatého do lôžka z betónu prostého tr. C 16/20 s bočnou oporou</t>
  </si>
  <si>
    <t>-869382163</t>
  </si>
  <si>
    <t>"O3 - obrubník cestný so skosením"</t>
  </si>
  <si>
    <t>30</t>
  </si>
  <si>
    <t>592170003800.S</t>
  </si>
  <si>
    <t>Obrubník cestný so skosením, lxšxv 1000x150x250 mm, prírodný- O3</t>
  </si>
  <si>
    <t>247968250</t>
  </si>
  <si>
    <t>19*1,01 'Prepočítané koeficientom množstva</t>
  </si>
  <si>
    <t>31</t>
  </si>
  <si>
    <t>918101112.S</t>
  </si>
  <si>
    <t>Lôžko pod obrubníky, krajníky alebo obruby z dlažobných kociek z betónu prostého tr. C 16/20</t>
  </si>
  <si>
    <t>m3</t>
  </si>
  <si>
    <t>1990389289</t>
  </si>
  <si>
    <t>(9,00+10,00)*0,20*0,20</t>
  </si>
  <si>
    <t>"O1- obrubník betónový parkový 50x200x1000 mm"</t>
  </si>
  <si>
    <t>17,00*0,20*0,20</t>
  </si>
  <si>
    <t>32</t>
  </si>
  <si>
    <t>919735113.S</t>
  </si>
  <si>
    <t>Rezanie existujúceho asfaltového krytu alebo podkladu hĺbky nad 100 do 150 mm</t>
  </si>
  <si>
    <t>-1283906400</t>
  </si>
  <si>
    <t>"zarezanie na chodníku "</t>
  </si>
  <si>
    <t>2,60</t>
  </si>
  <si>
    <t>"zarezanie na ceste"</t>
  </si>
  <si>
    <t>33</t>
  </si>
  <si>
    <t>1390015845</t>
  </si>
  <si>
    <t>34</t>
  </si>
  <si>
    <t>-2076805802</t>
  </si>
  <si>
    <t>35</t>
  </si>
  <si>
    <t>260639221</t>
  </si>
  <si>
    <t>36</t>
  </si>
  <si>
    <t>-297216370</t>
  </si>
  <si>
    <t>37</t>
  </si>
  <si>
    <t>110708415</t>
  </si>
  <si>
    <t>38</t>
  </si>
  <si>
    <t>2000368661</t>
  </si>
  <si>
    <t>18,622*4 'Prepočítané koeficientom množstva</t>
  </si>
  <si>
    <t>39</t>
  </si>
  <si>
    <t>-34217613</t>
  </si>
  <si>
    <t>40</t>
  </si>
  <si>
    <t>979089012.S</t>
  </si>
  <si>
    <t>Poplatok za skladovanie - betón, tehly, dlaždice (17 01) ostatné</t>
  </si>
  <si>
    <t>713083290</t>
  </si>
  <si>
    <t>41</t>
  </si>
  <si>
    <t>979089212.S</t>
  </si>
  <si>
    <t>Poplatok za skladovanie - asfalty (17 03 ), ostatné</t>
  </si>
  <si>
    <t>-2122659670</t>
  </si>
  <si>
    <t>42</t>
  </si>
  <si>
    <t>-663510724</t>
  </si>
  <si>
    <t>43</t>
  </si>
  <si>
    <t>1369261629</t>
  </si>
  <si>
    <t>PSV</t>
  </si>
  <si>
    <t>Práce a dodávky PSV</t>
  </si>
  <si>
    <t>767</t>
  </si>
  <si>
    <t>Konštrukcie doplnkové kovové</t>
  </si>
  <si>
    <t>44</t>
  </si>
  <si>
    <t>767914810.S</t>
  </si>
  <si>
    <t>Demontáž zábradlia na oceľové stĺpiky, výšky do 1 m,  -0,00900t</t>
  </si>
  <si>
    <t>163057664</t>
  </si>
  <si>
    <t>1413-8 - SO 08 - Priechod pre chodcov – križovatka ulíc Oblúková – Okružná (pri MŠ)</t>
  </si>
  <si>
    <t>20,00+20,00</t>
  </si>
  <si>
    <t>113107122.S</t>
  </si>
  <si>
    <t>Odstránenie krytu v ploche do 200 m2 z kameniva hrubého drveného, hr.100 do 200 mm,  -0,23500t</t>
  </si>
  <si>
    <t>1316889306</t>
  </si>
  <si>
    <t>"vybúranie konštrukcie pre osadenie obrubníkov"</t>
  </si>
  <si>
    <t>7,50*4*0,30</t>
  </si>
  <si>
    <t>113107131.S</t>
  </si>
  <si>
    <t>Odstránenie krytu v ploche do 200 m2 z betónu železového, hr. vrstvy do 150 mm,  -0,22500t</t>
  </si>
  <si>
    <t>-482954936</t>
  </si>
  <si>
    <t>113107141.S</t>
  </si>
  <si>
    <t>Odstránenie krytu v ploche do 200 m2 asfaltového, hr. vrstvy do 50 mm,  -0,09800t</t>
  </si>
  <si>
    <t>-1800482824</t>
  </si>
  <si>
    <t>(7,50+7,50)*0,50</t>
  </si>
  <si>
    <t>(7,50+7,50)*1,00</t>
  </si>
  <si>
    <t>"odfrézovanie asfaltobetónu obrusná vrtsva"</t>
  </si>
  <si>
    <t>52,00</t>
  </si>
  <si>
    <t>7,00+7,00</t>
  </si>
  <si>
    <t>564811111.S</t>
  </si>
  <si>
    <t>Podklad zo štrkodrviny 0/16 s rozprestretím a zhutnením, po zhutnení hr. 50 mm</t>
  </si>
  <si>
    <t>1903951299</t>
  </si>
  <si>
    <t>"pod spätne uloženú dlažbu"</t>
  </si>
  <si>
    <t>Podklad z kameniva stmeleného cementom, s rozprestretím a zhutnením CBGM C 1,5/2, po zhutnení hr. 120 mm-  K3</t>
  </si>
  <si>
    <t xml:space="preserve">"K3- konštrukcia z betónovej dlažby" </t>
  </si>
  <si>
    <t>(7,50*7,50)*1,00</t>
  </si>
  <si>
    <t>596811320.1S</t>
  </si>
  <si>
    <t>Kladenie betónovej dlažby s vyplnením škár do lôžka z kameniva hr. 40 mm , veľ. do 0,25 m2 plochy do 50 m2- K3</t>
  </si>
  <si>
    <t>-1466960819</t>
  </si>
  <si>
    <t>"K3 - betónová dlažba"</t>
  </si>
  <si>
    <t>592460012000.S</t>
  </si>
  <si>
    <t>Dlažba betónová , rozmer 200x100x80 mm, prírodná</t>
  </si>
  <si>
    <t>-1598480422</t>
  </si>
  <si>
    <t>52*1,02 'Prepočítané koeficientom množstva</t>
  </si>
  <si>
    <t>Kladenie betónovej dlažby s vyplnením škár do lôžka z kameniva hr. 30 mm , veľ. do 0,25 m2 plochy do 50 m2- K2</t>
  </si>
  <si>
    <t>"K2- znovuuloženie dlažby"</t>
  </si>
  <si>
    <t>"presun značenia "</t>
  </si>
  <si>
    <t>5,00</t>
  </si>
  <si>
    <t>19639912</t>
  </si>
  <si>
    <t>14,00</t>
  </si>
  <si>
    <t>"O4 - obrubník cestný bez skosenia"</t>
  </si>
  <si>
    <t>(7,00+7,00)+(7,50*4)</t>
  </si>
  <si>
    <t>592170000900.S</t>
  </si>
  <si>
    <t>Obrubník cestný bez skosenia rovný, lxšxv 1000x150x260 mm- O4</t>
  </si>
  <si>
    <t>-1985340100</t>
  </si>
  <si>
    <t>44*1,01 'Prepočítané koeficientom množstva</t>
  </si>
  <si>
    <t>((7,00+7,00)+(7,50*4))*0,20*0,20</t>
  </si>
  <si>
    <t>7,50+7,50</t>
  </si>
  <si>
    <t>-272607600</t>
  </si>
  <si>
    <t>966083412.1S</t>
  </si>
  <si>
    <t>Odstránenie spomaľovača</t>
  </si>
  <si>
    <t>-338331568</t>
  </si>
  <si>
    <t>23,314*4 'Prepočítané koeficientom množstva</t>
  </si>
  <si>
    <t>1413-9 - SO 09 - Priechod pre chodcov – križovatka ulíc Starohájska - Tehelná</t>
  </si>
  <si>
    <t>"presun dopravnej značky"</t>
  </si>
  <si>
    <t>1,00</t>
  </si>
  <si>
    <t>-1153627187</t>
  </si>
  <si>
    <t>-1108324677</t>
  </si>
  <si>
    <t>-905834697</t>
  </si>
  <si>
    <t>1739932016</t>
  </si>
  <si>
    <t>1323368946</t>
  </si>
  <si>
    <t>-736353168</t>
  </si>
  <si>
    <t>0,25*4 'Prepočítané koeficientom množstva</t>
  </si>
  <si>
    <t>1413-12 - SO 12 - Priechod pre chodcov – križovatka Kollárova – Športová – rameno Kollárova</t>
  </si>
  <si>
    <t>-83792376</t>
  </si>
  <si>
    <t>-467253787</t>
  </si>
  <si>
    <t>835869327</t>
  </si>
  <si>
    <t>-1735429545</t>
  </si>
  <si>
    <t>1633679244</t>
  </si>
  <si>
    <t>11,00</t>
  </si>
  <si>
    <t>488473620</t>
  </si>
  <si>
    <t>1732679157</t>
  </si>
  <si>
    <t>0,18*4 'Prepočítané koeficientom množstva</t>
  </si>
  <si>
    <t>1413-13 - SO 13 - Priechod pre chodcov – križovatka Kollárova – Rázusova – rameno Kollárova – pri PF</t>
  </si>
  <si>
    <t>"dlažba- znovuuloženie"</t>
  </si>
  <si>
    <t>11,00+9,00</t>
  </si>
  <si>
    <t>-1159141800</t>
  </si>
  <si>
    <t>"K2-  znovuuloženie"</t>
  </si>
  <si>
    <t>6,00+6,50</t>
  </si>
  <si>
    <t>330915019</t>
  </si>
  <si>
    <t>5,00+3,00</t>
  </si>
  <si>
    <t>-1131196227</t>
  </si>
  <si>
    <t>8*1,02 'Prepočítané koeficientom množstva</t>
  </si>
  <si>
    <t>"presun na nový stlp"</t>
  </si>
  <si>
    <t>Návesť ZDZ 325-10 "Priechod pre chodcov (informačná značka,umiestnenie vpravo)", Zn lisovaná, V2- RA1, P3, E2, SP1</t>
  </si>
  <si>
    <t>2097556354</t>
  </si>
  <si>
    <t>-928579480</t>
  </si>
  <si>
    <t>-958458666</t>
  </si>
  <si>
    <t>513148390</t>
  </si>
  <si>
    <t>-1123828942</t>
  </si>
  <si>
    <t>"priechod pre chodcov"</t>
  </si>
  <si>
    <t>16,00</t>
  </si>
  <si>
    <t>-446625017</t>
  </si>
  <si>
    <t>1413-14 - SO 14 - Priechod pre chodcov – ulica Ivana Krasku – Modranka – pri ZŠ</t>
  </si>
  <si>
    <t>638917748</t>
  </si>
  <si>
    <t>"odstránenie asfaltobetónovej vozovky"</t>
  </si>
  <si>
    <t>2,50+7,00</t>
  </si>
  <si>
    <t>(8,00+4,00+4,00)*0,30</t>
  </si>
  <si>
    <t>-1321464032</t>
  </si>
  <si>
    <t>(4,00+4,00)*0,50</t>
  </si>
  <si>
    <t>202784576</t>
  </si>
  <si>
    <t>(4,00+4,00)*1,00</t>
  </si>
  <si>
    <t>3,50+6,60+3,00</t>
  </si>
  <si>
    <t>122201101.S</t>
  </si>
  <si>
    <t>Odkopávka a prekopávka nezapažená v hornine 3, do 100 m3</t>
  </si>
  <si>
    <t>538119133</t>
  </si>
  <si>
    <t>(3,00+1,00)*0,30</t>
  </si>
  <si>
    <t>122201109.S</t>
  </si>
  <si>
    <t>Odkopávky a prekopávky nezapažené. Príplatok k cenám za lepivosť horniny 3</t>
  </si>
  <si>
    <t>1716500485</t>
  </si>
  <si>
    <t>1,2*0,3 'Prepočítané koeficientom množstva</t>
  </si>
  <si>
    <t>174101001.S</t>
  </si>
  <si>
    <t>Zásyp sypaninou so zhutnením jám, šachiet, rýh, zárezov alebo okolo objektov do 100 m3</t>
  </si>
  <si>
    <t>1109796926</t>
  </si>
  <si>
    <t>(3,20+3,60+5,00)*0,50*0,20</t>
  </si>
  <si>
    <t>180402111.S</t>
  </si>
  <si>
    <t>Založenie trávnika parkového výsevom v rovine do 1:5</t>
  </si>
  <si>
    <t>-1108299439</t>
  </si>
  <si>
    <t>(3,20+3,60+5,00)*0,50</t>
  </si>
  <si>
    <t>005720001400.S</t>
  </si>
  <si>
    <t>Osivá tráv - semená parkovej zmesi</t>
  </si>
  <si>
    <t>kg</t>
  </si>
  <si>
    <t>1411824368</t>
  </si>
  <si>
    <t>5,9*0,045 'Prepočítané koeficientom množstva</t>
  </si>
  <si>
    <t>181101102.S</t>
  </si>
  <si>
    <t>Úprava pláne v zárezoch v hornine 1-4 so zhutnením</t>
  </si>
  <si>
    <t>-1814060924</t>
  </si>
  <si>
    <t>182301121.S</t>
  </si>
  <si>
    <t>Rozprestretie ornice na svahu so sklonom nad 1:5, plocha do 500 m2, hr.do 100 mm</t>
  </si>
  <si>
    <t>-1188674194</t>
  </si>
  <si>
    <t>103640000100.S</t>
  </si>
  <si>
    <t>Zemina pre terénne úpravy - ornica</t>
  </si>
  <si>
    <t>1750034126</t>
  </si>
  <si>
    <t>564831111.S</t>
  </si>
  <si>
    <t>Podklad zo štrkodrviny 0/63 s rozprestretím a zhutnením, po zhutnení hr. 100 mm</t>
  </si>
  <si>
    <t>-2077689463</t>
  </si>
  <si>
    <t>3,00+10,00</t>
  </si>
  <si>
    <t>Podklad z kameniva stmeleného cementom, s rozprestretím a zhutnením CBGM C 1,5/2, po zhutnení hr. 120 mm</t>
  </si>
  <si>
    <t>"doasfaltovanie na hrane po osadení obrubníka "</t>
  </si>
  <si>
    <t>8*0,25</t>
  </si>
  <si>
    <t>"doasfaltovanie po zarezaní a odfrézovaní - cesta"</t>
  </si>
  <si>
    <t>"obrusná vrstva "</t>
  </si>
  <si>
    <t>"ložná vrstva "</t>
  </si>
  <si>
    <t>Asfaltový betón vrstva obrusná alebo ložná AC 16 v pruhu š. do 3 m z nemodifik. asfaltu tr. II, po zhutnení hr. 70 mm</t>
  </si>
  <si>
    <t>702346244</t>
  </si>
  <si>
    <t>596911141.S</t>
  </si>
  <si>
    <t>Kladenie betónovej zámkovej dlažby komunikácií pre peších hr. 60 mm pre peších do 50 m2 so zriadením lôžka z kameniva hr. 30 mm</t>
  </si>
  <si>
    <t>-1397578380</t>
  </si>
  <si>
    <t>"znovuuloženie dlažby"</t>
  </si>
  <si>
    <t>4,50</t>
  </si>
  <si>
    <t>"nová dlažba"</t>
  </si>
  <si>
    <t>6,00</t>
  </si>
  <si>
    <t>592460009300.S</t>
  </si>
  <si>
    <t>Dlažba betónová, vlnka , sivá</t>
  </si>
  <si>
    <t>-1539669790</t>
  </si>
  <si>
    <t>7,00</t>
  </si>
  <si>
    <t>7*1,02 'Prepočítané koeficientom množstva</t>
  </si>
  <si>
    <t>"osadená na stožiar verejného osvetlenia"</t>
  </si>
  <si>
    <t>60204364</t>
  </si>
  <si>
    <t>1927018648</t>
  </si>
  <si>
    <t>4,00+4,00</t>
  </si>
  <si>
    <t>-1460061463</t>
  </si>
  <si>
    <t>8*1,01 'Prepočítané koeficientom množstva</t>
  </si>
  <si>
    <t>917862112.S</t>
  </si>
  <si>
    <t>Osadenie chodník. obrubníka betónového stojatého do lôžka z betónu prosteho tr. C 16/20 s bočnou oporou</t>
  </si>
  <si>
    <t>13075450</t>
  </si>
  <si>
    <t>"O1- obrubník betónový parkový"</t>
  </si>
  <si>
    <t>1,50+3,20+3,60+8,00</t>
  </si>
  <si>
    <t>592170001800.S</t>
  </si>
  <si>
    <t>Obrubník parkový, lxšxv 1000x50x200 mm, prírodný- O1</t>
  </si>
  <si>
    <t>1489922973</t>
  </si>
  <si>
    <t>16,3*1,01 'Prepočítané koeficientom množstva</t>
  </si>
  <si>
    <t>(1,50+3,20+3,60+8,00)*0,20*0,20</t>
  </si>
  <si>
    <t>(4,00+4,00)*0,20*0,20</t>
  </si>
  <si>
    <t>-1926380271</t>
  </si>
  <si>
    <t>688291509</t>
  </si>
  <si>
    <t>-512184911</t>
  </si>
  <si>
    <t>60984167</t>
  </si>
  <si>
    <t>11,084*4 'Prepočítané koeficientom množstva</t>
  </si>
  <si>
    <t>-786375871</t>
  </si>
  <si>
    <t>-1957787894</t>
  </si>
  <si>
    <t>431558336</t>
  </si>
  <si>
    <t>582735314</t>
  </si>
  <si>
    <t>642476275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</si>
</sst>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4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7" fillId="0" borderId="0" xfId="0" applyFont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2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5" fillId="4" borderId="0" xfId="0" applyFont="1" applyFill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 wrapText="1"/>
    </xf>
    <xf numFmtId="0" fontId="26" fillId="0" borderId="17" xfId="0" applyFont="1" applyBorder="1" applyAlignment="1" applyProtection="1">
      <alignment horizontal="center" vertical="center" wrapText="1"/>
    </xf>
    <xf numFmtId="0" fontId="26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3" fillId="0" borderId="14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2" fillId="0" borderId="14" xfId="0" applyNumberFormat="1" applyFont="1" applyBorder="1" applyAlignment="1" applyProtection="1">
      <alignment vertical="center"/>
    </xf>
    <xf numFmtId="4" fontId="32" fillId="0" borderId="0" xfId="0" applyNumberFormat="1" applyFont="1" applyBorder="1" applyAlignment="1" applyProtection="1">
      <alignment vertical="center"/>
    </xf>
    <xf numFmtId="166" fontId="32" fillId="0" borderId="0" xfId="0" applyNumberFormat="1" applyFont="1" applyBorder="1" applyAlignment="1" applyProtection="1">
      <alignment vertical="center"/>
    </xf>
    <xf numFmtId="4" fontId="32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2" fillId="0" borderId="19" xfId="0" applyNumberFormat="1" applyFont="1" applyBorder="1" applyAlignment="1" applyProtection="1">
      <alignment vertical="center"/>
    </xf>
    <xf numFmtId="4" fontId="32" fillId="0" borderId="20" xfId="0" applyNumberFormat="1" applyFont="1" applyBorder="1" applyAlignment="1" applyProtection="1">
      <alignment vertical="center"/>
    </xf>
    <xf numFmtId="166" fontId="32" fillId="0" borderId="20" xfId="0" applyNumberFormat="1" applyFont="1" applyBorder="1" applyAlignment="1" applyProtection="1">
      <alignment vertical="center"/>
    </xf>
    <xf numFmtId="4" fontId="32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7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5" fillId="4" borderId="0" xfId="0" applyFont="1" applyFill="1" applyAlignment="1" applyProtection="1">
      <alignment horizontal="left" vertical="center"/>
    </xf>
    <xf numFmtId="0" fontId="25" fillId="4" borderId="0" xfId="0" applyFont="1" applyFill="1" applyAlignment="1" applyProtection="1">
      <alignment horizontal="right" vertical="center"/>
    </xf>
    <xf numFmtId="0" fontId="34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34" fillId="0" borderId="0" xfId="0" applyNumberFormat="1" applyFont="1" applyAlignment="1" applyProtection="1">
      <alignment vertical="center"/>
    </xf>
    <xf numFmtId="0" fontId="26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5" fillId="4" borderId="16" xfId="0" applyFont="1" applyFill="1" applyBorder="1" applyAlignment="1" applyProtection="1">
      <alignment horizontal="center" vertical="center" wrapText="1"/>
    </xf>
    <xf numFmtId="0" fontId="25" fillId="4" borderId="17" xfId="0" applyFont="1" applyFill="1" applyBorder="1" applyAlignment="1" applyProtection="1">
      <alignment horizontal="center" vertical="center" wrapText="1"/>
    </xf>
    <xf numFmtId="0" fontId="25" fillId="4" borderId="18" xfId="0" applyFont="1" applyFill="1" applyBorder="1" applyAlignment="1" applyProtection="1">
      <alignment horizontal="center" vertical="center" wrapText="1"/>
    </xf>
    <xf numFmtId="0" fontId="25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7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5" fillId="0" borderId="12" xfId="0" applyNumberFormat="1" applyFont="1" applyBorder="1" applyAlignment="1" applyProtection="1"/>
    <xf numFmtId="166" fontId="35" fillId="0" borderId="13" xfId="0" applyNumberFormat="1" applyFont="1" applyBorder="1" applyAlignment="1" applyProtection="1"/>
    <xf numFmtId="4" fontId="36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5" fillId="0" borderId="23" xfId="0" applyFont="1" applyBorder="1" applyAlignment="1" applyProtection="1">
      <alignment horizontal="center" vertical="center"/>
    </xf>
    <xf numFmtId="49" fontId="25" fillId="0" borderId="23" xfId="0" applyNumberFormat="1" applyFont="1" applyBorder="1" applyAlignment="1" applyProtection="1">
      <alignment horizontal="left" vertical="center" wrapText="1"/>
    </xf>
    <xf numFmtId="0" fontId="25" fillId="0" borderId="23" xfId="0" applyFont="1" applyBorder="1" applyAlignment="1" applyProtection="1">
      <alignment horizontal="left" vertical="center" wrapText="1"/>
    </xf>
    <xf numFmtId="0" fontId="25" fillId="0" borderId="23" xfId="0" applyFont="1" applyBorder="1" applyAlignment="1" applyProtection="1">
      <alignment horizontal="center" vertical="center" wrapText="1"/>
    </xf>
    <xf numFmtId="167" fontId="25" fillId="0" borderId="23" xfId="0" applyNumberFormat="1" applyFont="1" applyBorder="1" applyAlignment="1" applyProtection="1">
      <alignment vertical="center"/>
    </xf>
    <xf numFmtId="4" fontId="25" fillId="2" borderId="23" xfId="0" applyNumberFormat="1" applyFont="1" applyFill="1" applyBorder="1" applyAlignment="1" applyProtection="1">
      <alignment vertical="center"/>
      <protection locked="0"/>
    </xf>
    <xf numFmtId="4" fontId="25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6" fillId="2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center" vertical="center"/>
    </xf>
    <xf numFmtId="166" fontId="26" fillId="0" borderId="0" xfId="0" applyNumberFormat="1" applyFont="1" applyBorder="1" applyAlignment="1" applyProtection="1">
      <alignment vertical="center"/>
    </xf>
    <xf numFmtId="166" fontId="26" fillId="0" borderId="15" xfId="0" applyNumberFormat="1" applyFont="1" applyBorder="1" applyAlignment="1" applyProtection="1">
      <alignment vertical="center"/>
    </xf>
    <xf numFmtId="0" fontId="25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23" xfId="0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26" fillId="2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5" fillId="4" borderId="6" xfId="0" applyFont="1" applyFill="1" applyBorder="1" applyAlignment="1" applyProtection="1">
      <alignment horizontal="center" vertical="center"/>
    </xf>
    <xf numFmtId="0" fontId="25" fillId="4" borderId="7" xfId="0" applyFont="1" applyFill="1" applyBorder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left" vertical="center" wrapText="1"/>
    </xf>
    <xf numFmtId="0" fontId="25" fillId="4" borderId="7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4" fontId="27" fillId="4" borderId="0" xfId="0" applyNumberFormat="1" applyFont="1" applyFill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2" fillId="0" borderId="0" xfId="0" applyNumberFormat="1" applyFont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0" fillId="0" borderId="0" xfId="0" applyNumberFormat="1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164" fontId="19" fillId="0" borderId="0" xfId="0" applyNumberFormat="1" applyFont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4" fontId="31" fillId="0" borderId="0" xfId="0" applyNumberFormat="1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25" fillId="4" borderId="7" xfId="0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5" fillId="4" borderId="8" xfId="0" applyFont="1" applyFill="1" applyBorder="1" applyAlignment="1" applyProtection="1">
      <alignment horizontal="left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4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2"/>
  <sheetViews>
    <sheetView showGridLines="0" tabSelected="1" workbookViewId="0"/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hidden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16"/>
      <c r="AS2" s="316"/>
      <c r="AT2" s="316"/>
      <c r="AU2" s="316"/>
      <c r="AV2" s="316"/>
      <c r="AW2" s="316"/>
      <c r="AX2" s="316"/>
      <c r="AY2" s="316"/>
      <c r="AZ2" s="316"/>
      <c r="BA2" s="316"/>
      <c r="BB2" s="316"/>
      <c r="BC2" s="316"/>
      <c r="BD2" s="316"/>
      <c r="BE2" s="316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11</v>
      </c>
    </row>
    <row r="5" spans="1:74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96" t="s">
        <v>13</v>
      </c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2"/>
      <c r="AQ5" s="22"/>
      <c r="AR5" s="20"/>
      <c r="BE5" s="293" t="s">
        <v>14</v>
      </c>
      <c r="BS5" s="17" t="s">
        <v>6</v>
      </c>
    </row>
    <row r="6" spans="1:74" s="1" customFormat="1" ht="36.950000000000003" customHeight="1">
      <c r="B6" s="21"/>
      <c r="C6" s="22"/>
      <c r="D6" s="28" t="s">
        <v>15</v>
      </c>
      <c r="E6" s="22"/>
      <c r="F6" s="22"/>
      <c r="G6" s="22"/>
      <c r="H6" s="22"/>
      <c r="I6" s="22"/>
      <c r="J6" s="22"/>
      <c r="K6" s="298" t="s">
        <v>16</v>
      </c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2"/>
      <c r="AQ6" s="22"/>
      <c r="AR6" s="20"/>
      <c r="BE6" s="294"/>
      <c r="BS6" s="17" t="s">
        <v>6</v>
      </c>
    </row>
    <row r="7" spans="1:74" s="1" customFormat="1" ht="12" customHeight="1">
      <c r="B7" s="21"/>
      <c r="C7" s="22"/>
      <c r="D7" s="29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18</v>
      </c>
      <c r="AL7" s="22"/>
      <c r="AM7" s="22"/>
      <c r="AN7" s="27" t="s">
        <v>1</v>
      </c>
      <c r="AO7" s="22"/>
      <c r="AP7" s="22"/>
      <c r="AQ7" s="22"/>
      <c r="AR7" s="20"/>
      <c r="BE7" s="294"/>
      <c r="BS7" s="17" t="s">
        <v>6</v>
      </c>
    </row>
    <row r="8" spans="1:74" s="1" customFormat="1" ht="12" customHeight="1">
      <c r="B8" s="21"/>
      <c r="C8" s="22"/>
      <c r="D8" s="29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21</v>
      </c>
      <c r="AL8" s="22"/>
      <c r="AM8" s="22"/>
      <c r="AN8" s="30" t="s">
        <v>22</v>
      </c>
      <c r="AO8" s="22"/>
      <c r="AP8" s="22"/>
      <c r="AQ8" s="22"/>
      <c r="AR8" s="20"/>
      <c r="BE8" s="294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94"/>
      <c r="BS9" s="17" t="s">
        <v>6</v>
      </c>
    </row>
    <row r="10" spans="1:74" s="1" customFormat="1" ht="12" customHeight="1">
      <c r="B10" s="21"/>
      <c r="C10" s="22"/>
      <c r="D10" s="29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24</v>
      </c>
      <c r="AL10" s="22"/>
      <c r="AM10" s="22"/>
      <c r="AN10" s="27" t="s">
        <v>1</v>
      </c>
      <c r="AO10" s="22"/>
      <c r="AP10" s="22"/>
      <c r="AQ10" s="22"/>
      <c r="AR10" s="20"/>
      <c r="BE10" s="294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294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94"/>
      <c r="BS12" s="17" t="s">
        <v>6</v>
      </c>
    </row>
    <row r="13" spans="1:74" s="1" customFormat="1" ht="12" customHeight="1">
      <c r="B13" s="21"/>
      <c r="C13" s="22"/>
      <c r="D13" s="29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24</v>
      </c>
      <c r="AL13" s="22"/>
      <c r="AM13" s="22"/>
      <c r="AN13" s="31" t="s">
        <v>28</v>
      </c>
      <c r="AO13" s="22"/>
      <c r="AP13" s="22"/>
      <c r="AQ13" s="22"/>
      <c r="AR13" s="20"/>
      <c r="BE13" s="294"/>
      <c r="BS13" s="17" t="s">
        <v>6</v>
      </c>
    </row>
    <row r="14" spans="1:74" ht="12.75">
      <c r="B14" s="21"/>
      <c r="C14" s="22"/>
      <c r="D14" s="22"/>
      <c r="E14" s="299" t="s">
        <v>28</v>
      </c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300"/>
      <c r="AK14" s="29" t="s">
        <v>26</v>
      </c>
      <c r="AL14" s="22"/>
      <c r="AM14" s="22"/>
      <c r="AN14" s="31" t="s">
        <v>28</v>
      </c>
      <c r="AO14" s="22"/>
      <c r="AP14" s="22"/>
      <c r="AQ14" s="22"/>
      <c r="AR14" s="20"/>
      <c r="BE14" s="294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94"/>
      <c r="BS15" s="17" t="s">
        <v>4</v>
      </c>
    </row>
    <row r="16" spans="1:74" s="1" customFormat="1" ht="12" customHeight="1">
      <c r="B16" s="21"/>
      <c r="C16" s="22"/>
      <c r="D16" s="29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24</v>
      </c>
      <c r="AL16" s="22"/>
      <c r="AM16" s="22"/>
      <c r="AN16" s="27" t="s">
        <v>1</v>
      </c>
      <c r="AO16" s="22"/>
      <c r="AP16" s="22"/>
      <c r="AQ16" s="22"/>
      <c r="AR16" s="20"/>
      <c r="BE16" s="294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294"/>
      <c r="BS17" s="17" t="s">
        <v>31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94"/>
      <c r="BS18" s="17" t="s">
        <v>6</v>
      </c>
    </row>
    <row r="19" spans="1:71" s="1" customFormat="1" ht="12" customHeight="1">
      <c r="B19" s="21"/>
      <c r="C19" s="22"/>
      <c r="D19" s="29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294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294"/>
      <c r="BS20" s="17" t="s">
        <v>31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94"/>
    </row>
    <row r="22" spans="1:71" s="1" customFormat="1" ht="12" customHeight="1">
      <c r="B22" s="21"/>
      <c r="C22" s="22"/>
      <c r="D22" s="29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94"/>
    </row>
    <row r="23" spans="1:71" s="1" customFormat="1" ht="14.45" customHeight="1">
      <c r="B23" s="21"/>
      <c r="C23" s="22"/>
      <c r="D23" s="22"/>
      <c r="E23" s="301" t="s">
        <v>1</v>
      </c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/>
      <c r="AO23" s="22"/>
      <c r="AP23" s="22"/>
      <c r="AQ23" s="22"/>
      <c r="AR23" s="20"/>
      <c r="BE23" s="294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94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94"/>
    </row>
    <row r="26" spans="1:71" s="1" customFormat="1" ht="14.45" customHeight="1">
      <c r="B26" s="21"/>
      <c r="C26" s="22"/>
      <c r="D26" s="34" t="s">
        <v>35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302">
        <f>ROUND(AG94,2)</f>
        <v>0</v>
      </c>
      <c r="AL26" s="297"/>
      <c r="AM26" s="297"/>
      <c r="AN26" s="297"/>
      <c r="AO26" s="297"/>
      <c r="AP26" s="22"/>
      <c r="AQ26" s="22"/>
      <c r="AR26" s="20"/>
      <c r="BE26" s="294"/>
    </row>
    <row r="27" spans="1:71" s="1" customFormat="1" ht="14.45" customHeight="1">
      <c r="B27" s="21"/>
      <c r="C27" s="22"/>
      <c r="D27" s="34" t="s">
        <v>36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302">
        <f>ROUND(AG105, 2)</f>
        <v>0</v>
      </c>
      <c r="AL27" s="302"/>
      <c r="AM27" s="302"/>
      <c r="AN27" s="302"/>
      <c r="AO27" s="302"/>
      <c r="AP27" s="22"/>
      <c r="AQ27" s="22"/>
      <c r="AR27" s="20"/>
      <c r="BE27" s="294"/>
    </row>
    <row r="28" spans="1:71" s="2" customFormat="1" ht="6.95" customHeigh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8"/>
      <c r="BE28" s="294"/>
    </row>
    <row r="29" spans="1:71" s="2" customFormat="1" ht="25.9" customHeight="1">
      <c r="A29" s="35"/>
      <c r="B29" s="36"/>
      <c r="C29" s="37"/>
      <c r="D29" s="39" t="s">
        <v>37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303">
        <f>ROUND(AK26 + AK27, 2)</f>
        <v>0</v>
      </c>
      <c r="AL29" s="304"/>
      <c r="AM29" s="304"/>
      <c r="AN29" s="304"/>
      <c r="AO29" s="304"/>
      <c r="AP29" s="37"/>
      <c r="AQ29" s="37"/>
      <c r="AR29" s="38"/>
      <c r="BE29" s="294"/>
    </row>
    <row r="30" spans="1:71" s="2" customFormat="1" ht="6.95" customHeight="1">
      <c r="A30" s="35"/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BE30" s="294"/>
    </row>
    <row r="31" spans="1:71" s="2" customFormat="1" ht="12.75">
      <c r="A31" s="35"/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05" t="s">
        <v>38</v>
      </c>
      <c r="M31" s="305"/>
      <c r="N31" s="305"/>
      <c r="O31" s="305"/>
      <c r="P31" s="305"/>
      <c r="Q31" s="37"/>
      <c r="R31" s="37"/>
      <c r="S31" s="37"/>
      <c r="T31" s="37"/>
      <c r="U31" s="37"/>
      <c r="V31" s="37"/>
      <c r="W31" s="305" t="s">
        <v>39</v>
      </c>
      <c r="X31" s="305"/>
      <c r="Y31" s="305"/>
      <c r="Z31" s="305"/>
      <c r="AA31" s="305"/>
      <c r="AB31" s="305"/>
      <c r="AC31" s="305"/>
      <c r="AD31" s="305"/>
      <c r="AE31" s="305"/>
      <c r="AF31" s="37"/>
      <c r="AG31" s="37"/>
      <c r="AH31" s="37"/>
      <c r="AI31" s="37"/>
      <c r="AJ31" s="37"/>
      <c r="AK31" s="305" t="s">
        <v>40</v>
      </c>
      <c r="AL31" s="305"/>
      <c r="AM31" s="305"/>
      <c r="AN31" s="305"/>
      <c r="AO31" s="305"/>
      <c r="AP31" s="37"/>
      <c r="AQ31" s="37"/>
      <c r="AR31" s="38"/>
      <c r="BE31" s="294"/>
    </row>
    <row r="32" spans="1:71" s="3" customFormat="1" ht="14.45" customHeight="1">
      <c r="B32" s="41"/>
      <c r="C32" s="42"/>
      <c r="D32" s="29" t="s">
        <v>41</v>
      </c>
      <c r="E32" s="42"/>
      <c r="F32" s="43" t="s">
        <v>42</v>
      </c>
      <c r="G32" s="42"/>
      <c r="H32" s="42"/>
      <c r="I32" s="42"/>
      <c r="J32" s="42"/>
      <c r="K32" s="42"/>
      <c r="L32" s="308">
        <v>0.2</v>
      </c>
      <c r="M32" s="307"/>
      <c r="N32" s="307"/>
      <c r="O32" s="307"/>
      <c r="P32" s="307"/>
      <c r="Q32" s="44"/>
      <c r="R32" s="44"/>
      <c r="S32" s="44"/>
      <c r="T32" s="44"/>
      <c r="U32" s="44"/>
      <c r="V32" s="44"/>
      <c r="W32" s="306">
        <f>ROUND(AZ94 + SUM(CD105:CD109), 2)</f>
        <v>0</v>
      </c>
      <c r="X32" s="307"/>
      <c r="Y32" s="307"/>
      <c r="Z32" s="307"/>
      <c r="AA32" s="307"/>
      <c r="AB32" s="307"/>
      <c r="AC32" s="307"/>
      <c r="AD32" s="307"/>
      <c r="AE32" s="307"/>
      <c r="AF32" s="44"/>
      <c r="AG32" s="44"/>
      <c r="AH32" s="44"/>
      <c r="AI32" s="44"/>
      <c r="AJ32" s="44"/>
      <c r="AK32" s="306">
        <f>ROUND(AV94 + SUM(BY105:BY109), 2)</f>
        <v>0</v>
      </c>
      <c r="AL32" s="307"/>
      <c r="AM32" s="307"/>
      <c r="AN32" s="307"/>
      <c r="AO32" s="307"/>
      <c r="AP32" s="44"/>
      <c r="AQ32" s="44"/>
      <c r="AR32" s="45"/>
      <c r="AS32" s="46"/>
      <c r="AT32" s="46"/>
      <c r="AU32" s="46"/>
      <c r="AV32" s="46"/>
      <c r="AW32" s="46"/>
      <c r="AX32" s="46"/>
      <c r="AY32" s="46"/>
      <c r="AZ32" s="46"/>
      <c r="BE32" s="295"/>
    </row>
    <row r="33" spans="1:57" s="3" customFormat="1" ht="14.45" customHeight="1">
      <c r="B33" s="41"/>
      <c r="C33" s="42"/>
      <c r="D33" s="42"/>
      <c r="E33" s="42"/>
      <c r="F33" s="43" t="s">
        <v>43</v>
      </c>
      <c r="G33" s="42"/>
      <c r="H33" s="42"/>
      <c r="I33" s="42"/>
      <c r="J33" s="42"/>
      <c r="K33" s="42"/>
      <c r="L33" s="308">
        <v>0.2</v>
      </c>
      <c r="M33" s="307"/>
      <c r="N33" s="307"/>
      <c r="O33" s="307"/>
      <c r="P33" s="307"/>
      <c r="Q33" s="44"/>
      <c r="R33" s="44"/>
      <c r="S33" s="44"/>
      <c r="T33" s="44"/>
      <c r="U33" s="44"/>
      <c r="V33" s="44"/>
      <c r="W33" s="306">
        <f>ROUND(BA94 + SUM(CE105:CE109), 2)</f>
        <v>0</v>
      </c>
      <c r="X33" s="307"/>
      <c r="Y33" s="307"/>
      <c r="Z33" s="307"/>
      <c r="AA33" s="307"/>
      <c r="AB33" s="307"/>
      <c r="AC33" s="307"/>
      <c r="AD33" s="307"/>
      <c r="AE33" s="307"/>
      <c r="AF33" s="44"/>
      <c r="AG33" s="44"/>
      <c r="AH33" s="44"/>
      <c r="AI33" s="44"/>
      <c r="AJ33" s="44"/>
      <c r="AK33" s="306">
        <f>ROUND(AW94 + SUM(BZ105:BZ109), 2)</f>
        <v>0</v>
      </c>
      <c r="AL33" s="307"/>
      <c r="AM33" s="307"/>
      <c r="AN33" s="307"/>
      <c r="AO33" s="307"/>
      <c r="AP33" s="44"/>
      <c r="AQ33" s="44"/>
      <c r="AR33" s="45"/>
      <c r="AS33" s="46"/>
      <c r="AT33" s="46"/>
      <c r="AU33" s="46"/>
      <c r="AV33" s="46"/>
      <c r="AW33" s="46"/>
      <c r="AX33" s="46"/>
      <c r="AY33" s="46"/>
      <c r="AZ33" s="46"/>
      <c r="BE33" s="295"/>
    </row>
    <row r="34" spans="1:57" s="3" customFormat="1" ht="14.45" hidden="1" customHeight="1">
      <c r="B34" s="41"/>
      <c r="C34" s="42"/>
      <c r="D34" s="42"/>
      <c r="E34" s="42"/>
      <c r="F34" s="29" t="s">
        <v>44</v>
      </c>
      <c r="G34" s="42"/>
      <c r="H34" s="42"/>
      <c r="I34" s="42"/>
      <c r="J34" s="42"/>
      <c r="K34" s="42"/>
      <c r="L34" s="311">
        <v>0.2</v>
      </c>
      <c r="M34" s="310"/>
      <c r="N34" s="310"/>
      <c r="O34" s="310"/>
      <c r="P34" s="310"/>
      <c r="Q34" s="42"/>
      <c r="R34" s="42"/>
      <c r="S34" s="42"/>
      <c r="T34" s="42"/>
      <c r="U34" s="42"/>
      <c r="V34" s="42"/>
      <c r="W34" s="309">
        <f>ROUND(BB94 + SUM(CF105:CF109), 2)</f>
        <v>0</v>
      </c>
      <c r="X34" s="310"/>
      <c r="Y34" s="310"/>
      <c r="Z34" s="310"/>
      <c r="AA34" s="310"/>
      <c r="AB34" s="310"/>
      <c r="AC34" s="310"/>
      <c r="AD34" s="310"/>
      <c r="AE34" s="310"/>
      <c r="AF34" s="42"/>
      <c r="AG34" s="42"/>
      <c r="AH34" s="42"/>
      <c r="AI34" s="42"/>
      <c r="AJ34" s="42"/>
      <c r="AK34" s="309">
        <v>0</v>
      </c>
      <c r="AL34" s="310"/>
      <c r="AM34" s="310"/>
      <c r="AN34" s="310"/>
      <c r="AO34" s="310"/>
      <c r="AP34" s="42"/>
      <c r="AQ34" s="42"/>
      <c r="AR34" s="47"/>
      <c r="BE34" s="295"/>
    </row>
    <row r="35" spans="1:57" s="3" customFormat="1" ht="14.45" hidden="1" customHeight="1">
      <c r="B35" s="41"/>
      <c r="C35" s="42"/>
      <c r="D35" s="42"/>
      <c r="E35" s="42"/>
      <c r="F35" s="29" t="s">
        <v>45</v>
      </c>
      <c r="G35" s="42"/>
      <c r="H35" s="42"/>
      <c r="I35" s="42"/>
      <c r="J35" s="42"/>
      <c r="K35" s="42"/>
      <c r="L35" s="311">
        <v>0.2</v>
      </c>
      <c r="M35" s="310"/>
      <c r="N35" s="310"/>
      <c r="O35" s="310"/>
      <c r="P35" s="310"/>
      <c r="Q35" s="42"/>
      <c r="R35" s="42"/>
      <c r="S35" s="42"/>
      <c r="T35" s="42"/>
      <c r="U35" s="42"/>
      <c r="V35" s="42"/>
      <c r="W35" s="309">
        <f>ROUND(BC94 + SUM(CG105:CG109), 2)</f>
        <v>0</v>
      </c>
      <c r="X35" s="310"/>
      <c r="Y35" s="310"/>
      <c r="Z35" s="310"/>
      <c r="AA35" s="310"/>
      <c r="AB35" s="310"/>
      <c r="AC35" s="310"/>
      <c r="AD35" s="310"/>
      <c r="AE35" s="310"/>
      <c r="AF35" s="42"/>
      <c r="AG35" s="42"/>
      <c r="AH35" s="42"/>
      <c r="AI35" s="42"/>
      <c r="AJ35" s="42"/>
      <c r="AK35" s="309">
        <v>0</v>
      </c>
      <c r="AL35" s="310"/>
      <c r="AM35" s="310"/>
      <c r="AN35" s="310"/>
      <c r="AO35" s="310"/>
      <c r="AP35" s="42"/>
      <c r="AQ35" s="42"/>
      <c r="AR35" s="47"/>
    </row>
    <row r="36" spans="1:57" s="3" customFormat="1" ht="14.45" hidden="1" customHeight="1">
      <c r="B36" s="41"/>
      <c r="C36" s="42"/>
      <c r="D36" s="42"/>
      <c r="E36" s="42"/>
      <c r="F36" s="43" t="s">
        <v>46</v>
      </c>
      <c r="G36" s="42"/>
      <c r="H36" s="42"/>
      <c r="I36" s="42"/>
      <c r="J36" s="42"/>
      <c r="K36" s="42"/>
      <c r="L36" s="308">
        <v>0</v>
      </c>
      <c r="M36" s="307"/>
      <c r="N36" s="307"/>
      <c r="O36" s="307"/>
      <c r="P36" s="307"/>
      <c r="Q36" s="44"/>
      <c r="R36" s="44"/>
      <c r="S36" s="44"/>
      <c r="T36" s="44"/>
      <c r="U36" s="44"/>
      <c r="V36" s="44"/>
      <c r="W36" s="306">
        <f>ROUND(BD94 + SUM(CH105:CH109), 2)</f>
        <v>0</v>
      </c>
      <c r="X36" s="307"/>
      <c r="Y36" s="307"/>
      <c r="Z36" s="307"/>
      <c r="AA36" s="307"/>
      <c r="AB36" s="307"/>
      <c r="AC36" s="307"/>
      <c r="AD36" s="307"/>
      <c r="AE36" s="307"/>
      <c r="AF36" s="44"/>
      <c r="AG36" s="44"/>
      <c r="AH36" s="44"/>
      <c r="AI36" s="44"/>
      <c r="AJ36" s="44"/>
      <c r="AK36" s="306">
        <v>0</v>
      </c>
      <c r="AL36" s="307"/>
      <c r="AM36" s="307"/>
      <c r="AN36" s="307"/>
      <c r="AO36" s="307"/>
      <c r="AP36" s="44"/>
      <c r="AQ36" s="44"/>
      <c r="AR36" s="45"/>
      <c r="AS36" s="46"/>
      <c r="AT36" s="46"/>
      <c r="AU36" s="46"/>
      <c r="AV36" s="46"/>
      <c r="AW36" s="46"/>
      <c r="AX36" s="46"/>
      <c r="AY36" s="46"/>
      <c r="AZ36" s="46"/>
    </row>
    <row r="37" spans="1:57" s="2" customFormat="1" ht="6.9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5"/>
    </row>
    <row r="38" spans="1:57" s="2" customFormat="1" ht="25.9" customHeight="1">
      <c r="A38" s="35"/>
      <c r="B38" s="36"/>
      <c r="C38" s="48"/>
      <c r="D38" s="49" t="s">
        <v>47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1" t="s">
        <v>48</v>
      </c>
      <c r="U38" s="50"/>
      <c r="V38" s="50"/>
      <c r="W38" s="50"/>
      <c r="X38" s="315" t="s">
        <v>49</v>
      </c>
      <c r="Y38" s="313"/>
      <c r="Z38" s="313"/>
      <c r="AA38" s="313"/>
      <c r="AB38" s="313"/>
      <c r="AC38" s="50"/>
      <c r="AD38" s="50"/>
      <c r="AE38" s="50"/>
      <c r="AF38" s="50"/>
      <c r="AG38" s="50"/>
      <c r="AH38" s="50"/>
      <c r="AI38" s="50"/>
      <c r="AJ38" s="50"/>
      <c r="AK38" s="312">
        <f>SUM(AK29:AK36)</f>
        <v>0</v>
      </c>
      <c r="AL38" s="313"/>
      <c r="AM38" s="313"/>
      <c r="AN38" s="313"/>
      <c r="AO38" s="314"/>
      <c r="AP38" s="48"/>
      <c r="AQ38" s="48"/>
      <c r="AR38" s="38"/>
      <c r="BE38" s="35"/>
    </row>
    <row r="39" spans="1:57" s="2" customFormat="1" ht="6.95" customHeight="1">
      <c r="A39" s="35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BE39" s="35"/>
    </row>
    <row r="40" spans="1:57" s="2" customFormat="1" ht="14.45" customHeight="1">
      <c r="A40" s="35"/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BE40" s="35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52"/>
      <c r="C49" s="53"/>
      <c r="D49" s="54" t="s">
        <v>50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51</v>
      </c>
      <c r="AI49" s="55"/>
      <c r="AJ49" s="55"/>
      <c r="AK49" s="55"/>
      <c r="AL49" s="55"/>
      <c r="AM49" s="55"/>
      <c r="AN49" s="55"/>
      <c r="AO49" s="55"/>
      <c r="AP49" s="53"/>
      <c r="AQ49" s="53"/>
      <c r="AR49" s="56"/>
    </row>
    <row r="50" spans="1:57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5"/>
      <c r="B60" s="36"/>
      <c r="C60" s="37"/>
      <c r="D60" s="57" t="s">
        <v>52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53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52</v>
      </c>
      <c r="AI60" s="40"/>
      <c r="AJ60" s="40"/>
      <c r="AK60" s="40"/>
      <c r="AL60" s="40"/>
      <c r="AM60" s="57" t="s">
        <v>53</v>
      </c>
      <c r="AN60" s="40"/>
      <c r="AO60" s="40"/>
      <c r="AP60" s="37"/>
      <c r="AQ60" s="37"/>
      <c r="AR60" s="38"/>
      <c r="BE60" s="35"/>
    </row>
    <row r="61" spans="1:57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5"/>
      <c r="B64" s="36"/>
      <c r="C64" s="37"/>
      <c r="D64" s="54" t="s">
        <v>54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4" t="s">
        <v>55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5"/>
    </row>
    <row r="65" spans="1:57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5"/>
      <c r="B75" s="36"/>
      <c r="C75" s="37"/>
      <c r="D75" s="57" t="s">
        <v>52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53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52</v>
      </c>
      <c r="AI75" s="40"/>
      <c r="AJ75" s="40"/>
      <c r="AK75" s="40"/>
      <c r="AL75" s="40"/>
      <c r="AM75" s="57" t="s">
        <v>53</v>
      </c>
      <c r="AN75" s="40"/>
      <c r="AO75" s="40"/>
      <c r="AP75" s="37"/>
      <c r="AQ75" s="37"/>
      <c r="AR75" s="38"/>
      <c r="BE75" s="35"/>
    </row>
    <row r="76" spans="1:57" s="2" customFormat="1" ht="11.25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5"/>
    </row>
    <row r="77" spans="1:57" s="2" customFormat="1" ht="6.95" customHeight="1">
      <c r="A77" s="35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5"/>
    </row>
    <row r="81" spans="1:91" s="2" customFormat="1" ht="6.95" customHeight="1">
      <c r="A81" s="35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5"/>
    </row>
    <row r="82" spans="1:91" s="2" customFormat="1" ht="24.95" customHeight="1">
      <c r="A82" s="35"/>
      <c r="B82" s="36"/>
      <c r="C82" s="23" t="s">
        <v>56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5"/>
    </row>
    <row r="84" spans="1:91" s="4" customFormat="1" ht="12" customHeight="1">
      <c r="B84" s="63"/>
      <c r="C84" s="29" t="s">
        <v>12</v>
      </c>
      <c r="D84" s="64"/>
      <c r="E84" s="64"/>
      <c r="F84" s="64"/>
      <c r="G84" s="64"/>
      <c r="H84" s="64"/>
      <c r="I84" s="64"/>
      <c r="J84" s="64"/>
      <c r="K84" s="64"/>
      <c r="L84" s="64" t="str">
        <f>K5</f>
        <v>1413-1</v>
      </c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5"/>
    </row>
    <row r="85" spans="1:91" s="5" customFormat="1" ht="36.950000000000003" customHeight="1">
      <c r="B85" s="66"/>
      <c r="C85" s="67" t="s">
        <v>15</v>
      </c>
      <c r="D85" s="68"/>
      <c r="E85" s="68"/>
      <c r="F85" s="68"/>
      <c r="G85" s="68"/>
      <c r="H85" s="68"/>
      <c r="I85" s="68"/>
      <c r="J85" s="68"/>
      <c r="K85" s="68"/>
      <c r="L85" s="286" t="str">
        <f>K6</f>
        <v>Zviditeľnenie chodcov na priechodoch pre chodcov v meste Trnava</v>
      </c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  <c r="X85" s="287"/>
      <c r="Y85" s="287"/>
      <c r="Z85" s="287"/>
      <c r="AA85" s="287"/>
      <c r="AB85" s="287"/>
      <c r="AC85" s="287"/>
      <c r="AD85" s="287"/>
      <c r="AE85" s="287"/>
      <c r="AF85" s="287"/>
      <c r="AG85" s="287"/>
      <c r="AH85" s="287"/>
      <c r="AI85" s="287"/>
      <c r="AJ85" s="287"/>
      <c r="AK85" s="287"/>
      <c r="AL85" s="287"/>
      <c r="AM85" s="287"/>
      <c r="AN85" s="287"/>
      <c r="AO85" s="287"/>
      <c r="AP85" s="68"/>
      <c r="AQ85" s="68"/>
      <c r="AR85" s="69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5"/>
    </row>
    <row r="87" spans="1:91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70" t="str">
        <f>IF(K8="","",K8)</f>
        <v>Trnava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322" t="str">
        <f>IF(AN8= "","",AN8)</f>
        <v>4. 7. 2022</v>
      </c>
      <c r="AN87" s="322"/>
      <c r="AO87" s="37"/>
      <c r="AP87" s="37"/>
      <c r="AQ87" s="37"/>
      <c r="AR87" s="38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5"/>
    </row>
    <row r="89" spans="1:91" s="2" customFormat="1" ht="26.4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64" t="str">
        <f>IF(E11= "","",E11)</f>
        <v>Mesto Trnava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320" t="str">
        <f>IF(E17="","",E17)</f>
        <v>Cykloprojekt spol. s.r.o.,  Ing.Alžbeta Masnicová</v>
      </c>
      <c r="AN89" s="321"/>
      <c r="AO89" s="321"/>
      <c r="AP89" s="321"/>
      <c r="AQ89" s="37"/>
      <c r="AR89" s="38"/>
      <c r="AS89" s="324" t="s">
        <v>57</v>
      </c>
      <c r="AT89" s="325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5"/>
    </row>
    <row r="90" spans="1:91" s="2" customFormat="1" ht="15.6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6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320" t="str">
        <f>IF(E20="","",E20)</f>
        <v xml:space="preserve"> </v>
      </c>
      <c r="AN90" s="321"/>
      <c r="AO90" s="321"/>
      <c r="AP90" s="321"/>
      <c r="AQ90" s="37"/>
      <c r="AR90" s="38"/>
      <c r="AS90" s="326"/>
      <c r="AT90" s="327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28"/>
      <c r="AT91" s="329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5"/>
    </row>
    <row r="92" spans="1:91" s="2" customFormat="1" ht="29.25" customHeight="1">
      <c r="A92" s="35"/>
      <c r="B92" s="36"/>
      <c r="C92" s="280" t="s">
        <v>58</v>
      </c>
      <c r="D92" s="281"/>
      <c r="E92" s="281"/>
      <c r="F92" s="281"/>
      <c r="G92" s="281"/>
      <c r="H92" s="78"/>
      <c r="I92" s="285" t="s">
        <v>59</v>
      </c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1"/>
      <c r="AF92" s="281"/>
      <c r="AG92" s="319" t="s">
        <v>60</v>
      </c>
      <c r="AH92" s="281"/>
      <c r="AI92" s="281"/>
      <c r="AJ92" s="281"/>
      <c r="AK92" s="281"/>
      <c r="AL92" s="281"/>
      <c r="AM92" s="281"/>
      <c r="AN92" s="285" t="s">
        <v>61</v>
      </c>
      <c r="AO92" s="281"/>
      <c r="AP92" s="323"/>
      <c r="AQ92" s="79" t="s">
        <v>62</v>
      </c>
      <c r="AR92" s="38"/>
      <c r="AS92" s="80" t="s">
        <v>63</v>
      </c>
      <c r="AT92" s="81" t="s">
        <v>64</v>
      </c>
      <c r="AU92" s="81" t="s">
        <v>65</v>
      </c>
      <c r="AV92" s="81" t="s">
        <v>66</v>
      </c>
      <c r="AW92" s="81" t="s">
        <v>67</v>
      </c>
      <c r="AX92" s="81" t="s">
        <v>68</v>
      </c>
      <c r="AY92" s="81" t="s">
        <v>69</v>
      </c>
      <c r="AZ92" s="81" t="s">
        <v>70</v>
      </c>
      <c r="BA92" s="81" t="s">
        <v>71</v>
      </c>
      <c r="BB92" s="81" t="s">
        <v>72</v>
      </c>
      <c r="BC92" s="81" t="s">
        <v>73</v>
      </c>
      <c r="BD92" s="82" t="s">
        <v>74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3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5"/>
      <c r="BE93" s="35"/>
    </row>
    <row r="94" spans="1:91" s="6" customFormat="1" ht="32.450000000000003" customHeight="1">
      <c r="B94" s="86"/>
      <c r="C94" s="87" t="s">
        <v>75</v>
      </c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290">
        <f>ROUND(SUM(AG95:AG103),2)</f>
        <v>0</v>
      </c>
      <c r="AH94" s="290"/>
      <c r="AI94" s="290"/>
      <c r="AJ94" s="290"/>
      <c r="AK94" s="290"/>
      <c r="AL94" s="290"/>
      <c r="AM94" s="290"/>
      <c r="AN94" s="291">
        <f t="shared" ref="AN94:AN103" si="0">SUM(AG94,AT94)</f>
        <v>0</v>
      </c>
      <c r="AO94" s="291"/>
      <c r="AP94" s="291"/>
      <c r="AQ94" s="90" t="s">
        <v>1</v>
      </c>
      <c r="AR94" s="91"/>
      <c r="AS94" s="92">
        <f>ROUND(SUM(AS95:AS103),2)</f>
        <v>0</v>
      </c>
      <c r="AT94" s="93">
        <f t="shared" ref="AT94:AT103" si="1">ROUND(SUM(AV94:AW94),2)</f>
        <v>0</v>
      </c>
      <c r="AU94" s="94">
        <f>ROUND(SUM(AU95:AU103),5)</f>
        <v>0</v>
      </c>
      <c r="AV94" s="93">
        <f>ROUND(AZ94*L32,2)</f>
        <v>0</v>
      </c>
      <c r="AW94" s="93">
        <f>ROUND(BA94*L33,2)</f>
        <v>0</v>
      </c>
      <c r="AX94" s="93">
        <f>ROUND(BB94*L32,2)</f>
        <v>0</v>
      </c>
      <c r="AY94" s="93">
        <f>ROUND(BC94*L33,2)</f>
        <v>0</v>
      </c>
      <c r="AZ94" s="93">
        <f>ROUND(SUM(AZ95:AZ103),2)</f>
        <v>0</v>
      </c>
      <c r="BA94" s="93">
        <f>ROUND(SUM(BA95:BA103),2)</f>
        <v>0</v>
      </c>
      <c r="BB94" s="93">
        <f>ROUND(SUM(BB95:BB103),2)</f>
        <v>0</v>
      </c>
      <c r="BC94" s="93">
        <f>ROUND(SUM(BC95:BC103),2)</f>
        <v>0</v>
      </c>
      <c r="BD94" s="95">
        <f>ROUND(SUM(BD95:BD103),2)</f>
        <v>0</v>
      </c>
      <c r="BS94" s="96" t="s">
        <v>76</v>
      </c>
      <c r="BT94" s="96" t="s">
        <v>77</v>
      </c>
      <c r="BU94" s="97" t="s">
        <v>78</v>
      </c>
      <c r="BV94" s="96" t="s">
        <v>79</v>
      </c>
      <c r="BW94" s="96" t="s">
        <v>5</v>
      </c>
      <c r="BX94" s="96" t="s">
        <v>80</v>
      </c>
      <c r="CL94" s="96" t="s">
        <v>1</v>
      </c>
    </row>
    <row r="95" spans="1:91" s="7" customFormat="1" ht="37.15" customHeight="1">
      <c r="A95" s="98" t="s">
        <v>81</v>
      </c>
      <c r="B95" s="99"/>
      <c r="C95" s="100"/>
      <c r="D95" s="284" t="s">
        <v>13</v>
      </c>
      <c r="E95" s="284"/>
      <c r="F95" s="284"/>
      <c r="G95" s="284"/>
      <c r="H95" s="284"/>
      <c r="I95" s="101"/>
      <c r="J95" s="284" t="s">
        <v>82</v>
      </c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317">
        <f>'1413-1 - SO-01- Priechod ...'!J32</f>
        <v>0</v>
      </c>
      <c r="AH95" s="318"/>
      <c r="AI95" s="318"/>
      <c r="AJ95" s="318"/>
      <c r="AK95" s="318"/>
      <c r="AL95" s="318"/>
      <c r="AM95" s="318"/>
      <c r="AN95" s="317">
        <f t="shared" si="0"/>
        <v>0</v>
      </c>
      <c r="AO95" s="318"/>
      <c r="AP95" s="318"/>
      <c r="AQ95" s="102" t="s">
        <v>83</v>
      </c>
      <c r="AR95" s="103"/>
      <c r="AS95" s="104">
        <v>0</v>
      </c>
      <c r="AT95" s="105">
        <f t="shared" si="1"/>
        <v>0</v>
      </c>
      <c r="AU95" s="106">
        <f>'1413-1 - SO-01- Priechod ...'!P129</f>
        <v>0</v>
      </c>
      <c r="AV95" s="105">
        <f>'1413-1 - SO-01- Priechod ...'!J35</f>
        <v>0</v>
      </c>
      <c r="AW95" s="105">
        <f>'1413-1 - SO-01- Priechod ...'!J36</f>
        <v>0</v>
      </c>
      <c r="AX95" s="105">
        <f>'1413-1 - SO-01- Priechod ...'!J37</f>
        <v>0</v>
      </c>
      <c r="AY95" s="105">
        <f>'1413-1 - SO-01- Priechod ...'!J38</f>
        <v>0</v>
      </c>
      <c r="AZ95" s="105">
        <f>'1413-1 - SO-01- Priechod ...'!F35</f>
        <v>0</v>
      </c>
      <c r="BA95" s="105">
        <f>'1413-1 - SO-01- Priechod ...'!F36</f>
        <v>0</v>
      </c>
      <c r="BB95" s="105">
        <f>'1413-1 - SO-01- Priechod ...'!F37</f>
        <v>0</v>
      </c>
      <c r="BC95" s="105">
        <f>'1413-1 - SO-01- Priechod ...'!F38</f>
        <v>0</v>
      </c>
      <c r="BD95" s="107">
        <f>'1413-1 - SO-01- Priechod ...'!F39</f>
        <v>0</v>
      </c>
      <c r="BT95" s="108" t="s">
        <v>84</v>
      </c>
      <c r="BV95" s="108" t="s">
        <v>79</v>
      </c>
      <c r="BW95" s="108" t="s">
        <v>85</v>
      </c>
      <c r="BX95" s="108" t="s">
        <v>5</v>
      </c>
      <c r="CL95" s="108" t="s">
        <v>1</v>
      </c>
      <c r="CM95" s="108" t="s">
        <v>77</v>
      </c>
    </row>
    <row r="96" spans="1:91" s="7" customFormat="1" ht="24.6" customHeight="1">
      <c r="A96" s="98" t="s">
        <v>81</v>
      </c>
      <c r="B96" s="99"/>
      <c r="C96" s="100"/>
      <c r="D96" s="284" t="s">
        <v>86</v>
      </c>
      <c r="E96" s="284"/>
      <c r="F96" s="284"/>
      <c r="G96" s="284"/>
      <c r="H96" s="284"/>
      <c r="I96" s="101"/>
      <c r="J96" s="284" t="s">
        <v>87</v>
      </c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317">
        <f>'1413-4 - SO-04- Priechod ...'!J32</f>
        <v>0</v>
      </c>
      <c r="AH96" s="318"/>
      <c r="AI96" s="318"/>
      <c r="AJ96" s="318"/>
      <c r="AK96" s="318"/>
      <c r="AL96" s="318"/>
      <c r="AM96" s="318"/>
      <c r="AN96" s="317">
        <f t="shared" si="0"/>
        <v>0</v>
      </c>
      <c r="AO96" s="318"/>
      <c r="AP96" s="318"/>
      <c r="AQ96" s="102" t="s">
        <v>83</v>
      </c>
      <c r="AR96" s="103"/>
      <c r="AS96" s="104">
        <v>0</v>
      </c>
      <c r="AT96" s="105">
        <f t="shared" si="1"/>
        <v>0</v>
      </c>
      <c r="AU96" s="106">
        <f>'1413-4 - SO-04- Priechod ...'!P129</f>
        <v>0</v>
      </c>
      <c r="AV96" s="105">
        <f>'1413-4 - SO-04- Priechod ...'!J35</f>
        <v>0</v>
      </c>
      <c r="AW96" s="105">
        <f>'1413-4 - SO-04- Priechod ...'!J36</f>
        <v>0</v>
      </c>
      <c r="AX96" s="105">
        <f>'1413-4 - SO-04- Priechod ...'!J37</f>
        <v>0</v>
      </c>
      <c r="AY96" s="105">
        <f>'1413-4 - SO-04- Priechod ...'!J38</f>
        <v>0</v>
      </c>
      <c r="AZ96" s="105">
        <f>'1413-4 - SO-04- Priechod ...'!F35</f>
        <v>0</v>
      </c>
      <c r="BA96" s="105">
        <f>'1413-4 - SO-04- Priechod ...'!F36</f>
        <v>0</v>
      </c>
      <c r="BB96" s="105">
        <f>'1413-4 - SO-04- Priechod ...'!F37</f>
        <v>0</v>
      </c>
      <c r="BC96" s="105">
        <f>'1413-4 - SO-04- Priechod ...'!F38</f>
        <v>0</v>
      </c>
      <c r="BD96" s="107">
        <f>'1413-4 - SO-04- Priechod ...'!F39</f>
        <v>0</v>
      </c>
      <c r="BT96" s="108" t="s">
        <v>84</v>
      </c>
      <c r="BV96" s="108" t="s">
        <v>79</v>
      </c>
      <c r="BW96" s="108" t="s">
        <v>88</v>
      </c>
      <c r="BX96" s="108" t="s">
        <v>5</v>
      </c>
      <c r="CL96" s="108" t="s">
        <v>1</v>
      </c>
      <c r="CM96" s="108" t="s">
        <v>77</v>
      </c>
    </row>
    <row r="97" spans="1:91" s="7" customFormat="1" ht="37.15" customHeight="1">
      <c r="A97" s="98" t="s">
        <v>81</v>
      </c>
      <c r="B97" s="99"/>
      <c r="C97" s="100"/>
      <c r="D97" s="284" t="s">
        <v>89</v>
      </c>
      <c r="E97" s="284"/>
      <c r="F97" s="284"/>
      <c r="G97" s="284"/>
      <c r="H97" s="284"/>
      <c r="I97" s="101"/>
      <c r="J97" s="284" t="s">
        <v>90</v>
      </c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317">
        <f>'1413-5 - SO 05 - Priechod...'!J32</f>
        <v>0</v>
      </c>
      <c r="AH97" s="318"/>
      <c r="AI97" s="318"/>
      <c r="AJ97" s="318"/>
      <c r="AK97" s="318"/>
      <c r="AL97" s="318"/>
      <c r="AM97" s="318"/>
      <c r="AN97" s="317">
        <f t="shared" si="0"/>
        <v>0</v>
      </c>
      <c r="AO97" s="318"/>
      <c r="AP97" s="318"/>
      <c r="AQ97" s="102" t="s">
        <v>83</v>
      </c>
      <c r="AR97" s="103"/>
      <c r="AS97" s="104">
        <v>0</v>
      </c>
      <c r="AT97" s="105">
        <f t="shared" si="1"/>
        <v>0</v>
      </c>
      <c r="AU97" s="106">
        <f>'1413-5 - SO 05 - Priechod...'!P129</f>
        <v>0</v>
      </c>
      <c r="AV97" s="105">
        <f>'1413-5 - SO 05 - Priechod...'!J35</f>
        <v>0</v>
      </c>
      <c r="AW97" s="105">
        <f>'1413-5 - SO 05 - Priechod...'!J36</f>
        <v>0</v>
      </c>
      <c r="AX97" s="105">
        <f>'1413-5 - SO 05 - Priechod...'!J37</f>
        <v>0</v>
      </c>
      <c r="AY97" s="105">
        <f>'1413-5 - SO 05 - Priechod...'!J38</f>
        <v>0</v>
      </c>
      <c r="AZ97" s="105">
        <f>'1413-5 - SO 05 - Priechod...'!F35</f>
        <v>0</v>
      </c>
      <c r="BA97" s="105">
        <f>'1413-5 - SO 05 - Priechod...'!F36</f>
        <v>0</v>
      </c>
      <c r="BB97" s="105">
        <f>'1413-5 - SO 05 - Priechod...'!F37</f>
        <v>0</v>
      </c>
      <c r="BC97" s="105">
        <f>'1413-5 - SO 05 - Priechod...'!F38</f>
        <v>0</v>
      </c>
      <c r="BD97" s="107">
        <f>'1413-5 - SO 05 - Priechod...'!F39</f>
        <v>0</v>
      </c>
      <c r="BT97" s="108" t="s">
        <v>84</v>
      </c>
      <c r="BV97" s="108" t="s">
        <v>79</v>
      </c>
      <c r="BW97" s="108" t="s">
        <v>91</v>
      </c>
      <c r="BX97" s="108" t="s">
        <v>5</v>
      </c>
      <c r="CL97" s="108" t="s">
        <v>1</v>
      </c>
      <c r="CM97" s="108" t="s">
        <v>77</v>
      </c>
    </row>
    <row r="98" spans="1:91" s="7" customFormat="1" ht="24.6" customHeight="1">
      <c r="A98" s="98" t="s">
        <v>81</v>
      </c>
      <c r="B98" s="99"/>
      <c r="C98" s="100"/>
      <c r="D98" s="284" t="s">
        <v>92</v>
      </c>
      <c r="E98" s="284"/>
      <c r="F98" s="284"/>
      <c r="G98" s="284"/>
      <c r="H98" s="284"/>
      <c r="I98" s="101"/>
      <c r="J98" s="284" t="s">
        <v>93</v>
      </c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317">
        <f>'1413-7 - SO 07 - Priechod...'!J32</f>
        <v>0</v>
      </c>
      <c r="AH98" s="318"/>
      <c r="AI98" s="318"/>
      <c r="AJ98" s="318"/>
      <c r="AK98" s="318"/>
      <c r="AL98" s="318"/>
      <c r="AM98" s="318"/>
      <c r="AN98" s="317">
        <f t="shared" si="0"/>
        <v>0</v>
      </c>
      <c r="AO98" s="318"/>
      <c r="AP98" s="318"/>
      <c r="AQ98" s="102" t="s">
        <v>83</v>
      </c>
      <c r="AR98" s="103"/>
      <c r="AS98" s="104">
        <v>0</v>
      </c>
      <c r="AT98" s="105">
        <f t="shared" si="1"/>
        <v>0</v>
      </c>
      <c r="AU98" s="106">
        <f>'1413-7 - SO 07 - Priechod...'!P134</f>
        <v>0</v>
      </c>
      <c r="AV98" s="105">
        <f>'1413-7 - SO 07 - Priechod...'!J35</f>
        <v>0</v>
      </c>
      <c r="AW98" s="105">
        <f>'1413-7 - SO 07 - Priechod...'!J36</f>
        <v>0</v>
      </c>
      <c r="AX98" s="105">
        <f>'1413-7 - SO 07 - Priechod...'!J37</f>
        <v>0</v>
      </c>
      <c r="AY98" s="105">
        <f>'1413-7 - SO 07 - Priechod...'!J38</f>
        <v>0</v>
      </c>
      <c r="AZ98" s="105">
        <f>'1413-7 - SO 07 - Priechod...'!F35</f>
        <v>0</v>
      </c>
      <c r="BA98" s="105">
        <f>'1413-7 - SO 07 - Priechod...'!F36</f>
        <v>0</v>
      </c>
      <c r="BB98" s="105">
        <f>'1413-7 - SO 07 - Priechod...'!F37</f>
        <v>0</v>
      </c>
      <c r="BC98" s="105">
        <f>'1413-7 - SO 07 - Priechod...'!F38</f>
        <v>0</v>
      </c>
      <c r="BD98" s="107">
        <f>'1413-7 - SO 07 - Priechod...'!F39</f>
        <v>0</v>
      </c>
      <c r="BT98" s="108" t="s">
        <v>84</v>
      </c>
      <c r="BV98" s="108" t="s">
        <v>79</v>
      </c>
      <c r="BW98" s="108" t="s">
        <v>94</v>
      </c>
      <c r="BX98" s="108" t="s">
        <v>5</v>
      </c>
      <c r="CL98" s="108" t="s">
        <v>1</v>
      </c>
      <c r="CM98" s="108" t="s">
        <v>77</v>
      </c>
    </row>
    <row r="99" spans="1:91" s="7" customFormat="1" ht="37.15" customHeight="1">
      <c r="A99" s="98" t="s">
        <v>81</v>
      </c>
      <c r="B99" s="99"/>
      <c r="C99" s="100"/>
      <c r="D99" s="284" t="s">
        <v>95</v>
      </c>
      <c r="E99" s="284"/>
      <c r="F99" s="284"/>
      <c r="G99" s="284"/>
      <c r="H99" s="284"/>
      <c r="I99" s="101"/>
      <c r="J99" s="284" t="s">
        <v>96</v>
      </c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317">
        <f>'1413-8 - SO 08 - Priechod...'!J32</f>
        <v>0</v>
      </c>
      <c r="AH99" s="318"/>
      <c r="AI99" s="318"/>
      <c r="AJ99" s="318"/>
      <c r="AK99" s="318"/>
      <c r="AL99" s="318"/>
      <c r="AM99" s="318"/>
      <c r="AN99" s="317">
        <f t="shared" si="0"/>
        <v>0</v>
      </c>
      <c r="AO99" s="318"/>
      <c r="AP99" s="318"/>
      <c r="AQ99" s="102" t="s">
        <v>83</v>
      </c>
      <c r="AR99" s="103"/>
      <c r="AS99" s="104">
        <v>0</v>
      </c>
      <c r="AT99" s="105">
        <f t="shared" si="1"/>
        <v>0</v>
      </c>
      <c r="AU99" s="106">
        <f>'1413-8 - SO 08 - Priechod...'!P131</f>
        <v>0</v>
      </c>
      <c r="AV99" s="105">
        <f>'1413-8 - SO 08 - Priechod...'!J35</f>
        <v>0</v>
      </c>
      <c r="AW99" s="105">
        <f>'1413-8 - SO 08 - Priechod...'!J36</f>
        <v>0</v>
      </c>
      <c r="AX99" s="105">
        <f>'1413-8 - SO 08 - Priechod...'!J37</f>
        <v>0</v>
      </c>
      <c r="AY99" s="105">
        <f>'1413-8 - SO 08 - Priechod...'!J38</f>
        <v>0</v>
      </c>
      <c r="AZ99" s="105">
        <f>'1413-8 - SO 08 - Priechod...'!F35</f>
        <v>0</v>
      </c>
      <c r="BA99" s="105">
        <f>'1413-8 - SO 08 - Priechod...'!F36</f>
        <v>0</v>
      </c>
      <c r="BB99" s="105">
        <f>'1413-8 - SO 08 - Priechod...'!F37</f>
        <v>0</v>
      </c>
      <c r="BC99" s="105">
        <f>'1413-8 - SO 08 - Priechod...'!F38</f>
        <v>0</v>
      </c>
      <c r="BD99" s="107">
        <f>'1413-8 - SO 08 - Priechod...'!F39</f>
        <v>0</v>
      </c>
      <c r="BT99" s="108" t="s">
        <v>84</v>
      </c>
      <c r="BV99" s="108" t="s">
        <v>79</v>
      </c>
      <c r="BW99" s="108" t="s">
        <v>97</v>
      </c>
      <c r="BX99" s="108" t="s">
        <v>5</v>
      </c>
      <c r="CL99" s="108" t="s">
        <v>1</v>
      </c>
      <c r="CM99" s="108" t="s">
        <v>77</v>
      </c>
    </row>
    <row r="100" spans="1:91" s="7" customFormat="1" ht="24.6" customHeight="1">
      <c r="A100" s="98" t="s">
        <v>81</v>
      </c>
      <c r="B100" s="99"/>
      <c r="C100" s="100"/>
      <c r="D100" s="284" t="s">
        <v>98</v>
      </c>
      <c r="E100" s="284"/>
      <c r="F100" s="284"/>
      <c r="G100" s="284"/>
      <c r="H100" s="284"/>
      <c r="I100" s="101"/>
      <c r="J100" s="284" t="s">
        <v>99</v>
      </c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317">
        <f>'1413-9 - SO 09 - Priechod...'!J32</f>
        <v>0</v>
      </c>
      <c r="AH100" s="318"/>
      <c r="AI100" s="318"/>
      <c r="AJ100" s="318"/>
      <c r="AK100" s="318"/>
      <c r="AL100" s="318"/>
      <c r="AM100" s="318"/>
      <c r="AN100" s="317">
        <f t="shared" si="0"/>
        <v>0</v>
      </c>
      <c r="AO100" s="318"/>
      <c r="AP100" s="318"/>
      <c r="AQ100" s="102" t="s">
        <v>83</v>
      </c>
      <c r="AR100" s="103"/>
      <c r="AS100" s="104">
        <v>0</v>
      </c>
      <c r="AT100" s="105">
        <f t="shared" si="1"/>
        <v>0</v>
      </c>
      <c r="AU100" s="106">
        <f>'1413-9 - SO 09 - Priechod...'!P129</f>
        <v>0</v>
      </c>
      <c r="AV100" s="105">
        <f>'1413-9 - SO 09 - Priechod...'!J35</f>
        <v>0</v>
      </c>
      <c r="AW100" s="105">
        <f>'1413-9 - SO 09 - Priechod...'!J36</f>
        <v>0</v>
      </c>
      <c r="AX100" s="105">
        <f>'1413-9 - SO 09 - Priechod...'!J37</f>
        <v>0</v>
      </c>
      <c r="AY100" s="105">
        <f>'1413-9 - SO 09 - Priechod...'!J38</f>
        <v>0</v>
      </c>
      <c r="AZ100" s="105">
        <f>'1413-9 - SO 09 - Priechod...'!F35</f>
        <v>0</v>
      </c>
      <c r="BA100" s="105">
        <f>'1413-9 - SO 09 - Priechod...'!F36</f>
        <v>0</v>
      </c>
      <c r="BB100" s="105">
        <f>'1413-9 - SO 09 - Priechod...'!F37</f>
        <v>0</v>
      </c>
      <c r="BC100" s="105">
        <f>'1413-9 - SO 09 - Priechod...'!F38</f>
        <v>0</v>
      </c>
      <c r="BD100" s="107">
        <f>'1413-9 - SO 09 - Priechod...'!F39</f>
        <v>0</v>
      </c>
      <c r="BT100" s="108" t="s">
        <v>84</v>
      </c>
      <c r="BV100" s="108" t="s">
        <v>79</v>
      </c>
      <c r="BW100" s="108" t="s">
        <v>100</v>
      </c>
      <c r="BX100" s="108" t="s">
        <v>5</v>
      </c>
      <c r="CL100" s="108" t="s">
        <v>1</v>
      </c>
      <c r="CM100" s="108" t="s">
        <v>77</v>
      </c>
    </row>
    <row r="101" spans="1:91" s="7" customFormat="1" ht="37.15" customHeight="1">
      <c r="A101" s="98" t="s">
        <v>81</v>
      </c>
      <c r="B101" s="99"/>
      <c r="C101" s="100"/>
      <c r="D101" s="284" t="s">
        <v>101</v>
      </c>
      <c r="E101" s="284"/>
      <c r="F101" s="284"/>
      <c r="G101" s="284"/>
      <c r="H101" s="284"/>
      <c r="I101" s="101"/>
      <c r="J101" s="284" t="s">
        <v>102</v>
      </c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317">
        <f>'1413-12 - SO 12 - Priecho...'!J32</f>
        <v>0</v>
      </c>
      <c r="AH101" s="318"/>
      <c r="AI101" s="318"/>
      <c r="AJ101" s="318"/>
      <c r="AK101" s="318"/>
      <c r="AL101" s="318"/>
      <c r="AM101" s="318"/>
      <c r="AN101" s="317">
        <f t="shared" si="0"/>
        <v>0</v>
      </c>
      <c r="AO101" s="318"/>
      <c r="AP101" s="318"/>
      <c r="AQ101" s="102" t="s">
        <v>83</v>
      </c>
      <c r="AR101" s="103"/>
      <c r="AS101" s="104">
        <v>0</v>
      </c>
      <c r="AT101" s="105">
        <f t="shared" si="1"/>
        <v>0</v>
      </c>
      <c r="AU101" s="106">
        <f>'1413-12 - SO 12 - Priecho...'!P129</f>
        <v>0</v>
      </c>
      <c r="AV101" s="105">
        <f>'1413-12 - SO 12 - Priecho...'!J35</f>
        <v>0</v>
      </c>
      <c r="AW101" s="105">
        <f>'1413-12 - SO 12 - Priecho...'!J36</f>
        <v>0</v>
      </c>
      <c r="AX101" s="105">
        <f>'1413-12 - SO 12 - Priecho...'!J37</f>
        <v>0</v>
      </c>
      <c r="AY101" s="105">
        <f>'1413-12 - SO 12 - Priecho...'!J38</f>
        <v>0</v>
      </c>
      <c r="AZ101" s="105">
        <f>'1413-12 - SO 12 - Priecho...'!F35</f>
        <v>0</v>
      </c>
      <c r="BA101" s="105">
        <f>'1413-12 - SO 12 - Priecho...'!F36</f>
        <v>0</v>
      </c>
      <c r="BB101" s="105">
        <f>'1413-12 - SO 12 - Priecho...'!F37</f>
        <v>0</v>
      </c>
      <c r="BC101" s="105">
        <f>'1413-12 - SO 12 - Priecho...'!F38</f>
        <v>0</v>
      </c>
      <c r="BD101" s="107">
        <f>'1413-12 - SO 12 - Priecho...'!F39</f>
        <v>0</v>
      </c>
      <c r="BT101" s="108" t="s">
        <v>84</v>
      </c>
      <c r="BV101" s="108" t="s">
        <v>79</v>
      </c>
      <c r="BW101" s="108" t="s">
        <v>103</v>
      </c>
      <c r="BX101" s="108" t="s">
        <v>5</v>
      </c>
      <c r="CL101" s="108" t="s">
        <v>1</v>
      </c>
      <c r="CM101" s="108" t="s">
        <v>77</v>
      </c>
    </row>
    <row r="102" spans="1:91" s="7" customFormat="1" ht="37.15" customHeight="1">
      <c r="A102" s="98" t="s">
        <v>81</v>
      </c>
      <c r="B102" s="99"/>
      <c r="C102" s="100"/>
      <c r="D102" s="284" t="s">
        <v>104</v>
      </c>
      <c r="E102" s="284"/>
      <c r="F102" s="284"/>
      <c r="G102" s="284"/>
      <c r="H102" s="284"/>
      <c r="I102" s="101"/>
      <c r="J102" s="284" t="s">
        <v>105</v>
      </c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317">
        <f>'1413-13 - SO 13 - Priecho...'!J32</f>
        <v>0</v>
      </c>
      <c r="AH102" s="318"/>
      <c r="AI102" s="318"/>
      <c r="AJ102" s="318"/>
      <c r="AK102" s="318"/>
      <c r="AL102" s="318"/>
      <c r="AM102" s="318"/>
      <c r="AN102" s="317">
        <f t="shared" si="0"/>
        <v>0</v>
      </c>
      <c r="AO102" s="318"/>
      <c r="AP102" s="318"/>
      <c r="AQ102" s="102" t="s">
        <v>83</v>
      </c>
      <c r="AR102" s="103"/>
      <c r="AS102" s="104">
        <v>0</v>
      </c>
      <c r="AT102" s="105">
        <f t="shared" si="1"/>
        <v>0</v>
      </c>
      <c r="AU102" s="106">
        <f>'1413-13 - SO 13 - Priecho...'!P131</f>
        <v>0</v>
      </c>
      <c r="AV102" s="105">
        <f>'1413-13 - SO 13 - Priecho...'!J35</f>
        <v>0</v>
      </c>
      <c r="AW102" s="105">
        <f>'1413-13 - SO 13 - Priecho...'!J36</f>
        <v>0</v>
      </c>
      <c r="AX102" s="105">
        <f>'1413-13 - SO 13 - Priecho...'!J37</f>
        <v>0</v>
      </c>
      <c r="AY102" s="105">
        <f>'1413-13 - SO 13 - Priecho...'!J38</f>
        <v>0</v>
      </c>
      <c r="AZ102" s="105">
        <f>'1413-13 - SO 13 - Priecho...'!F35</f>
        <v>0</v>
      </c>
      <c r="BA102" s="105">
        <f>'1413-13 - SO 13 - Priecho...'!F36</f>
        <v>0</v>
      </c>
      <c r="BB102" s="105">
        <f>'1413-13 - SO 13 - Priecho...'!F37</f>
        <v>0</v>
      </c>
      <c r="BC102" s="105">
        <f>'1413-13 - SO 13 - Priecho...'!F38</f>
        <v>0</v>
      </c>
      <c r="BD102" s="107">
        <f>'1413-13 - SO 13 - Priecho...'!F39</f>
        <v>0</v>
      </c>
      <c r="BT102" s="108" t="s">
        <v>84</v>
      </c>
      <c r="BV102" s="108" t="s">
        <v>79</v>
      </c>
      <c r="BW102" s="108" t="s">
        <v>106</v>
      </c>
      <c r="BX102" s="108" t="s">
        <v>5</v>
      </c>
      <c r="CL102" s="108" t="s">
        <v>1</v>
      </c>
      <c r="CM102" s="108" t="s">
        <v>77</v>
      </c>
    </row>
    <row r="103" spans="1:91" s="7" customFormat="1" ht="24.6" customHeight="1">
      <c r="A103" s="98" t="s">
        <v>81</v>
      </c>
      <c r="B103" s="99"/>
      <c r="C103" s="100"/>
      <c r="D103" s="284" t="s">
        <v>107</v>
      </c>
      <c r="E103" s="284"/>
      <c r="F103" s="284"/>
      <c r="G103" s="284"/>
      <c r="H103" s="284"/>
      <c r="I103" s="101"/>
      <c r="J103" s="284" t="s">
        <v>108</v>
      </c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317">
        <f>'1413-14 - SO 14 - Priecho...'!J32</f>
        <v>0</v>
      </c>
      <c r="AH103" s="318"/>
      <c r="AI103" s="318"/>
      <c r="AJ103" s="318"/>
      <c r="AK103" s="318"/>
      <c r="AL103" s="318"/>
      <c r="AM103" s="318"/>
      <c r="AN103" s="317">
        <f t="shared" si="0"/>
        <v>0</v>
      </c>
      <c r="AO103" s="318"/>
      <c r="AP103" s="318"/>
      <c r="AQ103" s="102" t="s">
        <v>83</v>
      </c>
      <c r="AR103" s="103"/>
      <c r="AS103" s="109">
        <v>0</v>
      </c>
      <c r="AT103" s="110">
        <f t="shared" si="1"/>
        <v>0</v>
      </c>
      <c r="AU103" s="111">
        <f>'1413-14 - SO 14 - Priecho...'!P133</f>
        <v>0</v>
      </c>
      <c r="AV103" s="110">
        <f>'1413-14 - SO 14 - Priecho...'!J35</f>
        <v>0</v>
      </c>
      <c r="AW103" s="110">
        <f>'1413-14 - SO 14 - Priecho...'!J36</f>
        <v>0</v>
      </c>
      <c r="AX103" s="110">
        <f>'1413-14 - SO 14 - Priecho...'!J37</f>
        <v>0</v>
      </c>
      <c r="AY103" s="110">
        <f>'1413-14 - SO 14 - Priecho...'!J38</f>
        <v>0</v>
      </c>
      <c r="AZ103" s="110">
        <f>'1413-14 - SO 14 - Priecho...'!F35</f>
        <v>0</v>
      </c>
      <c r="BA103" s="110">
        <f>'1413-14 - SO 14 - Priecho...'!F36</f>
        <v>0</v>
      </c>
      <c r="BB103" s="110">
        <f>'1413-14 - SO 14 - Priecho...'!F37</f>
        <v>0</v>
      </c>
      <c r="BC103" s="110">
        <f>'1413-14 - SO 14 - Priecho...'!F38</f>
        <v>0</v>
      </c>
      <c r="BD103" s="112">
        <f>'1413-14 - SO 14 - Priecho...'!F39</f>
        <v>0</v>
      </c>
      <c r="BT103" s="108" t="s">
        <v>84</v>
      </c>
      <c r="BV103" s="108" t="s">
        <v>79</v>
      </c>
      <c r="BW103" s="108" t="s">
        <v>109</v>
      </c>
      <c r="BX103" s="108" t="s">
        <v>5</v>
      </c>
      <c r="CL103" s="108" t="s">
        <v>1</v>
      </c>
      <c r="CM103" s="108" t="s">
        <v>77</v>
      </c>
    </row>
    <row r="104" spans="1:91" ht="11.25">
      <c r="B104" s="21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0"/>
    </row>
    <row r="105" spans="1:91" s="2" customFormat="1" ht="30" customHeight="1">
      <c r="A105" s="35"/>
      <c r="B105" s="36"/>
      <c r="C105" s="87" t="s">
        <v>110</v>
      </c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291">
        <f>ROUND(SUM(AG106:AG109), 2)</f>
        <v>0</v>
      </c>
      <c r="AH105" s="291"/>
      <c r="AI105" s="291"/>
      <c r="AJ105" s="291"/>
      <c r="AK105" s="291"/>
      <c r="AL105" s="291"/>
      <c r="AM105" s="291"/>
      <c r="AN105" s="291">
        <f>ROUND(SUM(AN106:AN109), 2)</f>
        <v>0</v>
      </c>
      <c r="AO105" s="291"/>
      <c r="AP105" s="291"/>
      <c r="AQ105" s="113"/>
      <c r="AR105" s="38"/>
      <c r="AS105" s="80" t="s">
        <v>111</v>
      </c>
      <c r="AT105" s="81" t="s">
        <v>112</v>
      </c>
      <c r="AU105" s="81" t="s">
        <v>41</v>
      </c>
      <c r="AV105" s="82" t="s">
        <v>64</v>
      </c>
      <c r="AW105" s="35"/>
      <c r="AX105" s="35"/>
      <c r="AY105" s="35"/>
      <c r="AZ105" s="35"/>
      <c r="BA105" s="35"/>
      <c r="BB105" s="35"/>
      <c r="BC105" s="35"/>
      <c r="BD105" s="35"/>
      <c r="BE105" s="35"/>
    </row>
    <row r="106" spans="1:91" s="2" customFormat="1" ht="19.899999999999999" customHeight="1">
      <c r="A106" s="35"/>
      <c r="B106" s="36"/>
      <c r="C106" s="37"/>
      <c r="D106" s="283" t="s">
        <v>113</v>
      </c>
      <c r="E106" s="283"/>
      <c r="F106" s="283"/>
      <c r="G106" s="283"/>
      <c r="H106" s="283"/>
      <c r="I106" s="283"/>
      <c r="J106" s="283"/>
      <c r="K106" s="283"/>
      <c r="L106" s="283"/>
      <c r="M106" s="283"/>
      <c r="N106" s="283"/>
      <c r="O106" s="283"/>
      <c r="P106" s="283"/>
      <c r="Q106" s="283"/>
      <c r="R106" s="283"/>
      <c r="S106" s="283"/>
      <c r="T106" s="283"/>
      <c r="U106" s="283"/>
      <c r="V106" s="283"/>
      <c r="W106" s="283"/>
      <c r="X106" s="283"/>
      <c r="Y106" s="283"/>
      <c r="Z106" s="283"/>
      <c r="AA106" s="283"/>
      <c r="AB106" s="283"/>
      <c r="AC106" s="37"/>
      <c r="AD106" s="37"/>
      <c r="AE106" s="37"/>
      <c r="AF106" s="37"/>
      <c r="AG106" s="288">
        <f>ROUND(AG94 * AS106, 2)</f>
        <v>0</v>
      </c>
      <c r="AH106" s="289"/>
      <c r="AI106" s="289"/>
      <c r="AJ106" s="289"/>
      <c r="AK106" s="289"/>
      <c r="AL106" s="289"/>
      <c r="AM106" s="289"/>
      <c r="AN106" s="289">
        <f>ROUND(AG106 + AV106, 2)</f>
        <v>0</v>
      </c>
      <c r="AO106" s="289"/>
      <c r="AP106" s="289"/>
      <c r="AQ106" s="37"/>
      <c r="AR106" s="38"/>
      <c r="AS106" s="116">
        <v>0</v>
      </c>
      <c r="AT106" s="117" t="s">
        <v>114</v>
      </c>
      <c r="AU106" s="117" t="s">
        <v>42</v>
      </c>
      <c r="AV106" s="118">
        <f>ROUND(IF(AU106="základná",AG106*L32,IF(AU106="znížená",AG106*L33,0)), 2)</f>
        <v>0</v>
      </c>
      <c r="AW106" s="35"/>
      <c r="AX106" s="35"/>
      <c r="AY106" s="35"/>
      <c r="AZ106" s="35"/>
      <c r="BA106" s="35"/>
      <c r="BB106" s="35"/>
      <c r="BC106" s="35"/>
      <c r="BD106" s="35"/>
      <c r="BE106" s="35"/>
      <c r="BV106" s="17" t="s">
        <v>115</v>
      </c>
      <c r="BY106" s="119">
        <f>IF(AU106="základná",AV106,0)</f>
        <v>0</v>
      </c>
      <c r="BZ106" s="119">
        <f>IF(AU106="znížená",AV106,0)</f>
        <v>0</v>
      </c>
      <c r="CA106" s="119">
        <v>0</v>
      </c>
      <c r="CB106" s="119">
        <v>0</v>
      </c>
      <c r="CC106" s="119">
        <v>0</v>
      </c>
      <c r="CD106" s="119">
        <f>IF(AU106="základná",AG106,0)</f>
        <v>0</v>
      </c>
      <c r="CE106" s="119">
        <f>IF(AU106="znížená",AG106,0)</f>
        <v>0</v>
      </c>
      <c r="CF106" s="119">
        <f>IF(AU106="zákl. prenesená",AG106,0)</f>
        <v>0</v>
      </c>
      <c r="CG106" s="119">
        <f>IF(AU106="zníž. prenesená",AG106,0)</f>
        <v>0</v>
      </c>
      <c r="CH106" s="119">
        <f>IF(AU106="nulová",AG106,0)</f>
        <v>0</v>
      </c>
      <c r="CI106" s="17">
        <f>IF(AU106="základná",1,IF(AU106="znížená",2,IF(AU106="zákl. prenesená",4,IF(AU106="zníž. prenesená",5,3))))</f>
        <v>1</v>
      </c>
      <c r="CJ106" s="17">
        <f>IF(AT106="stavebná časť",1,IF(AT106="investičná časť",2,3))</f>
        <v>1</v>
      </c>
      <c r="CK106" s="17" t="str">
        <f>IF(D106="Vyplň vlastné","","x")</f>
        <v>x</v>
      </c>
    </row>
    <row r="107" spans="1:91" s="2" customFormat="1" ht="19.899999999999999" customHeight="1">
      <c r="A107" s="35"/>
      <c r="B107" s="36"/>
      <c r="C107" s="37"/>
      <c r="D107" s="282" t="s">
        <v>116</v>
      </c>
      <c r="E107" s="283"/>
      <c r="F107" s="283"/>
      <c r="G107" s="283"/>
      <c r="H107" s="283"/>
      <c r="I107" s="283"/>
      <c r="J107" s="283"/>
      <c r="K107" s="283"/>
      <c r="L107" s="283"/>
      <c r="M107" s="283"/>
      <c r="N107" s="283"/>
      <c r="O107" s="283"/>
      <c r="P107" s="283"/>
      <c r="Q107" s="283"/>
      <c r="R107" s="283"/>
      <c r="S107" s="283"/>
      <c r="T107" s="283"/>
      <c r="U107" s="283"/>
      <c r="V107" s="283"/>
      <c r="W107" s="283"/>
      <c r="X107" s="283"/>
      <c r="Y107" s="283"/>
      <c r="Z107" s="283"/>
      <c r="AA107" s="283"/>
      <c r="AB107" s="283"/>
      <c r="AC107" s="37"/>
      <c r="AD107" s="37"/>
      <c r="AE107" s="37"/>
      <c r="AF107" s="37"/>
      <c r="AG107" s="288">
        <f>ROUND(AG94 * AS107, 2)</f>
        <v>0</v>
      </c>
      <c r="AH107" s="289"/>
      <c r="AI107" s="289"/>
      <c r="AJ107" s="289"/>
      <c r="AK107" s="289"/>
      <c r="AL107" s="289"/>
      <c r="AM107" s="289"/>
      <c r="AN107" s="289">
        <f>ROUND(AG107 + AV107, 2)</f>
        <v>0</v>
      </c>
      <c r="AO107" s="289"/>
      <c r="AP107" s="289"/>
      <c r="AQ107" s="37"/>
      <c r="AR107" s="38"/>
      <c r="AS107" s="116">
        <v>0</v>
      </c>
      <c r="AT107" s="117" t="s">
        <v>114</v>
      </c>
      <c r="AU107" s="117" t="s">
        <v>42</v>
      </c>
      <c r="AV107" s="118">
        <f>ROUND(IF(AU107="základná",AG107*L32,IF(AU107="znížená",AG107*L33,0)), 2)</f>
        <v>0</v>
      </c>
      <c r="AW107" s="35"/>
      <c r="AX107" s="35"/>
      <c r="AY107" s="35"/>
      <c r="AZ107" s="35"/>
      <c r="BA107" s="35"/>
      <c r="BB107" s="35"/>
      <c r="BC107" s="35"/>
      <c r="BD107" s="35"/>
      <c r="BE107" s="35"/>
      <c r="BV107" s="17" t="s">
        <v>117</v>
      </c>
      <c r="BY107" s="119">
        <f>IF(AU107="základná",AV107,0)</f>
        <v>0</v>
      </c>
      <c r="BZ107" s="119">
        <f>IF(AU107="znížená",AV107,0)</f>
        <v>0</v>
      </c>
      <c r="CA107" s="119">
        <v>0</v>
      </c>
      <c r="CB107" s="119">
        <v>0</v>
      </c>
      <c r="CC107" s="119">
        <v>0</v>
      </c>
      <c r="CD107" s="119">
        <f>IF(AU107="základná",AG107,0)</f>
        <v>0</v>
      </c>
      <c r="CE107" s="119">
        <f>IF(AU107="znížená",AG107,0)</f>
        <v>0</v>
      </c>
      <c r="CF107" s="119">
        <f>IF(AU107="zákl. prenesená",AG107,0)</f>
        <v>0</v>
      </c>
      <c r="CG107" s="119">
        <f>IF(AU107="zníž. prenesená",AG107,0)</f>
        <v>0</v>
      </c>
      <c r="CH107" s="119">
        <f>IF(AU107="nulová",AG107,0)</f>
        <v>0</v>
      </c>
      <c r="CI107" s="17">
        <f>IF(AU107="základná",1,IF(AU107="znížená",2,IF(AU107="zákl. prenesená",4,IF(AU107="zníž. prenesená",5,3))))</f>
        <v>1</v>
      </c>
      <c r="CJ107" s="17">
        <f>IF(AT107="stavebná časť",1,IF(AT107="investičná časť",2,3))</f>
        <v>1</v>
      </c>
      <c r="CK107" s="17" t="str">
        <f>IF(D107="Vyplň vlastné","","x")</f>
        <v/>
      </c>
    </row>
    <row r="108" spans="1:91" s="2" customFormat="1" ht="19.899999999999999" customHeight="1">
      <c r="A108" s="35"/>
      <c r="B108" s="36"/>
      <c r="C108" s="37"/>
      <c r="D108" s="282" t="s">
        <v>116</v>
      </c>
      <c r="E108" s="283"/>
      <c r="F108" s="283"/>
      <c r="G108" s="283"/>
      <c r="H108" s="283"/>
      <c r="I108" s="283"/>
      <c r="J108" s="283"/>
      <c r="K108" s="283"/>
      <c r="L108" s="283"/>
      <c r="M108" s="283"/>
      <c r="N108" s="283"/>
      <c r="O108" s="283"/>
      <c r="P108" s="283"/>
      <c r="Q108" s="283"/>
      <c r="R108" s="283"/>
      <c r="S108" s="283"/>
      <c r="T108" s="283"/>
      <c r="U108" s="283"/>
      <c r="V108" s="283"/>
      <c r="W108" s="283"/>
      <c r="X108" s="283"/>
      <c r="Y108" s="283"/>
      <c r="Z108" s="283"/>
      <c r="AA108" s="283"/>
      <c r="AB108" s="283"/>
      <c r="AC108" s="37"/>
      <c r="AD108" s="37"/>
      <c r="AE108" s="37"/>
      <c r="AF108" s="37"/>
      <c r="AG108" s="288">
        <f>ROUND(AG94 * AS108, 2)</f>
        <v>0</v>
      </c>
      <c r="AH108" s="289"/>
      <c r="AI108" s="289"/>
      <c r="AJ108" s="289"/>
      <c r="AK108" s="289"/>
      <c r="AL108" s="289"/>
      <c r="AM108" s="289"/>
      <c r="AN108" s="289">
        <f>ROUND(AG108 + AV108, 2)</f>
        <v>0</v>
      </c>
      <c r="AO108" s="289"/>
      <c r="AP108" s="289"/>
      <c r="AQ108" s="37"/>
      <c r="AR108" s="38"/>
      <c r="AS108" s="116">
        <v>0</v>
      </c>
      <c r="AT108" s="117" t="s">
        <v>114</v>
      </c>
      <c r="AU108" s="117" t="s">
        <v>42</v>
      </c>
      <c r="AV108" s="118">
        <f>ROUND(IF(AU108="základná",AG108*L32,IF(AU108="znížená",AG108*L33,0)), 2)</f>
        <v>0</v>
      </c>
      <c r="AW108" s="35"/>
      <c r="AX108" s="35"/>
      <c r="AY108" s="35"/>
      <c r="AZ108" s="35"/>
      <c r="BA108" s="35"/>
      <c r="BB108" s="35"/>
      <c r="BC108" s="35"/>
      <c r="BD108" s="35"/>
      <c r="BE108" s="35"/>
      <c r="BV108" s="17" t="s">
        <v>117</v>
      </c>
      <c r="BY108" s="119">
        <f>IF(AU108="základná",AV108,0)</f>
        <v>0</v>
      </c>
      <c r="BZ108" s="119">
        <f>IF(AU108="znížená",AV108,0)</f>
        <v>0</v>
      </c>
      <c r="CA108" s="119">
        <v>0</v>
      </c>
      <c r="CB108" s="119">
        <v>0</v>
      </c>
      <c r="CC108" s="119">
        <v>0</v>
      </c>
      <c r="CD108" s="119">
        <f>IF(AU108="základná",AG108,0)</f>
        <v>0</v>
      </c>
      <c r="CE108" s="119">
        <f>IF(AU108="znížená",AG108,0)</f>
        <v>0</v>
      </c>
      <c r="CF108" s="119">
        <f>IF(AU108="zákl. prenesená",AG108,0)</f>
        <v>0</v>
      </c>
      <c r="CG108" s="119">
        <f>IF(AU108="zníž. prenesená",AG108,0)</f>
        <v>0</v>
      </c>
      <c r="CH108" s="119">
        <f>IF(AU108="nulová",AG108,0)</f>
        <v>0</v>
      </c>
      <c r="CI108" s="17">
        <f>IF(AU108="základná",1,IF(AU108="znížená",2,IF(AU108="zákl. prenesená",4,IF(AU108="zníž. prenesená",5,3))))</f>
        <v>1</v>
      </c>
      <c r="CJ108" s="17">
        <f>IF(AT108="stavebná časť",1,IF(AT108="investičná časť",2,3))</f>
        <v>1</v>
      </c>
      <c r="CK108" s="17" t="str">
        <f>IF(D108="Vyplň vlastné","","x")</f>
        <v/>
      </c>
    </row>
    <row r="109" spans="1:91" s="2" customFormat="1" ht="19.899999999999999" customHeight="1">
      <c r="A109" s="35"/>
      <c r="B109" s="36"/>
      <c r="C109" s="37"/>
      <c r="D109" s="282" t="s">
        <v>116</v>
      </c>
      <c r="E109" s="283"/>
      <c r="F109" s="283"/>
      <c r="G109" s="283"/>
      <c r="H109" s="283"/>
      <c r="I109" s="283"/>
      <c r="J109" s="283"/>
      <c r="K109" s="283"/>
      <c r="L109" s="283"/>
      <c r="M109" s="283"/>
      <c r="N109" s="283"/>
      <c r="O109" s="283"/>
      <c r="P109" s="283"/>
      <c r="Q109" s="283"/>
      <c r="R109" s="283"/>
      <c r="S109" s="283"/>
      <c r="T109" s="283"/>
      <c r="U109" s="283"/>
      <c r="V109" s="283"/>
      <c r="W109" s="283"/>
      <c r="X109" s="283"/>
      <c r="Y109" s="283"/>
      <c r="Z109" s="283"/>
      <c r="AA109" s="283"/>
      <c r="AB109" s="283"/>
      <c r="AC109" s="37"/>
      <c r="AD109" s="37"/>
      <c r="AE109" s="37"/>
      <c r="AF109" s="37"/>
      <c r="AG109" s="288">
        <f>ROUND(AG94 * AS109, 2)</f>
        <v>0</v>
      </c>
      <c r="AH109" s="289"/>
      <c r="AI109" s="289"/>
      <c r="AJ109" s="289"/>
      <c r="AK109" s="289"/>
      <c r="AL109" s="289"/>
      <c r="AM109" s="289"/>
      <c r="AN109" s="289">
        <f>ROUND(AG109 + AV109, 2)</f>
        <v>0</v>
      </c>
      <c r="AO109" s="289"/>
      <c r="AP109" s="289"/>
      <c r="AQ109" s="37"/>
      <c r="AR109" s="38"/>
      <c r="AS109" s="120">
        <v>0</v>
      </c>
      <c r="AT109" s="121" t="s">
        <v>114</v>
      </c>
      <c r="AU109" s="121" t="s">
        <v>42</v>
      </c>
      <c r="AV109" s="122">
        <f>ROUND(IF(AU109="základná",AG109*L32,IF(AU109="znížená",AG109*L33,0)), 2)</f>
        <v>0</v>
      </c>
      <c r="AW109" s="35"/>
      <c r="AX109" s="35"/>
      <c r="AY109" s="35"/>
      <c r="AZ109" s="35"/>
      <c r="BA109" s="35"/>
      <c r="BB109" s="35"/>
      <c r="BC109" s="35"/>
      <c r="BD109" s="35"/>
      <c r="BE109" s="35"/>
      <c r="BV109" s="17" t="s">
        <v>117</v>
      </c>
      <c r="BY109" s="119">
        <f>IF(AU109="základná",AV109,0)</f>
        <v>0</v>
      </c>
      <c r="BZ109" s="119">
        <f>IF(AU109="znížená",AV109,0)</f>
        <v>0</v>
      </c>
      <c r="CA109" s="119">
        <v>0</v>
      </c>
      <c r="CB109" s="119">
        <v>0</v>
      </c>
      <c r="CC109" s="119">
        <v>0</v>
      </c>
      <c r="CD109" s="119">
        <f>IF(AU109="základná",AG109,0)</f>
        <v>0</v>
      </c>
      <c r="CE109" s="119">
        <f>IF(AU109="znížená",AG109,0)</f>
        <v>0</v>
      </c>
      <c r="CF109" s="119">
        <f>IF(AU109="zákl. prenesená",AG109,0)</f>
        <v>0</v>
      </c>
      <c r="CG109" s="119">
        <f>IF(AU109="zníž. prenesená",AG109,0)</f>
        <v>0</v>
      </c>
      <c r="CH109" s="119">
        <f>IF(AU109="nulová",AG109,0)</f>
        <v>0</v>
      </c>
      <c r="CI109" s="17">
        <f>IF(AU109="základná",1,IF(AU109="znížená",2,IF(AU109="zákl. prenesená",4,IF(AU109="zníž. prenesená",5,3))))</f>
        <v>1</v>
      </c>
      <c r="CJ109" s="17">
        <f>IF(AT109="stavebná časť",1,IF(AT109="investičná časť",2,3))</f>
        <v>1</v>
      </c>
      <c r="CK109" s="17" t="str">
        <f>IF(D109="Vyplň vlastné","","x")</f>
        <v/>
      </c>
    </row>
    <row r="110" spans="1:91" s="2" customFormat="1" ht="10.9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8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</row>
    <row r="111" spans="1:91" s="2" customFormat="1" ht="30" customHeight="1">
      <c r="A111" s="35"/>
      <c r="B111" s="36"/>
      <c r="C111" s="123" t="s">
        <v>118</v>
      </c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292">
        <f>ROUND(AG94 + AG105, 2)</f>
        <v>0</v>
      </c>
      <c r="AH111" s="292"/>
      <c r="AI111" s="292"/>
      <c r="AJ111" s="292"/>
      <c r="AK111" s="292"/>
      <c r="AL111" s="292"/>
      <c r="AM111" s="292"/>
      <c r="AN111" s="292">
        <f>ROUND(AN94 + AN105, 2)</f>
        <v>0</v>
      </c>
      <c r="AO111" s="292"/>
      <c r="AP111" s="292"/>
      <c r="AQ111" s="124"/>
      <c r="AR111" s="38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</row>
    <row r="112" spans="1:91" s="2" customFormat="1" ht="6.95" customHeight="1">
      <c r="A112" s="35"/>
      <c r="B112" s="59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38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</row>
  </sheetData>
  <sheetProtection algorithmName="SHA-512" hashValue="OyfEoU7b/PfqU3uHAgnQ4m21ng+6m1XAAlDlG/SODFcTcJtApZWFX2auxAWFv2NCQLxyCYH91k1bHFP2fwsdMQ==" saltValue="j1fFQPZkJ36r6xtvqTUoE29LHGul2v627pVUNZEFqOSI+kdzKz2S6XdyBqIy0x0Kyf5cRWpKx8UttzY7UyNoFw==" spinCount="100000" sheet="1" objects="1" scenarios="1" formatColumns="0" formatRows="0"/>
  <mergeCells count="92">
    <mergeCell ref="AN111:AP111"/>
    <mergeCell ref="AN107:AP107"/>
    <mergeCell ref="AN108:AP108"/>
    <mergeCell ref="AN109:AP109"/>
    <mergeCell ref="AN94:AP94"/>
    <mergeCell ref="AN105:AP105"/>
    <mergeCell ref="AN95:AP95"/>
    <mergeCell ref="AN106:AP106"/>
    <mergeCell ref="AN100:AP100"/>
    <mergeCell ref="AN92:AP92"/>
    <mergeCell ref="AS89:AT91"/>
    <mergeCell ref="AK38:AO38"/>
    <mergeCell ref="X38:AB38"/>
    <mergeCell ref="AR2:BE2"/>
    <mergeCell ref="AG97:AM97"/>
    <mergeCell ref="AG103:AM103"/>
    <mergeCell ref="AG102:AM102"/>
    <mergeCell ref="AG92:AM92"/>
    <mergeCell ref="AG101:AM101"/>
    <mergeCell ref="AG100:AM100"/>
    <mergeCell ref="AG95:AM95"/>
    <mergeCell ref="AG99:AM99"/>
    <mergeCell ref="AG96:AM96"/>
    <mergeCell ref="AG98:AM98"/>
    <mergeCell ref="AM90:AP90"/>
    <mergeCell ref="AM89:AP89"/>
    <mergeCell ref="AM87:AN87"/>
    <mergeCell ref="W35:AE35"/>
    <mergeCell ref="L35:P35"/>
    <mergeCell ref="AK35:AO35"/>
    <mergeCell ref="AK36:AO36"/>
    <mergeCell ref="W36:AE36"/>
    <mergeCell ref="L36:P36"/>
    <mergeCell ref="AK33:AO33"/>
    <mergeCell ref="L33:P33"/>
    <mergeCell ref="AK34:AO34"/>
    <mergeCell ref="L34:P34"/>
    <mergeCell ref="W34:AE34"/>
    <mergeCell ref="AG111:AM111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W33:AE33"/>
    <mergeCell ref="L85:AO85"/>
    <mergeCell ref="AG107:AM107"/>
    <mergeCell ref="D108:AB108"/>
    <mergeCell ref="AG108:AM108"/>
    <mergeCell ref="D109:AB109"/>
    <mergeCell ref="AG109:AM109"/>
    <mergeCell ref="AG94:AM94"/>
    <mergeCell ref="AG105:AM105"/>
    <mergeCell ref="AG106:AM106"/>
    <mergeCell ref="AN96:AP96"/>
    <mergeCell ref="AN97:AP97"/>
    <mergeCell ref="AN101:AP101"/>
    <mergeCell ref="AN98:AP98"/>
    <mergeCell ref="AN102:AP102"/>
    <mergeCell ref="AN99:AP99"/>
    <mergeCell ref="AN103:AP103"/>
    <mergeCell ref="J100:AF100"/>
    <mergeCell ref="J99:AF99"/>
    <mergeCell ref="J95:AF95"/>
    <mergeCell ref="J103:AF103"/>
    <mergeCell ref="J96:AF96"/>
    <mergeCell ref="J97:AF97"/>
    <mergeCell ref="C92:G92"/>
    <mergeCell ref="D107:AB107"/>
    <mergeCell ref="D96:H96"/>
    <mergeCell ref="D98:H98"/>
    <mergeCell ref="D99:H99"/>
    <mergeCell ref="D95:H95"/>
    <mergeCell ref="D101:H101"/>
    <mergeCell ref="D100:H100"/>
    <mergeCell ref="D102:H102"/>
    <mergeCell ref="D103:H103"/>
    <mergeCell ref="D106:AB106"/>
    <mergeCell ref="D97:H97"/>
    <mergeCell ref="I92:AF92"/>
    <mergeCell ref="J101:AF101"/>
    <mergeCell ref="J102:AF102"/>
    <mergeCell ref="J98:AF98"/>
  </mergeCells>
  <dataValidations count="2">
    <dataValidation type="list" allowBlank="1" showInputMessage="1" showErrorMessage="1" error="Povolené sú hodnoty základná, znížená, nulová." sqref="AU105:AU109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105:AT109" xr:uid="{00000000-0002-0000-0000-000001000000}">
      <formula1>"stavebná časť, technologická časť, investičná časť"</formula1>
    </dataValidation>
  </dataValidations>
  <hyperlinks>
    <hyperlink ref="A95" location="'1413-1 - SO-01- Priechod ...'!C2" display="/" xr:uid="{00000000-0004-0000-0000-000000000000}"/>
    <hyperlink ref="A96" location="'1413-4 - SO-04- Priechod ...'!C2" display="/" xr:uid="{00000000-0004-0000-0000-000001000000}"/>
    <hyperlink ref="A97" location="'1413-5 - SO 05 - Priechod...'!C2" display="/" xr:uid="{00000000-0004-0000-0000-000002000000}"/>
    <hyperlink ref="A98" location="'1413-7 - SO 07 - Priechod...'!C2" display="/" xr:uid="{00000000-0004-0000-0000-000003000000}"/>
    <hyperlink ref="A99" location="'1413-8 - SO 08 - Priechod...'!C2" display="/" xr:uid="{00000000-0004-0000-0000-000004000000}"/>
    <hyperlink ref="A100" location="'1413-9 - SO 09 - Priechod...'!C2" display="/" xr:uid="{00000000-0004-0000-0000-000005000000}"/>
    <hyperlink ref="A101" location="'1413-12 - SO 12 - Priecho...'!C2" display="/" xr:uid="{00000000-0004-0000-0000-000006000000}"/>
    <hyperlink ref="A102" location="'1413-13 - SO 13 - Priecho...'!C2" display="/" xr:uid="{00000000-0004-0000-0000-000007000000}"/>
    <hyperlink ref="A103" location="'1413-14 - SO 14 - Priecho...'!C2" display="/" xr:uid="{00000000-0004-0000-0000-00000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BM265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54.5" style="1" customWidth="1"/>
    <col min="7" max="7" width="8" style="1" customWidth="1"/>
    <col min="8" max="8" width="15" style="1" customWidth="1"/>
    <col min="9" max="9" width="16.83203125" style="1" customWidth="1"/>
    <col min="10" max="10" width="23.83203125" style="1" customWidth="1"/>
    <col min="11" max="11" width="23.83203125" style="1" hidden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AT2" s="17" t="s">
        <v>109</v>
      </c>
    </row>
    <row r="3" spans="1:46" s="1" customFormat="1" ht="6.95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0"/>
      <c r="AT3" s="17" t="s">
        <v>77</v>
      </c>
    </row>
    <row r="4" spans="1:46" s="1" customFormat="1" ht="24.95" customHeight="1">
      <c r="B4" s="20"/>
      <c r="D4" s="128" t="s">
        <v>119</v>
      </c>
      <c r="L4" s="20"/>
      <c r="M4" s="129" t="s">
        <v>9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30" t="s">
        <v>15</v>
      </c>
      <c r="L6" s="20"/>
    </row>
    <row r="7" spans="1:46" s="1" customFormat="1" ht="27" customHeight="1">
      <c r="B7" s="20"/>
      <c r="E7" s="330" t="str">
        <f>'Rekapitulácia stavby'!K6</f>
        <v>Zviditeľnenie chodcov na priechodoch pre chodcov v meste Trnava</v>
      </c>
      <c r="F7" s="331"/>
      <c r="G7" s="331"/>
      <c r="H7" s="331"/>
      <c r="L7" s="20"/>
    </row>
    <row r="8" spans="1:46" s="2" customFormat="1" ht="12" customHeight="1">
      <c r="A8" s="35"/>
      <c r="B8" s="38"/>
      <c r="C8" s="35"/>
      <c r="D8" s="130" t="s">
        <v>120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31.15" customHeight="1">
      <c r="A9" s="35"/>
      <c r="B9" s="38"/>
      <c r="C9" s="35"/>
      <c r="D9" s="35"/>
      <c r="E9" s="332" t="s">
        <v>523</v>
      </c>
      <c r="F9" s="333"/>
      <c r="G9" s="333"/>
      <c r="H9" s="333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38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8"/>
      <c r="C11" s="35"/>
      <c r="D11" s="130" t="s">
        <v>17</v>
      </c>
      <c r="E11" s="35"/>
      <c r="F11" s="131" t="s">
        <v>1</v>
      </c>
      <c r="G11" s="35"/>
      <c r="H11" s="35"/>
      <c r="I11" s="130" t="s">
        <v>18</v>
      </c>
      <c r="J11" s="131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8"/>
      <c r="C12" s="35"/>
      <c r="D12" s="130" t="s">
        <v>19</v>
      </c>
      <c r="E12" s="35"/>
      <c r="F12" s="131" t="s">
        <v>20</v>
      </c>
      <c r="G12" s="35"/>
      <c r="H12" s="35"/>
      <c r="I12" s="130" t="s">
        <v>21</v>
      </c>
      <c r="J12" s="132" t="str">
        <f>'Rekapitulácia stavby'!AN8</f>
        <v>4. 7. 2022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8"/>
      <c r="C14" s="35"/>
      <c r="D14" s="130" t="s">
        <v>23</v>
      </c>
      <c r="E14" s="35"/>
      <c r="F14" s="35"/>
      <c r="G14" s="35"/>
      <c r="H14" s="35"/>
      <c r="I14" s="130" t="s">
        <v>24</v>
      </c>
      <c r="J14" s="131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8"/>
      <c r="C15" s="35"/>
      <c r="D15" s="35"/>
      <c r="E15" s="131" t="s">
        <v>25</v>
      </c>
      <c r="F15" s="35"/>
      <c r="G15" s="35"/>
      <c r="H15" s="35"/>
      <c r="I15" s="130" t="s">
        <v>26</v>
      </c>
      <c r="J15" s="131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38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8"/>
      <c r="C17" s="35"/>
      <c r="D17" s="130" t="s">
        <v>27</v>
      </c>
      <c r="E17" s="35"/>
      <c r="F17" s="35"/>
      <c r="G17" s="35"/>
      <c r="H17" s="35"/>
      <c r="I17" s="130" t="s">
        <v>24</v>
      </c>
      <c r="J17" s="30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8"/>
      <c r="C18" s="35"/>
      <c r="D18" s="35"/>
      <c r="E18" s="334" t="str">
        <f>'Rekapitulácia stavby'!E14</f>
        <v>Vyplň údaj</v>
      </c>
      <c r="F18" s="335"/>
      <c r="G18" s="335"/>
      <c r="H18" s="335"/>
      <c r="I18" s="130" t="s">
        <v>26</v>
      </c>
      <c r="J18" s="30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8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8"/>
      <c r="C20" s="35"/>
      <c r="D20" s="130" t="s">
        <v>29</v>
      </c>
      <c r="E20" s="35"/>
      <c r="F20" s="35"/>
      <c r="G20" s="35"/>
      <c r="H20" s="35"/>
      <c r="I20" s="130" t="s">
        <v>24</v>
      </c>
      <c r="J20" s="131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8"/>
      <c r="C21" s="35"/>
      <c r="D21" s="35"/>
      <c r="E21" s="131" t="s">
        <v>30</v>
      </c>
      <c r="F21" s="35"/>
      <c r="G21" s="35"/>
      <c r="H21" s="35"/>
      <c r="I21" s="130" t="s">
        <v>26</v>
      </c>
      <c r="J21" s="131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8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8"/>
      <c r="C23" s="35"/>
      <c r="D23" s="130" t="s">
        <v>32</v>
      </c>
      <c r="E23" s="35"/>
      <c r="F23" s="35"/>
      <c r="G23" s="35"/>
      <c r="H23" s="35"/>
      <c r="I23" s="130" t="s">
        <v>24</v>
      </c>
      <c r="J23" s="131" t="str">
        <f>IF('Rekapitulácia stavby'!AN19="","",'Rekapitulácia stavby'!AN19)</f>
        <v/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8"/>
      <c r="C24" s="35"/>
      <c r="D24" s="35"/>
      <c r="E24" s="131" t="str">
        <f>IF('Rekapitulácia stavby'!E20="","",'Rekapitulácia stavby'!E20)</f>
        <v xml:space="preserve"> </v>
      </c>
      <c r="F24" s="35"/>
      <c r="G24" s="35"/>
      <c r="H24" s="35"/>
      <c r="I24" s="130" t="s">
        <v>26</v>
      </c>
      <c r="J24" s="131" t="str">
        <f>IF('Rekapitulácia stavby'!AN20="","",'Rekapitulácia stavby'!AN20)</f>
        <v/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8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8"/>
      <c r="C26" s="35"/>
      <c r="D26" s="130" t="s">
        <v>34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33"/>
      <c r="B27" s="134"/>
      <c r="C27" s="133"/>
      <c r="D27" s="133"/>
      <c r="E27" s="336" t="s">
        <v>1</v>
      </c>
      <c r="F27" s="336"/>
      <c r="G27" s="336"/>
      <c r="H27" s="336"/>
      <c r="I27" s="133"/>
      <c r="J27" s="133"/>
      <c r="K27" s="133"/>
      <c r="L27" s="135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</row>
    <row r="28" spans="1:31" s="2" customFormat="1" ht="6.95" customHeight="1">
      <c r="A28" s="35"/>
      <c r="B28" s="38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8"/>
      <c r="C29" s="35"/>
      <c r="D29" s="136"/>
      <c r="E29" s="136"/>
      <c r="F29" s="136"/>
      <c r="G29" s="136"/>
      <c r="H29" s="136"/>
      <c r="I29" s="136"/>
      <c r="J29" s="136"/>
      <c r="K29" s="136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8"/>
      <c r="C30" s="35"/>
      <c r="D30" s="131" t="s">
        <v>122</v>
      </c>
      <c r="E30" s="35"/>
      <c r="F30" s="35"/>
      <c r="G30" s="35"/>
      <c r="H30" s="35"/>
      <c r="I30" s="35"/>
      <c r="J30" s="137">
        <f>J96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8"/>
      <c r="C31" s="35"/>
      <c r="D31" s="138" t="s">
        <v>113</v>
      </c>
      <c r="E31" s="35"/>
      <c r="F31" s="35"/>
      <c r="G31" s="35"/>
      <c r="H31" s="35"/>
      <c r="I31" s="35"/>
      <c r="J31" s="137">
        <f>J106</f>
        <v>0</v>
      </c>
      <c r="K31" s="35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38"/>
      <c r="C32" s="35"/>
      <c r="D32" s="139" t="s">
        <v>37</v>
      </c>
      <c r="E32" s="35"/>
      <c r="F32" s="35"/>
      <c r="G32" s="35"/>
      <c r="H32" s="35"/>
      <c r="I32" s="35"/>
      <c r="J32" s="140">
        <f>ROUND(J30 + J31, 2)</f>
        <v>0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38"/>
      <c r="C33" s="35"/>
      <c r="D33" s="136"/>
      <c r="E33" s="136"/>
      <c r="F33" s="136"/>
      <c r="G33" s="136"/>
      <c r="H33" s="136"/>
      <c r="I33" s="136"/>
      <c r="J33" s="136"/>
      <c r="K33" s="136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38"/>
      <c r="C34" s="35"/>
      <c r="D34" s="35"/>
      <c r="E34" s="35"/>
      <c r="F34" s="141" t="s">
        <v>39</v>
      </c>
      <c r="G34" s="35"/>
      <c r="H34" s="35"/>
      <c r="I34" s="141" t="s">
        <v>38</v>
      </c>
      <c r="J34" s="141" t="s">
        <v>40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8"/>
      <c r="C35" s="35"/>
      <c r="D35" s="142" t="s">
        <v>41</v>
      </c>
      <c r="E35" s="143" t="s">
        <v>42</v>
      </c>
      <c r="F35" s="144">
        <f>ROUND((SUM(BE106:BE113) + SUM(BE133:BE264)),  2)</f>
        <v>0</v>
      </c>
      <c r="G35" s="145"/>
      <c r="H35" s="145"/>
      <c r="I35" s="146">
        <v>0.2</v>
      </c>
      <c r="J35" s="144">
        <f>ROUND(((SUM(BE106:BE113) + SUM(BE133:BE264))*I35),  2)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8"/>
      <c r="C36" s="35"/>
      <c r="D36" s="35"/>
      <c r="E36" s="143" t="s">
        <v>43</v>
      </c>
      <c r="F36" s="144">
        <f>ROUND((SUM(BF106:BF113) + SUM(BF133:BF264)),  2)</f>
        <v>0</v>
      </c>
      <c r="G36" s="145"/>
      <c r="H36" s="145"/>
      <c r="I36" s="146">
        <v>0.2</v>
      </c>
      <c r="J36" s="144">
        <f>ROUND(((SUM(BF106:BF113) + SUM(BF133:BF264))*I36),  2)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38"/>
      <c r="C37" s="35"/>
      <c r="D37" s="35"/>
      <c r="E37" s="130" t="s">
        <v>44</v>
      </c>
      <c r="F37" s="147">
        <f>ROUND((SUM(BG106:BG113) + SUM(BG133:BG264)),  2)</f>
        <v>0</v>
      </c>
      <c r="G37" s="35"/>
      <c r="H37" s="35"/>
      <c r="I37" s="148">
        <v>0.2</v>
      </c>
      <c r="J37" s="147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8"/>
      <c r="C38" s="35"/>
      <c r="D38" s="35"/>
      <c r="E38" s="130" t="s">
        <v>45</v>
      </c>
      <c r="F38" s="147">
        <f>ROUND((SUM(BH106:BH113) + SUM(BH133:BH264)),  2)</f>
        <v>0</v>
      </c>
      <c r="G38" s="35"/>
      <c r="H38" s="35"/>
      <c r="I38" s="148">
        <v>0.2</v>
      </c>
      <c r="J38" s="147">
        <f>0</f>
        <v>0</v>
      </c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8"/>
      <c r="C39" s="35"/>
      <c r="D39" s="35"/>
      <c r="E39" s="143" t="s">
        <v>46</v>
      </c>
      <c r="F39" s="144">
        <f>ROUND((SUM(BI106:BI113) + SUM(BI133:BI264)),  2)</f>
        <v>0</v>
      </c>
      <c r="G39" s="145"/>
      <c r="H39" s="145"/>
      <c r="I39" s="146">
        <v>0</v>
      </c>
      <c r="J39" s="144">
        <f>0</f>
        <v>0</v>
      </c>
      <c r="K39" s="35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38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38"/>
      <c r="C41" s="149"/>
      <c r="D41" s="150" t="s">
        <v>47</v>
      </c>
      <c r="E41" s="151"/>
      <c r="F41" s="151"/>
      <c r="G41" s="152" t="s">
        <v>48</v>
      </c>
      <c r="H41" s="153" t="s">
        <v>49</v>
      </c>
      <c r="I41" s="151"/>
      <c r="J41" s="154">
        <f>SUM(J32:J39)</f>
        <v>0</v>
      </c>
      <c r="K41" s="155"/>
      <c r="L41" s="5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38"/>
      <c r="C42" s="35"/>
      <c r="D42" s="35"/>
      <c r="E42" s="35"/>
      <c r="F42" s="35"/>
      <c r="G42" s="35"/>
      <c r="H42" s="35"/>
      <c r="I42" s="35"/>
      <c r="J42" s="35"/>
      <c r="K42" s="35"/>
      <c r="L42" s="5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6"/>
      <c r="D50" s="156" t="s">
        <v>50</v>
      </c>
      <c r="E50" s="157"/>
      <c r="F50" s="157"/>
      <c r="G50" s="156" t="s">
        <v>51</v>
      </c>
      <c r="H50" s="157"/>
      <c r="I50" s="157"/>
      <c r="J50" s="157"/>
      <c r="K50" s="157"/>
      <c r="L50" s="56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5"/>
      <c r="B61" s="38"/>
      <c r="C61" s="35"/>
      <c r="D61" s="158" t="s">
        <v>52</v>
      </c>
      <c r="E61" s="159"/>
      <c r="F61" s="160" t="s">
        <v>53</v>
      </c>
      <c r="G61" s="158" t="s">
        <v>52</v>
      </c>
      <c r="H61" s="159"/>
      <c r="I61" s="159"/>
      <c r="J61" s="161" t="s">
        <v>53</v>
      </c>
      <c r="K61" s="159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5"/>
      <c r="B65" s="38"/>
      <c r="C65" s="35"/>
      <c r="D65" s="156" t="s">
        <v>54</v>
      </c>
      <c r="E65" s="162"/>
      <c r="F65" s="162"/>
      <c r="G65" s="156" t="s">
        <v>55</v>
      </c>
      <c r="H65" s="162"/>
      <c r="I65" s="162"/>
      <c r="J65" s="162"/>
      <c r="K65" s="162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5"/>
      <c r="B76" s="38"/>
      <c r="C76" s="35"/>
      <c r="D76" s="158" t="s">
        <v>52</v>
      </c>
      <c r="E76" s="159"/>
      <c r="F76" s="160" t="s">
        <v>53</v>
      </c>
      <c r="G76" s="158" t="s">
        <v>52</v>
      </c>
      <c r="H76" s="159"/>
      <c r="I76" s="159"/>
      <c r="J76" s="161" t="s">
        <v>53</v>
      </c>
      <c r="K76" s="159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3" t="s">
        <v>123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27" customHeight="1">
      <c r="A85" s="35"/>
      <c r="B85" s="36"/>
      <c r="C85" s="37"/>
      <c r="D85" s="37"/>
      <c r="E85" s="337" t="str">
        <f>E7</f>
        <v>Zviditeľnenie chodcov na priechodoch pre chodcov v meste Trnava</v>
      </c>
      <c r="F85" s="338"/>
      <c r="G85" s="338"/>
      <c r="H85" s="338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29" t="s">
        <v>120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31.15" customHeight="1">
      <c r="A87" s="35"/>
      <c r="B87" s="36"/>
      <c r="C87" s="37"/>
      <c r="D87" s="37"/>
      <c r="E87" s="286" t="str">
        <f>E9</f>
        <v>1413-14 - SO 14 - Priechod pre chodcov – ulica Ivana Krasku – Modranka – pri ZŠ</v>
      </c>
      <c r="F87" s="339"/>
      <c r="G87" s="339"/>
      <c r="H87" s="33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29" t="s">
        <v>19</v>
      </c>
      <c r="D89" s="37"/>
      <c r="E89" s="37"/>
      <c r="F89" s="27" t="str">
        <f>F12</f>
        <v>Trnava</v>
      </c>
      <c r="G89" s="37"/>
      <c r="H89" s="37"/>
      <c r="I89" s="29" t="s">
        <v>21</v>
      </c>
      <c r="J89" s="71" t="str">
        <f>IF(J12="","",J12)</f>
        <v>4. 7. 2022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9" customHeight="1">
      <c r="A91" s="35"/>
      <c r="B91" s="36"/>
      <c r="C91" s="29" t="s">
        <v>23</v>
      </c>
      <c r="D91" s="37"/>
      <c r="E91" s="37"/>
      <c r="F91" s="27" t="str">
        <f>E15</f>
        <v>Mesto Trnava</v>
      </c>
      <c r="G91" s="37"/>
      <c r="H91" s="37"/>
      <c r="I91" s="29" t="s">
        <v>29</v>
      </c>
      <c r="J91" s="32" t="str">
        <f>E21</f>
        <v>Cykloprojekt spol. s.r.o.,  Ing.Alžbeta Masnicová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6" customHeight="1">
      <c r="A92" s="35"/>
      <c r="B92" s="36"/>
      <c r="C92" s="29" t="s">
        <v>27</v>
      </c>
      <c r="D92" s="37"/>
      <c r="E92" s="37"/>
      <c r="F92" s="27" t="str">
        <f>IF(E18="","",E18)</f>
        <v>Vyplň údaj</v>
      </c>
      <c r="G92" s="37"/>
      <c r="H92" s="37"/>
      <c r="I92" s="29" t="s">
        <v>32</v>
      </c>
      <c r="J92" s="32" t="str">
        <f>E24</f>
        <v xml:space="preserve"> 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67" t="s">
        <v>124</v>
      </c>
      <c r="D94" s="124"/>
      <c r="E94" s="124"/>
      <c r="F94" s="124"/>
      <c r="G94" s="124"/>
      <c r="H94" s="124"/>
      <c r="I94" s="124"/>
      <c r="J94" s="168" t="s">
        <v>125</v>
      </c>
      <c r="K94" s="124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9" t="s">
        <v>126</v>
      </c>
      <c r="D96" s="37"/>
      <c r="E96" s="37"/>
      <c r="F96" s="37"/>
      <c r="G96" s="37"/>
      <c r="H96" s="37"/>
      <c r="I96" s="37"/>
      <c r="J96" s="89">
        <f>J133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7" t="s">
        <v>127</v>
      </c>
    </row>
    <row r="97" spans="1:65" s="9" customFormat="1" ht="24.95" customHeight="1">
      <c r="B97" s="170"/>
      <c r="C97" s="171"/>
      <c r="D97" s="172" t="s">
        <v>128</v>
      </c>
      <c r="E97" s="173"/>
      <c r="F97" s="173"/>
      <c r="G97" s="173"/>
      <c r="H97" s="173"/>
      <c r="I97" s="173"/>
      <c r="J97" s="174">
        <f>J134</f>
        <v>0</v>
      </c>
      <c r="K97" s="171"/>
      <c r="L97" s="175"/>
    </row>
    <row r="98" spans="1:65" s="10" customFormat="1" ht="19.899999999999999" customHeight="1">
      <c r="B98" s="176"/>
      <c r="C98" s="177"/>
      <c r="D98" s="178" t="s">
        <v>265</v>
      </c>
      <c r="E98" s="179"/>
      <c r="F98" s="179"/>
      <c r="G98" s="179"/>
      <c r="H98" s="179"/>
      <c r="I98" s="179"/>
      <c r="J98" s="180">
        <f>J135</f>
        <v>0</v>
      </c>
      <c r="K98" s="177"/>
      <c r="L98" s="181"/>
    </row>
    <row r="99" spans="1:65" s="10" customFormat="1" ht="19.899999999999999" customHeight="1">
      <c r="B99" s="176"/>
      <c r="C99" s="177"/>
      <c r="D99" s="178" t="s">
        <v>266</v>
      </c>
      <c r="E99" s="179"/>
      <c r="F99" s="179"/>
      <c r="G99" s="179"/>
      <c r="H99" s="179"/>
      <c r="I99" s="179"/>
      <c r="J99" s="180">
        <f>J180</f>
        <v>0</v>
      </c>
      <c r="K99" s="177"/>
      <c r="L99" s="181"/>
    </row>
    <row r="100" spans="1:65" s="10" customFormat="1" ht="19.899999999999999" customHeight="1">
      <c r="B100" s="176"/>
      <c r="C100" s="177"/>
      <c r="D100" s="178" t="s">
        <v>129</v>
      </c>
      <c r="E100" s="179"/>
      <c r="F100" s="179"/>
      <c r="G100" s="179"/>
      <c r="H100" s="179"/>
      <c r="I100" s="179"/>
      <c r="J100" s="180">
        <f>J221</f>
        <v>0</v>
      </c>
      <c r="K100" s="177"/>
      <c r="L100" s="181"/>
    </row>
    <row r="101" spans="1:65" s="10" customFormat="1" ht="19.899999999999999" customHeight="1">
      <c r="B101" s="176"/>
      <c r="C101" s="177"/>
      <c r="D101" s="178" t="s">
        <v>130</v>
      </c>
      <c r="E101" s="179"/>
      <c r="F101" s="179"/>
      <c r="G101" s="179"/>
      <c r="H101" s="179"/>
      <c r="I101" s="179"/>
      <c r="J101" s="180">
        <f>J260</f>
        <v>0</v>
      </c>
      <c r="K101" s="177"/>
      <c r="L101" s="181"/>
    </row>
    <row r="102" spans="1:65" s="9" customFormat="1" ht="24.95" customHeight="1">
      <c r="B102" s="170"/>
      <c r="C102" s="171"/>
      <c r="D102" s="172" t="s">
        <v>268</v>
      </c>
      <c r="E102" s="173"/>
      <c r="F102" s="173"/>
      <c r="G102" s="173"/>
      <c r="H102" s="173"/>
      <c r="I102" s="173"/>
      <c r="J102" s="174">
        <f>J262</f>
        <v>0</v>
      </c>
      <c r="K102" s="171"/>
      <c r="L102" s="175"/>
    </row>
    <row r="103" spans="1:65" s="10" customFormat="1" ht="19.899999999999999" customHeight="1">
      <c r="B103" s="176"/>
      <c r="C103" s="177"/>
      <c r="D103" s="178" t="s">
        <v>269</v>
      </c>
      <c r="E103" s="179"/>
      <c r="F103" s="179"/>
      <c r="G103" s="179"/>
      <c r="H103" s="179"/>
      <c r="I103" s="179"/>
      <c r="J103" s="180">
        <f>J263</f>
        <v>0</v>
      </c>
      <c r="K103" s="177"/>
      <c r="L103" s="181"/>
    </row>
    <row r="104" spans="1:65" s="2" customFormat="1" ht="21.75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5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65" s="2" customFormat="1" ht="6.9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65" s="2" customFormat="1" ht="29.25" customHeight="1">
      <c r="A106" s="35"/>
      <c r="B106" s="36"/>
      <c r="C106" s="169" t="s">
        <v>131</v>
      </c>
      <c r="D106" s="37"/>
      <c r="E106" s="37"/>
      <c r="F106" s="37"/>
      <c r="G106" s="37"/>
      <c r="H106" s="37"/>
      <c r="I106" s="37"/>
      <c r="J106" s="182">
        <f>ROUND(J107 + J108 + J109 + J110 + J111 + J112,2)</f>
        <v>0</v>
      </c>
      <c r="K106" s="37"/>
      <c r="L106" s="56"/>
      <c r="N106" s="183" t="s">
        <v>41</v>
      </c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65" s="2" customFormat="1" ht="18" customHeight="1">
      <c r="A107" s="35"/>
      <c r="B107" s="36"/>
      <c r="C107" s="37"/>
      <c r="D107" s="282" t="s">
        <v>132</v>
      </c>
      <c r="E107" s="283"/>
      <c r="F107" s="283"/>
      <c r="G107" s="37"/>
      <c r="H107" s="37"/>
      <c r="I107" s="37"/>
      <c r="J107" s="115">
        <v>0</v>
      </c>
      <c r="K107" s="37"/>
      <c r="L107" s="184"/>
      <c r="M107" s="185"/>
      <c r="N107" s="186" t="s">
        <v>43</v>
      </c>
      <c r="O107" s="185"/>
      <c r="P107" s="185"/>
      <c r="Q107" s="185"/>
      <c r="R107" s="185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  <c r="AS107" s="185"/>
      <c r="AT107" s="185"/>
      <c r="AU107" s="185"/>
      <c r="AV107" s="185"/>
      <c r="AW107" s="185"/>
      <c r="AX107" s="185"/>
      <c r="AY107" s="188" t="s">
        <v>133</v>
      </c>
      <c r="AZ107" s="185"/>
      <c r="BA107" s="185"/>
      <c r="BB107" s="185"/>
      <c r="BC107" s="185"/>
      <c r="BD107" s="185"/>
      <c r="BE107" s="189">
        <f t="shared" ref="BE107:BE112" si="0">IF(N107="základná",J107,0)</f>
        <v>0</v>
      </c>
      <c r="BF107" s="189">
        <f t="shared" ref="BF107:BF112" si="1">IF(N107="znížená",J107,0)</f>
        <v>0</v>
      </c>
      <c r="BG107" s="189">
        <f t="shared" ref="BG107:BG112" si="2">IF(N107="zákl. prenesená",J107,0)</f>
        <v>0</v>
      </c>
      <c r="BH107" s="189">
        <f t="shared" ref="BH107:BH112" si="3">IF(N107="zníž. prenesená",J107,0)</f>
        <v>0</v>
      </c>
      <c r="BI107" s="189">
        <f t="shared" ref="BI107:BI112" si="4">IF(N107="nulová",J107,0)</f>
        <v>0</v>
      </c>
      <c r="BJ107" s="188" t="s">
        <v>134</v>
      </c>
      <c r="BK107" s="185"/>
      <c r="BL107" s="185"/>
      <c r="BM107" s="185"/>
    </row>
    <row r="108" spans="1:65" s="2" customFormat="1" ht="18" customHeight="1">
      <c r="A108" s="35"/>
      <c r="B108" s="36"/>
      <c r="C108" s="37"/>
      <c r="D108" s="282" t="s">
        <v>135</v>
      </c>
      <c r="E108" s="283"/>
      <c r="F108" s="283"/>
      <c r="G108" s="37"/>
      <c r="H108" s="37"/>
      <c r="I108" s="37"/>
      <c r="J108" s="115">
        <v>0</v>
      </c>
      <c r="K108" s="37"/>
      <c r="L108" s="184"/>
      <c r="M108" s="185"/>
      <c r="N108" s="186" t="s">
        <v>43</v>
      </c>
      <c r="O108" s="185"/>
      <c r="P108" s="185"/>
      <c r="Q108" s="185"/>
      <c r="R108" s="185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185"/>
      <c r="AT108" s="185"/>
      <c r="AU108" s="185"/>
      <c r="AV108" s="185"/>
      <c r="AW108" s="185"/>
      <c r="AX108" s="185"/>
      <c r="AY108" s="188" t="s">
        <v>133</v>
      </c>
      <c r="AZ108" s="185"/>
      <c r="BA108" s="185"/>
      <c r="BB108" s="185"/>
      <c r="BC108" s="185"/>
      <c r="BD108" s="185"/>
      <c r="BE108" s="189">
        <f t="shared" si="0"/>
        <v>0</v>
      </c>
      <c r="BF108" s="189">
        <f t="shared" si="1"/>
        <v>0</v>
      </c>
      <c r="BG108" s="189">
        <f t="shared" si="2"/>
        <v>0</v>
      </c>
      <c r="BH108" s="189">
        <f t="shared" si="3"/>
        <v>0</v>
      </c>
      <c r="BI108" s="189">
        <f t="shared" si="4"/>
        <v>0</v>
      </c>
      <c r="BJ108" s="188" t="s">
        <v>134</v>
      </c>
      <c r="BK108" s="185"/>
      <c r="BL108" s="185"/>
      <c r="BM108" s="185"/>
    </row>
    <row r="109" spans="1:65" s="2" customFormat="1" ht="18" customHeight="1">
      <c r="A109" s="35"/>
      <c r="B109" s="36"/>
      <c r="C109" s="37"/>
      <c r="D109" s="282" t="s">
        <v>136</v>
      </c>
      <c r="E109" s="283"/>
      <c r="F109" s="283"/>
      <c r="G109" s="37"/>
      <c r="H109" s="37"/>
      <c r="I109" s="37"/>
      <c r="J109" s="115">
        <v>0</v>
      </c>
      <c r="K109" s="37"/>
      <c r="L109" s="184"/>
      <c r="M109" s="185"/>
      <c r="N109" s="186" t="s">
        <v>43</v>
      </c>
      <c r="O109" s="185"/>
      <c r="P109" s="185"/>
      <c r="Q109" s="185"/>
      <c r="R109" s="185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187"/>
      <c r="AE109" s="187"/>
      <c r="AF109" s="185"/>
      <c r="AG109" s="185"/>
      <c r="AH109" s="185"/>
      <c r="AI109" s="185"/>
      <c r="AJ109" s="185"/>
      <c r="AK109" s="185"/>
      <c r="AL109" s="185"/>
      <c r="AM109" s="185"/>
      <c r="AN109" s="185"/>
      <c r="AO109" s="185"/>
      <c r="AP109" s="185"/>
      <c r="AQ109" s="185"/>
      <c r="AR109" s="185"/>
      <c r="AS109" s="185"/>
      <c r="AT109" s="185"/>
      <c r="AU109" s="185"/>
      <c r="AV109" s="185"/>
      <c r="AW109" s="185"/>
      <c r="AX109" s="185"/>
      <c r="AY109" s="188" t="s">
        <v>133</v>
      </c>
      <c r="AZ109" s="185"/>
      <c r="BA109" s="185"/>
      <c r="BB109" s="185"/>
      <c r="BC109" s="185"/>
      <c r="BD109" s="185"/>
      <c r="BE109" s="189">
        <f t="shared" si="0"/>
        <v>0</v>
      </c>
      <c r="BF109" s="189">
        <f t="shared" si="1"/>
        <v>0</v>
      </c>
      <c r="BG109" s="189">
        <f t="shared" si="2"/>
        <v>0</v>
      </c>
      <c r="BH109" s="189">
        <f t="shared" si="3"/>
        <v>0</v>
      </c>
      <c r="BI109" s="189">
        <f t="shared" si="4"/>
        <v>0</v>
      </c>
      <c r="BJ109" s="188" t="s">
        <v>134</v>
      </c>
      <c r="BK109" s="185"/>
      <c r="BL109" s="185"/>
      <c r="BM109" s="185"/>
    </row>
    <row r="110" spans="1:65" s="2" customFormat="1" ht="18" customHeight="1">
      <c r="A110" s="35"/>
      <c r="B110" s="36"/>
      <c r="C110" s="37"/>
      <c r="D110" s="282" t="s">
        <v>137</v>
      </c>
      <c r="E110" s="283"/>
      <c r="F110" s="283"/>
      <c r="G110" s="37"/>
      <c r="H110" s="37"/>
      <c r="I110" s="37"/>
      <c r="J110" s="115">
        <v>0</v>
      </c>
      <c r="K110" s="37"/>
      <c r="L110" s="184"/>
      <c r="M110" s="185"/>
      <c r="N110" s="186" t="s">
        <v>43</v>
      </c>
      <c r="O110" s="185"/>
      <c r="P110" s="185"/>
      <c r="Q110" s="185"/>
      <c r="R110" s="185"/>
      <c r="S110" s="187"/>
      <c r="T110" s="187"/>
      <c r="U110" s="187"/>
      <c r="V110" s="187"/>
      <c r="W110" s="187"/>
      <c r="X110" s="187"/>
      <c r="Y110" s="187"/>
      <c r="Z110" s="187"/>
      <c r="AA110" s="187"/>
      <c r="AB110" s="187"/>
      <c r="AC110" s="187"/>
      <c r="AD110" s="187"/>
      <c r="AE110" s="187"/>
      <c r="AF110" s="185"/>
      <c r="AG110" s="185"/>
      <c r="AH110" s="185"/>
      <c r="AI110" s="185"/>
      <c r="AJ110" s="185"/>
      <c r="AK110" s="185"/>
      <c r="AL110" s="185"/>
      <c r="AM110" s="185"/>
      <c r="AN110" s="185"/>
      <c r="AO110" s="185"/>
      <c r="AP110" s="185"/>
      <c r="AQ110" s="185"/>
      <c r="AR110" s="185"/>
      <c r="AS110" s="185"/>
      <c r="AT110" s="185"/>
      <c r="AU110" s="185"/>
      <c r="AV110" s="185"/>
      <c r="AW110" s="185"/>
      <c r="AX110" s="185"/>
      <c r="AY110" s="188" t="s">
        <v>133</v>
      </c>
      <c r="AZ110" s="185"/>
      <c r="BA110" s="185"/>
      <c r="BB110" s="185"/>
      <c r="BC110" s="185"/>
      <c r="BD110" s="185"/>
      <c r="BE110" s="189">
        <f t="shared" si="0"/>
        <v>0</v>
      </c>
      <c r="BF110" s="189">
        <f t="shared" si="1"/>
        <v>0</v>
      </c>
      <c r="BG110" s="189">
        <f t="shared" si="2"/>
        <v>0</v>
      </c>
      <c r="BH110" s="189">
        <f t="shared" si="3"/>
        <v>0</v>
      </c>
      <c r="BI110" s="189">
        <f t="shared" si="4"/>
        <v>0</v>
      </c>
      <c r="BJ110" s="188" t="s">
        <v>134</v>
      </c>
      <c r="BK110" s="185"/>
      <c r="BL110" s="185"/>
      <c r="BM110" s="185"/>
    </row>
    <row r="111" spans="1:65" s="2" customFormat="1" ht="18" customHeight="1">
      <c r="A111" s="35"/>
      <c r="B111" s="36"/>
      <c r="C111" s="37"/>
      <c r="D111" s="282" t="s">
        <v>138</v>
      </c>
      <c r="E111" s="283"/>
      <c r="F111" s="283"/>
      <c r="G111" s="37"/>
      <c r="H111" s="37"/>
      <c r="I111" s="37"/>
      <c r="J111" s="115">
        <v>0</v>
      </c>
      <c r="K111" s="37"/>
      <c r="L111" s="184"/>
      <c r="M111" s="185"/>
      <c r="N111" s="186" t="s">
        <v>43</v>
      </c>
      <c r="O111" s="185"/>
      <c r="P111" s="185"/>
      <c r="Q111" s="185"/>
      <c r="R111" s="185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185"/>
      <c r="AG111" s="185"/>
      <c r="AH111" s="185"/>
      <c r="AI111" s="185"/>
      <c r="AJ111" s="185"/>
      <c r="AK111" s="185"/>
      <c r="AL111" s="185"/>
      <c r="AM111" s="185"/>
      <c r="AN111" s="185"/>
      <c r="AO111" s="185"/>
      <c r="AP111" s="185"/>
      <c r="AQ111" s="185"/>
      <c r="AR111" s="185"/>
      <c r="AS111" s="185"/>
      <c r="AT111" s="185"/>
      <c r="AU111" s="185"/>
      <c r="AV111" s="185"/>
      <c r="AW111" s="185"/>
      <c r="AX111" s="185"/>
      <c r="AY111" s="188" t="s">
        <v>133</v>
      </c>
      <c r="AZ111" s="185"/>
      <c r="BA111" s="185"/>
      <c r="BB111" s="185"/>
      <c r="BC111" s="185"/>
      <c r="BD111" s="185"/>
      <c r="BE111" s="189">
        <f t="shared" si="0"/>
        <v>0</v>
      </c>
      <c r="BF111" s="189">
        <f t="shared" si="1"/>
        <v>0</v>
      </c>
      <c r="BG111" s="189">
        <f t="shared" si="2"/>
        <v>0</v>
      </c>
      <c r="BH111" s="189">
        <f t="shared" si="3"/>
        <v>0</v>
      </c>
      <c r="BI111" s="189">
        <f t="shared" si="4"/>
        <v>0</v>
      </c>
      <c r="BJ111" s="188" t="s">
        <v>134</v>
      </c>
      <c r="BK111" s="185"/>
      <c r="BL111" s="185"/>
      <c r="BM111" s="185"/>
    </row>
    <row r="112" spans="1:65" s="2" customFormat="1" ht="18" customHeight="1">
      <c r="A112" s="35"/>
      <c r="B112" s="36"/>
      <c r="C112" s="37"/>
      <c r="D112" s="114" t="s">
        <v>139</v>
      </c>
      <c r="E112" s="37"/>
      <c r="F112" s="37"/>
      <c r="G112" s="37"/>
      <c r="H112" s="37"/>
      <c r="I112" s="37"/>
      <c r="J112" s="115">
        <f>ROUND(J30*T112,2)</f>
        <v>0</v>
      </c>
      <c r="K112" s="37"/>
      <c r="L112" s="184"/>
      <c r="M112" s="185"/>
      <c r="N112" s="186" t="s">
        <v>43</v>
      </c>
      <c r="O112" s="185"/>
      <c r="P112" s="185"/>
      <c r="Q112" s="185"/>
      <c r="R112" s="185"/>
      <c r="S112" s="187"/>
      <c r="T112" s="187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187"/>
      <c r="AE112" s="187"/>
      <c r="AF112" s="185"/>
      <c r="AG112" s="185"/>
      <c r="AH112" s="185"/>
      <c r="AI112" s="185"/>
      <c r="AJ112" s="185"/>
      <c r="AK112" s="185"/>
      <c r="AL112" s="185"/>
      <c r="AM112" s="185"/>
      <c r="AN112" s="185"/>
      <c r="AO112" s="185"/>
      <c r="AP112" s="185"/>
      <c r="AQ112" s="185"/>
      <c r="AR112" s="185"/>
      <c r="AS112" s="185"/>
      <c r="AT112" s="185"/>
      <c r="AU112" s="185"/>
      <c r="AV112" s="185"/>
      <c r="AW112" s="185"/>
      <c r="AX112" s="185"/>
      <c r="AY112" s="188" t="s">
        <v>140</v>
      </c>
      <c r="AZ112" s="185"/>
      <c r="BA112" s="185"/>
      <c r="BB112" s="185"/>
      <c r="BC112" s="185"/>
      <c r="BD112" s="185"/>
      <c r="BE112" s="189">
        <f t="shared" si="0"/>
        <v>0</v>
      </c>
      <c r="BF112" s="189">
        <f t="shared" si="1"/>
        <v>0</v>
      </c>
      <c r="BG112" s="189">
        <f t="shared" si="2"/>
        <v>0</v>
      </c>
      <c r="BH112" s="189">
        <f t="shared" si="3"/>
        <v>0</v>
      </c>
      <c r="BI112" s="189">
        <f t="shared" si="4"/>
        <v>0</v>
      </c>
      <c r="BJ112" s="188" t="s">
        <v>134</v>
      </c>
      <c r="BK112" s="185"/>
      <c r="BL112" s="185"/>
      <c r="BM112" s="185"/>
    </row>
    <row r="113" spans="1:31" s="2" customFormat="1" ht="11.25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9.25" customHeight="1">
      <c r="A114" s="35"/>
      <c r="B114" s="36"/>
      <c r="C114" s="123" t="s">
        <v>118</v>
      </c>
      <c r="D114" s="124"/>
      <c r="E114" s="124"/>
      <c r="F114" s="124"/>
      <c r="G114" s="124"/>
      <c r="H114" s="124"/>
      <c r="I114" s="124"/>
      <c r="J114" s="125">
        <f>ROUND(J96+J106,2)</f>
        <v>0</v>
      </c>
      <c r="K114" s="124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6.95" customHeight="1">
      <c r="A115" s="35"/>
      <c r="B115" s="59"/>
      <c r="C115" s="60"/>
      <c r="D115" s="60"/>
      <c r="E115" s="60"/>
      <c r="F115" s="60"/>
      <c r="G115" s="60"/>
      <c r="H115" s="60"/>
      <c r="I115" s="60"/>
      <c r="J115" s="60"/>
      <c r="K115" s="60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9" spans="1:31" s="2" customFormat="1" ht="6.95" customHeight="1">
      <c r="A119" s="35"/>
      <c r="B119" s="61"/>
      <c r="C119" s="62"/>
      <c r="D119" s="62"/>
      <c r="E119" s="62"/>
      <c r="F119" s="62"/>
      <c r="G119" s="62"/>
      <c r="H119" s="62"/>
      <c r="I119" s="62"/>
      <c r="J119" s="62"/>
      <c r="K119" s="62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24.95" customHeight="1">
      <c r="A120" s="35"/>
      <c r="B120" s="36"/>
      <c r="C120" s="23" t="s">
        <v>141</v>
      </c>
      <c r="D120" s="37"/>
      <c r="E120" s="37"/>
      <c r="F120" s="37"/>
      <c r="G120" s="37"/>
      <c r="H120" s="37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6.95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29" t="s">
        <v>15</v>
      </c>
      <c r="D122" s="37"/>
      <c r="E122" s="37"/>
      <c r="F122" s="37"/>
      <c r="G122" s="37"/>
      <c r="H122" s="37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27" customHeight="1">
      <c r="A123" s="35"/>
      <c r="B123" s="36"/>
      <c r="C123" s="37"/>
      <c r="D123" s="37"/>
      <c r="E123" s="337" t="str">
        <f>E7</f>
        <v>Zviditeľnenie chodcov na priechodoch pre chodcov v meste Trnava</v>
      </c>
      <c r="F123" s="338"/>
      <c r="G123" s="338"/>
      <c r="H123" s="338"/>
      <c r="I123" s="37"/>
      <c r="J123" s="37"/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29" t="s">
        <v>120</v>
      </c>
      <c r="D124" s="37"/>
      <c r="E124" s="37"/>
      <c r="F124" s="37"/>
      <c r="G124" s="37"/>
      <c r="H124" s="37"/>
      <c r="I124" s="37"/>
      <c r="J124" s="37"/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31.15" customHeight="1">
      <c r="A125" s="35"/>
      <c r="B125" s="36"/>
      <c r="C125" s="37"/>
      <c r="D125" s="37"/>
      <c r="E125" s="286" t="str">
        <f>E9</f>
        <v>1413-14 - SO 14 - Priechod pre chodcov – ulica Ivana Krasku – Modranka – pri ZŠ</v>
      </c>
      <c r="F125" s="339"/>
      <c r="G125" s="339"/>
      <c r="H125" s="339"/>
      <c r="I125" s="37"/>
      <c r="J125" s="37"/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2" customHeight="1">
      <c r="A127" s="35"/>
      <c r="B127" s="36"/>
      <c r="C127" s="29" t="s">
        <v>19</v>
      </c>
      <c r="D127" s="37"/>
      <c r="E127" s="37"/>
      <c r="F127" s="27" t="str">
        <f>F12</f>
        <v>Trnava</v>
      </c>
      <c r="G127" s="37"/>
      <c r="H127" s="37"/>
      <c r="I127" s="29" t="s">
        <v>21</v>
      </c>
      <c r="J127" s="71" t="str">
        <f>IF(J12="","",J12)</f>
        <v>4. 7. 2022</v>
      </c>
      <c r="K127" s="37"/>
      <c r="L127" s="5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6.95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5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40.9" customHeight="1">
      <c r="A129" s="35"/>
      <c r="B129" s="36"/>
      <c r="C129" s="29" t="s">
        <v>23</v>
      </c>
      <c r="D129" s="37"/>
      <c r="E129" s="37"/>
      <c r="F129" s="27" t="str">
        <f>E15</f>
        <v>Mesto Trnava</v>
      </c>
      <c r="G129" s="37"/>
      <c r="H129" s="37"/>
      <c r="I129" s="29" t="s">
        <v>29</v>
      </c>
      <c r="J129" s="32" t="str">
        <f>E21</f>
        <v>Cykloprojekt spol. s.r.o.,  Ing.Alžbeta Masnicová</v>
      </c>
      <c r="K129" s="37"/>
      <c r="L129" s="5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5.6" customHeight="1">
      <c r="A130" s="35"/>
      <c r="B130" s="36"/>
      <c r="C130" s="29" t="s">
        <v>27</v>
      </c>
      <c r="D130" s="37"/>
      <c r="E130" s="37"/>
      <c r="F130" s="27" t="str">
        <f>IF(E18="","",E18)</f>
        <v>Vyplň údaj</v>
      </c>
      <c r="G130" s="37"/>
      <c r="H130" s="37"/>
      <c r="I130" s="29" t="s">
        <v>32</v>
      </c>
      <c r="J130" s="32" t="str">
        <f>E24</f>
        <v xml:space="preserve"> </v>
      </c>
      <c r="K130" s="37"/>
      <c r="L130" s="56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0.35" customHeight="1">
      <c r="A131" s="35"/>
      <c r="B131" s="36"/>
      <c r="C131" s="37"/>
      <c r="D131" s="37"/>
      <c r="E131" s="37"/>
      <c r="F131" s="37"/>
      <c r="G131" s="37"/>
      <c r="H131" s="37"/>
      <c r="I131" s="37"/>
      <c r="J131" s="37"/>
      <c r="K131" s="37"/>
      <c r="L131" s="56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11" customFormat="1" ht="29.25" customHeight="1">
      <c r="A132" s="190"/>
      <c r="B132" s="191"/>
      <c r="C132" s="192" t="s">
        <v>142</v>
      </c>
      <c r="D132" s="193" t="s">
        <v>62</v>
      </c>
      <c r="E132" s="193" t="s">
        <v>58</v>
      </c>
      <c r="F132" s="193" t="s">
        <v>59</v>
      </c>
      <c r="G132" s="193" t="s">
        <v>143</v>
      </c>
      <c r="H132" s="193" t="s">
        <v>144</v>
      </c>
      <c r="I132" s="193" t="s">
        <v>145</v>
      </c>
      <c r="J132" s="194" t="s">
        <v>125</v>
      </c>
      <c r="K132" s="195" t="s">
        <v>146</v>
      </c>
      <c r="L132" s="196"/>
      <c r="M132" s="80" t="s">
        <v>1</v>
      </c>
      <c r="N132" s="81" t="s">
        <v>41</v>
      </c>
      <c r="O132" s="81" t="s">
        <v>147</v>
      </c>
      <c r="P132" s="81" t="s">
        <v>148</v>
      </c>
      <c r="Q132" s="81" t="s">
        <v>149</v>
      </c>
      <c r="R132" s="81" t="s">
        <v>150</v>
      </c>
      <c r="S132" s="81" t="s">
        <v>151</v>
      </c>
      <c r="T132" s="82" t="s">
        <v>152</v>
      </c>
      <c r="U132" s="190"/>
      <c r="V132" s="190"/>
      <c r="W132" s="190"/>
      <c r="X132" s="190"/>
      <c r="Y132" s="190"/>
      <c r="Z132" s="190"/>
      <c r="AA132" s="190"/>
      <c r="AB132" s="190"/>
      <c r="AC132" s="190"/>
      <c r="AD132" s="190"/>
      <c r="AE132" s="190"/>
    </row>
    <row r="133" spans="1:65" s="2" customFormat="1" ht="22.9" customHeight="1">
      <c r="A133" s="35"/>
      <c r="B133" s="36"/>
      <c r="C133" s="87" t="s">
        <v>122</v>
      </c>
      <c r="D133" s="37"/>
      <c r="E133" s="37"/>
      <c r="F133" s="37"/>
      <c r="G133" s="37"/>
      <c r="H133" s="37"/>
      <c r="I133" s="37"/>
      <c r="J133" s="197">
        <f>BK133</f>
        <v>0</v>
      </c>
      <c r="K133" s="37"/>
      <c r="L133" s="38"/>
      <c r="M133" s="83"/>
      <c r="N133" s="198"/>
      <c r="O133" s="84"/>
      <c r="P133" s="199">
        <f>P134+P262</f>
        <v>0</v>
      </c>
      <c r="Q133" s="84"/>
      <c r="R133" s="199">
        <f>R134+R262</f>
        <v>19.823737360000003</v>
      </c>
      <c r="S133" s="84"/>
      <c r="T133" s="200">
        <f>T134+T262</f>
        <v>11.0844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7" t="s">
        <v>76</v>
      </c>
      <c r="AU133" s="17" t="s">
        <v>127</v>
      </c>
      <c r="BK133" s="201">
        <f>BK134+BK262</f>
        <v>0</v>
      </c>
    </row>
    <row r="134" spans="1:65" s="12" customFormat="1" ht="25.9" customHeight="1">
      <c r="B134" s="202"/>
      <c r="C134" s="203"/>
      <c r="D134" s="204" t="s">
        <v>76</v>
      </c>
      <c r="E134" s="205" t="s">
        <v>153</v>
      </c>
      <c r="F134" s="205" t="s">
        <v>154</v>
      </c>
      <c r="G134" s="203"/>
      <c r="H134" s="203"/>
      <c r="I134" s="206"/>
      <c r="J134" s="207">
        <f>BK134</f>
        <v>0</v>
      </c>
      <c r="K134" s="203"/>
      <c r="L134" s="208"/>
      <c r="M134" s="209"/>
      <c r="N134" s="210"/>
      <c r="O134" s="210"/>
      <c r="P134" s="211">
        <f>P135+P180+P221+P260</f>
        <v>0</v>
      </c>
      <c r="Q134" s="210"/>
      <c r="R134" s="211">
        <f>R135+R180+R221+R260</f>
        <v>19.823737360000003</v>
      </c>
      <c r="S134" s="210"/>
      <c r="T134" s="212">
        <f>T135+T180+T221+T260</f>
        <v>11.003400000000001</v>
      </c>
      <c r="AR134" s="213" t="s">
        <v>84</v>
      </c>
      <c r="AT134" s="214" t="s">
        <v>76</v>
      </c>
      <c r="AU134" s="214" t="s">
        <v>77</v>
      </c>
      <c r="AY134" s="213" t="s">
        <v>155</v>
      </c>
      <c r="BK134" s="215">
        <f>BK135+BK180+BK221+BK260</f>
        <v>0</v>
      </c>
    </row>
    <row r="135" spans="1:65" s="12" customFormat="1" ht="22.9" customHeight="1">
      <c r="B135" s="202"/>
      <c r="C135" s="203"/>
      <c r="D135" s="204" t="s">
        <v>76</v>
      </c>
      <c r="E135" s="216" t="s">
        <v>84</v>
      </c>
      <c r="F135" s="216" t="s">
        <v>270</v>
      </c>
      <c r="G135" s="203"/>
      <c r="H135" s="203"/>
      <c r="I135" s="206"/>
      <c r="J135" s="217">
        <f>BK135</f>
        <v>0</v>
      </c>
      <c r="K135" s="203"/>
      <c r="L135" s="208"/>
      <c r="M135" s="209"/>
      <c r="N135" s="210"/>
      <c r="O135" s="210"/>
      <c r="P135" s="211">
        <f>SUM(P136:P179)</f>
        <v>0</v>
      </c>
      <c r="Q135" s="210"/>
      <c r="R135" s="211">
        <f>SUM(R136:R179)</f>
        <v>1.0637460000000001</v>
      </c>
      <c r="S135" s="210"/>
      <c r="T135" s="212">
        <f>SUM(T136:T179)</f>
        <v>10.913400000000001</v>
      </c>
      <c r="AR135" s="213" t="s">
        <v>84</v>
      </c>
      <c r="AT135" s="214" t="s">
        <v>76</v>
      </c>
      <c r="AU135" s="214" t="s">
        <v>84</v>
      </c>
      <c r="AY135" s="213" t="s">
        <v>155</v>
      </c>
      <c r="BK135" s="215">
        <f>SUM(BK136:BK179)</f>
        <v>0</v>
      </c>
    </row>
    <row r="136" spans="1:65" s="2" customFormat="1" ht="22.15" customHeight="1">
      <c r="A136" s="35"/>
      <c r="B136" s="36"/>
      <c r="C136" s="218" t="s">
        <v>84</v>
      </c>
      <c r="D136" s="218" t="s">
        <v>158</v>
      </c>
      <c r="E136" s="219" t="s">
        <v>271</v>
      </c>
      <c r="F136" s="220" t="s">
        <v>272</v>
      </c>
      <c r="G136" s="221" t="s">
        <v>180</v>
      </c>
      <c r="H136" s="222">
        <v>5</v>
      </c>
      <c r="I136" s="223"/>
      <c r="J136" s="224">
        <f>ROUND(I136*H136,2)</f>
        <v>0</v>
      </c>
      <c r="K136" s="225"/>
      <c r="L136" s="38"/>
      <c r="M136" s="226" t="s">
        <v>1</v>
      </c>
      <c r="N136" s="227" t="s">
        <v>43</v>
      </c>
      <c r="O136" s="76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0" t="s">
        <v>162</v>
      </c>
      <c r="AT136" s="230" t="s">
        <v>158</v>
      </c>
      <c r="AU136" s="230" t="s">
        <v>134</v>
      </c>
      <c r="AY136" s="17" t="s">
        <v>155</v>
      </c>
      <c r="BE136" s="119">
        <f>IF(N136="základná",J136,0)</f>
        <v>0</v>
      </c>
      <c r="BF136" s="119">
        <f>IF(N136="znížená",J136,0)</f>
        <v>0</v>
      </c>
      <c r="BG136" s="119">
        <f>IF(N136="zákl. prenesená",J136,0)</f>
        <v>0</v>
      </c>
      <c r="BH136" s="119">
        <f>IF(N136="zníž. prenesená",J136,0)</f>
        <v>0</v>
      </c>
      <c r="BI136" s="119">
        <f>IF(N136="nulová",J136,0)</f>
        <v>0</v>
      </c>
      <c r="BJ136" s="17" t="s">
        <v>134</v>
      </c>
      <c r="BK136" s="119">
        <f>ROUND(I136*H136,2)</f>
        <v>0</v>
      </c>
      <c r="BL136" s="17" t="s">
        <v>162</v>
      </c>
      <c r="BM136" s="230" t="s">
        <v>524</v>
      </c>
    </row>
    <row r="137" spans="1:65" s="13" customFormat="1" ht="11.25">
      <c r="B137" s="231"/>
      <c r="C137" s="232"/>
      <c r="D137" s="233" t="s">
        <v>164</v>
      </c>
      <c r="E137" s="234" t="s">
        <v>1</v>
      </c>
      <c r="F137" s="235" t="s">
        <v>504</v>
      </c>
      <c r="G137" s="232"/>
      <c r="H137" s="234" t="s">
        <v>1</v>
      </c>
      <c r="I137" s="236"/>
      <c r="J137" s="232"/>
      <c r="K137" s="232"/>
      <c r="L137" s="237"/>
      <c r="M137" s="238"/>
      <c r="N137" s="239"/>
      <c r="O137" s="239"/>
      <c r="P137" s="239"/>
      <c r="Q137" s="239"/>
      <c r="R137" s="239"/>
      <c r="S137" s="239"/>
      <c r="T137" s="240"/>
      <c r="AT137" s="241" t="s">
        <v>164</v>
      </c>
      <c r="AU137" s="241" t="s">
        <v>134</v>
      </c>
      <c r="AV137" s="13" t="s">
        <v>84</v>
      </c>
      <c r="AW137" s="13" t="s">
        <v>31</v>
      </c>
      <c r="AX137" s="13" t="s">
        <v>77</v>
      </c>
      <c r="AY137" s="241" t="s">
        <v>155</v>
      </c>
    </row>
    <row r="138" spans="1:65" s="14" customFormat="1" ht="11.25">
      <c r="B138" s="242"/>
      <c r="C138" s="243"/>
      <c r="D138" s="233" t="s">
        <v>164</v>
      </c>
      <c r="E138" s="244" t="s">
        <v>1</v>
      </c>
      <c r="F138" s="245" t="s">
        <v>467</v>
      </c>
      <c r="G138" s="243"/>
      <c r="H138" s="246">
        <v>5</v>
      </c>
      <c r="I138" s="247"/>
      <c r="J138" s="243"/>
      <c r="K138" s="243"/>
      <c r="L138" s="248"/>
      <c r="M138" s="249"/>
      <c r="N138" s="250"/>
      <c r="O138" s="250"/>
      <c r="P138" s="250"/>
      <c r="Q138" s="250"/>
      <c r="R138" s="250"/>
      <c r="S138" s="250"/>
      <c r="T138" s="251"/>
      <c r="AT138" s="252" t="s">
        <v>164</v>
      </c>
      <c r="AU138" s="252" t="s">
        <v>134</v>
      </c>
      <c r="AV138" s="14" t="s">
        <v>134</v>
      </c>
      <c r="AW138" s="14" t="s">
        <v>31</v>
      </c>
      <c r="AX138" s="14" t="s">
        <v>84</v>
      </c>
      <c r="AY138" s="252" t="s">
        <v>155</v>
      </c>
    </row>
    <row r="139" spans="1:65" s="2" customFormat="1" ht="30" customHeight="1">
      <c r="A139" s="35"/>
      <c r="B139" s="36"/>
      <c r="C139" s="218" t="s">
        <v>134</v>
      </c>
      <c r="D139" s="218" t="s">
        <v>158</v>
      </c>
      <c r="E139" s="219" t="s">
        <v>275</v>
      </c>
      <c r="F139" s="220" t="s">
        <v>276</v>
      </c>
      <c r="G139" s="221" t="s">
        <v>180</v>
      </c>
      <c r="H139" s="222">
        <v>9.5</v>
      </c>
      <c r="I139" s="223"/>
      <c r="J139" s="224">
        <f>ROUND(I139*H139,2)</f>
        <v>0</v>
      </c>
      <c r="K139" s="225"/>
      <c r="L139" s="38"/>
      <c r="M139" s="226" t="s">
        <v>1</v>
      </c>
      <c r="N139" s="227" t="s">
        <v>43</v>
      </c>
      <c r="O139" s="76"/>
      <c r="P139" s="228">
        <f>O139*H139</f>
        <v>0</v>
      </c>
      <c r="Q139" s="228">
        <v>0</v>
      </c>
      <c r="R139" s="228">
        <f>Q139*H139</f>
        <v>0</v>
      </c>
      <c r="S139" s="228">
        <v>0.13</v>
      </c>
      <c r="T139" s="229">
        <f>S139*H139</f>
        <v>1.2350000000000001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0" t="s">
        <v>162</v>
      </c>
      <c r="AT139" s="230" t="s">
        <v>158</v>
      </c>
      <c r="AU139" s="230" t="s">
        <v>134</v>
      </c>
      <c r="AY139" s="17" t="s">
        <v>155</v>
      </c>
      <c r="BE139" s="119">
        <f>IF(N139="základná",J139,0)</f>
        <v>0</v>
      </c>
      <c r="BF139" s="119">
        <f>IF(N139="znížená",J139,0)</f>
        <v>0</v>
      </c>
      <c r="BG139" s="119">
        <f>IF(N139="zákl. prenesená",J139,0)</f>
        <v>0</v>
      </c>
      <c r="BH139" s="119">
        <f>IF(N139="zníž. prenesená",J139,0)</f>
        <v>0</v>
      </c>
      <c r="BI139" s="119">
        <f>IF(N139="nulová",J139,0)</f>
        <v>0</v>
      </c>
      <c r="BJ139" s="17" t="s">
        <v>134</v>
      </c>
      <c r="BK139" s="119">
        <f>ROUND(I139*H139,2)</f>
        <v>0</v>
      </c>
      <c r="BL139" s="17" t="s">
        <v>162</v>
      </c>
      <c r="BM139" s="230" t="s">
        <v>277</v>
      </c>
    </row>
    <row r="140" spans="1:65" s="13" customFormat="1" ht="11.25">
      <c r="B140" s="231"/>
      <c r="C140" s="232"/>
      <c r="D140" s="233" t="s">
        <v>164</v>
      </c>
      <c r="E140" s="234" t="s">
        <v>1</v>
      </c>
      <c r="F140" s="235" t="s">
        <v>525</v>
      </c>
      <c r="G140" s="232"/>
      <c r="H140" s="234" t="s">
        <v>1</v>
      </c>
      <c r="I140" s="236"/>
      <c r="J140" s="232"/>
      <c r="K140" s="232"/>
      <c r="L140" s="237"/>
      <c r="M140" s="238"/>
      <c r="N140" s="239"/>
      <c r="O140" s="239"/>
      <c r="P140" s="239"/>
      <c r="Q140" s="239"/>
      <c r="R140" s="239"/>
      <c r="S140" s="239"/>
      <c r="T140" s="240"/>
      <c r="AT140" s="241" t="s">
        <v>164</v>
      </c>
      <c r="AU140" s="241" t="s">
        <v>134</v>
      </c>
      <c r="AV140" s="13" t="s">
        <v>84</v>
      </c>
      <c r="AW140" s="13" t="s">
        <v>31</v>
      </c>
      <c r="AX140" s="13" t="s">
        <v>77</v>
      </c>
      <c r="AY140" s="241" t="s">
        <v>155</v>
      </c>
    </row>
    <row r="141" spans="1:65" s="14" customFormat="1" ht="11.25">
      <c r="B141" s="242"/>
      <c r="C141" s="243"/>
      <c r="D141" s="233" t="s">
        <v>164</v>
      </c>
      <c r="E141" s="244" t="s">
        <v>1</v>
      </c>
      <c r="F141" s="245" t="s">
        <v>526</v>
      </c>
      <c r="G141" s="243"/>
      <c r="H141" s="246">
        <v>9.5</v>
      </c>
      <c r="I141" s="247"/>
      <c r="J141" s="243"/>
      <c r="K141" s="243"/>
      <c r="L141" s="248"/>
      <c r="M141" s="249"/>
      <c r="N141" s="250"/>
      <c r="O141" s="250"/>
      <c r="P141" s="250"/>
      <c r="Q141" s="250"/>
      <c r="R141" s="250"/>
      <c r="S141" s="250"/>
      <c r="T141" s="251"/>
      <c r="AT141" s="252" t="s">
        <v>164</v>
      </c>
      <c r="AU141" s="252" t="s">
        <v>134</v>
      </c>
      <c r="AV141" s="14" t="s">
        <v>134</v>
      </c>
      <c r="AW141" s="14" t="s">
        <v>31</v>
      </c>
      <c r="AX141" s="14" t="s">
        <v>84</v>
      </c>
      <c r="AY141" s="252" t="s">
        <v>155</v>
      </c>
    </row>
    <row r="142" spans="1:65" s="2" customFormat="1" ht="30" customHeight="1">
      <c r="A142" s="35"/>
      <c r="B142" s="36"/>
      <c r="C142" s="218" t="s">
        <v>171</v>
      </c>
      <c r="D142" s="218" t="s">
        <v>158</v>
      </c>
      <c r="E142" s="219" t="s">
        <v>433</v>
      </c>
      <c r="F142" s="220" t="s">
        <v>434</v>
      </c>
      <c r="G142" s="221" t="s">
        <v>180</v>
      </c>
      <c r="H142" s="222">
        <v>4.8</v>
      </c>
      <c r="I142" s="223"/>
      <c r="J142" s="224">
        <f>ROUND(I142*H142,2)</f>
        <v>0</v>
      </c>
      <c r="K142" s="225"/>
      <c r="L142" s="38"/>
      <c r="M142" s="226" t="s">
        <v>1</v>
      </c>
      <c r="N142" s="227" t="s">
        <v>43</v>
      </c>
      <c r="O142" s="76"/>
      <c r="P142" s="228">
        <f>O142*H142</f>
        <v>0</v>
      </c>
      <c r="Q142" s="228">
        <v>0</v>
      </c>
      <c r="R142" s="228">
        <f>Q142*H142</f>
        <v>0</v>
      </c>
      <c r="S142" s="228">
        <v>0.23499999999999999</v>
      </c>
      <c r="T142" s="229">
        <f>S142*H142</f>
        <v>1.1279999999999999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0" t="s">
        <v>162</v>
      </c>
      <c r="AT142" s="230" t="s">
        <v>158</v>
      </c>
      <c r="AU142" s="230" t="s">
        <v>134</v>
      </c>
      <c r="AY142" s="17" t="s">
        <v>155</v>
      </c>
      <c r="BE142" s="119">
        <f>IF(N142="základná",J142,0)</f>
        <v>0</v>
      </c>
      <c r="BF142" s="119">
        <f>IF(N142="znížená",J142,0)</f>
        <v>0</v>
      </c>
      <c r="BG142" s="119">
        <f>IF(N142="zákl. prenesená",J142,0)</f>
        <v>0</v>
      </c>
      <c r="BH142" s="119">
        <f>IF(N142="zníž. prenesená",J142,0)</f>
        <v>0</v>
      </c>
      <c r="BI142" s="119">
        <f>IF(N142="nulová",J142,0)</f>
        <v>0</v>
      </c>
      <c r="BJ142" s="17" t="s">
        <v>134</v>
      </c>
      <c r="BK142" s="119">
        <f>ROUND(I142*H142,2)</f>
        <v>0</v>
      </c>
      <c r="BL142" s="17" t="s">
        <v>162</v>
      </c>
      <c r="BM142" s="230" t="s">
        <v>435</v>
      </c>
    </row>
    <row r="143" spans="1:65" s="13" customFormat="1" ht="11.25">
      <c r="B143" s="231"/>
      <c r="C143" s="232"/>
      <c r="D143" s="233" t="s">
        <v>164</v>
      </c>
      <c r="E143" s="234" t="s">
        <v>1</v>
      </c>
      <c r="F143" s="235" t="s">
        <v>436</v>
      </c>
      <c r="G143" s="232"/>
      <c r="H143" s="234" t="s">
        <v>1</v>
      </c>
      <c r="I143" s="236"/>
      <c r="J143" s="232"/>
      <c r="K143" s="232"/>
      <c r="L143" s="237"/>
      <c r="M143" s="238"/>
      <c r="N143" s="239"/>
      <c r="O143" s="239"/>
      <c r="P143" s="239"/>
      <c r="Q143" s="239"/>
      <c r="R143" s="239"/>
      <c r="S143" s="239"/>
      <c r="T143" s="240"/>
      <c r="AT143" s="241" t="s">
        <v>164</v>
      </c>
      <c r="AU143" s="241" t="s">
        <v>134</v>
      </c>
      <c r="AV143" s="13" t="s">
        <v>84</v>
      </c>
      <c r="AW143" s="13" t="s">
        <v>31</v>
      </c>
      <c r="AX143" s="13" t="s">
        <v>77</v>
      </c>
      <c r="AY143" s="241" t="s">
        <v>155</v>
      </c>
    </row>
    <row r="144" spans="1:65" s="14" customFormat="1" ht="11.25">
      <c r="B144" s="242"/>
      <c r="C144" s="243"/>
      <c r="D144" s="233" t="s">
        <v>164</v>
      </c>
      <c r="E144" s="244" t="s">
        <v>1</v>
      </c>
      <c r="F144" s="245" t="s">
        <v>527</v>
      </c>
      <c r="G144" s="243"/>
      <c r="H144" s="246">
        <v>4.8</v>
      </c>
      <c r="I144" s="247"/>
      <c r="J144" s="243"/>
      <c r="K144" s="243"/>
      <c r="L144" s="248"/>
      <c r="M144" s="249"/>
      <c r="N144" s="250"/>
      <c r="O144" s="250"/>
      <c r="P144" s="250"/>
      <c r="Q144" s="250"/>
      <c r="R144" s="250"/>
      <c r="S144" s="250"/>
      <c r="T144" s="251"/>
      <c r="AT144" s="252" t="s">
        <v>164</v>
      </c>
      <c r="AU144" s="252" t="s">
        <v>134</v>
      </c>
      <c r="AV144" s="14" t="s">
        <v>134</v>
      </c>
      <c r="AW144" s="14" t="s">
        <v>31</v>
      </c>
      <c r="AX144" s="14" t="s">
        <v>84</v>
      </c>
      <c r="AY144" s="252" t="s">
        <v>155</v>
      </c>
    </row>
    <row r="145" spans="1:65" s="2" customFormat="1" ht="22.15" customHeight="1">
      <c r="A145" s="35"/>
      <c r="B145" s="36"/>
      <c r="C145" s="218" t="s">
        <v>162</v>
      </c>
      <c r="D145" s="218" t="s">
        <v>158</v>
      </c>
      <c r="E145" s="219" t="s">
        <v>438</v>
      </c>
      <c r="F145" s="220" t="s">
        <v>439</v>
      </c>
      <c r="G145" s="221" t="s">
        <v>180</v>
      </c>
      <c r="H145" s="222">
        <v>14.3</v>
      </c>
      <c r="I145" s="223"/>
      <c r="J145" s="224">
        <f>ROUND(I145*H145,2)</f>
        <v>0</v>
      </c>
      <c r="K145" s="225"/>
      <c r="L145" s="38"/>
      <c r="M145" s="226" t="s">
        <v>1</v>
      </c>
      <c r="N145" s="227" t="s">
        <v>43</v>
      </c>
      <c r="O145" s="76"/>
      <c r="P145" s="228">
        <f>O145*H145</f>
        <v>0</v>
      </c>
      <c r="Q145" s="228">
        <v>0</v>
      </c>
      <c r="R145" s="228">
        <f>Q145*H145</f>
        <v>0</v>
      </c>
      <c r="S145" s="228">
        <v>0.22500000000000001</v>
      </c>
      <c r="T145" s="229">
        <f>S145*H145</f>
        <v>3.2175000000000002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0" t="s">
        <v>162</v>
      </c>
      <c r="AT145" s="230" t="s">
        <v>158</v>
      </c>
      <c r="AU145" s="230" t="s">
        <v>134</v>
      </c>
      <c r="AY145" s="17" t="s">
        <v>155</v>
      </c>
      <c r="BE145" s="119">
        <f>IF(N145="základná",J145,0)</f>
        <v>0</v>
      </c>
      <c r="BF145" s="119">
        <f>IF(N145="znížená",J145,0)</f>
        <v>0</v>
      </c>
      <c r="BG145" s="119">
        <f>IF(N145="zákl. prenesená",J145,0)</f>
        <v>0</v>
      </c>
      <c r="BH145" s="119">
        <f>IF(N145="zníž. prenesená",J145,0)</f>
        <v>0</v>
      </c>
      <c r="BI145" s="119">
        <f>IF(N145="nulová",J145,0)</f>
        <v>0</v>
      </c>
      <c r="BJ145" s="17" t="s">
        <v>134</v>
      </c>
      <c r="BK145" s="119">
        <f>ROUND(I145*H145,2)</f>
        <v>0</v>
      </c>
      <c r="BL145" s="17" t="s">
        <v>162</v>
      </c>
      <c r="BM145" s="230" t="s">
        <v>440</v>
      </c>
    </row>
    <row r="146" spans="1:65" s="13" customFormat="1" ht="11.25">
      <c r="B146" s="231"/>
      <c r="C146" s="232"/>
      <c r="D146" s="233" t="s">
        <v>164</v>
      </c>
      <c r="E146" s="234" t="s">
        <v>1</v>
      </c>
      <c r="F146" s="235" t="s">
        <v>525</v>
      </c>
      <c r="G146" s="232"/>
      <c r="H146" s="234" t="s">
        <v>1</v>
      </c>
      <c r="I146" s="236"/>
      <c r="J146" s="232"/>
      <c r="K146" s="232"/>
      <c r="L146" s="237"/>
      <c r="M146" s="238"/>
      <c r="N146" s="239"/>
      <c r="O146" s="239"/>
      <c r="P146" s="239"/>
      <c r="Q146" s="239"/>
      <c r="R146" s="239"/>
      <c r="S146" s="239"/>
      <c r="T146" s="240"/>
      <c r="AT146" s="241" t="s">
        <v>164</v>
      </c>
      <c r="AU146" s="241" t="s">
        <v>134</v>
      </c>
      <c r="AV146" s="13" t="s">
        <v>84</v>
      </c>
      <c r="AW146" s="13" t="s">
        <v>31</v>
      </c>
      <c r="AX146" s="13" t="s">
        <v>77</v>
      </c>
      <c r="AY146" s="241" t="s">
        <v>155</v>
      </c>
    </row>
    <row r="147" spans="1:65" s="14" customFormat="1" ht="11.25">
      <c r="B147" s="242"/>
      <c r="C147" s="243"/>
      <c r="D147" s="233" t="s">
        <v>164</v>
      </c>
      <c r="E147" s="244" t="s">
        <v>1</v>
      </c>
      <c r="F147" s="245" t="s">
        <v>526</v>
      </c>
      <c r="G147" s="243"/>
      <c r="H147" s="246">
        <v>9.5</v>
      </c>
      <c r="I147" s="247"/>
      <c r="J147" s="243"/>
      <c r="K147" s="243"/>
      <c r="L147" s="248"/>
      <c r="M147" s="249"/>
      <c r="N147" s="250"/>
      <c r="O147" s="250"/>
      <c r="P147" s="250"/>
      <c r="Q147" s="250"/>
      <c r="R147" s="250"/>
      <c r="S147" s="250"/>
      <c r="T147" s="251"/>
      <c r="AT147" s="252" t="s">
        <v>164</v>
      </c>
      <c r="AU147" s="252" t="s">
        <v>134</v>
      </c>
      <c r="AV147" s="14" t="s">
        <v>134</v>
      </c>
      <c r="AW147" s="14" t="s">
        <v>31</v>
      </c>
      <c r="AX147" s="14" t="s">
        <v>77</v>
      </c>
      <c r="AY147" s="252" t="s">
        <v>155</v>
      </c>
    </row>
    <row r="148" spans="1:65" s="13" customFormat="1" ht="11.25">
      <c r="B148" s="231"/>
      <c r="C148" s="232"/>
      <c r="D148" s="233" t="s">
        <v>164</v>
      </c>
      <c r="E148" s="234" t="s">
        <v>1</v>
      </c>
      <c r="F148" s="235" t="s">
        <v>436</v>
      </c>
      <c r="G148" s="232"/>
      <c r="H148" s="234" t="s">
        <v>1</v>
      </c>
      <c r="I148" s="236"/>
      <c r="J148" s="232"/>
      <c r="K148" s="232"/>
      <c r="L148" s="237"/>
      <c r="M148" s="238"/>
      <c r="N148" s="239"/>
      <c r="O148" s="239"/>
      <c r="P148" s="239"/>
      <c r="Q148" s="239"/>
      <c r="R148" s="239"/>
      <c r="S148" s="239"/>
      <c r="T148" s="240"/>
      <c r="AT148" s="241" t="s">
        <v>164</v>
      </c>
      <c r="AU148" s="241" t="s">
        <v>134</v>
      </c>
      <c r="AV148" s="13" t="s">
        <v>84</v>
      </c>
      <c r="AW148" s="13" t="s">
        <v>31</v>
      </c>
      <c r="AX148" s="13" t="s">
        <v>77</v>
      </c>
      <c r="AY148" s="241" t="s">
        <v>155</v>
      </c>
    </row>
    <row r="149" spans="1:65" s="14" customFormat="1" ht="11.25">
      <c r="B149" s="242"/>
      <c r="C149" s="243"/>
      <c r="D149" s="233" t="s">
        <v>164</v>
      </c>
      <c r="E149" s="244" t="s">
        <v>1</v>
      </c>
      <c r="F149" s="245" t="s">
        <v>527</v>
      </c>
      <c r="G149" s="243"/>
      <c r="H149" s="246">
        <v>4.8</v>
      </c>
      <c r="I149" s="247"/>
      <c r="J149" s="243"/>
      <c r="K149" s="243"/>
      <c r="L149" s="248"/>
      <c r="M149" s="249"/>
      <c r="N149" s="250"/>
      <c r="O149" s="250"/>
      <c r="P149" s="250"/>
      <c r="Q149" s="250"/>
      <c r="R149" s="250"/>
      <c r="S149" s="250"/>
      <c r="T149" s="251"/>
      <c r="AT149" s="252" t="s">
        <v>164</v>
      </c>
      <c r="AU149" s="252" t="s">
        <v>134</v>
      </c>
      <c r="AV149" s="14" t="s">
        <v>134</v>
      </c>
      <c r="AW149" s="14" t="s">
        <v>31</v>
      </c>
      <c r="AX149" s="14" t="s">
        <v>77</v>
      </c>
      <c r="AY149" s="252" t="s">
        <v>155</v>
      </c>
    </row>
    <row r="150" spans="1:65" s="15" customFormat="1" ht="11.25">
      <c r="B150" s="269"/>
      <c r="C150" s="270"/>
      <c r="D150" s="233" t="s">
        <v>164</v>
      </c>
      <c r="E150" s="271" t="s">
        <v>1</v>
      </c>
      <c r="F150" s="272" t="s">
        <v>223</v>
      </c>
      <c r="G150" s="270"/>
      <c r="H150" s="273">
        <v>14.3</v>
      </c>
      <c r="I150" s="274"/>
      <c r="J150" s="270"/>
      <c r="K150" s="270"/>
      <c r="L150" s="275"/>
      <c r="M150" s="276"/>
      <c r="N150" s="277"/>
      <c r="O150" s="277"/>
      <c r="P150" s="277"/>
      <c r="Q150" s="277"/>
      <c r="R150" s="277"/>
      <c r="S150" s="277"/>
      <c r="T150" s="278"/>
      <c r="AT150" s="279" t="s">
        <v>164</v>
      </c>
      <c r="AU150" s="279" t="s">
        <v>134</v>
      </c>
      <c r="AV150" s="15" t="s">
        <v>162</v>
      </c>
      <c r="AW150" s="15" t="s">
        <v>31</v>
      </c>
      <c r="AX150" s="15" t="s">
        <v>84</v>
      </c>
      <c r="AY150" s="279" t="s">
        <v>155</v>
      </c>
    </row>
    <row r="151" spans="1:65" s="2" customFormat="1" ht="22.15" customHeight="1">
      <c r="A151" s="35"/>
      <c r="B151" s="36"/>
      <c r="C151" s="218" t="s">
        <v>183</v>
      </c>
      <c r="D151" s="218" t="s">
        <v>158</v>
      </c>
      <c r="E151" s="219" t="s">
        <v>441</v>
      </c>
      <c r="F151" s="220" t="s">
        <v>442</v>
      </c>
      <c r="G151" s="221" t="s">
        <v>180</v>
      </c>
      <c r="H151" s="222">
        <v>14.3</v>
      </c>
      <c r="I151" s="223"/>
      <c r="J151" s="224">
        <f>ROUND(I151*H151,2)</f>
        <v>0</v>
      </c>
      <c r="K151" s="225"/>
      <c r="L151" s="38"/>
      <c r="M151" s="226" t="s">
        <v>1</v>
      </c>
      <c r="N151" s="227" t="s">
        <v>43</v>
      </c>
      <c r="O151" s="76"/>
      <c r="P151" s="228">
        <f>O151*H151</f>
        <v>0</v>
      </c>
      <c r="Q151" s="228">
        <v>0</v>
      </c>
      <c r="R151" s="228">
        <f>Q151*H151</f>
        <v>0</v>
      </c>
      <c r="S151" s="228">
        <v>9.8000000000000004E-2</v>
      </c>
      <c r="T151" s="229">
        <f>S151*H151</f>
        <v>1.4014000000000002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0" t="s">
        <v>162</v>
      </c>
      <c r="AT151" s="230" t="s">
        <v>158</v>
      </c>
      <c r="AU151" s="230" t="s">
        <v>134</v>
      </c>
      <c r="AY151" s="17" t="s">
        <v>155</v>
      </c>
      <c r="BE151" s="119">
        <f>IF(N151="základná",J151,0)</f>
        <v>0</v>
      </c>
      <c r="BF151" s="119">
        <f>IF(N151="znížená",J151,0)</f>
        <v>0</v>
      </c>
      <c r="BG151" s="119">
        <f>IF(N151="zákl. prenesená",J151,0)</f>
        <v>0</v>
      </c>
      <c r="BH151" s="119">
        <f>IF(N151="zníž. prenesená",J151,0)</f>
        <v>0</v>
      </c>
      <c r="BI151" s="119">
        <f>IF(N151="nulová",J151,0)</f>
        <v>0</v>
      </c>
      <c r="BJ151" s="17" t="s">
        <v>134</v>
      </c>
      <c r="BK151" s="119">
        <f>ROUND(I151*H151,2)</f>
        <v>0</v>
      </c>
      <c r="BL151" s="17" t="s">
        <v>162</v>
      </c>
      <c r="BM151" s="230" t="s">
        <v>443</v>
      </c>
    </row>
    <row r="152" spans="1:65" s="13" customFormat="1" ht="11.25">
      <c r="B152" s="231"/>
      <c r="C152" s="232"/>
      <c r="D152" s="233" t="s">
        <v>164</v>
      </c>
      <c r="E152" s="234" t="s">
        <v>1</v>
      </c>
      <c r="F152" s="235" t="s">
        <v>525</v>
      </c>
      <c r="G152" s="232"/>
      <c r="H152" s="234" t="s">
        <v>1</v>
      </c>
      <c r="I152" s="236"/>
      <c r="J152" s="232"/>
      <c r="K152" s="232"/>
      <c r="L152" s="237"/>
      <c r="M152" s="238"/>
      <c r="N152" s="239"/>
      <c r="O152" s="239"/>
      <c r="P152" s="239"/>
      <c r="Q152" s="239"/>
      <c r="R152" s="239"/>
      <c r="S152" s="239"/>
      <c r="T152" s="240"/>
      <c r="AT152" s="241" t="s">
        <v>164</v>
      </c>
      <c r="AU152" s="241" t="s">
        <v>134</v>
      </c>
      <c r="AV152" s="13" t="s">
        <v>84</v>
      </c>
      <c r="AW152" s="13" t="s">
        <v>31</v>
      </c>
      <c r="AX152" s="13" t="s">
        <v>77</v>
      </c>
      <c r="AY152" s="241" t="s">
        <v>155</v>
      </c>
    </row>
    <row r="153" spans="1:65" s="14" customFormat="1" ht="11.25">
      <c r="B153" s="242"/>
      <c r="C153" s="243"/>
      <c r="D153" s="233" t="s">
        <v>164</v>
      </c>
      <c r="E153" s="244" t="s">
        <v>1</v>
      </c>
      <c r="F153" s="245" t="s">
        <v>526</v>
      </c>
      <c r="G153" s="243"/>
      <c r="H153" s="246">
        <v>9.5</v>
      </c>
      <c r="I153" s="247"/>
      <c r="J153" s="243"/>
      <c r="K153" s="243"/>
      <c r="L153" s="248"/>
      <c r="M153" s="249"/>
      <c r="N153" s="250"/>
      <c r="O153" s="250"/>
      <c r="P153" s="250"/>
      <c r="Q153" s="250"/>
      <c r="R153" s="250"/>
      <c r="S153" s="250"/>
      <c r="T153" s="251"/>
      <c r="AT153" s="252" t="s">
        <v>164</v>
      </c>
      <c r="AU153" s="252" t="s">
        <v>134</v>
      </c>
      <c r="AV153" s="14" t="s">
        <v>134</v>
      </c>
      <c r="AW153" s="14" t="s">
        <v>31</v>
      </c>
      <c r="AX153" s="14" t="s">
        <v>77</v>
      </c>
      <c r="AY153" s="252" t="s">
        <v>155</v>
      </c>
    </row>
    <row r="154" spans="1:65" s="13" customFormat="1" ht="11.25">
      <c r="B154" s="231"/>
      <c r="C154" s="232"/>
      <c r="D154" s="233" t="s">
        <v>164</v>
      </c>
      <c r="E154" s="234" t="s">
        <v>1</v>
      </c>
      <c r="F154" s="235" t="s">
        <v>436</v>
      </c>
      <c r="G154" s="232"/>
      <c r="H154" s="234" t="s">
        <v>1</v>
      </c>
      <c r="I154" s="236"/>
      <c r="J154" s="232"/>
      <c r="K154" s="232"/>
      <c r="L154" s="237"/>
      <c r="M154" s="238"/>
      <c r="N154" s="239"/>
      <c r="O154" s="239"/>
      <c r="P154" s="239"/>
      <c r="Q154" s="239"/>
      <c r="R154" s="239"/>
      <c r="S154" s="239"/>
      <c r="T154" s="240"/>
      <c r="AT154" s="241" t="s">
        <v>164</v>
      </c>
      <c r="AU154" s="241" t="s">
        <v>134</v>
      </c>
      <c r="AV154" s="13" t="s">
        <v>84</v>
      </c>
      <c r="AW154" s="13" t="s">
        <v>31</v>
      </c>
      <c r="AX154" s="13" t="s">
        <v>77</v>
      </c>
      <c r="AY154" s="241" t="s">
        <v>155</v>
      </c>
    </row>
    <row r="155" spans="1:65" s="14" customFormat="1" ht="11.25">
      <c r="B155" s="242"/>
      <c r="C155" s="243"/>
      <c r="D155" s="233" t="s">
        <v>164</v>
      </c>
      <c r="E155" s="244" t="s">
        <v>1</v>
      </c>
      <c r="F155" s="245" t="s">
        <v>527</v>
      </c>
      <c r="G155" s="243"/>
      <c r="H155" s="246">
        <v>4.8</v>
      </c>
      <c r="I155" s="247"/>
      <c r="J155" s="243"/>
      <c r="K155" s="243"/>
      <c r="L155" s="248"/>
      <c r="M155" s="249"/>
      <c r="N155" s="250"/>
      <c r="O155" s="250"/>
      <c r="P155" s="250"/>
      <c r="Q155" s="250"/>
      <c r="R155" s="250"/>
      <c r="S155" s="250"/>
      <c r="T155" s="251"/>
      <c r="AT155" s="252" t="s">
        <v>164</v>
      </c>
      <c r="AU155" s="252" t="s">
        <v>134</v>
      </c>
      <c r="AV155" s="14" t="s">
        <v>134</v>
      </c>
      <c r="AW155" s="14" t="s">
        <v>31</v>
      </c>
      <c r="AX155" s="14" t="s">
        <v>77</v>
      </c>
      <c r="AY155" s="252" t="s">
        <v>155</v>
      </c>
    </row>
    <row r="156" spans="1:65" s="15" customFormat="1" ht="11.25">
      <c r="B156" s="269"/>
      <c r="C156" s="270"/>
      <c r="D156" s="233" t="s">
        <v>164</v>
      </c>
      <c r="E156" s="271" t="s">
        <v>1</v>
      </c>
      <c r="F156" s="272" t="s">
        <v>223</v>
      </c>
      <c r="G156" s="270"/>
      <c r="H156" s="273">
        <v>14.3</v>
      </c>
      <c r="I156" s="274"/>
      <c r="J156" s="270"/>
      <c r="K156" s="270"/>
      <c r="L156" s="275"/>
      <c r="M156" s="276"/>
      <c r="N156" s="277"/>
      <c r="O156" s="277"/>
      <c r="P156" s="277"/>
      <c r="Q156" s="277"/>
      <c r="R156" s="277"/>
      <c r="S156" s="277"/>
      <c r="T156" s="278"/>
      <c r="AT156" s="279" t="s">
        <v>164</v>
      </c>
      <c r="AU156" s="279" t="s">
        <v>134</v>
      </c>
      <c r="AV156" s="15" t="s">
        <v>162</v>
      </c>
      <c r="AW156" s="15" t="s">
        <v>31</v>
      </c>
      <c r="AX156" s="15" t="s">
        <v>84</v>
      </c>
      <c r="AY156" s="279" t="s">
        <v>155</v>
      </c>
    </row>
    <row r="157" spans="1:65" s="2" customFormat="1" ht="30" customHeight="1">
      <c r="A157" s="35"/>
      <c r="B157" s="36"/>
      <c r="C157" s="218" t="s">
        <v>187</v>
      </c>
      <c r="D157" s="218" t="s">
        <v>158</v>
      </c>
      <c r="E157" s="219" t="s">
        <v>286</v>
      </c>
      <c r="F157" s="220" t="s">
        <v>287</v>
      </c>
      <c r="G157" s="221" t="s">
        <v>180</v>
      </c>
      <c r="H157" s="222">
        <v>4</v>
      </c>
      <c r="I157" s="223"/>
      <c r="J157" s="224">
        <f>ROUND(I157*H157,2)</f>
        <v>0</v>
      </c>
      <c r="K157" s="225"/>
      <c r="L157" s="38"/>
      <c r="M157" s="226" t="s">
        <v>1</v>
      </c>
      <c r="N157" s="227" t="s">
        <v>43</v>
      </c>
      <c r="O157" s="76"/>
      <c r="P157" s="228">
        <f>O157*H157</f>
        <v>0</v>
      </c>
      <c r="Q157" s="228">
        <v>1.7000000000000001E-4</v>
      </c>
      <c r="R157" s="228">
        <f>Q157*H157</f>
        <v>6.8000000000000005E-4</v>
      </c>
      <c r="S157" s="228">
        <v>0.254</v>
      </c>
      <c r="T157" s="229">
        <f>S157*H157</f>
        <v>1.016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0" t="s">
        <v>162</v>
      </c>
      <c r="AT157" s="230" t="s">
        <v>158</v>
      </c>
      <c r="AU157" s="230" t="s">
        <v>134</v>
      </c>
      <c r="AY157" s="17" t="s">
        <v>155</v>
      </c>
      <c r="BE157" s="119">
        <f>IF(N157="základná",J157,0)</f>
        <v>0</v>
      </c>
      <c r="BF157" s="119">
        <f>IF(N157="znížená",J157,0)</f>
        <v>0</v>
      </c>
      <c r="BG157" s="119">
        <f>IF(N157="zákl. prenesená",J157,0)</f>
        <v>0</v>
      </c>
      <c r="BH157" s="119">
        <f>IF(N157="zníž. prenesená",J157,0)</f>
        <v>0</v>
      </c>
      <c r="BI157" s="119">
        <f>IF(N157="nulová",J157,0)</f>
        <v>0</v>
      </c>
      <c r="BJ157" s="17" t="s">
        <v>134</v>
      </c>
      <c r="BK157" s="119">
        <f>ROUND(I157*H157,2)</f>
        <v>0</v>
      </c>
      <c r="BL157" s="17" t="s">
        <v>162</v>
      </c>
      <c r="BM157" s="230" t="s">
        <v>528</v>
      </c>
    </row>
    <row r="158" spans="1:65" s="13" customFormat="1" ht="11.25">
      <c r="B158" s="231"/>
      <c r="C158" s="232"/>
      <c r="D158" s="233" t="s">
        <v>164</v>
      </c>
      <c r="E158" s="234" t="s">
        <v>1</v>
      </c>
      <c r="F158" s="235" t="s">
        <v>289</v>
      </c>
      <c r="G158" s="232"/>
      <c r="H158" s="234" t="s">
        <v>1</v>
      </c>
      <c r="I158" s="236"/>
      <c r="J158" s="232"/>
      <c r="K158" s="232"/>
      <c r="L158" s="237"/>
      <c r="M158" s="238"/>
      <c r="N158" s="239"/>
      <c r="O158" s="239"/>
      <c r="P158" s="239"/>
      <c r="Q158" s="239"/>
      <c r="R158" s="239"/>
      <c r="S158" s="239"/>
      <c r="T158" s="240"/>
      <c r="AT158" s="241" t="s">
        <v>164</v>
      </c>
      <c r="AU158" s="241" t="s">
        <v>134</v>
      </c>
      <c r="AV158" s="13" t="s">
        <v>84</v>
      </c>
      <c r="AW158" s="13" t="s">
        <v>31</v>
      </c>
      <c r="AX158" s="13" t="s">
        <v>77</v>
      </c>
      <c r="AY158" s="241" t="s">
        <v>155</v>
      </c>
    </row>
    <row r="159" spans="1:65" s="14" customFormat="1" ht="11.25">
      <c r="B159" s="242"/>
      <c r="C159" s="243"/>
      <c r="D159" s="233" t="s">
        <v>164</v>
      </c>
      <c r="E159" s="244" t="s">
        <v>1</v>
      </c>
      <c r="F159" s="245" t="s">
        <v>529</v>
      </c>
      <c r="G159" s="243"/>
      <c r="H159" s="246">
        <v>4</v>
      </c>
      <c r="I159" s="247"/>
      <c r="J159" s="243"/>
      <c r="K159" s="243"/>
      <c r="L159" s="248"/>
      <c r="M159" s="249"/>
      <c r="N159" s="250"/>
      <c r="O159" s="250"/>
      <c r="P159" s="250"/>
      <c r="Q159" s="250"/>
      <c r="R159" s="250"/>
      <c r="S159" s="250"/>
      <c r="T159" s="251"/>
      <c r="AT159" s="252" t="s">
        <v>164</v>
      </c>
      <c r="AU159" s="252" t="s">
        <v>134</v>
      </c>
      <c r="AV159" s="14" t="s">
        <v>134</v>
      </c>
      <c r="AW159" s="14" t="s">
        <v>31</v>
      </c>
      <c r="AX159" s="14" t="s">
        <v>84</v>
      </c>
      <c r="AY159" s="252" t="s">
        <v>155</v>
      </c>
    </row>
    <row r="160" spans="1:65" s="2" customFormat="1" ht="30" customHeight="1">
      <c r="A160" s="35"/>
      <c r="B160" s="36"/>
      <c r="C160" s="218" t="s">
        <v>191</v>
      </c>
      <c r="D160" s="218" t="s">
        <v>158</v>
      </c>
      <c r="E160" s="219" t="s">
        <v>291</v>
      </c>
      <c r="F160" s="220" t="s">
        <v>292</v>
      </c>
      <c r="G160" s="221" t="s">
        <v>180</v>
      </c>
      <c r="H160" s="222">
        <v>8</v>
      </c>
      <c r="I160" s="223"/>
      <c r="J160" s="224">
        <f>ROUND(I160*H160,2)</f>
        <v>0</v>
      </c>
      <c r="K160" s="225"/>
      <c r="L160" s="38"/>
      <c r="M160" s="226" t="s">
        <v>1</v>
      </c>
      <c r="N160" s="227" t="s">
        <v>43</v>
      </c>
      <c r="O160" s="76"/>
      <c r="P160" s="228">
        <f>O160*H160</f>
        <v>0</v>
      </c>
      <c r="Q160" s="228">
        <v>1E-4</v>
      </c>
      <c r="R160" s="228">
        <f>Q160*H160</f>
        <v>8.0000000000000004E-4</v>
      </c>
      <c r="S160" s="228">
        <v>0.127</v>
      </c>
      <c r="T160" s="229">
        <f>S160*H160</f>
        <v>1.016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0" t="s">
        <v>162</v>
      </c>
      <c r="AT160" s="230" t="s">
        <v>158</v>
      </c>
      <c r="AU160" s="230" t="s">
        <v>134</v>
      </c>
      <c r="AY160" s="17" t="s">
        <v>155</v>
      </c>
      <c r="BE160" s="119">
        <f>IF(N160="základná",J160,0)</f>
        <v>0</v>
      </c>
      <c r="BF160" s="119">
        <f>IF(N160="znížená",J160,0)</f>
        <v>0</v>
      </c>
      <c r="BG160" s="119">
        <f>IF(N160="zákl. prenesená",J160,0)</f>
        <v>0</v>
      </c>
      <c r="BH160" s="119">
        <f>IF(N160="zníž. prenesená",J160,0)</f>
        <v>0</v>
      </c>
      <c r="BI160" s="119">
        <f>IF(N160="nulová",J160,0)</f>
        <v>0</v>
      </c>
      <c r="BJ160" s="17" t="s">
        <v>134</v>
      </c>
      <c r="BK160" s="119">
        <f>ROUND(I160*H160,2)</f>
        <v>0</v>
      </c>
      <c r="BL160" s="17" t="s">
        <v>162</v>
      </c>
      <c r="BM160" s="230" t="s">
        <v>530</v>
      </c>
    </row>
    <row r="161" spans="1:65" s="13" customFormat="1" ht="11.25">
      <c r="B161" s="231"/>
      <c r="C161" s="232"/>
      <c r="D161" s="233" t="s">
        <v>164</v>
      </c>
      <c r="E161" s="234" t="s">
        <v>1</v>
      </c>
      <c r="F161" s="235" t="s">
        <v>294</v>
      </c>
      <c r="G161" s="232"/>
      <c r="H161" s="234" t="s">
        <v>1</v>
      </c>
      <c r="I161" s="236"/>
      <c r="J161" s="232"/>
      <c r="K161" s="232"/>
      <c r="L161" s="237"/>
      <c r="M161" s="238"/>
      <c r="N161" s="239"/>
      <c r="O161" s="239"/>
      <c r="P161" s="239"/>
      <c r="Q161" s="239"/>
      <c r="R161" s="239"/>
      <c r="S161" s="239"/>
      <c r="T161" s="240"/>
      <c r="AT161" s="241" t="s">
        <v>164</v>
      </c>
      <c r="AU161" s="241" t="s">
        <v>134</v>
      </c>
      <c r="AV161" s="13" t="s">
        <v>84</v>
      </c>
      <c r="AW161" s="13" t="s">
        <v>31</v>
      </c>
      <c r="AX161" s="13" t="s">
        <v>77</v>
      </c>
      <c r="AY161" s="241" t="s">
        <v>155</v>
      </c>
    </row>
    <row r="162" spans="1:65" s="14" customFormat="1" ht="11.25">
      <c r="B162" s="242"/>
      <c r="C162" s="243"/>
      <c r="D162" s="233" t="s">
        <v>164</v>
      </c>
      <c r="E162" s="244" t="s">
        <v>1</v>
      </c>
      <c r="F162" s="245" t="s">
        <v>531</v>
      </c>
      <c r="G162" s="243"/>
      <c r="H162" s="246">
        <v>8</v>
      </c>
      <c r="I162" s="247"/>
      <c r="J162" s="243"/>
      <c r="K162" s="243"/>
      <c r="L162" s="248"/>
      <c r="M162" s="249"/>
      <c r="N162" s="250"/>
      <c r="O162" s="250"/>
      <c r="P162" s="250"/>
      <c r="Q162" s="250"/>
      <c r="R162" s="250"/>
      <c r="S162" s="250"/>
      <c r="T162" s="251"/>
      <c r="AT162" s="252" t="s">
        <v>164</v>
      </c>
      <c r="AU162" s="252" t="s">
        <v>134</v>
      </c>
      <c r="AV162" s="14" t="s">
        <v>134</v>
      </c>
      <c r="AW162" s="14" t="s">
        <v>31</v>
      </c>
      <c r="AX162" s="14" t="s">
        <v>84</v>
      </c>
      <c r="AY162" s="252" t="s">
        <v>155</v>
      </c>
    </row>
    <row r="163" spans="1:65" s="2" customFormat="1" ht="22.15" customHeight="1">
      <c r="A163" s="35"/>
      <c r="B163" s="36"/>
      <c r="C163" s="218" t="s">
        <v>169</v>
      </c>
      <c r="D163" s="218" t="s">
        <v>158</v>
      </c>
      <c r="E163" s="219" t="s">
        <v>296</v>
      </c>
      <c r="F163" s="220" t="s">
        <v>297</v>
      </c>
      <c r="G163" s="221" t="s">
        <v>174</v>
      </c>
      <c r="H163" s="222">
        <v>13.1</v>
      </c>
      <c r="I163" s="223"/>
      <c r="J163" s="224">
        <f>ROUND(I163*H163,2)</f>
        <v>0</v>
      </c>
      <c r="K163" s="225"/>
      <c r="L163" s="38"/>
      <c r="M163" s="226" t="s">
        <v>1</v>
      </c>
      <c r="N163" s="227" t="s">
        <v>43</v>
      </c>
      <c r="O163" s="76"/>
      <c r="P163" s="228">
        <f>O163*H163</f>
        <v>0</v>
      </c>
      <c r="Q163" s="228">
        <v>0</v>
      </c>
      <c r="R163" s="228">
        <f>Q163*H163</f>
        <v>0</v>
      </c>
      <c r="S163" s="228">
        <v>0.14499999999999999</v>
      </c>
      <c r="T163" s="229">
        <f>S163*H163</f>
        <v>1.8994999999999997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0" t="s">
        <v>162</v>
      </c>
      <c r="AT163" s="230" t="s">
        <v>158</v>
      </c>
      <c r="AU163" s="230" t="s">
        <v>134</v>
      </c>
      <c r="AY163" s="17" t="s">
        <v>155</v>
      </c>
      <c r="BE163" s="119">
        <f>IF(N163="základná",J163,0)</f>
        <v>0</v>
      </c>
      <c r="BF163" s="119">
        <f>IF(N163="znížená",J163,0)</f>
        <v>0</v>
      </c>
      <c r="BG163" s="119">
        <f>IF(N163="zákl. prenesená",J163,0)</f>
        <v>0</v>
      </c>
      <c r="BH163" s="119">
        <f>IF(N163="zníž. prenesená",J163,0)</f>
        <v>0</v>
      </c>
      <c r="BI163" s="119">
        <f>IF(N163="nulová",J163,0)</f>
        <v>0</v>
      </c>
      <c r="BJ163" s="17" t="s">
        <v>134</v>
      </c>
      <c r="BK163" s="119">
        <f>ROUND(I163*H163,2)</f>
        <v>0</v>
      </c>
      <c r="BL163" s="17" t="s">
        <v>162</v>
      </c>
      <c r="BM163" s="230" t="s">
        <v>298</v>
      </c>
    </row>
    <row r="164" spans="1:65" s="14" customFormat="1" ht="11.25">
      <c r="B164" s="242"/>
      <c r="C164" s="243"/>
      <c r="D164" s="233" t="s">
        <v>164</v>
      </c>
      <c r="E164" s="244" t="s">
        <v>1</v>
      </c>
      <c r="F164" s="245" t="s">
        <v>532</v>
      </c>
      <c r="G164" s="243"/>
      <c r="H164" s="246">
        <v>13.1</v>
      </c>
      <c r="I164" s="247"/>
      <c r="J164" s="243"/>
      <c r="K164" s="243"/>
      <c r="L164" s="248"/>
      <c r="M164" s="249"/>
      <c r="N164" s="250"/>
      <c r="O164" s="250"/>
      <c r="P164" s="250"/>
      <c r="Q164" s="250"/>
      <c r="R164" s="250"/>
      <c r="S164" s="250"/>
      <c r="T164" s="251"/>
      <c r="AT164" s="252" t="s">
        <v>164</v>
      </c>
      <c r="AU164" s="252" t="s">
        <v>134</v>
      </c>
      <c r="AV164" s="14" t="s">
        <v>134</v>
      </c>
      <c r="AW164" s="14" t="s">
        <v>31</v>
      </c>
      <c r="AX164" s="14" t="s">
        <v>84</v>
      </c>
      <c r="AY164" s="252" t="s">
        <v>155</v>
      </c>
    </row>
    <row r="165" spans="1:65" s="2" customFormat="1" ht="22.15" customHeight="1">
      <c r="A165" s="35"/>
      <c r="B165" s="36"/>
      <c r="C165" s="218" t="s">
        <v>156</v>
      </c>
      <c r="D165" s="218" t="s">
        <v>158</v>
      </c>
      <c r="E165" s="219" t="s">
        <v>533</v>
      </c>
      <c r="F165" s="220" t="s">
        <v>534</v>
      </c>
      <c r="G165" s="221" t="s">
        <v>384</v>
      </c>
      <c r="H165" s="222">
        <v>1.2</v>
      </c>
      <c r="I165" s="223"/>
      <c r="J165" s="224">
        <f>ROUND(I165*H165,2)</f>
        <v>0</v>
      </c>
      <c r="K165" s="225"/>
      <c r="L165" s="38"/>
      <c r="M165" s="226" t="s">
        <v>1</v>
      </c>
      <c r="N165" s="227" t="s">
        <v>43</v>
      </c>
      <c r="O165" s="76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0" t="s">
        <v>162</v>
      </c>
      <c r="AT165" s="230" t="s">
        <v>158</v>
      </c>
      <c r="AU165" s="230" t="s">
        <v>134</v>
      </c>
      <c r="AY165" s="17" t="s">
        <v>155</v>
      </c>
      <c r="BE165" s="119">
        <f>IF(N165="základná",J165,0)</f>
        <v>0</v>
      </c>
      <c r="BF165" s="119">
        <f>IF(N165="znížená",J165,0)</f>
        <v>0</v>
      </c>
      <c r="BG165" s="119">
        <f>IF(N165="zákl. prenesená",J165,0)</f>
        <v>0</v>
      </c>
      <c r="BH165" s="119">
        <f>IF(N165="zníž. prenesená",J165,0)</f>
        <v>0</v>
      </c>
      <c r="BI165" s="119">
        <f>IF(N165="nulová",J165,0)</f>
        <v>0</v>
      </c>
      <c r="BJ165" s="17" t="s">
        <v>134</v>
      </c>
      <c r="BK165" s="119">
        <f>ROUND(I165*H165,2)</f>
        <v>0</v>
      </c>
      <c r="BL165" s="17" t="s">
        <v>162</v>
      </c>
      <c r="BM165" s="230" t="s">
        <v>535</v>
      </c>
    </row>
    <row r="166" spans="1:65" s="14" customFormat="1" ht="11.25">
      <c r="B166" s="242"/>
      <c r="C166" s="243"/>
      <c r="D166" s="233" t="s">
        <v>164</v>
      </c>
      <c r="E166" s="244" t="s">
        <v>1</v>
      </c>
      <c r="F166" s="245" t="s">
        <v>536</v>
      </c>
      <c r="G166" s="243"/>
      <c r="H166" s="246">
        <v>1.2</v>
      </c>
      <c r="I166" s="247"/>
      <c r="J166" s="243"/>
      <c r="K166" s="243"/>
      <c r="L166" s="248"/>
      <c r="M166" s="249"/>
      <c r="N166" s="250"/>
      <c r="O166" s="250"/>
      <c r="P166" s="250"/>
      <c r="Q166" s="250"/>
      <c r="R166" s="250"/>
      <c r="S166" s="250"/>
      <c r="T166" s="251"/>
      <c r="AT166" s="252" t="s">
        <v>164</v>
      </c>
      <c r="AU166" s="252" t="s">
        <v>134</v>
      </c>
      <c r="AV166" s="14" t="s">
        <v>134</v>
      </c>
      <c r="AW166" s="14" t="s">
        <v>31</v>
      </c>
      <c r="AX166" s="14" t="s">
        <v>84</v>
      </c>
      <c r="AY166" s="252" t="s">
        <v>155</v>
      </c>
    </row>
    <row r="167" spans="1:65" s="2" customFormat="1" ht="22.15" customHeight="1">
      <c r="A167" s="35"/>
      <c r="B167" s="36"/>
      <c r="C167" s="218" t="s">
        <v>202</v>
      </c>
      <c r="D167" s="218" t="s">
        <v>158</v>
      </c>
      <c r="E167" s="219" t="s">
        <v>537</v>
      </c>
      <c r="F167" s="220" t="s">
        <v>538</v>
      </c>
      <c r="G167" s="221" t="s">
        <v>384</v>
      </c>
      <c r="H167" s="222">
        <v>0.36</v>
      </c>
      <c r="I167" s="223"/>
      <c r="J167" s="224">
        <f>ROUND(I167*H167,2)</f>
        <v>0</v>
      </c>
      <c r="K167" s="225"/>
      <c r="L167" s="38"/>
      <c r="M167" s="226" t="s">
        <v>1</v>
      </c>
      <c r="N167" s="227" t="s">
        <v>43</v>
      </c>
      <c r="O167" s="76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0" t="s">
        <v>162</v>
      </c>
      <c r="AT167" s="230" t="s">
        <v>158</v>
      </c>
      <c r="AU167" s="230" t="s">
        <v>134</v>
      </c>
      <c r="AY167" s="17" t="s">
        <v>155</v>
      </c>
      <c r="BE167" s="119">
        <f>IF(N167="základná",J167,0)</f>
        <v>0</v>
      </c>
      <c r="BF167" s="119">
        <f>IF(N167="znížená",J167,0)</f>
        <v>0</v>
      </c>
      <c r="BG167" s="119">
        <f>IF(N167="zákl. prenesená",J167,0)</f>
        <v>0</v>
      </c>
      <c r="BH167" s="119">
        <f>IF(N167="zníž. prenesená",J167,0)</f>
        <v>0</v>
      </c>
      <c r="BI167" s="119">
        <f>IF(N167="nulová",J167,0)</f>
        <v>0</v>
      </c>
      <c r="BJ167" s="17" t="s">
        <v>134</v>
      </c>
      <c r="BK167" s="119">
        <f>ROUND(I167*H167,2)</f>
        <v>0</v>
      </c>
      <c r="BL167" s="17" t="s">
        <v>162</v>
      </c>
      <c r="BM167" s="230" t="s">
        <v>539</v>
      </c>
    </row>
    <row r="168" spans="1:65" s="14" customFormat="1" ht="11.25">
      <c r="B168" s="242"/>
      <c r="C168" s="243"/>
      <c r="D168" s="233" t="s">
        <v>164</v>
      </c>
      <c r="E168" s="243"/>
      <c r="F168" s="245" t="s">
        <v>540</v>
      </c>
      <c r="G168" s="243"/>
      <c r="H168" s="246">
        <v>0.36</v>
      </c>
      <c r="I168" s="247"/>
      <c r="J168" s="243"/>
      <c r="K168" s="243"/>
      <c r="L168" s="248"/>
      <c r="M168" s="249"/>
      <c r="N168" s="250"/>
      <c r="O168" s="250"/>
      <c r="P168" s="250"/>
      <c r="Q168" s="250"/>
      <c r="R168" s="250"/>
      <c r="S168" s="250"/>
      <c r="T168" s="251"/>
      <c r="AT168" s="252" t="s">
        <v>164</v>
      </c>
      <c r="AU168" s="252" t="s">
        <v>134</v>
      </c>
      <c r="AV168" s="14" t="s">
        <v>134</v>
      </c>
      <c r="AW168" s="14" t="s">
        <v>4</v>
      </c>
      <c r="AX168" s="14" t="s">
        <v>84</v>
      </c>
      <c r="AY168" s="252" t="s">
        <v>155</v>
      </c>
    </row>
    <row r="169" spans="1:65" s="2" customFormat="1" ht="22.15" customHeight="1">
      <c r="A169" s="35"/>
      <c r="B169" s="36"/>
      <c r="C169" s="218" t="s">
        <v>207</v>
      </c>
      <c r="D169" s="218" t="s">
        <v>158</v>
      </c>
      <c r="E169" s="219" t="s">
        <v>541</v>
      </c>
      <c r="F169" s="220" t="s">
        <v>542</v>
      </c>
      <c r="G169" s="221" t="s">
        <v>384</v>
      </c>
      <c r="H169" s="222">
        <v>1.18</v>
      </c>
      <c r="I169" s="223"/>
      <c r="J169" s="224">
        <f>ROUND(I169*H169,2)</f>
        <v>0</v>
      </c>
      <c r="K169" s="225"/>
      <c r="L169" s="38"/>
      <c r="M169" s="226" t="s">
        <v>1</v>
      </c>
      <c r="N169" s="227" t="s">
        <v>43</v>
      </c>
      <c r="O169" s="76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0" t="s">
        <v>162</v>
      </c>
      <c r="AT169" s="230" t="s">
        <v>158</v>
      </c>
      <c r="AU169" s="230" t="s">
        <v>134</v>
      </c>
      <c r="AY169" s="17" t="s">
        <v>155</v>
      </c>
      <c r="BE169" s="119">
        <f>IF(N169="základná",J169,0)</f>
        <v>0</v>
      </c>
      <c r="BF169" s="119">
        <f>IF(N169="znížená",J169,0)</f>
        <v>0</v>
      </c>
      <c r="BG169" s="119">
        <f>IF(N169="zákl. prenesená",J169,0)</f>
        <v>0</v>
      </c>
      <c r="BH169" s="119">
        <f>IF(N169="zníž. prenesená",J169,0)</f>
        <v>0</v>
      </c>
      <c r="BI169" s="119">
        <f>IF(N169="nulová",J169,0)</f>
        <v>0</v>
      </c>
      <c r="BJ169" s="17" t="s">
        <v>134</v>
      </c>
      <c r="BK169" s="119">
        <f>ROUND(I169*H169,2)</f>
        <v>0</v>
      </c>
      <c r="BL169" s="17" t="s">
        <v>162</v>
      </c>
      <c r="BM169" s="230" t="s">
        <v>543</v>
      </c>
    </row>
    <row r="170" spans="1:65" s="14" customFormat="1" ht="11.25">
      <c r="B170" s="242"/>
      <c r="C170" s="243"/>
      <c r="D170" s="233" t="s">
        <v>164</v>
      </c>
      <c r="E170" s="244" t="s">
        <v>1</v>
      </c>
      <c r="F170" s="245" t="s">
        <v>544</v>
      </c>
      <c r="G170" s="243"/>
      <c r="H170" s="246">
        <v>1.18</v>
      </c>
      <c r="I170" s="247"/>
      <c r="J170" s="243"/>
      <c r="K170" s="243"/>
      <c r="L170" s="248"/>
      <c r="M170" s="249"/>
      <c r="N170" s="250"/>
      <c r="O170" s="250"/>
      <c r="P170" s="250"/>
      <c r="Q170" s="250"/>
      <c r="R170" s="250"/>
      <c r="S170" s="250"/>
      <c r="T170" s="251"/>
      <c r="AT170" s="252" t="s">
        <v>164</v>
      </c>
      <c r="AU170" s="252" t="s">
        <v>134</v>
      </c>
      <c r="AV170" s="14" t="s">
        <v>134</v>
      </c>
      <c r="AW170" s="14" t="s">
        <v>31</v>
      </c>
      <c r="AX170" s="14" t="s">
        <v>84</v>
      </c>
      <c r="AY170" s="252" t="s">
        <v>155</v>
      </c>
    </row>
    <row r="171" spans="1:65" s="2" customFormat="1" ht="19.899999999999999" customHeight="1">
      <c r="A171" s="35"/>
      <c r="B171" s="36"/>
      <c r="C171" s="218" t="s">
        <v>211</v>
      </c>
      <c r="D171" s="218" t="s">
        <v>158</v>
      </c>
      <c r="E171" s="219" t="s">
        <v>545</v>
      </c>
      <c r="F171" s="220" t="s">
        <v>546</v>
      </c>
      <c r="G171" s="221" t="s">
        <v>180</v>
      </c>
      <c r="H171" s="222">
        <v>5.9</v>
      </c>
      <c r="I171" s="223"/>
      <c r="J171" s="224">
        <f>ROUND(I171*H171,2)</f>
        <v>0</v>
      </c>
      <c r="K171" s="225"/>
      <c r="L171" s="38"/>
      <c r="M171" s="226" t="s">
        <v>1</v>
      </c>
      <c r="N171" s="227" t="s">
        <v>43</v>
      </c>
      <c r="O171" s="76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0" t="s">
        <v>162</v>
      </c>
      <c r="AT171" s="230" t="s">
        <v>158</v>
      </c>
      <c r="AU171" s="230" t="s">
        <v>134</v>
      </c>
      <c r="AY171" s="17" t="s">
        <v>155</v>
      </c>
      <c r="BE171" s="119">
        <f>IF(N171="základná",J171,0)</f>
        <v>0</v>
      </c>
      <c r="BF171" s="119">
        <f>IF(N171="znížená",J171,0)</f>
        <v>0</v>
      </c>
      <c r="BG171" s="119">
        <f>IF(N171="zákl. prenesená",J171,0)</f>
        <v>0</v>
      </c>
      <c r="BH171" s="119">
        <f>IF(N171="zníž. prenesená",J171,0)</f>
        <v>0</v>
      </c>
      <c r="BI171" s="119">
        <f>IF(N171="nulová",J171,0)</f>
        <v>0</v>
      </c>
      <c r="BJ171" s="17" t="s">
        <v>134</v>
      </c>
      <c r="BK171" s="119">
        <f>ROUND(I171*H171,2)</f>
        <v>0</v>
      </c>
      <c r="BL171" s="17" t="s">
        <v>162</v>
      </c>
      <c r="BM171" s="230" t="s">
        <v>547</v>
      </c>
    </row>
    <row r="172" spans="1:65" s="14" customFormat="1" ht="11.25">
      <c r="B172" s="242"/>
      <c r="C172" s="243"/>
      <c r="D172" s="233" t="s">
        <v>164</v>
      </c>
      <c r="E172" s="244" t="s">
        <v>1</v>
      </c>
      <c r="F172" s="245" t="s">
        <v>548</v>
      </c>
      <c r="G172" s="243"/>
      <c r="H172" s="246">
        <v>5.9</v>
      </c>
      <c r="I172" s="247"/>
      <c r="J172" s="243"/>
      <c r="K172" s="243"/>
      <c r="L172" s="248"/>
      <c r="M172" s="249"/>
      <c r="N172" s="250"/>
      <c r="O172" s="250"/>
      <c r="P172" s="250"/>
      <c r="Q172" s="250"/>
      <c r="R172" s="250"/>
      <c r="S172" s="250"/>
      <c r="T172" s="251"/>
      <c r="AT172" s="252" t="s">
        <v>164</v>
      </c>
      <c r="AU172" s="252" t="s">
        <v>134</v>
      </c>
      <c r="AV172" s="14" t="s">
        <v>134</v>
      </c>
      <c r="AW172" s="14" t="s">
        <v>31</v>
      </c>
      <c r="AX172" s="14" t="s">
        <v>84</v>
      </c>
      <c r="AY172" s="252" t="s">
        <v>155</v>
      </c>
    </row>
    <row r="173" spans="1:65" s="2" customFormat="1" ht="14.45" customHeight="1">
      <c r="A173" s="35"/>
      <c r="B173" s="36"/>
      <c r="C173" s="253" t="s">
        <v>217</v>
      </c>
      <c r="D173" s="253" t="s">
        <v>166</v>
      </c>
      <c r="E173" s="254" t="s">
        <v>549</v>
      </c>
      <c r="F173" s="255" t="s">
        <v>550</v>
      </c>
      <c r="G173" s="256" t="s">
        <v>551</v>
      </c>
      <c r="H173" s="257">
        <v>0.26600000000000001</v>
      </c>
      <c r="I173" s="258"/>
      <c r="J173" s="259">
        <f>ROUND(I173*H173,2)</f>
        <v>0</v>
      </c>
      <c r="K173" s="260"/>
      <c r="L173" s="261"/>
      <c r="M173" s="262" t="s">
        <v>1</v>
      </c>
      <c r="N173" s="263" t="s">
        <v>43</v>
      </c>
      <c r="O173" s="76"/>
      <c r="P173" s="228">
        <f>O173*H173</f>
        <v>0</v>
      </c>
      <c r="Q173" s="228">
        <v>1E-3</v>
      </c>
      <c r="R173" s="228">
        <f>Q173*H173</f>
        <v>2.6600000000000001E-4</v>
      </c>
      <c r="S173" s="228">
        <v>0</v>
      </c>
      <c r="T173" s="229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0" t="s">
        <v>169</v>
      </c>
      <c r="AT173" s="230" t="s">
        <v>166</v>
      </c>
      <c r="AU173" s="230" t="s">
        <v>134</v>
      </c>
      <c r="AY173" s="17" t="s">
        <v>155</v>
      </c>
      <c r="BE173" s="119">
        <f>IF(N173="základná",J173,0)</f>
        <v>0</v>
      </c>
      <c r="BF173" s="119">
        <f>IF(N173="znížená",J173,0)</f>
        <v>0</v>
      </c>
      <c r="BG173" s="119">
        <f>IF(N173="zákl. prenesená",J173,0)</f>
        <v>0</v>
      </c>
      <c r="BH173" s="119">
        <f>IF(N173="zníž. prenesená",J173,0)</f>
        <v>0</v>
      </c>
      <c r="BI173" s="119">
        <f>IF(N173="nulová",J173,0)</f>
        <v>0</v>
      </c>
      <c r="BJ173" s="17" t="s">
        <v>134</v>
      </c>
      <c r="BK173" s="119">
        <f>ROUND(I173*H173,2)</f>
        <v>0</v>
      </c>
      <c r="BL173" s="17" t="s">
        <v>162</v>
      </c>
      <c r="BM173" s="230" t="s">
        <v>552</v>
      </c>
    </row>
    <row r="174" spans="1:65" s="14" customFormat="1" ht="11.25">
      <c r="B174" s="242"/>
      <c r="C174" s="243"/>
      <c r="D174" s="233" t="s">
        <v>164</v>
      </c>
      <c r="E174" s="243"/>
      <c r="F174" s="245" t="s">
        <v>553</v>
      </c>
      <c r="G174" s="243"/>
      <c r="H174" s="246">
        <v>0.26600000000000001</v>
      </c>
      <c r="I174" s="247"/>
      <c r="J174" s="243"/>
      <c r="K174" s="243"/>
      <c r="L174" s="248"/>
      <c r="M174" s="249"/>
      <c r="N174" s="250"/>
      <c r="O174" s="250"/>
      <c r="P174" s="250"/>
      <c r="Q174" s="250"/>
      <c r="R174" s="250"/>
      <c r="S174" s="250"/>
      <c r="T174" s="251"/>
      <c r="AT174" s="252" t="s">
        <v>164</v>
      </c>
      <c r="AU174" s="252" t="s">
        <v>134</v>
      </c>
      <c r="AV174" s="14" t="s">
        <v>134</v>
      </c>
      <c r="AW174" s="14" t="s">
        <v>4</v>
      </c>
      <c r="AX174" s="14" t="s">
        <v>84</v>
      </c>
      <c r="AY174" s="252" t="s">
        <v>155</v>
      </c>
    </row>
    <row r="175" spans="1:65" s="2" customFormat="1" ht="19.899999999999999" customHeight="1">
      <c r="A175" s="35"/>
      <c r="B175" s="36"/>
      <c r="C175" s="218" t="s">
        <v>248</v>
      </c>
      <c r="D175" s="218" t="s">
        <v>158</v>
      </c>
      <c r="E175" s="219" t="s">
        <v>554</v>
      </c>
      <c r="F175" s="220" t="s">
        <v>555</v>
      </c>
      <c r="G175" s="221" t="s">
        <v>180</v>
      </c>
      <c r="H175" s="222">
        <v>5.9</v>
      </c>
      <c r="I175" s="223"/>
      <c r="J175" s="224">
        <f>ROUND(I175*H175,2)</f>
        <v>0</v>
      </c>
      <c r="K175" s="225"/>
      <c r="L175" s="38"/>
      <c r="M175" s="226" t="s">
        <v>1</v>
      </c>
      <c r="N175" s="227" t="s">
        <v>43</v>
      </c>
      <c r="O175" s="76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0" t="s">
        <v>162</v>
      </c>
      <c r="AT175" s="230" t="s">
        <v>158</v>
      </c>
      <c r="AU175" s="230" t="s">
        <v>134</v>
      </c>
      <c r="AY175" s="17" t="s">
        <v>155</v>
      </c>
      <c r="BE175" s="119">
        <f>IF(N175="základná",J175,0)</f>
        <v>0</v>
      </c>
      <c r="BF175" s="119">
        <f>IF(N175="znížená",J175,0)</f>
        <v>0</v>
      </c>
      <c r="BG175" s="119">
        <f>IF(N175="zákl. prenesená",J175,0)</f>
        <v>0</v>
      </c>
      <c r="BH175" s="119">
        <f>IF(N175="zníž. prenesená",J175,0)</f>
        <v>0</v>
      </c>
      <c r="BI175" s="119">
        <f>IF(N175="nulová",J175,0)</f>
        <v>0</v>
      </c>
      <c r="BJ175" s="17" t="s">
        <v>134</v>
      </c>
      <c r="BK175" s="119">
        <f>ROUND(I175*H175,2)</f>
        <v>0</v>
      </c>
      <c r="BL175" s="17" t="s">
        <v>162</v>
      </c>
      <c r="BM175" s="230" t="s">
        <v>556</v>
      </c>
    </row>
    <row r="176" spans="1:65" s="14" customFormat="1" ht="11.25">
      <c r="B176" s="242"/>
      <c r="C176" s="243"/>
      <c r="D176" s="233" t="s">
        <v>164</v>
      </c>
      <c r="E176" s="244" t="s">
        <v>1</v>
      </c>
      <c r="F176" s="245" t="s">
        <v>548</v>
      </c>
      <c r="G176" s="243"/>
      <c r="H176" s="246">
        <v>5.9</v>
      </c>
      <c r="I176" s="247"/>
      <c r="J176" s="243"/>
      <c r="K176" s="243"/>
      <c r="L176" s="248"/>
      <c r="M176" s="249"/>
      <c r="N176" s="250"/>
      <c r="O176" s="250"/>
      <c r="P176" s="250"/>
      <c r="Q176" s="250"/>
      <c r="R176" s="250"/>
      <c r="S176" s="250"/>
      <c r="T176" s="251"/>
      <c r="AT176" s="252" t="s">
        <v>164</v>
      </c>
      <c r="AU176" s="252" t="s">
        <v>134</v>
      </c>
      <c r="AV176" s="14" t="s">
        <v>134</v>
      </c>
      <c r="AW176" s="14" t="s">
        <v>31</v>
      </c>
      <c r="AX176" s="14" t="s">
        <v>84</v>
      </c>
      <c r="AY176" s="252" t="s">
        <v>155</v>
      </c>
    </row>
    <row r="177" spans="1:65" s="2" customFormat="1" ht="22.15" customHeight="1">
      <c r="A177" s="35"/>
      <c r="B177" s="36"/>
      <c r="C177" s="218" t="s">
        <v>249</v>
      </c>
      <c r="D177" s="218" t="s">
        <v>158</v>
      </c>
      <c r="E177" s="219" t="s">
        <v>557</v>
      </c>
      <c r="F177" s="220" t="s">
        <v>558</v>
      </c>
      <c r="G177" s="221" t="s">
        <v>180</v>
      </c>
      <c r="H177" s="222">
        <v>5.9</v>
      </c>
      <c r="I177" s="223"/>
      <c r="J177" s="224">
        <f>ROUND(I177*H177,2)</f>
        <v>0</v>
      </c>
      <c r="K177" s="225"/>
      <c r="L177" s="38"/>
      <c r="M177" s="226" t="s">
        <v>1</v>
      </c>
      <c r="N177" s="227" t="s">
        <v>43</v>
      </c>
      <c r="O177" s="76"/>
      <c r="P177" s="228">
        <f>O177*H177</f>
        <v>0</v>
      </c>
      <c r="Q177" s="228">
        <v>0</v>
      </c>
      <c r="R177" s="228">
        <f>Q177*H177</f>
        <v>0</v>
      </c>
      <c r="S177" s="228">
        <v>0</v>
      </c>
      <c r="T177" s="229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0" t="s">
        <v>162</v>
      </c>
      <c r="AT177" s="230" t="s">
        <v>158</v>
      </c>
      <c r="AU177" s="230" t="s">
        <v>134</v>
      </c>
      <c r="AY177" s="17" t="s">
        <v>155</v>
      </c>
      <c r="BE177" s="119">
        <f>IF(N177="základná",J177,0)</f>
        <v>0</v>
      </c>
      <c r="BF177" s="119">
        <f>IF(N177="znížená",J177,0)</f>
        <v>0</v>
      </c>
      <c r="BG177" s="119">
        <f>IF(N177="zákl. prenesená",J177,0)</f>
        <v>0</v>
      </c>
      <c r="BH177" s="119">
        <f>IF(N177="zníž. prenesená",J177,0)</f>
        <v>0</v>
      </c>
      <c r="BI177" s="119">
        <f>IF(N177="nulová",J177,0)</f>
        <v>0</v>
      </c>
      <c r="BJ177" s="17" t="s">
        <v>134</v>
      </c>
      <c r="BK177" s="119">
        <f>ROUND(I177*H177,2)</f>
        <v>0</v>
      </c>
      <c r="BL177" s="17" t="s">
        <v>162</v>
      </c>
      <c r="BM177" s="230" t="s">
        <v>559</v>
      </c>
    </row>
    <row r="178" spans="1:65" s="14" customFormat="1" ht="11.25">
      <c r="B178" s="242"/>
      <c r="C178" s="243"/>
      <c r="D178" s="233" t="s">
        <v>164</v>
      </c>
      <c r="E178" s="244" t="s">
        <v>1</v>
      </c>
      <c r="F178" s="245" t="s">
        <v>548</v>
      </c>
      <c r="G178" s="243"/>
      <c r="H178" s="246">
        <v>5.9</v>
      </c>
      <c r="I178" s="247"/>
      <c r="J178" s="243"/>
      <c r="K178" s="243"/>
      <c r="L178" s="248"/>
      <c r="M178" s="249"/>
      <c r="N178" s="250"/>
      <c r="O178" s="250"/>
      <c r="P178" s="250"/>
      <c r="Q178" s="250"/>
      <c r="R178" s="250"/>
      <c r="S178" s="250"/>
      <c r="T178" s="251"/>
      <c r="AT178" s="252" t="s">
        <v>164</v>
      </c>
      <c r="AU178" s="252" t="s">
        <v>134</v>
      </c>
      <c r="AV178" s="14" t="s">
        <v>134</v>
      </c>
      <c r="AW178" s="14" t="s">
        <v>31</v>
      </c>
      <c r="AX178" s="14" t="s">
        <v>84</v>
      </c>
      <c r="AY178" s="252" t="s">
        <v>155</v>
      </c>
    </row>
    <row r="179" spans="1:65" s="2" customFormat="1" ht="14.45" customHeight="1">
      <c r="A179" s="35"/>
      <c r="B179" s="36"/>
      <c r="C179" s="253" t="s">
        <v>182</v>
      </c>
      <c r="D179" s="253" t="s">
        <v>166</v>
      </c>
      <c r="E179" s="254" t="s">
        <v>560</v>
      </c>
      <c r="F179" s="255" t="s">
        <v>561</v>
      </c>
      <c r="G179" s="256" t="s">
        <v>200</v>
      </c>
      <c r="H179" s="257">
        <v>1.0620000000000001</v>
      </c>
      <c r="I179" s="258"/>
      <c r="J179" s="259">
        <f>ROUND(I179*H179,2)</f>
        <v>0</v>
      </c>
      <c r="K179" s="260"/>
      <c r="L179" s="261"/>
      <c r="M179" s="262" t="s">
        <v>1</v>
      </c>
      <c r="N179" s="263" t="s">
        <v>43</v>
      </c>
      <c r="O179" s="76"/>
      <c r="P179" s="228">
        <f>O179*H179</f>
        <v>0</v>
      </c>
      <c r="Q179" s="228">
        <v>1</v>
      </c>
      <c r="R179" s="228">
        <f>Q179*H179</f>
        <v>1.0620000000000001</v>
      </c>
      <c r="S179" s="228">
        <v>0</v>
      </c>
      <c r="T179" s="229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0" t="s">
        <v>169</v>
      </c>
      <c r="AT179" s="230" t="s">
        <v>166</v>
      </c>
      <c r="AU179" s="230" t="s">
        <v>134</v>
      </c>
      <c r="AY179" s="17" t="s">
        <v>155</v>
      </c>
      <c r="BE179" s="119">
        <f>IF(N179="základná",J179,0)</f>
        <v>0</v>
      </c>
      <c r="BF179" s="119">
        <f>IF(N179="znížená",J179,0)</f>
        <v>0</v>
      </c>
      <c r="BG179" s="119">
        <f>IF(N179="zákl. prenesená",J179,0)</f>
        <v>0</v>
      </c>
      <c r="BH179" s="119">
        <f>IF(N179="zníž. prenesená",J179,0)</f>
        <v>0</v>
      </c>
      <c r="BI179" s="119">
        <f>IF(N179="nulová",J179,0)</f>
        <v>0</v>
      </c>
      <c r="BJ179" s="17" t="s">
        <v>134</v>
      </c>
      <c r="BK179" s="119">
        <f>ROUND(I179*H179,2)</f>
        <v>0</v>
      </c>
      <c r="BL179" s="17" t="s">
        <v>162</v>
      </c>
      <c r="BM179" s="230" t="s">
        <v>562</v>
      </c>
    </row>
    <row r="180" spans="1:65" s="12" customFormat="1" ht="22.9" customHeight="1">
      <c r="B180" s="202"/>
      <c r="C180" s="203"/>
      <c r="D180" s="204" t="s">
        <v>76</v>
      </c>
      <c r="E180" s="216" t="s">
        <v>183</v>
      </c>
      <c r="F180" s="216" t="s">
        <v>300</v>
      </c>
      <c r="G180" s="203"/>
      <c r="H180" s="203"/>
      <c r="I180" s="206"/>
      <c r="J180" s="217">
        <f>BK180</f>
        <v>0</v>
      </c>
      <c r="K180" s="203"/>
      <c r="L180" s="208"/>
      <c r="M180" s="209"/>
      <c r="N180" s="210"/>
      <c r="O180" s="210"/>
      <c r="P180" s="211">
        <f>SUM(P181:P220)</f>
        <v>0</v>
      </c>
      <c r="Q180" s="210"/>
      <c r="R180" s="211">
        <f>SUM(R181:R220)</f>
        <v>11.756130000000001</v>
      </c>
      <c r="S180" s="210"/>
      <c r="T180" s="212">
        <f>SUM(T181:T220)</f>
        <v>0</v>
      </c>
      <c r="AR180" s="213" t="s">
        <v>84</v>
      </c>
      <c r="AT180" s="214" t="s">
        <v>76</v>
      </c>
      <c r="AU180" s="214" t="s">
        <v>84</v>
      </c>
      <c r="AY180" s="213" t="s">
        <v>155</v>
      </c>
      <c r="BK180" s="215">
        <f>SUM(BK181:BK220)</f>
        <v>0</v>
      </c>
    </row>
    <row r="181" spans="1:65" s="2" customFormat="1" ht="22.15" customHeight="1">
      <c r="A181" s="35"/>
      <c r="B181" s="36"/>
      <c r="C181" s="218" t="s">
        <v>251</v>
      </c>
      <c r="D181" s="218" t="s">
        <v>158</v>
      </c>
      <c r="E181" s="219" t="s">
        <v>563</v>
      </c>
      <c r="F181" s="220" t="s">
        <v>564</v>
      </c>
      <c r="G181" s="221" t="s">
        <v>180</v>
      </c>
      <c r="H181" s="222">
        <v>13</v>
      </c>
      <c r="I181" s="223"/>
      <c r="J181" s="224">
        <f>ROUND(I181*H181,2)</f>
        <v>0</v>
      </c>
      <c r="K181" s="225"/>
      <c r="L181" s="38"/>
      <c r="M181" s="226" t="s">
        <v>1</v>
      </c>
      <c r="N181" s="227" t="s">
        <v>43</v>
      </c>
      <c r="O181" s="76"/>
      <c r="P181" s="228">
        <f>O181*H181</f>
        <v>0</v>
      </c>
      <c r="Q181" s="228">
        <v>0.18906999999999999</v>
      </c>
      <c r="R181" s="228">
        <f>Q181*H181</f>
        <v>2.45791</v>
      </c>
      <c r="S181" s="228">
        <v>0</v>
      </c>
      <c r="T181" s="229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0" t="s">
        <v>162</v>
      </c>
      <c r="AT181" s="230" t="s">
        <v>158</v>
      </c>
      <c r="AU181" s="230" t="s">
        <v>134</v>
      </c>
      <c r="AY181" s="17" t="s">
        <v>155</v>
      </c>
      <c r="BE181" s="119">
        <f>IF(N181="základná",J181,0)</f>
        <v>0</v>
      </c>
      <c r="BF181" s="119">
        <f>IF(N181="znížená",J181,0)</f>
        <v>0</v>
      </c>
      <c r="BG181" s="119">
        <f>IF(N181="zákl. prenesená",J181,0)</f>
        <v>0</v>
      </c>
      <c r="BH181" s="119">
        <f>IF(N181="zníž. prenesená",J181,0)</f>
        <v>0</v>
      </c>
      <c r="BI181" s="119">
        <f>IF(N181="nulová",J181,0)</f>
        <v>0</v>
      </c>
      <c r="BJ181" s="17" t="s">
        <v>134</v>
      </c>
      <c r="BK181" s="119">
        <f>ROUND(I181*H181,2)</f>
        <v>0</v>
      </c>
      <c r="BL181" s="17" t="s">
        <v>162</v>
      </c>
      <c r="BM181" s="230" t="s">
        <v>565</v>
      </c>
    </row>
    <row r="182" spans="1:65" s="14" customFormat="1" ht="11.25">
      <c r="B182" s="242"/>
      <c r="C182" s="243"/>
      <c r="D182" s="233" t="s">
        <v>164</v>
      </c>
      <c r="E182" s="244" t="s">
        <v>1</v>
      </c>
      <c r="F182" s="245" t="s">
        <v>566</v>
      </c>
      <c r="G182" s="243"/>
      <c r="H182" s="246">
        <v>13</v>
      </c>
      <c r="I182" s="247"/>
      <c r="J182" s="243"/>
      <c r="K182" s="243"/>
      <c r="L182" s="248"/>
      <c r="M182" s="249"/>
      <c r="N182" s="250"/>
      <c r="O182" s="250"/>
      <c r="P182" s="250"/>
      <c r="Q182" s="250"/>
      <c r="R182" s="250"/>
      <c r="S182" s="250"/>
      <c r="T182" s="251"/>
      <c r="AT182" s="252" t="s">
        <v>164</v>
      </c>
      <c r="AU182" s="252" t="s">
        <v>134</v>
      </c>
      <c r="AV182" s="14" t="s">
        <v>134</v>
      </c>
      <c r="AW182" s="14" t="s">
        <v>31</v>
      </c>
      <c r="AX182" s="14" t="s">
        <v>84</v>
      </c>
      <c r="AY182" s="252" t="s">
        <v>155</v>
      </c>
    </row>
    <row r="183" spans="1:65" s="2" customFormat="1" ht="34.9" customHeight="1">
      <c r="A183" s="35"/>
      <c r="B183" s="36"/>
      <c r="C183" s="218" t="s">
        <v>239</v>
      </c>
      <c r="D183" s="218" t="s">
        <v>158</v>
      </c>
      <c r="E183" s="219" t="s">
        <v>301</v>
      </c>
      <c r="F183" s="220" t="s">
        <v>567</v>
      </c>
      <c r="G183" s="221" t="s">
        <v>180</v>
      </c>
      <c r="H183" s="222">
        <v>13</v>
      </c>
      <c r="I183" s="223"/>
      <c r="J183" s="224">
        <f>ROUND(I183*H183,2)</f>
        <v>0</v>
      </c>
      <c r="K183" s="225"/>
      <c r="L183" s="38"/>
      <c r="M183" s="226" t="s">
        <v>1</v>
      </c>
      <c r="N183" s="227" t="s">
        <v>43</v>
      </c>
      <c r="O183" s="76"/>
      <c r="P183" s="228">
        <f>O183*H183</f>
        <v>0</v>
      </c>
      <c r="Q183" s="228">
        <v>0.28731000000000001</v>
      </c>
      <c r="R183" s="228">
        <f>Q183*H183</f>
        <v>3.7350300000000001</v>
      </c>
      <c r="S183" s="228">
        <v>0</v>
      </c>
      <c r="T183" s="229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0" t="s">
        <v>162</v>
      </c>
      <c r="AT183" s="230" t="s">
        <v>158</v>
      </c>
      <c r="AU183" s="230" t="s">
        <v>134</v>
      </c>
      <c r="AY183" s="17" t="s">
        <v>155</v>
      </c>
      <c r="BE183" s="119">
        <f>IF(N183="základná",J183,0)</f>
        <v>0</v>
      </c>
      <c r="BF183" s="119">
        <f>IF(N183="znížená",J183,0)</f>
        <v>0</v>
      </c>
      <c r="BG183" s="119">
        <f>IF(N183="zákl. prenesená",J183,0)</f>
        <v>0</v>
      </c>
      <c r="BH183" s="119">
        <f>IF(N183="zníž. prenesená",J183,0)</f>
        <v>0</v>
      </c>
      <c r="BI183" s="119">
        <f>IF(N183="nulová",J183,0)</f>
        <v>0</v>
      </c>
      <c r="BJ183" s="17" t="s">
        <v>134</v>
      </c>
      <c r="BK183" s="119">
        <f>ROUND(I183*H183,2)</f>
        <v>0</v>
      </c>
      <c r="BL183" s="17" t="s">
        <v>162</v>
      </c>
      <c r="BM183" s="230" t="s">
        <v>303</v>
      </c>
    </row>
    <row r="184" spans="1:65" s="14" customFormat="1" ht="11.25">
      <c r="B184" s="242"/>
      <c r="C184" s="243"/>
      <c r="D184" s="233" t="s">
        <v>164</v>
      </c>
      <c r="E184" s="244" t="s">
        <v>1</v>
      </c>
      <c r="F184" s="245" t="s">
        <v>566</v>
      </c>
      <c r="G184" s="243"/>
      <c r="H184" s="246">
        <v>13</v>
      </c>
      <c r="I184" s="247"/>
      <c r="J184" s="243"/>
      <c r="K184" s="243"/>
      <c r="L184" s="248"/>
      <c r="M184" s="249"/>
      <c r="N184" s="250"/>
      <c r="O184" s="250"/>
      <c r="P184" s="250"/>
      <c r="Q184" s="250"/>
      <c r="R184" s="250"/>
      <c r="S184" s="250"/>
      <c r="T184" s="251"/>
      <c r="AT184" s="252" t="s">
        <v>164</v>
      </c>
      <c r="AU184" s="252" t="s">
        <v>134</v>
      </c>
      <c r="AV184" s="14" t="s">
        <v>134</v>
      </c>
      <c r="AW184" s="14" t="s">
        <v>31</v>
      </c>
      <c r="AX184" s="14" t="s">
        <v>84</v>
      </c>
      <c r="AY184" s="252" t="s">
        <v>155</v>
      </c>
    </row>
    <row r="185" spans="1:65" s="2" customFormat="1" ht="22.15" customHeight="1">
      <c r="A185" s="35"/>
      <c r="B185" s="36"/>
      <c r="C185" s="218" t="s">
        <v>252</v>
      </c>
      <c r="D185" s="218" t="s">
        <v>158</v>
      </c>
      <c r="E185" s="219" t="s">
        <v>308</v>
      </c>
      <c r="F185" s="220" t="s">
        <v>309</v>
      </c>
      <c r="G185" s="221" t="s">
        <v>180</v>
      </c>
      <c r="H185" s="222">
        <v>14</v>
      </c>
      <c r="I185" s="223"/>
      <c r="J185" s="224">
        <f>ROUND(I185*H185,2)</f>
        <v>0</v>
      </c>
      <c r="K185" s="225"/>
      <c r="L185" s="38"/>
      <c r="M185" s="226" t="s">
        <v>1</v>
      </c>
      <c r="N185" s="227" t="s">
        <v>43</v>
      </c>
      <c r="O185" s="76"/>
      <c r="P185" s="228">
        <f>O185*H185</f>
        <v>0</v>
      </c>
      <c r="Q185" s="228">
        <v>3.1E-4</v>
      </c>
      <c r="R185" s="228">
        <f>Q185*H185</f>
        <v>4.3400000000000001E-3</v>
      </c>
      <c r="S185" s="228">
        <v>0</v>
      </c>
      <c r="T185" s="229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0" t="s">
        <v>162</v>
      </c>
      <c r="AT185" s="230" t="s">
        <v>158</v>
      </c>
      <c r="AU185" s="230" t="s">
        <v>134</v>
      </c>
      <c r="AY185" s="17" t="s">
        <v>155</v>
      </c>
      <c r="BE185" s="119">
        <f>IF(N185="základná",J185,0)</f>
        <v>0</v>
      </c>
      <c r="BF185" s="119">
        <f>IF(N185="znížená",J185,0)</f>
        <v>0</v>
      </c>
      <c r="BG185" s="119">
        <f>IF(N185="zákl. prenesená",J185,0)</f>
        <v>0</v>
      </c>
      <c r="BH185" s="119">
        <f>IF(N185="zníž. prenesená",J185,0)</f>
        <v>0</v>
      </c>
      <c r="BI185" s="119">
        <f>IF(N185="nulová",J185,0)</f>
        <v>0</v>
      </c>
      <c r="BJ185" s="17" t="s">
        <v>134</v>
      </c>
      <c r="BK185" s="119">
        <f>ROUND(I185*H185,2)</f>
        <v>0</v>
      </c>
      <c r="BL185" s="17" t="s">
        <v>162</v>
      </c>
      <c r="BM185" s="230" t="s">
        <v>310</v>
      </c>
    </row>
    <row r="186" spans="1:65" s="13" customFormat="1" ht="11.25">
      <c r="B186" s="231"/>
      <c r="C186" s="232"/>
      <c r="D186" s="233" t="s">
        <v>164</v>
      </c>
      <c r="E186" s="234" t="s">
        <v>1</v>
      </c>
      <c r="F186" s="235" t="s">
        <v>568</v>
      </c>
      <c r="G186" s="232"/>
      <c r="H186" s="234" t="s">
        <v>1</v>
      </c>
      <c r="I186" s="236"/>
      <c r="J186" s="232"/>
      <c r="K186" s="232"/>
      <c r="L186" s="237"/>
      <c r="M186" s="238"/>
      <c r="N186" s="239"/>
      <c r="O186" s="239"/>
      <c r="P186" s="239"/>
      <c r="Q186" s="239"/>
      <c r="R186" s="239"/>
      <c r="S186" s="239"/>
      <c r="T186" s="240"/>
      <c r="AT186" s="241" t="s">
        <v>164</v>
      </c>
      <c r="AU186" s="241" t="s">
        <v>134</v>
      </c>
      <c r="AV186" s="13" t="s">
        <v>84</v>
      </c>
      <c r="AW186" s="13" t="s">
        <v>31</v>
      </c>
      <c r="AX186" s="13" t="s">
        <v>77</v>
      </c>
      <c r="AY186" s="241" t="s">
        <v>155</v>
      </c>
    </row>
    <row r="187" spans="1:65" s="14" customFormat="1" ht="11.25">
      <c r="B187" s="242"/>
      <c r="C187" s="243"/>
      <c r="D187" s="233" t="s">
        <v>164</v>
      </c>
      <c r="E187" s="244" t="s">
        <v>1</v>
      </c>
      <c r="F187" s="245" t="s">
        <v>569</v>
      </c>
      <c r="G187" s="243"/>
      <c r="H187" s="246">
        <v>2</v>
      </c>
      <c r="I187" s="247"/>
      <c r="J187" s="243"/>
      <c r="K187" s="243"/>
      <c r="L187" s="248"/>
      <c r="M187" s="249"/>
      <c r="N187" s="250"/>
      <c r="O187" s="250"/>
      <c r="P187" s="250"/>
      <c r="Q187" s="250"/>
      <c r="R187" s="250"/>
      <c r="S187" s="250"/>
      <c r="T187" s="251"/>
      <c r="AT187" s="252" t="s">
        <v>164</v>
      </c>
      <c r="AU187" s="252" t="s">
        <v>134</v>
      </c>
      <c r="AV187" s="14" t="s">
        <v>134</v>
      </c>
      <c r="AW187" s="14" t="s">
        <v>31</v>
      </c>
      <c r="AX187" s="14" t="s">
        <v>77</v>
      </c>
      <c r="AY187" s="252" t="s">
        <v>155</v>
      </c>
    </row>
    <row r="188" spans="1:65" s="13" customFormat="1" ht="11.25">
      <c r="B188" s="231"/>
      <c r="C188" s="232"/>
      <c r="D188" s="233" t="s">
        <v>164</v>
      </c>
      <c r="E188" s="234" t="s">
        <v>1</v>
      </c>
      <c r="F188" s="235" t="s">
        <v>570</v>
      </c>
      <c r="G188" s="232"/>
      <c r="H188" s="234" t="s">
        <v>1</v>
      </c>
      <c r="I188" s="236"/>
      <c r="J188" s="232"/>
      <c r="K188" s="232"/>
      <c r="L188" s="237"/>
      <c r="M188" s="238"/>
      <c r="N188" s="239"/>
      <c r="O188" s="239"/>
      <c r="P188" s="239"/>
      <c r="Q188" s="239"/>
      <c r="R188" s="239"/>
      <c r="S188" s="239"/>
      <c r="T188" s="240"/>
      <c r="AT188" s="241" t="s">
        <v>164</v>
      </c>
      <c r="AU188" s="241" t="s">
        <v>134</v>
      </c>
      <c r="AV188" s="13" t="s">
        <v>84</v>
      </c>
      <c r="AW188" s="13" t="s">
        <v>31</v>
      </c>
      <c r="AX188" s="13" t="s">
        <v>77</v>
      </c>
      <c r="AY188" s="241" t="s">
        <v>155</v>
      </c>
    </row>
    <row r="189" spans="1:65" s="13" customFormat="1" ht="11.25">
      <c r="B189" s="231"/>
      <c r="C189" s="232"/>
      <c r="D189" s="233" t="s">
        <v>164</v>
      </c>
      <c r="E189" s="234" t="s">
        <v>1</v>
      </c>
      <c r="F189" s="235" t="s">
        <v>571</v>
      </c>
      <c r="G189" s="232"/>
      <c r="H189" s="234" t="s">
        <v>1</v>
      </c>
      <c r="I189" s="236"/>
      <c r="J189" s="232"/>
      <c r="K189" s="232"/>
      <c r="L189" s="237"/>
      <c r="M189" s="238"/>
      <c r="N189" s="239"/>
      <c r="O189" s="239"/>
      <c r="P189" s="239"/>
      <c r="Q189" s="239"/>
      <c r="R189" s="239"/>
      <c r="S189" s="239"/>
      <c r="T189" s="240"/>
      <c r="AT189" s="241" t="s">
        <v>164</v>
      </c>
      <c r="AU189" s="241" t="s">
        <v>134</v>
      </c>
      <c r="AV189" s="13" t="s">
        <v>84</v>
      </c>
      <c r="AW189" s="13" t="s">
        <v>31</v>
      </c>
      <c r="AX189" s="13" t="s">
        <v>77</v>
      </c>
      <c r="AY189" s="241" t="s">
        <v>155</v>
      </c>
    </row>
    <row r="190" spans="1:65" s="14" customFormat="1" ht="11.25">
      <c r="B190" s="242"/>
      <c r="C190" s="243"/>
      <c r="D190" s="233" t="s">
        <v>164</v>
      </c>
      <c r="E190" s="244" t="s">
        <v>1</v>
      </c>
      <c r="F190" s="245" t="s">
        <v>531</v>
      </c>
      <c r="G190" s="243"/>
      <c r="H190" s="246">
        <v>8</v>
      </c>
      <c r="I190" s="247"/>
      <c r="J190" s="243"/>
      <c r="K190" s="243"/>
      <c r="L190" s="248"/>
      <c r="M190" s="249"/>
      <c r="N190" s="250"/>
      <c r="O190" s="250"/>
      <c r="P190" s="250"/>
      <c r="Q190" s="250"/>
      <c r="R190" s="250"/>
      <c r="S190" s="250"/>
      <c r="T190" s="251"/>
      <c r="AT190" s="252" t="s">
        <v>164</v>
      </c>
      <c r="AU190" s="252" t="s">
        <v>134</v>
      </c>
      <c r="AV190" s="14" t="s">
        <v>134</v>
      </c>
      <c r="AW190" s="14" t="s">
        <v>31</v>
      </c>
      <c r="AX190" s="14" t="s">
        <v>77</v>
      </c>
      <c r="AY190" s="252" t="s">
        <v>155</v>
      </c>
    </row>
    <row r="191" spans="1:65" s="13" customFormat="1" ht="11.25">
      <c r="B191" s="231"/>
      <c r="C191" s="232"/>
      <c r="D191" s="233" t="s">
        <v>164</v>
      </c>
      <c r="E191" s="234" t="s">
        <v>1</v>
      </c>
      <c r="F191" s="235" t="s">
        <v>570</v>
      </c>
      <c r="G191" s="232"/>
      <c r="H191" s="234" t="s">
        <v>1</v>
      </c>
      <c r="I191" s="236"/>
      <c r="J191" s="232"/>
      <c r="K191" s="232"/>
      <c r="L191" s="237"/>
      <c r="M191" s="238"/>
      <c r="N191" s="239"/>
      <c r="O191" s="239"/>
      <c r="P191" s="239"/>
      <c r="Q191" s="239"/>
      <c r="R191" s="239"/>
      <c r="S191" s="239"/>
      <c r="T191" s="240"/>
      <c r="AT191" s="241" t="s">
        <v>164</v>
      </c>
      <c r="AU191" s="241" t="s">
        <v>134</v>
      </c>
      <c r="AV191" s="13" t="s">
        <v>84</v>
      </c>
      <c r="AW191" s="13" t="s">
        <v>31</v>
      </c>
      <c r="AX191" s="13" t="s">
        <v>77</v>
      </c>
      <c r="AY191" s="241" t="s">
        <v>155</v>
      </c>
    </row>
    <row r="192" spans="1:65" s="13" customFormat="1" ht="11.25">
      <c r="B192" s="231"/>
      <c r="C192" s="232"/>
      <c r="D192" s="233" t="s">
        <v>164</v>
      </c>
      <c r="E192" s="234" t="s">
        <v>1</v>
      </c>
      <c r="F192" s="235" t="s">
        <v>572</v>
      </c>
      <c r="G192" s="232"/>
      <c r="H192" s="234" t="s">
        <v>1</v>
      </c>
      <c r="I192" s="236"/>
      <c r="J192" s="232"/>
      <c r="K192" s="232"/>
      <c r="L192" s="237"/>
      <c r="M192" s="238"/>
      <c r="N192" s="239"/>
      <c r="O192" s="239"/>
      <c r="P192" s="239"/>
      <c r="Q192" s="239"/>
      <c r="R192" s="239"/>
      <c r="S192" s="239"/>
      <c r="T192" s="240"/>
      <c r="AT192" s="241" t="s">
        <v>164</v>
      </c>
      <c r="AU192" s="241" t="s">
        <v>134</v>
      </c>
      <c r="AV192" s="13" t="s">
        <v>84</v>
      </c>
      <c r="AW192" s="13" t="s">
        <v>31</v>
      </c>
      <c r="AX192" s="13" t="s">
        <v>77</v>
      </c>
      <c r="AY192" s="241" t="s">
        <v>155</v>
      </c>
    </row>
    <row r="193" spans="1:65" s="14" customFormat="1" ht="11.25">
      <c r="B193" s="242"/>
      <c r="C193" s="243"/>
      <c r="D193" s="233" t="s">
        <v>164</v>
      </c>
      <c r="E193" s="244" t="s">
        <v>1</v>
      </c>
      <c r="F193" s="245" t="s">
        <v>529</v>
      </c>
      <c r="G193" s="243"/>
      <c r="H193" s="246">
        <v>4</v>
      </c>
      <c r="I193" s="247"/>
      <c r="J193" s="243"/>
      <c r="K193" s="243"/>
      <c r="L193" s="248"/>
      <c r="M193" s="249"/>
      <c r="N193" s="250"/>
      <c r="O193" s="250"/>
      <c r="P193" s="250"/>
      <c r="Q193" s="250"/>
      <c r="R193" s="250"/>
      <c r="S193" s="250"/>
      <c r="T193" s="251"/>
      <c r="AT193" s="252" t="s">
        <v>164</v>
      </c>
      <c r="AU193" s="252" t="s">
        <v>134</v>
      </c>
      <c r="AV193" s="14" t="s">
        <v>134</v>
      </c>
      <c r="AW193" s="14" t="s">
        <v>31</v>
      </c>
      <c r="AX193" s="14" t="s">
        <v>77</v>
      </c>
      <c r="AY193" s="252" t="s">
        <v>155</v>
      </c>
    </row>
    <row r="194" spans="1:65" s="15" customFormat="1" ht="11.25">
      <c r="B194" s="269"/>
      <c r="C194" s="270"/>
      <c r="D194" s="233" t="s">
        <v>164</v>
      </c>
      <c r="E194" s="271" t="s">
        <v>1</v>
      </c>
      <c r="F194" s="272" t="s">
        <v>223</v>
      </c>
      <c r="G194" s="270"/>
      <c r="H194" s="273">
        <v>14</v>
      </c>
      <c r="I194" s="274"/>
      <c r="J194" s="270"/>
      <c r="K194" s="270"/>
      <c r="L194" s="275"/>
      <c r="M194" s="276"/>
      <c r="N194" s="277"/>
      <c r="O194" s="277"/>
      <c r="P194" s="277"/>
      <c r="Q194" s="277"/>
      <c r="R194" s="277"/>
      <c r="S194" s="277"/>
      <c r="T194" s="278"/>
      <c r="AT194" s="279" t="s">
        <v>164</v>
      </c>
      <c r="AU194" s="279" t="s">
        <v>134</v>
      </c>
      <c r="AV194" s="15" t="s">
        <v>162</v>
      </c>
      <c r="AW194" s="15" t="s">
        <v>31</v>
      </c>
      <c r="AX194" s="15" t="s">
        <v>84</v>
      </c>
      <c r="AY194" s="279" t="s">
        <v>155</v>
      </c>
    </row>
    <row r="195" spans="1:65" s="2" customFormat="1" ht="34.9" customHeight="1">
      <c r="A195" s="35"/>
      <c r="B195" s="36"/>
      <c r="C195" s="218" t="s">
        <v>7</v>
      </c>
      <c r="D195" s="218" t="s">
        <v>158</v>
      </c>
      <c r="E195" s="219" t="s">
        <v>313</v>
      </c>
      <c r="F195" s="220" t="s">
        <v>314</v>
      </c>
      <c r="G195" s="221" t="s">
        <v>180</v>
      </c>
      <c r="H195" s="222">
        <v>10</v>
      </c>
      <c r="I195" s="223"/>
      <c r="J195" s="224">
        <f>ROUND(I195*H195,2)</f>
        <v>0</v>
      </c>
      <c r="K195" s="225"/>
      <c r="L195" s="38"/>
      <c r="M195" s="226" t="s">
        <v>1</v>
      </c>
      <c r="N195" s="227" t="s">
        <v>43</v>
      </c>
      <c r="O195" s="76"/>
      <c r="P195" s="228">
        <f>O195*H195</f>
        <v>0</v>
      </c>
      <c r="Q195" s="228">
        <v>0.12966</v>
      </c>
      <c r="R195" s="228">
        <f>Q195*H195</f>
        <v>1.2966</v>
      </c>
      <c r="S195" s="228">
        <v>0</v>
      </c>
      <c r="T195" s="229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0" t="s">
        <v>162</v>
      </c>
      <c r="AT195" s="230" t="s">
        <v>158</v>
      </c>
      <c r="AU195" s="230" t="s">
        <v>134</v>
      </c>
      <c r="AY195" s="17" t="s">
        <v>155</v>
      </c>
      <c r="BE195" s="119">
        <f>IF(N195="základná",J195,0)</f>
        <v>0</v>
      </c>
      <c r="BF195" s="119">
        <f>IF(N195="znížená",J195,0)</f>
        <v>0</v>
      </c>
      <c r="BG195" s="119">
        <f>IF(N195="zákl. prenesená",J195,0)</f>
        <v>0</v>
      </c>
      <c r="BH195" s="119">
        <f>IF(N195="zníž. prenesená",J195,0)</f>
        <v>0</v>
      </c>
      <c r="BI195" s="119">
        <f>IF(N195="nulová",J195,0)</f>
        <v>0</v>
      </c>
      <c r="BJ195" s="17" t="s">
        <v>134</v>
      </c>
      <c r="BK195" s="119">
        <f>ROUND(I195*H195,2)</f>
        <v>0</v>
      </c>
      <c r="BL195" s="17" t="s">
        <v>162</v>
      </c>
      <c r="BM195" s="230" t="s">
        <v>315</v>
      </c>
    </row>
    <row r="196" spans="1:65" s="13" customFormat="1" ht="11.25">
      <c r="B196" s="231"/>
      <c r="C196" s="232"/>
      <c r="D196" s="233" t="s">
        <v>164</v>
      </c>
      <c r="E196" s="234" t="s">
        <v>1</v>
      </c>
      <c r="F196" s="235" t="s">
        <v>568</v>
      </c>
      <c r="G196" s="232"/>
      <c r="H196" s="234" t="s">
        <v>1</v>
      </c>
      <c r="I196" s="236"/>
      <c r="J196" s="232"/>
      <c r="K196" s="232"/>
      <c r="L196" s="237"/>
      <c r="M196" s="238"/>
      <c r="N196" s="239"/>
      <c r="O196" s="239"/>
      <c r="P196" s="239"/>
      <c r="Q196" s="239"/>
      <c r="R196" s="239"/>
      <c r="S196" s="239"/>
      <c r="T196" s="240"/>
      <c r="AT196" s="241" t="s">
        <v>164</v>
      </c>
      <c r="AU196" s="241" t="s">
        <v>134</v>
      </c>
      <c r="AV196" s="13" t="s">
        <v>84</v>
      </c>
      <c r="AW196" s="13" t="s">
        <v>31</v>
      </c>
      <c r="AX196" s="13" t="s">
        <v>77</v>
      </c>
      <c r="AY196" s="241" t="s">
        <v>155</v>
      </c>
    </row>
    <row r="197" spans="1:65" s="14" customFormat="1" ht="11.25">
      <c r="B197" s="242"/>
      <c r="C197" s="243"/>
      <c r="D197" s="233" t="s">
        <v>164</v>
      </c>
      <c r="E197" s="244" t="s">
        <v>1</v>
      </c>
      <c r="F197" s="245" t="s">
        <v>569</v>
      </c>
      <c r="G197" s="243"/>
      <c r="H197" s="246">
        <v>2</v>
      </c>
      <c r="I197" s="247"/>
      <c r="J197" s="243"/>
      <c r="K197" s="243"/>
      <c r="L197" s="248"/>
      <c r="M197" s="249"/>
      <c r="N197" s="250"/>
      <c r="O197" s="250"/>
      <c r="P197" s="250"/>
      <c r="Q197" s="250"/>
      <c r="R197" s="250"/>
      <c r="S197" s="250"/>
      <c r="T197" s="251"/>
      <c r="AT197" s="252" t="s">
        <v>164</v>
      </c>
      <c r="AU197" s="252" t="s">
        <v>134</v>
      </c>
      <c r="AV197" s="14" t="s">
        <v>134</v>
      </c>
      <c r="AW197" s="14" t="s">
        <v>31</v>
      </c>
      <c r="AX197" s="14" t="s">
        <v>77</v>
      </c>
      <c r="AY197" s="252" t="s">
        <v>155</v>
      </c>
    </row>
    <row r="198" spans="1:65" s="13" customFormat="1" ht="11.25">
      <c r="B198" s="231"/>
      <c r="C198" s="232"/>
      <c r="D198" s="233" t="s">
        <v>164</v>
      </c>
      <c r="E198" s="234" t="s">
        <v>1</v>
      </c>
      <c r="F198" s="235" t="s">
        <v>570</v>
      </c>
      <c r="G198" s="232"/>
      <c r="H198" s="234" t="s">
        <v>1</v>
      </c>
      <c r="I198" s="236"/>
      <c r="J198" s="232"/>
      <c r="K198" s="232"/>
      <c r="L198" s="237"/>
      <c r="M198" s="238"/>
      <c r="N198" s="239"/>
      <c r="O198" s="239"/>
      <c r="P198" s="239"/>
      <c r="Q198" s="239"/>
      <c r="R198" s="239"/>
      <c r="S198" s="239"/>
      <c r="T198" s="240"/>
      <c r="AT198" s="241" t="s">
        <v>164</v>
      </c>
      <c r="AU198" s="241" t="s">
        <v>134</v>
      </c>
      <c r="AV198" s="13" t="s">
        <v>84</v>
      </c>
      <c r="AW198" s="13" t="s">
        <v>31</v>
      </c>
      <c r="AX198" s="13" t="s">
        <v>77</v>
      </c>
      <c r="AY198" s="241" t="s">
        <v>155</v>
      </c>
    </row>
    <row r="199" spans="1:65" s="13" customFormat="1" ht="11.25">
      <c r="B199" s="231"/>
      <c r="C199" s="232"/>
      <c r="D199" s="233" t="s">
        <v>164</v>
      </c>
      <c r="E199" s="234" t="s">
        <v>1</v>
      </c>
      <c r="F199" s="235" t="s">
        <v>571</v>
      </c>
      <c r="G199" s="232"/>
      <c r="H199" s="234" t="s">
        <v>1</v>
      </c>
      <c r="I199" s="236"/>
      <c r="J199" s="232"/>
      <c r="K199" s="232"/>
      <c r="L199" s="237"/>
      <c r="M199" s="238"/>
      <c r="N199" s="239"/>
      <c r="O199" s="239"/>
      <c r="P199" s="239"/>
      <c r="Q199" s="239"/>
      <c r="R199" s="239"/>
      <c r="S199" s="239"/>
      <c r="T199" s="240"/>
      <c r="AT199" s="241" t="s">
        <v>164</v>
      </c>
      <c r="AU199" s="241" t="s">
        <v>134</v>
      </c>
      <c r="AV199" s="13" t="s">
        <v>84</v>
      </c>
      <c r="AW199" s="13" t="s">
        <v>31</v>
      </c>
      <c r="AX199" s="13" t="s">
        <v>77</v>
      </c>
      <c r="AY199" s="241" t="s">
        <v>155</v>
      </c>
    </row>
    <row r="200" spans="1:65" s="14" customFormat="1" ht="11.25">
      <c r="B200" s="242"/>
      <c r="C200" s="243"/>
      <c r="D200" s="233" t="s">
        <v>164</v>
      </c>
      <c r="E200" s="244" t="s">
        <v>1</v>
      </c>
      <c r="F200" s="245" t="s">
        <v>531</v>
      </c>
      <c r="G200" s="243"/>
      <c r="H200" s="246">
        <v>8</v>
      </c>
      <c r="I200" s="247"/>
      <c r="J200" s="243"/>
      <c r="K200" s="243"/>
      <c r="L200" s="248"/>
      <c r="M200" s="249"/>
      <c r="N200" s="250"/>
      <c r="O200" s="250"/>
      <c r="P200" s="250"/>
      <c r="Q200" s="250"/>
      <c r="R200" s="250"/>
      <c r="S200" s="250"/>
      <c r="T200" s="251"/>
      <c r="AT200" s="252" t="s">
        <v>164</v>
      </c>
      <c r="AU200" s="252" t="s">
        <v>134</v>
      </c>
      <c r="AV200" s="14" t="s">
        <v>134</v>
      </c>
      <c r="AW200" s="14" t="s">
        <v>31</v>
      </c>
      <c r="AX200" s="14" t="s">
        <v>77</v>
      </c>
      <c r="AY200" s="252" t="s">
        <v>155</v>
      </c>
    </row>
    <row r="201" spans="1:65" s="15" customFormat="1" ht="11.25">
      <c r="B201" s="269"/>
      <c r="C201" s="270"/>
      <c r="D201" s="233" t="s">
        <v>164</v>
      </c>
      <c r="E201" s="271" t="s">
        <v>1</v>
      </c>
      <c r="F201" s="272" t="s">
        <v>223</v>
      </c>
      <c r="G201" s="270"/>
      <c r="H201" s="273">
        <v>10</v>
      </c>
      <c r="I201" s="274"/>
      <c r="J201" s="270"/>
      <c r="K201" s="270"/>
      <c r="L201" s="275"/>
      <c r="M201" s="276"/>
      <c r="N201" s="277"/>
      <c r="O201" s="277"/>
      <c r="P201" s="277"/>
      <c r="Q201" s="277"/>
      <c r="R201" s="277"/>
      <c r="S201" s="277"/>
      <c r="T201" s="278"/>
      <c r="AT201" s="279" t="s">
        <v>164</v>
      </c>
      <c r="AU201" s="279" t="s">
        <v>134</v>
      </c>
      <c r="AV201" s="15" t="s">
        <v>162</v>
      </c>
      <c r="AW201" s="15" t="s">
        <v>31</v>
      </c>
      <c r="AX201" s="15" t="s">
        <v>84</v>
      </c>
      <c r="AY201" s="279" t="s">
        <v>155</v>
      </c>
    </row>
    <row r="202" spans="1:65" s="2" customFormat="1" ht="30" customHeight="1">
      <c r="A202" s="35"/>
      <c r="B202" s="36"/>
      <c r="C202" s="218" t="s">
        <v>354</v>
      </c>
      <c r="D202" s="218" t="s">
        <v>158</v>
      </c>
      <c r="E202" s="219" t="s">
        <v>316</v>
      </c>
      <c r="F202" s="220" t="s">
        <v>573</v>
      </c>
      <c r="G202" s="221" t="s">
        <v>180</v>
      </c>
      <c r="H202" s="222">
        <v>4</v>
      </c>
      <c r="I202" s="223"/>
      <c r="J202" s="224">
        <f>ROUND(I202*H202,2)</f>
        <v>0</v>
      </c>
      <c r="K202" s="225"/>
      <c r="L202" s="38"/>
      <c r="M202" s="226" t="s">
        <v>1</v>
      </c>
      <c r="N202" s="227" t="s">
        <v>43</v>
      </c>
      <c r="O202" s="76"/>
      <c r="P202" s="228">
        <f>O202*H202</f>
        <v>0</v>
      </c>
      <c r="Q202" s="228">
        <v>0.18151999999999999</v>
      </c>
      <c r="R202" s="228">
        <f>Q202*H202</f>
        <v>0.72607999999999995</v>
      </c>
      <c r="S202" s="228">
        <v>0</v>
      </c>
      <c r="T202" s="229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0" t="s">
        <v>162</v>
      </c>
      <c r="AT202" s="230" t="s">
        <v>158</v>
      </c>
      <c r="AU202" s="230" t="s">
        <v>134</v>
      </c>
      <c r="AY202" s="17" t="s">
        <v>155</v>
      </c>
      <c r="BE202" s="119">
        <f>IF(N202="základná",J202,0)</f>
        <v>0</v>
      </c>
      <c r="BF202" s="119">
        <f>IF(N202="znížená",J202,0)</f>
        <v>0</v>
      </c>
      <c r="BG202" s="119">
        <f>IF(N202="zákl. prenesená",J202,0)</f>
        <v>0</v>
      </c>
      <c r="BH202" s="119">
        <f>IF(N202="zníž. prenesená",J202,0)</f>
        <v>0</v>
      </c>
      <c r="BI202" s="119">
        <f>IF(N202="nulová",J202,0)</f>
        <v>0</v>
      </c>
      <c r="BJ202" s="17" t="s">
        <v>134</v>
      </c>
      <c r="BK202" s="119">
        <f>ROUND(I202*H202,2)</f>
        <v>0</v>
      </c>
      <c r="BL202" s="17" t="s">
        <v>162</v>
      </c>
      <c r="BM202" s="230" t="s">
        <v>574</v>
      </c>
    </row>
    <row r="203" spans="1:65" s="13" customFormat="1" ht="11.25">
      <c r="B203" s="231"/>
      <c r="C203" s="232"/>
      <c r="D203" s="233" t="s">
        <v>164</v>
      </c>
      <c r="E203" s="234" t="s">
        <v>1</v>
      </c>
      <c r="F203" s="235" t="s">
        <v>570</v>
      </c>
      <c r="G203" s="232"/>
      <c r="H203" s="234" t="s">
        <v>1</v>
      </c>
      <c r="I203" s="236"/>
      <c r="J203" s="232"/>
      <c r="K203" s="232"/>
      <c r="L203" s="237"/>
      <c r="M203" s="238"/>
      <c r="N203" s="239"/>
      <c r="O203" s="239"/>
      <c r="P203" s="239"/>
      <c r="Q203" s="239"/>
      <c r="R203" s="239"/>
      <c r="S203" s="239"/>
      <c r="T203" s="240"/>
      <c r="AT203" s="241" t="s">
        <v>164</v>
      </c>
      <c r="AU203" s="241" t="s">
        <v>134</v>
      </c>
      <c r="AV203" s="13" t="s">
        <v>84</v>
      </c>
      <c r="AW203" s="13" t="s">
        <v>31</v>
      </c>
      <c r="AX203" s="13" t="s">
        <v>77</v>
      </c>
      <c r="AY203" s="241" t="s">
        <v>155</v>
      </c>
    </row>
    <row r="204" spans="1:65" s="13" customFormat="1" ht="11.25">
      <c r="B204" s="231"/>
      <c r="C204" s="232"/>
      <c r="D204" s="233" t="s">
        <v>164</v>
      </c>
      <c r="E204" s="234" t="s">
        <v>1</v>
      </c>
      <c r="F204" s="235" t="s">
        <v>572</v>
      </c>
      <c r="G204" s="232"/>
      <c r="H204" s="234" t="s">
        <v>1</v>
      </c>
      <c r="I204" s="236"/>
      <c r="J204" s="232"/>
      <c r="K204" s="232"/>
      <c r="L204" s="237"/>
      <c r="M204" s="238"/>
      <c r="N204" s="239"/>
      <c r="O204" s="239"/>
      <c r="P204" s="239"/>
      <c r="Q204" s="239"/>
      <c r="R204" s="239"/>
      <c r="S204" s="239"/>
      <c r="T204" s="240"/>
      <c r="AT204" s="241" t="s">
        <v>164</v>
      </c>
      <c r="AU204" s="241" t="s">
        <v>134</v>
      </c>
      <c r="AV204" s="13" t="s">
        <v>84</v>
      </c>
      <c r="AW204" s="13" t="s">
        <v>31</v>
      </c>
      <c r="AX204" s="13" t="s">
        <v>77</v>
      </c>
      <c r="AY204" s="241" t="s">
        <v>155</v>
      </c>
    </row>
    <row r="205" spans="1:65" s="14" customFormat="1" ht="11.25">
      <c r="B205" s="242"/>
      <c r="C205" s="243"/>
      <c r="D205" s="233" t="s">
        <v>164</v>
      </c>
      <c r="E205" s="244" t="s">
        <v>1</v>
      </c>
      <c r="F205" s="245" t="s">
        <v>529</v>
      </c>
      <c r="G205" s="243"/>
      <c r="H205" s="246">
        <v>4</v>
      </c>
      <c r="I205" s="247"/>
      <c r="J205" s="243"/>
      <c r="K205" s="243"/>
      <c r="L205" s="248"/>
      <c r="M205" s="249"/>
      <c r="N205" s="250"/>
      <c r="O205" s="250"/>
      <c r="P205" s="250"/>
      <c r="Q205" s="250"/>
      <c r="R205" s="250"/>
      <c r="S205" s="250"/>
      <c r="T205" s="251"/>
      <c r="AT205" s="252" t="s">
        <v>164</v>
      </c>
      <c r="AU205" s="252" t="s">
        <v>134</v>
      </c>
      <c r="AV205" s="14" t="s">
        <v>134</v>
      </c>
      <c r="AW205" s="14" t="s">
        <v>31</v>
      </c>
      <c r="AX205" s="14" t="s">
        <v>84</v>
      </c>
      <c r="AY205" s="252" t="s">
        <v>155</v>
      </c>
    </row>
    <row r="206" spans="1:65" s="2" customFormat="1" ht="34.9" customHeight="1">
      <c r="A206" s="35"/>
      <c r="B206" s="36"/>
      <c r="C206" s="218" t="s">
        <v>356</v>
      </c>
      <c r="D206" s="218" t="s">
        <v>158</v>
      </c>
      <c r="E206" s="219" t="s">
        <v>575</v>
      </c>
      <c r="F206" s="220" t="s">
        <v>576</v>
      </c>
      <c r="G206" s="221" t="s">
        <v>180</v>
      </c>
      <c r="H206" s="222">
        <v>10.5</v>
      </c>
      <c r="I206" s="223"/>
      <c r="J206" s="224">
        <f>ROUND(I206*H206,2)</f>
        <v>0</v>
      </c>
      <c r="K206" s="225"/>
      <c r="L206" s="38"/>
      <c r="M206" s="226" t="s">
        <v>1</v>
      </c>
      <c r="N206" s="227" t="s">
        <v>43</v>
      </c>
      <c r="O206" s="76"/>
      <c r="P206" s="228">
        <f>O206*H206</f>
        <v>0</v>
      </c>
      <c r="Q206" s="228">
        <v>9.2499999999999999E-2</v>
      </c>
      <c r="R206" s="228">
        <f>Q206*H206</f>
        <v>0.97124999999999995</v>
      </c>
      <c r="S206" s="228">
        <v>0</v>
      </c>
      <c r="T206" s="229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0" t="s">
        <v>162</v>
      </c>
      <c r="AT206" s="230" t="s">
        <v>158</v>
      </c>
      <c r="AU206" s="230" t="s">
        <v>134</v>
      </c>
      <c r="AY206" s="17" t="s">
        <v>155</v>
      </c>
      <c r="BE206" s="119">
        <f>IF(N206="základná",J206,0)</f>
        <v>0</v>
      </c>
      <c r="BF206" s="119">
        <f>IF(N206="znížená",J206,0)</f>
        <v>0</v>
      </c>
      <c r="BG206" s="119">
        <f>IF(N206="zákl. prenesená",J206,0)</f>
        <v>0</v>
      </c>
      <c r="BH206" s="119">
        <f>IF(N206="zníž. prenesená",J206,0)</f>
        <v>0</v>
      </c>
      <c r="BI206" s="119">
        <f>IF(N206="nulová",J206,0)</f>
        <v>0</v>
      </c>
      <c r="BJ206" s="17" t="s">
        <v>134</v>
      </c>
      <c r="BK206" s="119">
        <f>ROUND(I206*H206,2)</f>
        <v>0</v>
      </c>
      <c r="BL206" s="17" t="s">
        <v>162</v>
      </c>
      <c r="BM206" s="230" t="s">
        <v>577</v>
      </c>
    </row>
    <row r="207" spans="1:65" s="13" customFormat="1" ht="11.25">
      <c r="B207" s="231"/>
      <c r="C207" s="232"/>
      <c r="D207" s="233" t="s">
        <v>164</v>
      </c>
      <c r="E207" s="234" t="s">
        <v>1</v>
      </c>
      <c r="F207" s="235" t="s">
        <v>578</v>
      </c>
      <c r="G207" s="232"/>
      <c r="H207" s="234" t="s">
        <v>1</v>
      </c>
      <c r="I207" s="236"/>
      <c r="J207" s="232"/>
      <c r="K207" s="232"/>
      <c r="L207" s="237"/>
      <c r="M207" s="238"/>
      <c r="N207" s="239"/>
      <c r="O207" s="239"/>
      <c r="P207" s="239"/>
      <c r="Q207" s="239"/>
      <c r="R207" s="239"/>
      <c r="S207" s="239"/>
      <c r="T207" s="240"/>
      <c r="AT207" s="241" t="s">
        <v>164</v>
      </c>
      <c r="AU207" s="241" t="s">
        <v>134</v>
      </c>
      <c r="AV207" s="13" t="s">
        <v>84</v>
      </c>
      <c r="AW207" s="13" t="s">
        <v>31</v>
      </c>
      <c r="AX207" s="13" t="s">
        <v>77</v>
      </c>
      <c r="AY207" s="241" t="s">
        <v>155</v>
      </c>
    </row>
    <row r="208" spans="1:65" s="14" customFormat="1" ht="11.25">
      <c r="B208" s="242"/>
      <c r="C208" s="243"/>
      <c r="D208" s="233" t="s">
        <v>164</v>
      </c>
      <c r="E208" s="244" t="s">
        <v>1</v>
      </c>
      <c r="F208" s="245" t="s">
        <v>579</v>
      </c>
      <c r="G208" s="243"/>
      <c r="H208" s="246">
        <v>4.5</v>
      </c>
      <c r="I208" s="247"/>
      <c r="J208" s="243"/>
      <c r="K208" s="243"/>
      <c r="L208" s="248"/>
      <c r="M208" s="249"/>
      <c r="N208" s="250"/>
      <c r="O208" s="250"/>
      <c r="P208" s="250"/>
      <c r="Q208" s="250"/>
      <c r="R208" s="250"/>
      <c r="S208" s="250"/>
      <c r="T208" s="251"/>
      <c r="AT208" s="252" t="s">
        <v>164</v>
      </c>
      <c r="AU208" s="252" t="s">
        <v>134</v>
      </c>
      <c r="AV208" s="14" t="s">
        <v>134</v>
      </c>
      <c r="AW208" s="14" t="s">
        <v>31</v>
      </c>
      <c r="AX208" s="14" t="s">
        <v>77</v>
      </c>
      <c r="AY208" s="252" t="s">
        <v>155</v>
      </c>
    </row>
    <row r="209" spans="1:65" s="13" customFormat="1" ht="11.25">
      <c r="B209" s="231"/>
      <c r="C209" s="232"/>
      <c r="D209" s="233" t="s">
        <v>164</v>
      </c>
      <c r="E209" s="234" t="s">
        <v>1</v>
      </c>
      <c r="F209" s="235" t="s">
        <v>580</v>
      </c>
      <c r="G209" s="232"/>
      <c r="H209" s="234" t="s">
        <v>1</v>
      </c>
      <c r="I209" s="236"/>
      <c r="J209" s="232"/>
      <c r="K209" s="232"/>
      <c r="L209" s="237"/>
      <c r="M209" s="238"/>
      <c r="N209" s="239"/>
      <c r="O209" s="239"/>
      <c r="P209" s="239"/>
      <c r="Q209" s="239"/>
      <c r="R209" s="239"/>
      <c r="S209" s="239"/>
      <c r="T209" s="240"/>
      <c r="AT209" s="241" t="s">
        <v>164</v>
      </c>
      <c r="AU209" s="241" t="s">
        <v>134</v>
      </c>
      <c r="AV209" s="13" t="s">
        <v>84</v>
      </c>
      <c r="AW209" s="13" t="s">
        <v>31</v>
      </c>
      <c r="AX209" s="13" t="s">
        <v>77</v>
      </c>
      <c r="AY209" s="241" t="s">
        <v>155</v>
      </c>
    </row>
    <row r="210" spans="1:65" s="14" customFormat="1" ht="11.25">
      <c r="B210" s="242"/>
      <c r="C210" s="243"/>
      <c r="D210" s="233" t="s">
        <v>164</v>
      </c>
      <c r="E210" s="244" t="s">
        <v>1</v>
      </c>
      <c r="F210" s="245" t="s">
        <v>581</v>
      </c>
      <c r="G210" s="243"/>
      <c r="H210" s="246">
        <v>6</v>
      </c>
      <c r="I210" s="247"/>
      <c r="J210" s="243"/>
      <c r="K210" s="243"/>
      <c r="L210" s="248"/>
      <c r="M210" s="249"/>
      <c r="N210" s="250"/>
      <c r="O210" s="250"/>
      <c r="P210" s="250"/>
      <c r="Q210" s="250"/>
      <c r="R210" s="250"/>
      <c r="S210" s="250"/>
      <c r="T210" s="251"/>
      <c r="AT210" s="252" t="s">
        <v>164</v>
      </c>
      <c r="AU210" s="252" t="s">
        <v>134</v>
      </c>
      <c r="AV210" s="14" t="s">
        <v>134</v>
      </c>
      <c r="AW210" s="14" t="s">
        <v>31</v>
      </c>
      <c r="AX210" s="14" t="s">
        <v>77</v>
      </c>
      <c r="AY210" s="252" t="s">
        <v>155</v>
      </c>
    </row>
    <row r="211" spans="1:65" s="15" customFormat="1" ht="11.25">
      <c r="B211" s="269"/>
      <c r="C211" s="270"/>
      <c r="D211" s="233" t="s">
        <v>164</v>
      </c>
      <c r="E211" s="271" t="s">
        <v>1</v>
      </c>
      <c r="F211" s="272" t="s">
        <v>223</v>
      </c>
      <c r="G211" s="270"/>
      <c r="H211" s="273">
        <v>10.5</v>
      </c>
      <c r="I211" s="274"/>
      <c r="J211" s="270"/>
      <c r="K211" s="270"/>
      <c r="L211" s="275"/>
      <c r="M211" s="276"/>
      <c r="N211" s="277"/>
      <c r="O211" s="277"/>
      <c r="P211" s="277"/>
      <c r="Q211" s="277"/>
      <c r="R211" s="277"/>
      <c r="S211" s="277"/>
      <c r="T211" s="278"/>
      <c r="AT211" s="279" t="s">
        <v>164</v>
      </c>
      <c r="AU211" s="279" t="s">
        <v>134</v>
      </c>
      <c r="AV211" s="15" t="s">
        <v>162</v>
      </c>
      <c r="AW211" s="15" t="s">
        <v>31</v>
      </c>
      <c r="AX211" s="15" t="s">
        <v>84</v>
      </c>
      <c r="AY211" s="279" t="s">
        <v>155</v>
      </c>
    </row>
    <row r="212" spans="1:65" s="2" customFormat="1" ht="14.45" customHeight="1">
      <c r="A212" s="35"/>
      <c r="B212" s="36"/>
      <c r="C212" s="253" t="s">
        <v>358</v>
      </c>
      <c r="D212" s="253" t="s">
        <v>166</v>
      </c>
      <c r="E212" s="254" t="s">
        <v>582</v>
      </c>
      <c r="F212" s="255" t="s">
        <v>583</v>
      </c>
      <c r="G212" s="256" t="s">
        <v>180</v>
      </c>
      <c r="H212" s="257">
        <v>6.12</v>
      </c>
      <c r="I212" s="258"/>
      <c r="J212" s="259">
        <f>ROUND(I212*H212,2)</f>
        <v>0</v>
      </c>
      <c r="K212" s="260"/>
      <c r="L212" s="261"/>
      <c r="M212" s="262" t="s">
        <v>1</v>
      </c>
      <c r="N212" s="263" t="s">
        <v>43</v>
      </c>
      <c r="O212" s="76"/>
      <c r="P212" s="228">
        <f>O212*H212</f>
        <v>0</v>
      </c>
      <c r="Q212" s="228">
        <v>0.13</v>
      </c>
      <c r="R212" s="228">
        <f>Q212*H212</f>
        <v>0.79560000000000008</v>
      </c>
      <c r="S212" s="228">
        <v>0</v>
      </c>
      <c r="T212" s="229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0" t="s">
        <v>169</v>
      </c>
      <c r="AT212" s="230" t="s">
        <v>166</v>
      </c>
      <c r="AU212" s="230" t="s">
        <v>134</v>
      </c>
      <c r="AY212" s="17" t="s">
        <v>155</v>
      </c>
      <c r="BE212" s="119">
        <f>IF(N212="základná",J212,0)</f>
        <v>0</v>
      </c>
      <c r="BF212" s="119">
        <f>IF(N212="znížená",J212,0)</f>
        <v>0</v>
      </c>
      <c r="BG212" s="119">
        <f>IF(N212="zákl. prenesená",J212,0)</f>
        <v>0</v>
      </c>
      <c r="BH212" s="119">
        <f>IF(N212="zníž. prenesená",J212,0)</f>
        <v>0</v>
      </c>
      <c r="BI212" s="119">
        <f>IF(N212="nulová",J212,0)</f>
        <v>0</v>
      </c>
      <c r="BJ212" s="17" t="s">
        <v>134</v>
      </c>
      <c r="BK212" s="119">
        <f>ROUND(I212*H212,2)</f>
        <v>0</v>
      </c>
      <c r="BL212" s="17" t="s">
        <v>162</v>
      </c>
      <c r="BM212" s="230" t="s">
        <v>584</v>
      </c>
    </row>
    <row r="213" spans="1:65" s="13" customFormat="1" ht="11.25">
      <c r="B213" s="231"/>
      <c r="C213" s="232"/>
      <c r="D213" s="233" t="s">
        <v>164</v>
      </c>
      <c r="E213" s="234" t="s">
        <v>1</v>
      </c>
      <c r="F213" s="235" t="s">
        <v>580</v>
      </c>
      <c r="G213" s="232"/>
      <c r="H213" s="234" t="s">
        <v>1</v>
      </c>
      <c r="I213" s="236"/>
      <c r="J213" s="232"/>
      <c r="K213" s="232"/>
      <c r="L213" s="237"/>
      <c r="M213" s="238"/>
      <c r="N213" s="239"/>
      <c r="O213" s="239"/>
      <c r="P213" s="239"/>
      <c r="Q213" s="239"/>
      <c r="R213" s="239"/>
      <c r="S213" s="239"/>
      <c r="T213" s="240"/>
      <c r="AT213" s="241" t="s">
        <v>164</v>
      </c>
      <c r="AU213" s="241" t="s">
        <v>134</v>
      </c>
      <c r="AV213" s="13" t="s">
        <v>84</v>
      </c>
      <c r="AW213" s="13" t="s">
        <v>31</v>
      </c>
      <c r="AX213" s="13" t="s">
        <v>77</v>
      </c>
      <c r="AY213" s="241" t="s">
        <v>155</v>
      </c>
    </row>
    <row r="214" spans="1:65" s="14" customFormat="1" ht="11.25">
      <c r="B214" s="242"/>
      <c r="C214" s="243"/>
      <c r="D214" s="233" t="s">
        <v>164</v>
      </c>
      <c r="E214" s="244" t="s">
        <v>1</v>
      </c>
      <c r="F214" s="245" t="s">
        <v>581</v>
      </c>
      <c r="G214" s="243"/>
      <c r="H214" s="246">
        <v>6</v>
      </c>
      <c r="I214" s="247"/>
      <c r="J214" s="243"/>
      <c r="K214" s="243"/>
      <c r="L214" s="248"/>
      <c r="M214" s="249"/>
      <c r="N214" s="250"/>
      <c r="O214" s="250"/>
      <c r="P214" s="250"/>
      <c r="Q214" s="250"/>
      <c r="R214" s="250"/>
      <c r="S214" s="250"/>
      <c r="T214" s="251"/>
      <c r="AT214" s="252" t="s">
        <v>164</v>
      </c>
      <c r="AU214" s="252" t="s">
        <v>134</v>
      </c>
      <c r="AV214" s="14" t="s">
        <v>134</v>
      </c>
      <c r="AW214" s="14" t="s">
        <v>31</v>
      </c>
      <c r="AX214" s="14" t="s">
        <v>84</v>
      </c>
      <c r="AY214" s="252" t="s">
        <v>155</v>
      </c>
    </row>
    <row r="215" spans="1:65" s="14" customFormat="1" ht="11.25">
      <c r="B215" s="242"/>
      <c r="C215" s="243"/>
      <c r="D215" s="233" t="s">
        <v>164</v>
      </c>
      <c r="E215" s="243"/>
      <c r="F215" s="245" t="s">
        <v>335</v>
      </c>
      <c r="G215" s="243"/>
      <c r="H215" s="246">
        <v>6.12</v>
      </c>
      <c r="I215" s="247"/>
      <c r="J215" s="243"/>
      <c r="K215" s="243"/>
      <c r="L215" s="248"/>
      <c r="M215" s="249"/>
      <c r="N215" s="250"/>
      <c r="O215" s="250"/>
      <c r="P215" s="250"/>
      <c r="Q215" s="250"/>
      <c r="R215" s="250"/>
      <c r="S215" s="250"/>
      <c r="T215" s="251"/>
      <c r="AT215" s="252" t="s">
        <v>164</v>
      </c>
      <c r="AU215" s="252" t="s">
        <v>134</v>
      </c>
      <c r="AV215" s="14" t="s">
        <v>134</v>
      </c>
      <c r="AW215" s="14" t="s">
        <v>4</v>
      </c>
      <c r="AX215" s="14" t="s">
        <v>84</v>
      </c>
      <c r="AY215" s="252" t="s">
        <v>155</v>
      </c>
    </row>
    <row r="216" spans="1:65" s="2" customFormat="1" ht="22.15" customHeight="1">
      <c r="A216" s="35"/>
      <c r="B216" s="36"/>
      <c r="C216" s="218" t="s">
        <v>360</v>
      </c>
      <c r="D216" s="218" t="s">
        <v>158</v>
      </c>
      <c r="E216" s="219" t="s">
        <v>328</v>
      </c>
      <c r="F216" s="220" t="s">
        <v>329</v>
      </c>
      <c r="G216" s="221" t="s">
        <v>180</v>
      </c>
      <c r="H216" s="222">
        <v>7</v>
      </c>
      <c r="I216" s="223"/>
      <c r="J216" s="224">
        <f>ROUND(I216*H216,2)</f>
        <v>0</v>
      </c>
      <c r="K216" s="225"/>
      <c r="L216" s="38"/>
      <c r="M216" s="226" t="s">
        <v>1</v>
      </c>
      <c r="N216" s="227" t="s">
        <v>43</v>
      </c>
      <c r="O216" s="76"/>
      <c r="P216" s="228">
        <f>O216*H216</f>
        <v>0</v>
      </c>
      <c r="Q216" s="228">
        <v>0.112</v>
      </c>
      <c r="R216" s="228">
        <f>Q216*H216</f>
        <v>0.78400000000000003</v>
      </c>
      <c r="S216" s="228">
        <v>0</v>
      </c>
      <c r="T216" s="229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0" t="s">
        <v>162</v>
      </c>
      <c r="AT216" s="230" t="s">
        <v>158</v>
      </c>
      <c r="AU216" s="230" t="s">
        <v>134</v>
      </c>
      <c r="AY216" s="17" t="s">
        <v>155</v>
      </c>
      <c r="BE216" s="119">
        <f>IF(N216="základná",J216,0)</f>
        <v>0</v>
      </c>
      <c r="BF216" s="119">
        <f>IF(N216="znížená",J216,0)</f>
        <v>0</v>
      </c>
      <c r="BG216" s="119">
        <f>IF(N216="zákl. prenesená",J216,0)</f>
        <v>0</v>
      </c>
      <c r="BH216" s="119">
        <f>IF(N216="zníž. prenesená",J216,0)</f>
        <v>0</v>
      </c>
      <c r="BI216" s="119">
        <f>IF(N216="nulová",J216,0)</f>
        <v>0</v>
      </c>
      <c r="BJ216" s="17" t="s">
        <v>134</v>
      </c>
      <c r="BK216" s="119">
        <f>ROUND(I216*H216,2)</f>
        <v>0</v>
      </c>
      <c r="BL216" s="17" t="s">
        <v>162</v>
      </c>
      <c r="BM216" s="230" t="s">
        <v>330</v>
      </c>
    </row>
    <row r="217" spans="1:65" s="13" customFormat="1" ht="11.25">
      <c r="B217" s="231"/>
      <c r="C217" s="232"/>
      <c r="D217" s="233" t="s">
        <v>164</v>
      </c>
      <c r="E217" s="234" t="s">
        <v>1</v>
      </c>
      <c r="F217" s="235" t="s">
        <v>306</v>
      </c>
      <c r="G217" s="232"/>
      <c r="H217" s="234" t="s">
        <v>1</v>
      </c>
      <c r="I217" s="236"/>
      <c r="J217" s="232"/>
      <c r="K217" s="232"/>
      <c r="L217" s="237"/>
      <c r="M217" s="238"/>
      <c r="N217" s="239"/>
      <c r="O217" s="239"/>
      <c r="P217" s="239"/>
      <c r="Q217" s="239"/>
      <c r="R217" s="239"/>
      <c r="S217" s="239"/>
      <c r="T217" s="240"/>
      <c r="AT217" s="241" t="s">
        <v>164</v>
      </c>
      <c r="AU217" s="241" t="s">
        <v>134</v>
      </c>
      <c r="AV217" s="13" t="s">
        <v>84</v>
      </c>
      <c r="AW217" s="13" t="s">
        <v>31</v>
      </c>
      <c r="AX217" s="13" t="s">
        <v>77</v>
      </c>
      <c r="AY217" s="241" t="s">
        <v>155</v>
      </c>
    </row>
    <row r="218" spans="1:65" s="14" customFormat="1" ht="11.25">
      <c r="B218" s="242"/>
      <c r="C218" s="243"/>
      <c r="D218" s="233" t="s">
        <v>164</v>
      </c>
      <c r="E218" s="244" t="s">
        <v>1</v>
      </c>
      <c r="F218" s="245" t="s">
        <v>585</v>
      </c>
      <c r="G218" s="243"/>
      <c r="H218" s="246">
        <v>7</v>
      </c>
      <c r="I218" s="247"/>
      <c r="J218" s="243"/>
      <c r="K218" s="243"/>
      <c r="L218" s="248"/>
      <c r="M218" s="249"/>
      <c r="N218" s="250"/>
      <c r="O218" s="250"/>
      <c r="P218" s="250"/>
      <c r="Q218" s="250"/>
      <c r="R218" s="250"/>
      <c r="S218" s="250"/>
      <c r="T218" s="251"/>
      <c r="AT218" s="252" t="s">
        <v>164</v>
      </c>
      <c r="AU218" s="252" t="s">
        <v>134</v>
      </c>
      <c r="AV218" s="14" t="s">
        <v>134</v>
      </c>
      <c r="AW218" s="14" t="s">
        <v>31</v>
      </c>
      <c r="AX218" s="14" t="s">
        <v>84</v>
      </c>
      <c r="AY218" s="252" t="s">
        <v>155</v>
      </c>
    </row>
    <row r="219" spans="1:65" s="2" customFormat="1" ht="22.15" customHeight="1">
      <c r="A219" s="35"/>
      <c r="B219" s="36"/>
      <c r="C219" s="253" t="s">
        <v>362</v>
      </c>
      <c r="D219" s="253" t="s">
        <v>166</v>
      </c>
      <c r="E219" s="254" t="s">
        <v>332</v>
      </c>
      <c r="F219" s="255" t="s">
        <v>333</v>
      </c>
      <c r="G219" s="256" t="s">
        <v>180</v>
      </c>
      <c r="H219" s="257">
        <v>7.14</v>
      </c>
      <c r="I219" s="258"/>
      <c r="J219" s="259">
        <f>ROUND(I219*H219,2)</f>
        <v>0</v>
      </c>
      <c r="K219" s="260"/>
      <c r="L219" s="261"/>
      <c r="M219" s="262" t="s">
        <v>1</v>
      </c>
      <c r="N219" s="263" t="s">
        <v>43</v>
      </c>
      <c r="O219" s="76"/>
      <c r="P219" s="228">
        <f>O219*H219</f>
        <v>0</v>
      </c>
      <c r="Q219" s="228">
        <v>0.13800000000000001</v>
      </c>
      <c r="R219" s="228">
        <f>Q219*H219</f>
        <v>0.98532000000000008</v>
      </c>
      <c r="S219" s="228">
        <v>0</v>
      </c>
      <c r="T219" s="229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0" t="s">
        <v>169</v>
      </c>
      <c r="AT219" s="230" t="s">
        <v>166</v>
      </c>
      <c r="AU219" s="230" t="s">
        <v>134</v>
      </c>
      <c r="AY219" s="17" t="s">
        <v>155</v>
      </c>
      <c r="BE219" s="119">
        <f>IF(N219="základná",J219,0)</f>
        <v>0</v>
      </c>
      <c r="BF219" s="119">
        <f>IF(N219="znížená",J219,0)</f>
        <v>0</v>
      </c>
      <c r="BG219" s="119">
        <f>IF(N219="zákl. prenesená",J219,0)</f>
        <v>0</v>
      </c>
      <c r="BH219" s="119">
        <f>IF(N219="zníž. prenesená",J219,0)</f>
        <v>0</v>
      </c>
      <c r="BI219" s="119">
        <f>IF(N219="nulová",J219,0)</f>
        <v>0</v>
      </c>
      <c r="BJ219" s="17" t="s">
        <v>134</v>
      </c>
      <c r="BK219" s="119">
        <f>ROUND(I219*H219,2)</f>
        <v>0</v>
      </c>
      <c r="BL219" s="17" t="s">
        <v>162</v>
      </c>
      <c r="BM219" s="230" t="s">
        <v>334</v>
      </c>
    </row>
    <row r="220" spans="1:65" s="14" customFormat="1" ht="11.25">
      <c r="B220" s="242"/>
      <c r="C220" s="243"/>
      <c r="D220" s="233" t="s">
        <v>164</v>
      </c>
      <c r="E220" s="243"/>
      <c r="F220" s="245" t="s">
        <v>586</v>
      </c>
      <c r="G220" s="243"/>
      <c r="H220" s="246">
        <v>7.14</v>
      </c>
      <c r="I220" s="247"/>
      <c r="J220" s="243"/>
      <c r="K220" s="243"/>
      <c r="L220" s="248"/>
      <c r="M220" s="249"/>
      <c r="N220" s="250"/>
      <c r="O220" s="250"/>
      <c r="P220" s="250"/>
      <c r="Q220" s="250"/>
      <c r="R220" s="250"/>
      <c r="S220" s="250"/>
      <c r="T220" s="251"/>
      <c r="AT220" s="252" t="s">
        <v>164</v>
      </c>
      <c r="AU220" s="252" t="s">
        <v>134</v>
      </c>
      <c r="AV220" s="14" t="s">
        <v>134</v>
      </c>
      <c r="AW220" s="14" t="s">
        <v>4</v>
      </c>
      <c r="AX220" s="14" t="s">
        <v>84</v>
      </c>
      <c r="AY220" s="252" t="s">
        <v>155</v>
      </c>
    </row>
    <row r="221" spans="1:65" s="12" customFormat="1" ht="22.9" customHeight="1">
      <c r="B221" s="202"/>
      <c r="C221" s="203"/>
      <c r="D221" s="204" t="s">
        <v>76</v>
      </c>
      <c r="E221" s="216" t="s">
        <v>156</v>
      </c>
      <c r="F221" s="216" t="s">
        <v>157</v>
      </c>
      <c r="G221" s="203"/>
      <c r="H221" s="203"/>
      <c r="I221" s="206"/>
      <c r="J221" s="217">
        <f>BK221</f>
        <v>0</v>
      </c>
      <c r="K221" s="203"/>
      <c r="L221" s="208"/>
      <c r="M221" s="209"/>
      <c r="N221" s="210"/>
      <c r="O221" s="210"/>
      <c r="P221" s="211">
        <f>SUM(P222:P259)</f>
        <v>0</v>
      </c>
      <c r="Q221" s="210"/>
      <c r="R221" s="211">
        <f>SUM(R222:R259)</f>
        <v>7.0038613600000001</v>
      </c>
      <c r="S221" s="210"/>
      <c r="T221" s="212">
        <f>SUM(T222:T259)</f>
        <v>0.09</v>
      </c>
      <c r="AR221" s="213" t="s">
        <v>84</v>
      </c>
      <c r="AT221" s="214" t="s">
        <v>76</v>
      </c>
      <c r="AU221" s="214" t="s">
        <v>84</v>
      </c>
      <c r="AY221" s="213" t="s">
        <v>155</v>
      </c>
      <c r="BK221" s="215">
        <f>SUM(BK222:BK259)</f>
        <v>0</v>
      </c>
    </row>
    <row r="222" spans="1:65" s="2" customFormat="1" ht="22.15" customHeight="1">
      <c r="A222" s="35"/>
      <c r="B222" s="36"/>
      <c r="C222" s="218" t="s">
        <v>261</v>
      </c>
      <c r="D222" s="218" t="s">
        <v>158</v>
      </c>
      <c r="E222" s="219" t="s">
        <v>159</v>
      </c>
      <c r="F222" s="220" t="s">
        <v>160</v>
      </c>
      <c r="G222" s="221" t="s">
        <v>161</v>
      </c>
      <c r="H222" s="222">
        <v>2</v>
      </c>
      <c r="I222" s="223"/>
      <c r="J222" s="224">
        <f>ROUND(I222*H222,2)</f>
        <v>0</v>
      </c>
      <c r="K222" s="225"/>
      <c r="L222" s="38"/>
      <c r="M222" s="226" t="s">
        <v>1</v>
      </c>
      <c r="N222" s="227" t="s">
        <v>43</v>
      </c>
      <c r="O222" s="76"/>
      <c r="P222" s="228">
        <f>O222*H222</f>
        <v>0</v>
      </c>
      <c r="Q222" s="228">
        <v>0.22133</v>
      </c>
      <c r="R222" s="228">
        <f>Q222*H222</f>
        <v>0.44266</v>
      </c>
      <c r="S222" s="228">
        <v>0</v>
      </c>
      <c r="T222" s="229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0" t="s">
        <v>162</v>
      </c>
      <c r="AT222" s="230" t="s">
        <v>158</v>
      </c>
      <c r="AU222" s="230" t="s">
        <v>134</v>
      </c>
      <c r="AY222" s="17" t="s">
        <v>155</v>
      </c>
      <c r="BE222" s="119">
        <f>IF(N222="základná",J222,0)</f>
        <v>0</v>
      </c>
      <c r="BF222" s="119">
        <f>IF(N222="znížená",J222,0)</f>
        <v>0</v>
      </c>
      <c r="BG222" s="119">
        <f>IF(N222="zákl. prenesená",J222,0)</f>
        <v>0</v>
      </c>
      <c r="BH222" s="119">
        <f>IF(N222="zníž. prenesená",J222,0)</f>
        <v>0</v>
      </c>
      <c r="BI222" s="119">
        <f>IF(N222="nulová",J222,0)</f>
        <v>0</v>
      </c>
      <c r="BJ222" s="17" t="s">
        <v>134</v>
      </c>
      <c r="BK222" s="119">
        <f>ROUND(I222*H222,2)</f>
        <v>0</v>
      </c>
      <c r="BL222" s="17" t="s">
        <v>162</v>
      </c>
      <c r="BM222" s="230" t="s">
        <v>349</v>
      </c>
    </row>
    <row r="223" spans="1:65" s="13" customFormat="1" ht="11.25">
      <c r="B223" s="231"/>
      <c r="C223" s="232"/>
      <c r="D223" s="233" t="s">
        <v>164</v>
      </c>
      <c r="E223" s="234" t="s">
        <v>1</v>
      </c>
      <c r="F223" s="235" t="s">
        <v>587</v>
      </c>
      <c r="G223" s="232"/>
      <c r="H223" s="234" t="s">
        <v>1</v>
      </c>
      <c r="I223" s="236"/>
      <c r="J223" s="232"/>
      <c r="K223" s="232"/>
      <c r="L223" s="237"/>
      <c r="M223" s="238"/>
      <c r="N223" s="239"/>
      <c r="O223" s="239"/>
      <c r="P223" s="239"/>
      <c r="Q223" s="239"/>
      <c r="R223" s="239"/>
      <c r="S223" s="239"/>
      <c r="T223" s="240"/>
      <c r="AT223" s="241" t="s">
        <v>164</v>
      </c>
      <c r="AU223" s="241" t="s">
        <v>134</v>
      </c>
      <c r="AV223" s="13" t="s">
        <v>84</v>
      </c>
      <c r="AW223" s="13" t="s">
        <v>31</v>
      </c>
      <c r="AX223" s="13" t="s">
        <v>77</v>
      </c>
      <c r="AY223" s="241" t="s">
        <v>155</v>
      </c>
    </row>
    <row r="224" spans="1:65" s="14" customFormat="1" ht="11.25">
      <c r="B224" s="242"/>
      <c r="C224" s="243"/>
      <c r="D224" s="233" t="s">
        <v>164</v>
      </c>
      <c r="E224" s="244" t="s">
        <v>1</v>
      </c>
      <c r="F224" s="245" t="s">
        <v>134</v>
      </c>
      <c r="G224" s="243"/>
      <c r="H224" s="246">
        <v>2</v>
      </c>
      <c r="I224" s="247"/>
      <c r="J224" s="243"/>
      <c r="K224" s="243"/>
      <c r="L224" s="248"/>
      <c r="M224" s="249"/>
      <c r="N224" s="250"/>
      <c r="O224" s="250"/>
      <c r="P224" s="250"/>
      <c r="Q224" s="250"/>
      <c r="R224" s="250"/>
      <c r="S224" s="250"/>
      <c r="T224" s="251"/>
      <c r="AT224" s="252" t="s">
        <v>164</v>
      </c>
      <c r="AU224" s="252" t="s">
        <v>134</v>
      </c>
      <c r="AV224" s="14" t="s">
        <v>134</v>
      </c>
      <c r="AW224" s="14" t="s">
        <v>31</v>
      </c>
      <c r="AX224" s="14" t="s">
        <v>84</v>
      </c>
      <c r="AY224" s="252" t="s">
        <v>155</v>
      </c>
    </row>
    <row r="225" spans="1:65" s="2" customFormat="1" ht="34.9" customHeight="1">
      <c r="A225" s="35"/>
      <c r="B225" s="36"/>
      <c r="C225" s="218" t="s">
        <v>367</v>
      </c>
      <c r="D225" s="218" t="s">
        <v>158</v>
      </c>
      <c r="E225" s="219" t="s">
        <v>178</v>
      </c>
      <c r="F225" s="220" t="s">
        <v>179</v>
      </c>
      <c r="G225" s="221" t="s">
        <v>180</v>
      </c>
      <c r="H225" s="222">
        <v>10</v>
      </c>
      <c r="I225" s="223"/>
      <c r="J225" s="224">
        <f>ROUND(I225*H225,2)</f>
        <v>0</v>
      </c>
      <c r="K225" s="225"/>
      <c r="L225" s="38"/>
      <c r="M225" s="226" t="s">
        <v>1</v>
      </c>
      <c r="N225" s="227" t="s">
        <v>43</v>
      </c>
      <c r="O225" s="76"/>
      <c r="P225" s="228">
        <f>O225*H225</f>
        <v>0</v>
      </c>
      <c r="Q225" s="228">
        <v>2.9199999999999999E-3</v>
      </c>
      <c r="R225" s="228">
        <f>Q225*H225</f>
        <v>2.9199999999999997E-2</v>
      </c>
      <c r="S225" s="228">
        <v>0</v>
      </c>
      <c r="T225" s="229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30" t="s">
        <v>162</v>
      </c>
      <c r="AT225" s="230" t="s">
        <v>158</v>
      </c>
      <c r="AU225" s="230" t="s">
        <v>134</v>
      </c>
      <c r="AY225" s="17" t="s">
        <v>155</v>
      </c>
      <c r="BE225" s="119">
        <f>IF(N225="základná",J225,0)</f>
        <v>0</v>
      </c>
      <c r="BF225" s="119">
        <f>IF(N225="znížená",J225,0)</f>
        <v>0</v>
      </c>
      <c r="BG225" s="119">
        <f>IF(N225="zákl. prenesená",J225,0)</f>
        <v>0</v>
      </c>
      <c r="BH225" s="119">
        <f>IF(N225="zníž. prenesená",J225,0)</f>
        <v>0</v>
      </c>
      <c r="BI225" s="119">
        <f>IF(N225="nulová",J225,0)</f>
        <v>0</v>
      </c>
      <c r="BJ225" s="17" t="s">
        <v>134</v>
      </c>
      <c r="BK225" s="119">
        <f>ROUND(I225*H225,2)</f>
        <v>0</v>
      </c>
      <c r="BL225" s="17" t="s">
        <v>162</v>
      </c>
      <c r="BM225" s="230" t="s">
        <v>588</v>
      </c>
    </row>
    <row r="226" spans="1:65" s="13" customFormat="1" ht="11.25">
      <c r="B226" s="231"/>
      <c r="C226" s="232"/>
      <c r="D226" s="233" t="s">
        <v>164</v>
      </c>
      <c r="E226" s="234" t="s">
        <v>1</v>
      </c>
      <c r="F226" s="235" t="s">
        <v>520</v>
      </c>
      <c r="G226" s="232"/>
      <c r="H226" s="234" t="s">
        <v>1</v>
      </c>
      <c r="I226" s="236"/>
      <c r="J226" s="232"/>
      <c r="K226" s="232"/>
      <c r="L226" s="237"/>
      <c r="M226" s="238"/>
      <c r="N226" s="239"/>
      <c r="O226" s="239"/>
      <c r="P226" s="239"/>
      <c r="Q226" s="239"/>
      <c r="R226" s="239"/>
      <c r="S226" s="239"/>
      <c r="T226" s="240"/>
      <c r="AT226" s="241" t="s">
        <v>164</v>
      </c>
      <c r="AU226" s="241" t="s">
        <v>134</v>
      </c>
      <c r="AV226" s="13" t="s">
        <v>84</v>
      </c>
      <c r="AW226" s="13" t="s">
        <v>31</v>
      </c>
      <c r="AX226" s="13" t="s">
        <v>77</v>
      </c>
      <c r="AY226" s="241" t="s">
        <v>155</v>
      </c>
    </row>
    <row r="227" spans="1:65" s="14" customFormat="1" ht="11.25">
      <c r="B227" s="242"/>
      <c r="C227" s="243"/>
      <c r="D227" s="233" t="s">
        <v>164</v>
      </c>
      <c r="E227" s="244" t="s">
        <v>1</v>
      </c>
      <c r="F227" s="245" t="s">
        <v>364</v>
      </c>
      <c r="G227" s="243"/>
      <c r="H227" s="246">
        <v>10</v>
      </c>
      <c r="I227" s="247"/>
      <c r="J227" s="243"/>
      <c r="K227" s="243"/>
      <c r="L227" s="248"/>
      <c r="M227" s="249"/>
      <c r="N227" s="250"/>
      <c r="O227" s="250"/>
      <c r="P227" s="250"/>
      <c r="Q227" s="250"/>
      <c r="R227" s="250"/>
      <c r="S227" s="250"/>
      <c r="T227" s="251"/>
      <c r="AT227" s="252" t="s">
        <v>164</v>
      </c>
      <c r="AU227" s="252" t="s">
        <v>134</v>
      </c>
      <c r="AV227" s="14" t="s">
        <v>134</v>
      </c>
      <c r="AW227" s="14" t="s">
        <v>31</v>
      </c>
      <c r="AX227" s="14" t="s">
        <v>84</v>
      </c>
      <c r="AY227" s="252" t="s">
        <v>155</v>
      </c>
    </row>
    <row r="228" spans="1:65" s="2" customFormat="1" ht="22.15" customHeight="1">
      <c r="A228" s="35"/>
      <c r="B228" s="36"/>
      <c r="C228" s="218" t="s">
        <v>369</v>
      </c>
      <c r="D228" s="218" t="s">
        <v>158</v>
      </c>
      <c r="E228" s="219" t="s">
        <v>188</v>
      </c>
      <c r="F228" s="220" t="s">
        <v>189</v>
      </c>
      <c r="G228" s="221" t="s">
        <v>180</v>
      </c>
      <c r="H228" s="222">
        <v>10</v>
      </c>
      <c r="I228" s="223"/>
      <c r="J228" s="224">
        <f>ROUND(I228*H228,2)</f>
        <v>0</v>
      </c>
      <c r="K228" s="225"/>
      <c r="L228" s="38"/>
      <c r="M228" s="226" t="s">
        <v>1</v>
      </c>
      <c r="N228" s="227" t="s">
        <v>43</v>
      </c>
      <c r="O228" s="76"/>
      <c r="P228" s="228">
        <f>O228*H228</f>
        <v>0</v>
      </c>
      <c r="Q228" s="228">
        <v>1.0000000000000001E-5</v>
      </c>
      <c r="R228" s="228">
        <f>Q228*H228</f>
        <v>1E-4</v>
      </c>
      <c r="S228" s="228">
        <v>0</v>
      </c>
      <c r="T228" s="229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30" t="s">
        <v>162</v>
      </c>
      <c r="AT228" s="230" t="s">
        <v>158</v>
      </c>
      <c r="AU228" s="230" t="s">
        <v>134</v>
      </c>
      <c r="AY228" s="17" t="s">
        <v>155</v>
      </c>
      <c r="BE228" s="119">
        <f>IF(N228="základná",J228,0)</f>
        <v>0</v>
      </c>
      <c r="BF228" s="119">
        <f>IF(N228="znížená",J228,0)</f>
        <v>0</v>
      </c>
      <c r="BG228" s="119">
        <f>IF(N228="zákl. prenesená",J228,0)</f>
        <v>0</v>
      </c>
      <c r="BH228" s="119">
        <f>IF(N228="zníž. prenesená",J228,0)</f>
        <v>0</v>
      </c>
      <c r="BI228" s="119">
        <f>IF(N228="nulová",J228,0)</f>
        <v>0</v>
      </c>
      <c r="BJ228" s="17" t="s">
        <v>134</v>
      </c>
      <c r="BK228" s="119">
        <f>ROUND(I228*H228,2)</f>
        <v>0</v>
      </c>
      <c r="BL228" s="17" t="s">
        <v>162</v>
      </c>
      <c r="BM228" s="230" t="s">
        <v>370</v>
      </c>
    </row>
    <row r="229" spans="1:65" s="2" customFormat="1" ht="30" customHeight="1">
      <c r="A229" s="35"/>
      <c r="B229" s="36"/>
      <c r="C229" s="218" t="s">
        <v>371</v>
      </c>
      <c r="D229" s="218" t="s">
        <v>158</v>
      </c>
      <c r="E229" s="219" t="s">
        <v>372</v>
      </c>
      <c r="F229" s="220" t="s">
        <v>373</v>
      </c>
      <c r="G229" s="221" t="s">
        <v>174</v>
      </c>
      <c r="H229" s="222">
        <v>8</v>
      </c>
      <c r="I229" s="223"/>
      <c r="J229" s="224">
        <f>ROUND(I229*H229,2)</f>
        <v>0</v>
      </c>
      <c r="K229" s="225"/>
      <c r="L229" s="38"/>
      <c r="M229" s="226" t="s">
        <v>1</v>
      </c>
      <c r="N229" s="227" t="s">
        <v>43</v>
      </c>
      <c r="O229" s="76"/>
      <c r="P229" s="228">
        <f>O229*H229</f>
        <v>0</v>
      </c>
      <c r="Q229" s="228">
        <v>0.15112999999999999</v>
      </c>
      <c r="R229" s="228">
        <f>Q229*H229</f>
        <v>1.2090399999999999</v>
      </c>
      <c r="S229" s="228">
        <v>0</v>
      </c>
      <c r="T229" s="229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30" t="s">
        <v>162</v>
      </c>
      <c r="AT229" s="230" t="s">
        <v>158</v>
      </c>
      <c r="AU229" s="230" t="s">
        <v>134</v>
      </c>
      <c r="AY229" s="17" t="s">
        <v>155</v>
      </c>
      <c r="BE229" s="119">
        <f>IF(N229="základná",J229,0)</f>
        <v>0</v>
      </c>
      <c r="BF229" s="119">
        <f>IF(N229="znížená",J229,0)</f>
        <v>0</v>
      </c>
      <c r="BG229" s="119">
        <f>IF(N229="zákl. prenesená",J229,0)</f>
        <v>0</v>
      </c>
      <c r="BH229" s="119">
        <f>IF(N229="zníž. prenesená",J229,0)</f>
        <v>0</v>
      </c>
      <c r="BI229" s="119">
        <f>IF(N229="nulová",J229,0)</f>
        <v>0</v>
      </c>
      <c r="BJ229" s="17" t="s">
        <v>134</v>
      </c>
      <c r="BK229" s="119">
        <f>ROUND(I229*H229,2)</f>
        <v>0</v>
      </c>
      <c r="BL229" s="17" t="s">
        <v>162</v>
      </c>
      <c r="BM229" s="230" t="s">
        <v>589</v>
      </c>
    </row>
    <row r="230" spans="1:65" s="13" customFormat="1" ht="11.25">
      <c r="B230" s="231"/>
      <c r="C230" s="232"/>
      <c r="D230" s="233" t="s">
        <v>164</v>
      </c>
      <c r="E230" s="234" t="s">
        <v>1</v>
      </c>
      <c r="F230" s="235" t="s">
        <v>470</v>
      </c>
      <c r="G230" s="232"/>
      <c r="H230" s="234" t="s">
        <v>1</v>
      </c>
      <c r="I230" s="236"/>
      <c r="J230" s="232"/>
      <c r="K230" s="232"/>
      <c r="L230" s="237"/>
      <c r="M230" s="238"/>
      <c r="N230" s="239"/>
      <c r="O230" s="239"/>
      <c r="P230" s="239"/>
      <c r="Q230" s="239"/>
      <c r="R230" s="239"/>
      <c r="S230" s="239"/>
      <c r="T230" s="240"/>
      <c r="AT230" s="241" t="s">
        <v>164</v>
      </c>
      <c r="AU230" s="241" t="s">
        <v>134</v>
      </c>
      <c r="AV230" s="13" t="s">
        <v>84</v>
      </c>
      <c r="AW230" s="13" t="s">
        <v>31</v>
      </c>
      <c r="AX230" s="13" t="s">
        <v>77</v>
      </c>
      <c r="AY230" s="241" t="s">
        <v>155</v>
      </c>
    </row>
    <row r="231" spans="1:65" s="14" customFormat="1" ht="11.25">
      <c r="B231" s="242"/>
      <c r="C231" s="243"/>
      <c r="D231" s="233" t="s">
        <v>164</v>
      </c>
      <c r="E231" s="244" t="s">
        <v>1</v>
      </c>
      <c r="F231" s="245" t="s">
        <v>590</v>
      </c>
      <c r="G231" s="243"/>
      <c r="H231" s="246">
        <v>8</v>
      </c>
      <c r="I231" s="247"/>
      <c r="J231" s="243"/>
      <c r="K231" s="243"/>
      <c r="L231" s="248"/>
      <c r="M231" s="249"/>
      <c r="N231" s="250"/>
      <c r="O231" s="250"/>
      <c r="P231" s="250"/>
      <c r="Q231" s="250"/>
      <c r="R231" s="250"/>
      <c r="S231" s="250"/>
      <c r="T231" s="251"/>
      <c r="AT231" s="252" t="s">
        <v>164</v>
      </c>
      <c r="AU231" s="252" t="s">
        <v>134</v>
      </c>
      <c r="AV231" s="14" t="s">
        <v>134</v>
      </c>
      <c r="AW231" s="14" t="s">
        <v>31</v>
      </c>
      <c r="AX231" s="14" t="s">
        <v>84</v>
      </c>
      <c r="AY231" s="252" t="s">
        <v>155</v>
      </c>
    </row>
    <row r="232" spans="1:65" s="2" customFormat="1" ht="22.15" customHeight="1">
      <c r="A232" s="35"/>
      <c r="B232" s="36"/>
      <c r="C232" s="253" t="s">
        <v>376</v>
      </c>
      <c r="D232" s="253" t="s">
        <v>166</v>
      </c>
      <c r="E232" s="254" t="s">
        <v>472</v>
      </c>
      <c r="F232" s="255" t="s">
        <v>473</v>
      </c>
      <c r="G232" s="256" t="s">
        <v>161</v>
      </c>
      <c r="H232" s="257">
        <v>8.08</v>
      </c>
      <c r="I232" s="258"/>
      <c r="J232" s="259">
        <f>ROUND(I232*H232,2)</f>
        <v>0</v>
      </c>
      <c r="K232" s="260"/>
      <c r="L232" s="261"/>
      <c r="M232" s="262" t="s">
        <v>1</v>
      </c>
      <c r="N232" s="263" t="s">
        <v>43</v>
      </c>
      <c r="O232" s="76"/>
      <c r="P232" s="228">
        <f>O232*H232</f>
        <v>0</v>
      </c>
      <c r="Q232" s="228">
        <v>0.09</v>
      </c>
      <c r="R232" s="228">
        <f>Q232*H232</f>
        <v>0.72719999999999996</v>
      </c>
      <c r="S232" s="228">
        <v>0</v>
      </c>
      <c r="T232" s="229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30" t="s">
        <v>169</v>
      </c>
      <c r="AT232" s="230" t="s">
        <v>166</v>
      </c>
      <c r="AU232" s="230" t="s">
        <v>134</v>
      </c>
      <c r="AY232" s="17" t="s">
        <v>155</v>
      </c>
      <c r="BE232" s="119">
        <f>IF(N232="základná",J232,0)</f>
        <v>0</v>
      </c>
      <c r="BF232" s="119">
        <f>IF(N232="znížená",J232,0)</f>
        <v>0</v>
      </c>
      <c r="BG232" s="119">
        <f>IF(N232="zákl. prenesená",J232,0)</f>
        <v>0</v>
      </c>
      <c r="BH232" s="119">
        <f>IF(N232="zníž. prenesená",J232,0)</f>
        <v>0</v>
      </c>
      <c r="BI232" s="119">
        <f>IF(N232="nulová",J232,0)</f>
        <v>0</v>
      </c>
      <c r="BJ232" s="17" t="s">
        <v>134</v>
      </c>
      <c r="BK232" s="119">
        <f>ROUND(I232*H232,2)</f>
        <v>0</v>
      </c>
      <c r="BL232" s="17" t="s">
        <v>162</v>
      </c>
      <c r="BM232" s="230" t="s">
        <v>591</v>
      </c>
    </row>
    <row r="233" spans="1:65" s="14" customFormat="1" ht="11.25">
      <c r="B233" s="242"/>
      <c r="C233" s="243"/>
      <c r="D233" s="233" t="s">
        <v>164</v>
      </c>
      <c r="E233" s="243"/>
      <c r="F233" s="245" t="s">
        <v>592</v>
      </c>
      <c r="G233" s="243"/>
      <c r="H233" s="246">
        <v>8.08</v>
      </c>
      <c r="I233" s="247"/>
      <c r="J233" s="243"/>
      <c r="K233" s="243"/>
      <c r="L233" s="248"/>
      <c r="M233" s="249"/>
      <c r="N233" s="250"/>
      <c r="O233" s="250"/>
      <c r="P233" s="250"/>
      <c r="Q233" s="250"/>
      <c r="R233" s="250"/>
      <c r="S233" s="250"/>
      <c r="T233" s="251"/>
      <c r="AT233" s="252" t="s">
        <v>164</v>
      </c>
      <c r="AU233" s="252" t="s">
        <v>134</v>
      </c>
      <c r="AV233" s="14" t="s">
        <v>134</v>
      </c>
      <c r="AW233" s="14" t="s">
        <v>4</v>
      </c>
      <c r="AX233" s="14" t="s">
        <v>84</v>
      </c>
      <c r="AY233" s="252" t="s">
        <v>155</v>
      </c>
    </row>
    <row r="234" spans="1:65" s="2" customFormat="1" ht="30" customHeight="1">
      <c r="A234" s="35"/>
      <c r="B234" s="36"/>
      <c r="C234" s="218" t="s">
        <v>381</v>
      </c>
      <c r="D234" s="218" t="s">
        <v>158</v>
      </c>
      <c r="E234" s="219" t="s">
        <v>593</v>
      </c>
      <c r="F234" s="220" t="s">
        <v>594</v>
      </c>
      <c r="G234" s="221" t="s">
        <v>174</v>
      </c>
      <c r="H234" s="222">
        <v>16.3</v>
      </c>
      <c r="I234" s="223"/>
      <c r="J234" s="224">
        <f>ROUND(I234*H234,2)</f>
        <v>0</v>
      </c>
      <c r="K234" s="225"/>
      <c r="L234" s="38"/>
      <c r="M234" s="226" t="s">
        <v>1</v>
      </c>
      <c r="N234" s="227" t="s">
        <v>43</v>
      </c>
      <c r="O234" s="76"/>
      <c r="P234" s="228">
        <f>O234*H234</f>
        <v>0</v>
      </c>
      <c r="Q234" s="228">
        <v>0.12662000000000001</v>
      </c>
      <c r="R234" s="228">
        <f>Q234*H234</f>
        <v>2.0639060000000002</v>
      </c>
      <c r="S234" s="228">
        <v>0</v>
      </c>
      <c r="T234" s="229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30" t="s">
        <v>162</v>
      </c>
      <c r="AT234" s="230" t="s">
        <v>158</v>
      </c>
      <c r="AU234" s="230" t="s">
        <v>134</v>
      </c>
      <c r="AY234" s="17" t="s">
        <v>155</v>
      </c>
      <c r="BE234" s="119">
        <f>IF(N234="základná",J234,0)</f>
        <v>0</v>
      </c>
      <c r="BF234" s="119">
        <f>IF(N234="znížená",J234,0)</f>
        <v>0</v>
      </c>
      <c r="BG234" s="119">
        <f>IF(N234="zákl. prenesená",J234,0)</f>
        <v>0</v>
      </c>
      <c r="BH234" s="119">
        <f>IF(N234="zníž. prenesená",J234,0)</f>
        <v>0</v>
      </c>
      <c r="BI234" s="119">
        <f>IF(N234="nulová",J234,0)</f>
        <v>0</v>
      </c>
      <c r="BJ234" s="17" t="s">
        <v>134</v>
      </c>
      <c r="BK234" s="119">
        <f>ROUND(I234*H234,2)</f>
        <v>0</v>
      </c>
      <c r="BL234" s="17" t="s">
        <v>162</v>
      </c>
      <c r="BM234" s="230" t="s">
        <v>595</v>
      </c>
    </row>
    <row r="235" spans="1:65" s="13" customFormat="1" ht="11.25">
      <c r="B235" s="231"/>
      <c r="C235" s="232"/>
      <c r="D235" s="233" t="s">
        <v>164</v>
      </c>
      <c r="E235" s="234" t="s">
        <v>1</v>
      </c>
      <c r="F235" s="235" t="s">
        <v>596</v>
      </c>
      <c r="G235" s="232"/>
      <c r="H235" s="234" t="s">
        <v>1</v>
      </c>
      <c r="I235" s="236"/>
      <c r="J235" s="232"/>
      <c r="K235" s="232"/>
      <c r="L235" s="237"/>
      <c r="M235" s="238"/>
      <c r="N235" s="239"/>
      <c r="O235" s="239"/>
      <c r="P235" s="239"/>
      <c r="Q235" s="239"/>
      <c r="R235" s="239"/>
      <c r="S235" s="239"/>
      <c r="T235" s="240"/>
      <c r="AT235" s="241" t="s">
        <v>164</v>
      </c>
      <c r="AU235" s="241" t="s">
        <v>134</v>
      </c>
      <c r="AV235" s="13" t="s">
        <v>84</v>
      </c>
      <c r="AW235" s="13" t="s">
        <v>31</v>
      </c>
      <c r="AX235" s="13" t="s">
        <v>77</v>
      </c>
      <c r="AY235" s="241" t="s">
        <v>155</v>
      </c>
    </row>
    <row r="236" spans="1:65" s="14" customFormat="1" ht="11.25">
      <c r="B236" s="242"/>
      <c r="C236" s="243"/>
      <c r="D236" s="233" t="s">
        <v>164</v>
      </c>
      <c r="E236" s="244" t="s">
        <v>1</v>
      </c>
      <c r="F236" s="245" t="s">
        <v>597</v>
      </c>
      <c r="G236" s="243"/>
      <c r="H236" s="246">
        <v>16.3</v>
      </c>
      <c r="I236" s="247"/>
      <c r="J236" s="243"/>
      <c r="K236" s="243"/>
      <c r="L236" s="248"/>
      <c r="M236" s="249"/>
      <c r="N236" s="250"/>
      <c r="O236" s="250"/>
      <c r="P236" s="250"/>
      <c r="Q236" s="250"/>
      <c r="R236" s="250"/>
      <c r="S236" s="250"/>
      <c r="T236" s="251"/>
      <c r="AT236" s="252" t="s">
        <v>164</v>
      </c>
      <c r="AU236" s="252" t="s">
        <v>134</v>
      </c>
      <c r="AV236" s="14" t="s">
        <v>134</v>
      </c>
      <c r="AW236" s="14" t="s">
        <v>31</v>
      </c>
      <c r="AX236" s="14" t="s">
        <v>84</v>
      </c>
      <c r="AY236" s="252" t="s">
        <v>155</v>
      </c>
    </row>
    <row r="237" spans="1:65" s="2" customFormat="1" ht="19.899999999999999" customHeight="1">
      <c r="A237" s="35"/>
      <c r="B237" s="36"/>
      <c r="C237" s="253" t="s">
        <v>389</v>
      </c>
      <c r="D237" s="253" t="s">
        <v>166</v>
      </c>
      <c r="E237" s="254" t="s">
        <v>598</v>
      </c>
      <c r="F237" s="255" t="s">
        <v>599</v>
      </c>
      <c r="G237" s="256" t="s">
        <v>161</v>
      </c>
      <c r="H237" s="257">
        <v>16.463000000000001</v>
      </c>
      <c r="I237" s="258"/>
      <c r="J237" s="259">
        <f>ROUND(I237*H237,2)</f>
        <v>0</v>
      </c>
      <c r="K237" s="260"/>
      <c r="L237" s="261"/>
      <c r="M237" s="262" t="s">
        <v>1</v>
      </c>
      <c r="N237" s="263" t="s">
        <v>43</v>
      </c>
      <c r="O237" s="76"/>
      <c r="P237" s="228">
        <f>O237*H237</f>
        <v>0</v>
      </c>
      <c r="Q237" s="228">
        <v>2.3E-2</v>
      </c>
      <c r="R237" s="228">
        <f>Q237*H237</f>
        <v>0.37864900000000001</v>
      </c>
      <c r="S237" s="228">
        <v>0</v>
      </c>
      <c r="T237" s="229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30" t="s">
        <v>169</v>
      </c>
      <c r="AT237" s="230" t="s">
        <v>166</v>
      </c>
      <c r="AU237" s="230" t="s">
        <v>134</v>
      </c>
      <c r="AY237" s="17" t="s">
        <v>155</v>
      </c>
      <c r="BE237" s="119">
        <f>IF(N237="základná",J237,0)</f>
        <v>0</v>
      </c>
      <c r="BF237" s="119">
        <f>IF(N237="znížená",J237,0)</f>
        <v>0</v>
      </c>
      <c r="BG237" s="119">
        <f>IF(N237="zákl. prenesená",J237,0)</f>
        <v>0</v>
      </c>
      <c r="BH237" s="119">
        <f>IF(N237="zníž. prenesená",J237,0)</f>
        <v>0</v>
      </c>
      <c r="BI237" s="119">
        <f>IF(N237="nulová",J237,0)</f>
        <v>0</v>
      </c>
      <c r="BJ237" s="17" t="s">
        <v>134</v>
      </c>
      <c r="BK237" s="119">
        <f>ROUND(I237*H237,2)</f>
        <v>0</v>
      </c>
      <c r="BL237" s="17" t="s">
        <v>162</v>
      </c>
      <c r="BM237" s="230" t="s">
        <v>600</v>
      </c>
    </row>
    <row r="238" spans="1:65" s="14" customFormat="1" ht="11.25">
      <c r="B238" s="242"/>
      <c r="C238" s="243"/>
      <c r="D238" s="233" t="s">
        <v>164</v>
      </c>
      <c r="E238" s="243"/>
      <c r="F238" s="245" t="s">
        <v>601</v>
      </c>
      <c r="G238" s="243"/>
      <c r="H238" s="246">
        <v>16.463000000000001</v>
      </c>
      <c r="I238" s="247"/>
      <c r="J238" s="243"/>
      <c r="K238" s="243"/>
      <c r="L238" s="248"/>
      <c r="M238" s="249"/>
      <c r="N238" s="250"/>
      <c r="O238" s="250"/>
      <c r="P238" s="250"/>
      <c r="Q238" s="250"/>
      <c r="R238" s="250"/>
      <c r="S238" s="250"/>
      <c r="T238" s="251"/>
      <c r="AT238" s="252" t="s">
        <v>164</v>
      </c>
      <c r="AU238" s="252" t="s">
        <v>134</v>
      </c>
      <c r="AV238" s="14" t="s">
        <v>134</v>
      </c>
      <c r="AW238" s="14" t="s">
        <v>4</v>
      </c>
      <c r="AX238" s="14" t="s">
        <v>84</v>
      </c>
      <c r="AY238" s="252" t="s">
        <v>155</v>
      </c>
    </row>
    <row r="239" spans="1:65" s="2" customFormat="1" ht="22.15" customHeight="1">
      <c r="A239" s="35"/>
      <c r="B239" s="36"/>
      <c r="C239" s="218" t="s">
        <v>396</v>
      </c>
      <c r="D239" s="218" t="s">
        <v>158</v>
      </c>
      <c r="E239" s="219" t="s">
        <v>382</v>
      </c>
      <c r="F239" s="220" t="s">
        <v>383</v>
      </c>
      <c r="G239" s="221" t="s">
        <v>384</v>
      </c>
      <c r="H239" s="222">
        <v>0.97199999999999998</v>
      </c>
      <c r="I239" s="223"/>
      <c r="J239" s="224">
        <f>ROUND(I239*H239,2)</f>
        <v>0</v>
      </c>
      <c r="K239" s="225"/>
      <c r="L239" s="38"/>
      <c r="M239" s="226" t="s">
        <v>1</v>
      </c>
      <c r="N239" s="227" t="s">
        <v>43</v>
      </c>
      <c r="O239" s="76"/>
      <c r="P239" s="228">
        <f>O239*H239</f>
        <v>0</v>
      </c>
      <c r="Q239" s="228">
        <v>2.2151299999999998</v>
      </c>
      <c r="R239" s="228">
        <f>Q239*H239</f>
        <v>2.1531063599999998</v>
      </c>
      <c r="S239" s="228">
        <v>0</v>
      </c>
      <c r="T239" s="229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30" t="s">
        <v>162</v>
      </c>
      <c r="AT239" s="230" t="s">
        <v>158</v>
      </c>
      <c r="AU239" s="230" t="s">
        <v>134</v>
      </c>
      <c r="AY239" s="17" t="s">
        <v>155</v>
      </c>
      <c r="BE239" s="119">
        <f>IF(N239="základná",J239,0)</f>
        <v>0</v>
      </c>
      <c r="BF239" s="119">
        <f>IF(N239="znížená",J239,0)</f>
        <v>0</v>
      </c>
      <c r="BG239" s="119">
        <f>IF(N239="zákl. prenesená",J239,0)</f>
        <v>0</v>
      </c>
      <c r="BH239" s="119">
        <f>IF(N239="zníž. prenesená",J239,0)</f>
        <v>0</v>
      </c>
      <c r="BI239" s="119">
        <f>IF(N239="nulová",J239,0)</f>
        <v>0</v>
      </c>
      <c r="BJ239" s="17" t="s">
        <v>134</v>
      </c>
      <c r="BK239" s="119">
        <f>ROUND(I239*H239,2)</f>
        <v>0</v>
      </c>
      <c r="BL239" s="17" t="s">
        <v>162</v>
      </c>
      <c r="BM239" s="230" t="s">
        <v>385</v>
      </c>
    </row>
    <row r="240" spans="1:65" s="13" customFormat="1" ht="11.25">
      <c r="B240" s="231"/>
      <c r="C240" s="232"/>
      <c r="D240" s="233" t="s">
        <v>164</v>
      </c>
      <c r="E240" s="234" t="s">
        <v>1</v>
      </c>
      <c r="F240" s="235" t="s">
        <v>596</v>
      </c>
      <c r="G240" s="232"/>
      <c r="H240" s="234" t="s">
        <v>1</v>
      </c>
      <c r="I240" s="236"/>
      <c r="J240" s="232"/>
      <c r="K240" s="232"/>
      <c r="L240" s="237"/>
      <c r="M240" s="238"/>
      <c r="N240" s="239"/>
      <c r="O240" s="239"/>
      <c r="P240" s="239"/>
      <c r="Q240" s="239"/>
      <c r="R240" s="239"/>
      <c r="S240" s="239"/>
      <c r="T240" s="240"/>
      <c r="AT240" s="241" t="s">
        <v>164</v>
      </c>
      <c r="AU240" s="241" t="s">
        <v>134</v>
      </c>
      <c r="AV240" s="13" t="s">
        <v>84</v>
      </c>
      <c r="AW240" s="13" t="s">
        <v>31</v>
      </c>
      <c r="AX240" s="13" t="s">
        <v>77</v>
      </c>
      <c r="AY240" s="241" t="s">
        <v>155</v>
      </c>
    </row>
    <row r="241" spans="1:65" s="14" customFormat="1" ht="11.25">
      <c r="B241" s="242"/>
      <c r="C241" s="243"/>
      <c r="D241" s="233" t="s">
        <v>164</v>
      </c>
      <c r="E241" s="244" t="s">
        <v>1</v>
      </c>
      <c r="F241" s="245" t="s">
        <v>602</v>
      </c>
      <c r="G241" s="243"/>
      <c r="H241" s="246">
        <v>0.65200000000000002</v>
      </c>
      <c r="I241" s="247"/>
      <c r="J241" s="243"/>
      <c r="K241" s="243"/>
      <c r="L241" s="248"/>
      <c r="M241" s="249"/>
      <c r="N241" s="250"/>
      <c r="O241" s="250"/>
      <c r="P241" s="250"/>
      <c r="Q241" s="250"/>
      <c r="R241" s="250"/>
      <c r="S241" s="250"/>
      <c r="T241" s="251"/>
      <c r="AT241" s="252" t="s">
        <v>164</v>
      </c>
      <c r="AU241" s="252" t="s">
        <v>134</v>
      </c>
      <c r="AV241" s="14" t="s">
        <v>134</v>
      </c>
      <c r="AW241" s="14" t="s">
        <v>31</v>
      </c>
      <c r="AX241" s="14" t="s">
        <v>77</v>
      </c>
      <c r="AY241" s="252" t="s">
        <v>155</v>
      </c>
    </row>
    <row r="242" spans="1:65" s="13" customFormat="1" ht="11.25">
      <c r="B242" s="231"/>
      <c r="C242" s="232"/>
      <c r="D242" s="233" t="s">
        <v>164</v>
      </c>
      <c r="E242" s="234" t="s">
        <v>1</v>
      </c>
      <c r="F242" s="235" t="s">
        <v>470</v>
      </c>
      <c r="G242" s="232"/>
      <c r="H242" s="234" t="s">
        <v>1</v>
      </c>
      <c r="I242" s="236"/>
      <c r="J242" s="232"/>
      <c r="K242" s="232"/>
      <c r="L242" s="237"/>
      <c r="M242" s="238"/>
      <c r="N242" s="239"/>
      <c r="O242" s="239"/>
      <c r="P242" s="239"/>
      <c r="Q242" s="239"/>
      <c r="R242" s="239"/>
      <c r="S242" s="239"/>
      <c r="T242" s="240"/>
      <c r="AT242" s="241" t="s">
        <v>164</v>
      </c>
      <c r="AU242" s="241" t="s">
        <v>134</v>
      </c>
      <c r="AV242" s="13" t="s">
        <v>84</v>
      </c>
      <c r="AW242" s="13" t="s">
        <v>31</v>
      </c>
      <c r="AX242" s="13" t="s">
        <v>77</v>
      </c>
      <c r="AY242" s="241" t="s">
        <v>155</v>
      </c>
    </row>
    <row r="243" spans="1:65" s="14" customFormat="1" ht="11.25">
      <c r="B243" s="242"/>
      <c r="C243" s="243"/>
      <c r="D243" s="233" t="s">
        <v>164</v>
      </c>
      <c r="E243" s="244" t="s">
        <v>1</v>
      </c>
      <c r="F243" s="245" t="s">
        <v>603</v>
      </c>
      <c r="G243" s="243"/>
      <c r="H243" s="246">
        <v>0.32</v>
      </c>
      <c r="I243" s="247"/>
      <c r="J243" s="243"/>
      <c r="K243" s="243"/>
      <c r="L243" s="248"/>
      <c r="M243" s="249"/>
      <c r="N243" s="250"/>
      <c r="O243" s="250"/>
      <c r="P243" s="250"/>
      <c r="Q243" s="250"/>
      <c r="R243" s="250"/>
      <c r="S243" s="250"/>
      <c r="T243" s="251"/>
      <c r="AT243" s="252" t="s">
        <v>164</v>
      </c>
      <c r="AU243" s="252" t="s">
        <v>134</v>
      </c>
      <c r="AV243" s="14" t="s">
        <v>134</v>
      </c>
      <c r="AW243" s="14" t="s">
        <v>31</v>
      </c>
      <c r="AX243" s="14" t="s">
        <v>77</v>
      </c>
      <c r="AY243" s="252" t="s">
        <v>155</v>
      </c>
    </row>
    <row r="244" spans="1:65" s="15" customFormat="1" ht="11.25">
      <c r="B244" s="269"/>
      <c r="C244" s="270"/>
      <c r="D244" s="233" t="s">
        <v>164</v>
      </c>
      <c r="E244" s="271" t="s">
        <v>1</v>
      </c>
      <c r="F244" s="272" t="s">
        <v>223</v>
      </c>
      <c r="G244" s="270"/>
      <c r="H244" s="273">
        <v>0.97199999999999998</v>
      </c>
      <c r="I244" s="274"/>
      <c r="J244" s="270"/>
      <c r="K244" s="270"/>
      <c r="L244" s="275"/>
      <c r="M244" s="276"/>
      <c r="N244" s="277"/>
      <c r="O244" s="277"/>
      <c r="P244" s="277"/>
      <c r="Q244" s="277"/>
      <c r="R244" s="277"/>
      <c r="S244" s="277"/>
      <c r="T244" s="278"/>
      <c r="AT244" s="279" t="s">
        <v>164</v>
      </c>
      <c r="AU244" s="279" t="s">
        <v>134</v>
      </c>
      <c r="AV244" s="15" t="s">
        <v>162</v>
      </c>
      <c r="AW244" s="15" t="s">
        <v>31</v>
      </c>
      <c r="AX244" s="15" t="s">
        <v>84</v>
      </c>
      <c r="AY244" s="279" t="s">
        <v>155</v>
      </c>
    </row>
    <row r="245" spans="1:65" s="2" customFormat="1" ht="22.15" customHeight="1">
      <c r="A245" s="35"/>
      <c r="B245" s="36"/>
      <c r="C245" s="218" t="s">
        <v>398</v>
      </c>
      <c r="D245" s="218" t="s">
        <v>158</v>
      </c>
      <c r="E245" s="219" t="s">
        <v>390</v>
      </c>
      <c r="F245" s="220" t="s">
        <v>391</v>
      </c>
      <c r="G245" s="221" t="s">
        <v>174</v>
      </c>
      <c r="H245" s="222">
        <v>16</v>
      </c>
      <c r="I245" s="223"/>
      <c r="J245" s="224">
        <f>ROUND(I245*H245,2)</f>
        <v>0</v>
      </c>
      <c r="K245" s="225"/>
      <c r="L245" s="38"/>
      <c r="M245" s="226" t="s">
        <v>1</v>
      </c>
      <c r="N245" s="227" t="s">
        <v>43</v>
      </c>
      <c r="O245" s="76"/>
      <c r="P245" s="228">
        <f>O245*H245</f>
        <v>0</v>
      </c>
      <c r="Q245" s="228">
        <v>0</v>
      </c>
      <c r="R245" s="228">
        <f>Q245*H245</f>
        <v>0</v>
      </c>
      <c r="S245" s="228">
        <v>0</v>
      </c>
      <c r="T245" s="229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30" t="s">
        <v>162</v>
      </c>
      <c r="AT245" s="230" t="s">
        <v>158</v>
      </c>
      <c r="AU245" s="230" t="s">
        <v>134</v>
      </c>
      <c r="AY245" s="17" t="s">
        <v>155</v>
      </c>
      <c r="BE245" s="119">
        <f>IF(N245="základná",J245,0)</f>
        <v>0</v>
      </c>
      <c r="BF245" s="119">
        <f>IF(N245="znížená",J245,0)</f>
        <v>0</v>
      </c>
      <c r="BG245" s="119">
        <f>IF(N245="zákl. prenesená",J245,0)</f>
        <v>0</v>
      </c>
      <c r="BH245" s="119">
        <f>IF(N245="zníž. prenesená",J245,0)</f>
        <v>0</v>
      </c>
      <c r="BI245" s="119">
        <f>IF(N245="nulová",J245,0)</f>
        <v>0</v>
      </c>
      <c r="BJ245" s="17" t="s">
        <v>134</v>
      </c>
      <c r="BK245" s="119">
        <f>ROUND(I245*H245,2)</f>
        <v>0</v>
      </c>
      <c r="BL245" s="17" t="s">
        <v>162</v>
      </c>
      <c r="BM245" s="230" t="s">
        <v>392</v>
      </c>
    </row>
    <row r="246" spans="1:65" s="13" customFormat="1" ht="11.25">
      <c r="B246" s="231"/>
      <c r="C246" s="232"/>
      <c r="D246" s="233" t="s">
        <v>164</v>
      </c>
      <c r="E246" s="234" t="s">
        <v>1</v>
      </c>
      <c r="F246" s="235" t="s">
        <v>393</v>
      </c>
      <c r="G246" s="232"/>
      <c r="H246" s="234" t="s">
        <v>1</v>
      </c>
      <c r="I246" s="236"/>
      <c r="J246" s="232"/>
      <c r="K246" s="232"/>
      <c r="L246" s="237"/>
      <c r="M246" s="238"/>
      <c r="N246" s="239"/>
      <c r="O246" s="239"/>
      <c r="P246" s="239"/>
      <c r="Q246" s="239"/>
      <c r="R246" s="239"/>
      <c r="S246" s="239"/>
      <c r="T246" s="240"/>
      <c r="AT246" s="241" t="s">
        <v>164</v>
      </c>
      <c r="AU246" s="241" t="s">
        <v>134</v>
      </c>
      <c r="AV246" s="13" t="s">
        <v>84</v>
      </c>
      <c r="AW246" s="13" t="s">
        <v>31</v>
      </c>
      <c r="AX246" s="13" t="s">
        <v>77</v>
      </c>
      <c r="AY246" s="241" t="s">
        <v>155</v>
      </c>
    </row>
    <row r="247" spans="1:65" s="14" customFormat="1" ht="11.25">
      <c r="B247" s="242"/>
      <c r="C247" s="243"/>
      <c r="D247" s="233" t="s">
        <v>164</v>
      </c>
      <c r="E247" s="244" t="s">
        <v>1</v>
      </c>
      <c r="F247" s="245" t="s">
        <v>281</v>
      </c>
      <c r="G247" s="243"/>
      <c r="H247" s="246">
        <v>8</v>
      </c>
      <c r="I247" s="247"/>
      <c r="J247" s="243"/>
      <c r="K247" s="243"/>
      <c r="L247" s="248"/>
      <c r="M247" s="249"/>
      <c r="N247" s="250"/>
      <c r="O247" s="250"/>
      <c r="P247" s="250"/>
      <c r="Q247" s="250"/>
      <c r="R247" s="250"/>
      <c r="S247" s="250"/>
      <c r="T247" s="251"/>
      <c r="AT247" s="252" t="s">
        <v>164</v>
      </c>
      <c r="AU247" s="252" t="s">
        <v>134</v>
      </c>
      <c r="AV247" s="14" t="s">
        <v>134</v>
      </c>
      <c r="AW247" s="14" t="s">
        <v>31</v>
      </c>
      <c r="AX247" s="14" t="s">
        <v>77</v>
      </c>
      <c r="AY247" s="252" t="s">
        <v>155</v>
      </c>
    </row>
    <row r="248" spans="1:65" s="13" customFormat="1" ht="11.25">
      <c r="B248" s="231"/>
      <c r="C248" s="232"/>
      <c r="D248" s="233" t="s">
        <v>164</v>
      </c>
      <c r="E248" s="234" t="s">
        <v>1</v>
      </c>
      <c r="F248" s="235" t="s">
        <v>395</v>
      </c>
      <c r="G248" s="232"/>
      <c r="H248" s="234" t="s">
        <v>1</v>
      </c>
      <c r="I248" s="236"/>
      <c r="J248" s="232"/>
      <c r="K248" s="232"/>
      <c r="L248" s="237"/>
      <c r="M248" s="238"/>
      <c r="N248" s="239"/>
      <c r="O248" s="239"/>
      <c r="P248" s="239"/>
      <c r="Q248" s="239"/>
      <c r="R248" s="239"/>
      <c r="S248" s="239"/>
      <c r="T248" s="240"/>
      <c r="AT248" s="241" t="s">
        <v>164</v>
      </c>
      <c r="AU248" s="241" t="s">
        <v>134</v>
      </c>
      <c r="AV248" s="13" t="s">
        <v>84</v>
      </c>
      <c r="AW248" s="13" t="s">
        <v>31</v>
      </c>
      <c r="AX248" s="13" t="s">
        <v>77</v>
      </c>
      <c r="AY248" s="241" t="s">
        <v>155</v>
      </c>
    </row>
    <row r="249" spans="1:65" s="14" customFormat="1" ht="11.25">
      <c r="B249" s="242"/>
      <c r="C249" s="243"/>
      <c r="D249" s="233" t="s">
        <v>164</v>
      </c>
      <c r="E249" s="244" t="s">
        <v>1</v>
      </c>
      <c r="F249" s="245" t="s">
        <v>590</v>
      </c>
      <c r="G249" s="243"/>
      <c r="H249" s="246">
        <v>8</v>
      </c>
      <c r="I249" s="247"/>
      <c r="J249" s="243"/>
      <c r="K249" s="243"/>
      <c r="L249" s="248"/>
      <c r="M249" s="249"/>
      <c r="N249" s="250"/>
      <c r="O249" s="250"/>
      <c r="P249" s="250"/>
      <c r="Q249" s="250"/>
      <c r="R249" s="250"/>
      <c r="S249" s="250"/>
      <c r="T249" s="251"/>
      <c r="AT249" s="252" t="s">
        <v>164</v>
      </c>
      <c r="AU249" s="252" t="s">
        <v>134</v>
      </c>
      <c r="AV249" s="14" t="s">
        <v>134</v>
      </c>
      <c r="AW249" s="14" t="s">
        <v>31</v>
      </c>
      <c r="AX249" s="14" t="s">
        <v>77</v>
      </c>
      <c r="AY249" s="252" t="s">
        <v>155</v>
      </c>
    </row>
    <row r="250" spans="1:65" s="15" customFormat="1" ht="11.25">
      <c r="B250" s="269"/>
      <c r="C250" s="270"/>
      <c r="D250" s="233" t="s">
        <v>164</v>
      </c>
      <c r="E250" s="271" t="s">
        <v>1</v>
      </c>
      <c r="F250" s="272" t="s">
        <v>223</v>
      </c>
      <c r="G250" s="270"/>
      <c r="H250" s="273">
        <v>16</v>
      </c>
      <c r="I250" s="274"/>
      <c r="J250" s="270"/>
      <c r="K250" s="270"/>
      <c r="L250" s="275"/>
      <c r="M250" s="276"/>
      <c r="N250" s="277"/>
      <c r="O250" s="277"/>
      <c r="P250" s="277"/>
      <c r="Q250" s="277"/>
      <c r="R250" s="277"/>
      <c r="S250" s="277"/>
      <c r="T250" s="278"/>
      <c r="AT250" s="279" t="s">
        <v>164</v>
      </c>
      <c r="AU250" s="279" t="s">
        <v>134</v>
      </c>
      <c r="AV250" s="15" t="s">
        <v>162</v>
      </c>
      <c r="AW250" s="15" t="s">
        <v>31</v>
      </c>
      <c r="AX250" s="15" t="s">
        <v>84</v>
      </c>
      <c r="AY250" s="279" t="s">
        <v>155</v>
      </c>
    </row>
    <row r="251" spans="1:65" s="2" customFormat="1" ht="14.45" customHeight="1">
      <c r="A251" s="35"/>
      <c r="B251" s="36"/>
      <c r="C251" s="218" t="s">
        <v>400</v>
      </c>
      <c r="D251" s="218" t="s">
        <v>158</v>
      </c>
      <c r="E251" s="219" t="s">
        <v>240</v>
      </c>
      <c r="F251" s="220" t="s">
        <v>241</v>
      </c>
      <c r="G251" s="221" t="s">
        <v>161</v>
      </c>
      <c r="H251" s="222">
        <v>1</v>
      </c>
      <c r="I251" s="223"/>
      <c r="J251" s="224">
        <f>ROUND(I251*H251,2)</f>
        <v>0</v>
      </c>
      <c r="K251" s="225"/>
      <c r="L251" s="38"/>
      <c r="M251" s="226" t="s">
        <v>1</v>
      </c>
      <c r="N251" s="227" t="s">
        <v>43</v>
      </c>
      <c r="O251" s="76"/>
      <c r="P251" s="228">
        <f>O251*H251</f>
        <v>0</v>
      </c>
      <c r="Q251" s="228">
        <v>0</v>
      </c>
      <c r="R251" s="228">
        <f>Q251*H251</f>
        <v>0</v>
      </c>
      <c r="S251" s="228">
        <v>8.2000000000000003E-2</v>
      </c>
      <c r="T251" s="229">
        <f>S251*H251</f>
        <v>8.2000000000000003E-2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30" t="s">
        <v>162</v>
      </c>
      <c r="AT251" s="230" t="s">
        <v>158</v>
      </c>
      <c r="AU251" s="230" t="s">
        <v>134</v>
      </c>
      <c r="AY251" s="17" t="s">
        <v>155</v>
      </c>
      <c r="BE251" s="119">
        <f>IF(N251="základná",J251,0)</f>
        <v>0</v>
      </c>
      <c r="BF251" s="119">
        <f>IF(N251="znížená",J251,0)</f>
        <v>0</v>
      </c>
      <c r="BG251" s="119">
        <f>IF(N251="zákl. prenesená",J251,0)</f>
        <v>0</v>
      </c>
      <c r="BH251" s="119">
        <f>IF(N251="zníž. prenesená",J251,0)</f>
        <v>0</v>
      </c>
      <c r="BI251" s="119">
        <f>IF(N251="nulová",J251,0)</f>
        <v>0</v>
      </c>
      <c r="BJ251" s="17" t="s">
        <v>134</v>
      </c>
      <c r="BK251" s="119">
        <f>ROUND(I251*H251,2)</f>
        <v>0</v>
      </c>
      <c r="BL251" s="17" t="s">
        <v>162</v>
      </c>
      <c r="BM251" s="230" t="s">
        <v>604</v>
      </c>
    </row>
    <row r="252" spans="1:65" s="2" customFormat="1" ht="22.15" customHeight="1">
      <c r="A252" s="35"/>
      <c r="B252" s="36"/>
      <c r="C252" s="218" t="s">
        <v>402</v>
      </c>
      <c r="D252" s="218" t="s">
        <v>158</v>
      </c>
      <c r="E252" s="219" t="s">
        <v>244</v>
      </c>
      <c r="F252" s="220" t="s">
        <v>245</v>
      </c>
      <c r="G252" s="221" t="s">
        <v>161</v>
      </c>
      <c r="H252" s="222">
        <v>2</v>
      </c>
      <c r="I252" s="223"/>
      <c r="J252" s="224">
        <f>ROUND(I252*H252,2)</f>
        <v>0</v>
      </c>
      <c r="K252" s="225"/>
      <c r="L252" s="38"/>
      <c r="M252" s="226" t="s">
        <v>1</v>
      </c>
      <c r="N252" s="227" t="s">
        <v>43</v>
      </c>
      <c r="O252" s="76"/>
      <c r="P252" s="228">
        <f>O252*H252</f>
        <v>0</v>
      </c>
      <c r="Q252" s="228">
        <v>0</v>
      </c>
      <c r="R252" s="228">
        <f>Q252*H252</f>
        <v>0</v>
      </c>
      <c r="S252" s="228">
        <v>4.0000000000000001E-3</v>
      </c>
      <c r="T252" s="229">
        <f>S252*H252</f>
        <v>8.0000000000000002E-3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30" t="s">
        <v>162</v>
      </c>
      <c r="AT252" s="230" t="s">
        <v>158</v>
      </c>
      <c r="AU252" s="230" t="s">
        <v>134</v>
      </c>
      <c r="AY252" s="17" t="s">
        <v>155</v>
      </c>
      <c r="BE252" s="119">
        <f>IF(N252="základná",J252,0)</f>
        <v>0</v>
      </c>
      <c r="BF252" s="119">
        <f>IF(N252="znížená",J252,0)</f>
        <v>0</v>
      </c>
      <c r="BG252" s="119">
        <f>IF(N252="zákl. prenesená",J252,0)</f>
        <v>0</v>
      </c>
      <c r="BH252" s="119">
        <f>IF(N252="zníž. prenesená",J252,0)</f>
        <v>0</v>
      </c>
      <c r="BI252" s="119">
        <f>IF(N252="nulová",J252,0)</f>
        <v>0</v>
      </c>
      <c r="BJ252" s="17" t="s">
        <v>134</v>
      </c>
      <c r="BK252" s="119">
        <f>ROUND(I252*H252,2)</f>
        <v>0</v>
      </c>
      <c r="BL252" s="17" t="s">
        <v>162</v>
      </c>
      <c r="BM252" s="230" t="s">
        <v>605</v>
      </c>
    </row>
    <row r="253" spans="1:65" s="2" customFormat="1" ht="30" customHeight="1">
      <c r="A253" s="35"/>
      <c r="B253" s="36"/>
      <c r="C253" s="218" t="s">
        <v>404</v>
      </c>
      <c r="D253" s="218" t="s">
        <v>158</v>
      </c>
      <c r="E253" s="219" t="s">
        <v>198</v>
      </c>
      <c r="F253" s="220" t="s">
        <v>199</v>
      </c>
      <c r="G253" s="221" t="s">
        <v>200</v>
      </c>
      <c r="H253" s="222">
        <v>11.084</v>
      </c>
      <c r="I253" s="223"/>
      <c r="J253" s="224">
        <f>ROUND(I253*H253,2)</f>
        <v>0</v>
      </c>
      <c r="K253" s="225"/>
      <c r="L253" s="38"/>
      <c r="M253" s="226" t="s">
        <v>1</v>
      </c>
      <c r="N253" s="227" t="s">
        <v>43</v>
      </c>
      <c r="O253" s="76"/>
      <c r="P253" s="228">
        <f>O253*H253</f>
        <v>0</v>
      </c>
      <c r="Q253" s="228">
        <v>0</v>
      </c>
      <c r="R253" s="228">
        <f>Q253*H253</f>
        <v>0</v>
      </c>
      <c r="S253" s="228">
        <v>0</v>
      </c>
      <c r="T253" s="229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30" t="s">
        <v>162</v>
      </c>
      <c r="AT253" s="230" t="s">
        <v>158</v>
      </c>
      <c r="AU253" s="230" t="s">
        <v>134</v>
      </c>
      <c r="AY253" s="17" t="s">
        <v>155</v>
      </c>
      <c r="BE253" s="119">
        <f>IF(N253="základná",J253,0)</f>
        <v>0</v>
      </c>
      <c r="BF253" s="119">
        <f>IF(N253="znížená",J253,0)</f>
        <v>0</v>
      </c>
      <c r="BG253" s="119">
        <f>IF(N253="zákl. prenesená",J253,0)</f>
        <v>0</v>
      </c>
      <c r="BH253" s="119">
        <f>IF(N253="zníž. prenesená",J253,0)</f>
        <v>0</v>
      </c>
      <c r="BI253" s="119">
        <f>IF(N253="nulová",J253,0)</f>
        <v>0</v>
      </c>
      <c r="BJ253" s="17" t="s">
        <v>134</v>
      </c>
      <c r="BK253" s="119">
        <f>ROUND(I253*H253,2)</f>
        <v>0</v>
      </c>
      <c r="BL253" s="17" t="s">
        <v>162</v>
      </c>
      <c r="BM253" s="230" t="s">
        <v>606</v>
      </c>
    </row>
    <row r="254" spans="1:65" s="2" customFormat="1" ht="22.15" customHeight="1">
      <c r="A254" s="35"/>
      <c r="B254" s="36"/>
      <c r="C254" s="218" t="s">
        <v>406</v>
      </c>
      <c r="D254" s="218" t="s">
        <v>158</v>
      </c>
      <c r="E254" s="219" t="s">
        <v>203</v>
      </c>
      <c r="F254" s="220" t="s">
        <v>204</v>
      </c>
      <c r="G254" s="221" t="s">
        <v>200</v>
      </c>
      <c r="H254" s="222">
        <v>44.335999999999999</v>
      </c>
      <c r="I254" s="223"/>
      <c r="J254" s="224">
        <f>ROUND(I254*H254,2)</f>
        <v>0</v>
      </c>
      <c r="K254" s="225"/>
      <c r="L254" s="38"/>
      <c r="M254" s="226" t="s">
        <v>1</v>
      </c>
      <c r="N254" s="227" t="s">
        <v>43</v>
      </c>
      <c r="O254" s="76"/>
      <c r="P254" s="228">
        <f>O254*H254</f>
        <v>0</v>
      </c>
      <c r="Q254" s="228">
        <v>0</v>
      </c>
      <c r="R254" s="228">
        <f>Q254*H254</f>
        <v>0</v>
      </c>
      <c r="S254" s="228">
        <v>0</v>
      </c>
      <c r="T254" s="229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30" t="s">
        <v>162</v>
      </c>
      <c r="AT254" s="230" t="s">
        <v>158</v>
      </c>
      <c r="AU254" s="230" t="s">
        <v>134</v>
      </c>
      <c r="AY254" s="17" t="s">
        <v>155</v>
      </c>
      <c r="BE254" s="119">
        <f>IF(N254="základná",J254,0)</f>
        <v>0</v>
      </c>
      <c r="BF254" s="119">
        <f>IF(N254="znížená",J254,0)</f>
        <v>0</v>
      </c>
      <c r="BG254" s="119">
        <f>IF(N254="zákl. prenesená",J254,0)</f>
        <v>0</v>
      </c>
      <c r="BH254" s="119">
        <f>IF(N254="zníž. prenesená",J254,0)</f>
        <v>0</v>
      </c>
      <c r="BI254" s="119">
        <f>IF(N254="nulová",J254,0)</f>
        <v>0</v>
      </c>
      <c r="BJ254" s="17" t="s">
        <v>134</v>
      </c>
      <c r="BK254" s="119">
        <f>ROUND(I254*H254,2)</f>
        <v>0</v>
      </c>
      <c r="BL254" s="17" t="s">
        <v>162</v>
      </c>
      <c r="BM254" s="230" t="s">
        <v>607</v>
      </c>
    </row>
    <row r="255" spans="1:65" s="14" customFormat="1" ht="11.25">
      <c r="B255" s="242"/>
      <c r="C255" s="243"/>
      <c r="D255" s="233" t="s">
        <v>164</v>
      </c>
      <c r="E255" s="243"/>
      <c r="F255" s="245" t="s">
        <v>608</v>
      </c>
      <c r="G255" s="243"/>
      <c r="H255" s="246">
        <v>44.335999999999999</v>
      </c>
      <c r="I255" s="247"/>
      <c r="J255" s="243"/>
      <c r="K255" s="243"/>
      <c r="L255" s="248"/>
      <c r="M255" s="249"/>
      <c r="N255" s="250"/>
      <c r="O255" s="250"/>
      <c r="P255" s="250"/>
      <c r="Q255" s="250"/>
      <c r="R255" s="250"/>
      <c r="S255" s="250"/>
      <c r="T255" s="251"/>
      <c r="AT255" s="252" t="s">
        <v>164</v>
      </c>
      <c r="AU255" s="252" t="s">
        <v>134</v>
      </c>
      <c r="AV255" s="14" t="s">
        <v>134</v>
      </c>
      <c r="AW255" s="14" t="s">
        <v>4</v>
      </c>
      <c r="AX255" s="14" t="s">
        <v>84</v>
      </c>
      <c r="AY255" s="252" t="s">
        <v>155</v>
      </c>
    </row>
    <row r="256" spans="1:65" s="2" customFormat="1" ht="22.15" customHeight="1">
      <c r="A256" s="35"/>
      <c r="B256" s="36"/>
      <c r="C256" s="218" t="s">
        <v>409</v>
      </c>
      <c r="D256" s="218" t="s">
        <v>158</v>
      </c>
      <c r="E256" s="219" t="s">
        <v>208</v>
      </c>
      <c r="F256" s="220" t="s">
        <v>209</v>
      </c>
      <c r="G256" s="221" t="s">
        <v>200</v>
      </c>
      <c r="H256" s="222">
        <v>11.084</v>
      </c>
      <c r="I256" s="223"/>
      <c r="J256" s="224">
        <f>ROUND(I256*H256,2)</f>
        <v>0</v>
      </c>
      <c r="K256" s="225"/>
      <c r="L256" s="38"/>
      <c r="M256" s="226" t="s">
        <v>1</v>
      </c>
      <c r="N256" s="227" t="s">
        <v>43</v>
      </c>
      <c r="O256" s="76"/>
      <c r="P256" s="228">
        <f>O256*H256</f>
        <v>0</v>
      </c>
      <c r="Q256" s="228">
        <v>0</v>
      </c>
      <c r="R256" s="228">
        <f>Q256*H256</f>
        <v>0</v>
      </c>
      <c r="S256" s="228">
        <v>0</v>
      </c>
      <c r="T256" s="229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30" t="s">
        <v>162</v>
      </c>
      <c r="AT256" s="230" t="s">
        <v>158</v>
      </c>
      <c r="AU256" s="230" t="s">
        <v>134</v>
      </c>
      <c r="AY256" s="17" t="s">
        <v>155</v>
      </c>
      <c r="BE256" s="119">
        <f>IF(N256="základná",J256,0)</f>
        <v>0</v>
      </c>
      <c r="BF256" s="119">
        <f>IF(N256="znížená",J256,0)</f>
        <v>0</v>
      </c>
      <c r="BG256" s="119">
        <f>IF(N256="zákl. prenesená",J256,0)</f>
        <v>0</v>
      </c>
      <c r="BH256" s="119">
        <f>IF(N256="zníž. prenesená",J256,0)</f>
        <v>0</v>
      </c>
      <c r="BI256" s="119">
        <f>IF(N256="nulová",J256,0)</f>
        <v>0</v>
      </c>
      <c r="BJ256" s="17" t="s">
        <v>134</v>
      </c>
      <c r="BK256" s="119">
        <f>ROUND(I256*H256,2)</f>
        <v>0</v>
      </c>
      <c r="BL256" s="17" t="s">
        <v>162</v>
      </c>
      <c r="BM256" s="230" t="s">
        <v>609</v>
      </c>
    </row>
    <row r="257" spans="1:65" s="2" customFormat="1" ht="22.15" customHeight="1">
      <c r="A257" s="35"/>
      <c r="B257" s="36"/>
      <c r="C257" s="218" t="s">
        <v>411</v>
      </c>
      <c r="D257" s="218" t="s">
        <v>158</v>
      </c>
      <c r="E257" s="219" t="s">
        <v>412</v>
      </c>
      <c r="F257" s="220" t="s">
        <v>413</v>
      </c>
      <c r="G257" s="221" t="s">
        <v>200</v>
      </c>
      <c r="H257" s="222">
        <v>7.48</v>
      </c>
      <c r="I257" s="223"/>
      <c r="J257" s="224">
        <f>ROUND(I257*H257,2)</f>
        <v>0</v>
      </c>
      <c r="K257" s="225"/>
      <c r="L257" s="38"/>
      <c r="M257" s="226" t="s">
        <v>1</v>
      </c>
      <c r="N257" s="227" t="s">
        <v>43</v>
      </c>
      <c r="O257" s="76"/>
      <c r="P257" s="228">
        <f>O257*H257</f>
        <v>0</v>
      </c>
      <c r="Q257" s="228">
        <v>0</v>
      </c>
      <c r="R257" s="228">
        <f>Q257*H257</f>
        <v>0</v>
      </c>
      <c r="S257" s="228">
        <v>0</v>
      </c>
      <c r="T257" s="229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30" t="s">
        <v>162</v>
      </c>
      <c r="AT257" s="230" t="s">
        <v>158</v>
      </c>
      <c r="AU257" s="230" t="s">
        <v>134</v>
      </c>
      <c r="AY257" s="17" t="s">
        <v>155</v>
      </c>
      <c r="BE257" s="119">
        <f>IF(N257="základná",J257,0)</f>
        <v>0</v>
      </c>
      <c r="BF257" s="119">
        <f>IF(N257="znížená",J257,0)</f>
        <v>0</v>
      </c>
      <c r="BG257" s="119">
        <f>IF(N257="zákl. prenesená",J257,0)</f>
        <v>0</v>
      </c>
      <c r="BH257" s="119">
        <f>IF(N257="zníž. prenesená",J257,0)</f>
        <v>0</v>
      </c>
      <c r="BI257" s="119">
        <f>IF(N257="nulová",J257,0)</f>
        <v>0</v>
      </c>
      <c r="BJ257" s="17" t="s">
        <v>134</v>
      </c>
      <c r="BK257" s="119">
        <f>ROUND(I257*H257,2)</f>
        <v>0</v>
      </c>
      <c r="BL257" s="17" t="s">
        <v>162</v>
      </c>
      <c r="BM257" s="230" t="s">
        <v>610</v>
      </c>
    </row>
    <row r="258" spans="1:65" s="2" customFormat="1" ht="19.899999999999999" customHeight="1">
      <c r="A258" s="35"/>
      <c r="B258" s="36"/>
      <c r="C258" s="218" t="s">
        <v>415</v>
      </c>
      <c r="D258" s="218" t="s">
        <v>158</v>
      </c>
      <c r="E258" s="219" t="s">
        <v>416</v>
      </c>
      <c r="F258" s="220" t="s">
        <v>417</v>
      </c>
      <c r="G258" s="221" t="s">
        <v>200</v>
      </c>
      <c r="H258" s="222">
        <v>3.4329999999999998</v>
      </c>
      <c r="I258" s="223"/>
      <c r="J258" s="224">
        <f>ROUND(I258*H258,2)</f>
        <v>0</v>
      </c>
      <c r="K258" s="225"/>
      <c r="L258" s="38"/>
      <c r="M258" s="226" t="s">
        <v>1</v>
      </c>
      <c r="N258" s="227" t="s">
        <v>43</v>
      </c>
      <c r="O258" s="76"/>
      <c r="P258" s="228">
        <f>O258*H258</f>
        <v>0</v>
      </c>
      <c r="Q258" s="228">
        <v>0</v>
      </c>
      <c r="R258" s="228">
        <f>Q258*H258</f>
        <v>0</v>
      </c>
      <c r="S258" s="228">
        <v>0</v>
      </c>
      <c r="T258" s="229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30" t="s">
        <v>162</v>
      </c>
      <c r="AT258" s="230" t="s">
        <v>158</v>
      </c>
      <c r="AU258" s="230" t="s">
        <v>134</v>
      </c>
      <c r="AY258" s="17" t="s">
        <v>155</v>
      </c>
      <c r="BE258" s="119">
        <f>IF(N258="základná",J258,0)</f>
        <v>0</v>
      </c>
      <c r="BF258" s="119">
        <f>IF(N258="znížená",J258,0)</f>
        <v>0</v>
      </c>
      <c r="BG258" s="119">
        <f>IF(N258="zákl. prenesená",J258,0)</f>
        <v>0</v>
      </c>
      <c r="BH258" s="119">
        <f>IF(N258="zníž. prenesená",J258,0)</f>
        <v>0</v>
      </c>
      <c r="BI258" s="119">
        <f>IF(N258="nulová",J258,0)</f>
        <v>0</v>
      </c>
      <c r="BJ258" s="17" t="s">
        <v>134</v>
      </c>
      <c r="BK258" s="119">
        <f>ROUND(I258*H258,2)</f>
        <v>0</v>
      </c>
      <c r="BL258" s="17" t="s">
        <v>162</v>
      </c>
      <c r="BM258" s="230" t="s">
        <v>611</v>
      </c>
    </row>
    <row r="259" spans="1:65" s="2" customFormat="1" ht="22.15" customHeight="1">
      <c r="A259" s="35"/>
      <c r="B259" s="36"/>
      <c r="C259" s="218" t="s">
        <v>419</v>
      </c>
      <c r="D259" s="218" t="s">
        <v>158</v>
      </c>
      <c r="E259" s="219" t="s">
        <v>212</v>
      </c>
      <c r="F259" s="220" t="s">
        <v>213</v>
      </c>
      <c r="G259" s="221" t="s">
        <v>200</v>
      </c>
      <c r="H259" s="222">
        <v>0.16300000000000001</v>
      </c>
      <c r="I259" s="223"/>
      <c r="J259" s="224">
        <f>ROUND(I259*H259,2)</f>
        <v>0</v>
      </c>
      <c r="K259" s="225"/>
      <c r="L259" s="38"/>
      <c r="M259" s="226" t="s">
        <v>1</v>
      </c>
      <c r="N259" s="227" t="s">
        <v>43</v>
      </c>
      <c r="O259" s="76"/>
      <c r="P259" s="228">
        <f>O259*H259</f>
        <v>0</v>
      </c>
      <c r="Q259" s="228">
        <v>0</v>
      </c>
      <c r="R259" s="228">
        <f>Q259*H259</f>
        <v>0</v>
      </c>
      <c r="S259" s="228">
        <v>0</v>
      </c>
      <c r="T259" s="229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30" t="s">
        <v>162</v>
      </c>
      <c r="AT259" s="230" t="s">
        <v>158</v>
      </c>
      <c r="AU259" s="230" t="s">
        <v>134</v>
      </c>
      <c r="AY259" s="17" t="s">
        <v>155</v>
      </c>
      <c r="BE259" s="119">
        <f>IF(N259="základná",J259,0)</f>
        <v>0</v>
      </c>
      <c r="BF259" s="119">
        <f>IF(N259="znížená",J259,0)</f>
        <v>0</v>
      </c>
      <c r="BG259" s="119">
        <f>IF(N259="zákl. prenesená",J259,0)</f>
        <v>0</v>
      </c>
      <c r="BH259" s="119">
        <f>IF(N259="zníž. prenesená",J259,0)</f>
        <v>0</v>
      </c>
      <c r="BI259" s="119">
        <f>IF(N259="nulová",J259,0)</f>
        <v>0</v>
      </c>
      <c r="BJ259" s="17" t="s">
        <v>134</v>
      </c>
      <c r="BK259" s="119">
        <f>ROUND(I259*H259,2)</f>
        <v>0</v>
      </c>
      <c r="BL259" s="17" t="s">
        <v>162</v>
      </c>
      <c r="BM259" s="230" t="s">
        <v>612</v>
      </c>
    </row>
    <row r="260" spans="1:65" s="12" customFormat="1" ht="22.9" customHeight="1">
      <c r="B260" s="202"/>
      <c r="C260" s="203"/>
      <c r="D260" s="204" t="s">
        <v>76</v>
      </c>
      <c r="E260" s="216" t="s">
        <v>215</v>
      </c>
      <c r="F260" s="216" t="s">
        <v>216</v>
      </c>
      <c r="G260" s="203"/>
      <c r="H260" s="203"/>
      <c r="I260" s="206"/>
      <c r="J260" s="217">
        <f>BK260</f>
        <v>0</v>
      </c>
      <c r="K260" s="203"/>
      <c r="L260" s="208"/>
      <c r="M260" s="209"/>
      <c r="N260" s="210"/>
      <c r="O260" s="210"/>
      <c r="P260" s="211">
        <f>P261</f>
        <v>0</v>
      </c>
      <c r="Q260" s="210"/>
      <c r="R260" s="211">
        <f>R261</f>
        <v>0</v>
      </c>
      <c r="S260" s="210"/>
      <c r="T260" s="212">
        <f>T261</f>
        <v>0</v>
      </c>
      <c r="AR260" s="213" t="s">
        <v>84</v>
      </c>
      <c r="AT260" s="214" t="s">
        <v>76</v>
      </c>
      <c r="AU260" s="214" t="s">
        <v>84</v>
      </c>
      <c r="AY260" s="213" t="s">
        <v>155</v>
      </c>
      <c r="BK260" s="215">
        <f>BK261</f>
        <v>0</v>
      </c>
    </row>
    <row r="261" spans="1:65" s="2" customFormat="1" ht="22.15" customHeight="1">
      <c r="A261" s="35"/>
      <c r="B261" s="36"/>
      <c r="C261" s="218" t="s">
        <v>421</v>
      </c>
      <c r="D261" s="218" t="s">
        <v>158</v>
      </c>
      <c r="E261" s="219" t="s">
        <v>218</v>
      </c>
      <c r="F261" s="220" t="s">
        <v>219</v>
      </c>
      <c r="G261" s="221" t="s">
        <v>200</v>
      </c>
      <c r="H261" s="222">
        <v>19.824000000000002</v>
      </c>
      <c r="I261" s="223"/>
      <c r="J261" s="224">
        <f>ROUND(I261*H261,2)</f>
        <v>0</v>
      </c>
      <c r="K261" s="225"/>
      <c r="L261" s="38"/>
      <c r="M261" s="226" t="s">
        <v>1</v>
      </c>
      <c r="N261" s="227" t="s">
        <v>43</v>
      </c>
      <c r="O261" s="76"/>
      <c r="P261" s="228">
        <f>O261*H261</f>
        <v>0</v>
      </c>
      <c r="Q261" s="228">
        <v>0</v>
      </c>
      <c r="R261" s="228">
        <f>Q261*H261</f>
        <v>0</v>
      </c>
      <c r="S261" s="228">
        <v>0</v>
      </c>
      <c r="T261" s="229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30" t="s">
        <v>162</v>
      </c>
      <c r="AT261" s="230" t="s">
        <v>158</v>
      </c>
      <c r="AU261" s="230" t="s">
        <v>134</v>
      </c>
      <c r="AY261" s="17" t="s">
        <v>155</v>
      </c>
      <c r="BE261" s="119">
        <f>IF(N261="základná",J261,0)</f>
        <v>0</v>
      </c>
      <c r="BF261" s="119">
        <f>IF(N261="znížená",J261,0)</f>
        <v>0</v>
      </c>
      <c r="BG261" s="119">
        <f>IF(N261="zákl. prenesená",J261,0)</f>
        <v>0</v>
      </c>
      <c r="BH261" s="119">
        <f>IF(N261="zníž. prenesená",J261,0)</f>
        <v>0</v>
      </c>
      <c r="BI261" s="119">
        <f>IF(N261="nulová",J261,0)</f>
        <v>0</v>
      </c>
      <c r="BJ261" s="17" t="s">
        <v>134</v>
      </c>
      <c r="BK261" s="119">
        <f>ROUND(I261*H261,2)</f>
        <v>0</v>
      </c>
      <c r="BL261" s="17" t="s">
        <v>162</v>
      </c>
      <c r="BM261" s="230" t="s">
        <v>422</v>
      </c>
    </row>
    <row r="262" spans="1:65" s="12" customFormat="1" ht="25.9" customHeight="1">
      <c r="B262" s="202"/>
      <c r="C262" s="203"/>
      <c r="D262" s="204" t="s">
        <v>76</v>
      </c>
      <c r="E262" s="205" t="s">
        <v>423</v>
      </c>
      <c r="F262" s="205" t="s">
        <v>424</v>
      </c>
      <c r="G262" s="203"/>
      <c r="H262" s="203"/>
      <c r="I262" s="206"/>
      <c r="J262" s="207">
        <f>BK262</f>
        <v>0</v>
      </c>
      <c r="K262" s="203"/>
      <c r="L262" s="208"/>
      <c r="M262" s="209"/>
      <c r="N262" s="210"/>
      <c r="O262" s="210"/>
      <c r="P262" s="211">
        <f>P263</f>
        <v>0</v>
      </c>
      <c r="Q262" s="210"/>
      <c r="R262" s="211">
        <f>R263</f>
        <v>0</v>
      </c>
      <c r="S262" s="210"/>
      <c r="T262" s="212">
        <f>T263</f>
        <v>8.0999999999999989E-2</v>
      </c>
      <c r="AR262" s="213" t="s">
        <v>134</v>
      </c>
      <c r="AT262" s="214" t="s">
        <v>76</v>
      </c>
      <c r="AU262" s="214" t="s">
        <v>77</v>
      </c>
      <c r="AY262" s="213" t="s">
        <v>155</v>
      </c>
      <c r="BK262" s="215">
        <f>BK263</f>
        <v>0</v>
      </c>
    </row>
    <row r="263" spans="1:65" s="12" customFormat="1" ht="22.9" customHeight="1">
      <c r="B263" s="202"/>
      <c r="C263" s="203"/>
      <c r="D263" s="204" t="s">
        <v>76</v>
      </c>
      <c r="E263" s="216" t="s">
        <v>425</v>
      </c>
      <c r="F263" s="216" t="s">
        <v>426</v>
      </c>
      <c r="G263" s="203"/>
      <c r="H263" s="203"/>
      <c r="I263" s="206"/>
      <c r="J263" s="217">
        <f>BK263</f>
        <v>0</v>
      </c>
      <c r="K263" s="203"/>
      <c r="L263" s="208"/>
      <c r="M263" s="209"/>
      <c r="N263" s="210"/>
      <c r="O263" s="210"/>
      <c r="P263" s="211">
        <f>P264</f>
        <v>0</v>
      </c>
      <c r="Q263" s="210"/>
      <c r="R263" s="211">
        <f>R264</f>
        <v>0</v>
      </c>
      <c r="S263" s="210"/>
      <c r="T263" s="212">
        <f>T264</f>
        <v>8.0999999999999989E-2</v>
      </c>
      <c r="AR263" s="213" t="s">
        <v>134</v>
      </c>
      <c r="AT263" s="214" t="s">
        <v>76</v>
      </c>
      <c r="AU263" s="214" t="s">
        <v>84</v>
      </c>
      <c r="AY263" s="213" t="s">
        <v>155</v>
      </c>
      <c r="BK263" s="215">
        <f>BK264</f>
        <v>0</v>
      </c>
    </row>
    <row r="264" spans="1:65" s="2" customFormat="1" ht="22.15" customHeight="1">
      <c r="A264" s="35"/>
      <c r="B264" s="36"/>
      <c r="C264" s="218" t="s">
        <v>427</v>
      </c>
      <c r="D264" s="218" t="s">
        <v>158</v>
      </c>
      <c r="E264" s="219" t="s">
        <v>428</v>
      </c>
      <c r="F264" s="220" t="s">
        <v>429</v>
      </c>
      <c r="G264" s="221" t="s">
        <v>174</v>
      </c>
      <c r="H264" s="222">
        <v>9</v>
      </c>
      <c r="I264" s="223"/>
      <c r="J264" s="224">
        <f>ROUND(I264*H264,2)</f>
        <v>0</v>
      </c>
      <c r="K264" s="225"/>
      <c r="L264" s="38"/>
      <c r="M264" s="264" t="s">
        <v>1</v>
      </c>
      <c r="N264" s="265" t="s">
        <v>43</v>
      </c>
      <c r="O264" s="266"/>
      <c r="P264" s="267">
        <f>O264*H264</f>
        <v>0</v>
      </c>
      <c r="Q264" s="267">
        <v>0</v>
      </c>
      <c r="R264" s="267">
        <f>Q264*H264</f>
        <v>0</v>
      </c>
      <c r="S264" s="267">
        <v>8.9999999999999993E-3</v>
      </c>
      <c r="T264" s="268">
        <f>S264*H264</f>
        <v>8.0999999999999989E-2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30" t="s">
        <v>182</v>
      </c>
      <c r="AT264" s="230" t="s">
        <v>158</v>
      </c>
      <c r="AU264" s="230" t="s">
        <v>134</v>
      </c>
      <c r="AY264" s="17" t="s">
        <v>155</v>
      </c>
      <c r="BE264" s="119">
        <f>IF(N264="základná",J264,0)</f>
        <v>0</v>
      </c>
      <c r="BF264" s="119">
        <f>IF(N264="znížená",J264,0)</f>
        <v>0</v>
      </c>
      <c r="BG264" s="119">
        <f>IF(N264="zákl. prenesená",J264,0)</f>
        <v>0</v>
      </c>
      <c r="BH264" s="119">
        <f>IF(N264="zníž. prenesená",J264,0)</f>
        <v>0</v>
      </c>
      <c r="BI264" s="119">
        <f>IF(N264="nulová",J264,0)</f>
        <v>0</v>
      </c>
      <c r="BJ264" s="17" t="s">
        <v>134</v>
      </c>
      <c r="BK264" s="119">
        <f>ROUND(I264*H264,2)</f>
        <v>0</v>
      </c>
      <c r="BL264" s="17" t="s">
        <v>182</v>
      </c>
      <c r="BM264" s="230" t="s">
        <v>613</v>
      </c>
    </row>
    <row r="265" spans="1:65" s="2" customFormat="1" ht="6.95" customHeight="1">
      <c r="A265" s="35"/>
      <c r="B265" s="59"/>
      <c r="C265" s="60"/>
      <c r="D265" s="60"/>
      <c r="E265" s="60"/>
      <c r="F265" s="60"/>
      <c r="G265" s="60"/>
      <c r="H265" s="60"/>
      <c r="I265" s="60"/>
      <c r="J265" s="60"/>
      <c r="K265" s="60"/>
      <c r="L265" s="38"/>
      <c r="M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</row>
  </sheetData>
  <sheetProtection algorithmName="SHA-512" hashValue="DFceL1N+eHyPR0GeZFTmFj2yoSt7kZhH/Ebm4rluN30gJZT837A4QBMvNBHCOQKLQILxeYVX99P1AWBdxLrFPQ==" saltValue="1VMrkO/PSg14T4bffDvKvSKciso4eTxXE6HJtInqODM9z6uPptQsbPyQO3efNnd0KFyCHaYVfG+7/gjcwCi4vg==" spinCount="100000" sheet="1" objects="1" scenarios="1" formatColumns="0" formatRows="0" autoFilter="0"/>
  <autoFilter ref="C132:K264" xr:uid="{00000000-0009-0000-0000-000009000000}"/>
  <mergeCells count="14">
    <mergeCell ref="D111:F111"/>
    <mergeCell ref="E123:H123"/>
    <mergeCell ref="E125:H125"/>
    <mergeCell ref="L2:V2"/>
    <mergeCell ref="E87:H87"/>
    <mergeCell ref="D107:F107"/>
    <mergeCell ref="D108:F108"/>
    <mergeCell ref="D109:F109"/>
    <mergeCell ref="D110:F110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5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54.5" style="1" customWidth="1"/>
    <col min="7" max="7" width="8" style="1" customWidth="1"/>
    <col min="8" max="8" width="15" style="1" customWidth="1"/>
    <col min="9" max="9" width="16.83203125" style="1" customWidth="1"/>
    <col min="10" max="10" width="23.83203125" style="1" customWidth="1"/>
    <col min="11" max="11" width="23.83203125" style="1" hidden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AT2" s="17" t="s">
        <v>85</v>
      </c>
    </row>
    <row r="3" spans="1:46" s="1" customFormat="1" ht="6.95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0"/>
      <c r="AT3" s="17" t="s">
        <v>77</v>
      </c>
    </row>
    <row r="4" spans="1:46" s="1" customFormat="1" ht="24.95" customHeight="1">
      <c r="B4" s="20"/>
      <c r="D4" s="128" t="s">
        <v>119</v>
      </c>
      <c r="L4" s="20"/>
      <c r="M4" s="129" t="s">
        <v>9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30" t="s">
        <v>15</v>
      </c>
      <c r="L6" s="20"/>
    </row>
    <row r="7" spans="1:46" s="1" customFormat="1" ht="27" customHeight="1">
      <c r="B7" s="20"/>
      <c r="E7" s="330" t="str">
        <f>'Rekapitulácia stavby'!K6</f>
        <v>Zviditeľnenie chodcov na priechodoch pre chodcov v meste Trnava</v>
      </c>
      <c r="F7" s="331"/>
      <c r="G7" s="331"/>
      <c r="H7" s="331"/>
      <c r="L7" s="20"/>
    </row>
    <row r="8" spans="1:46" s="2" customFormat="1" ht="12" customHeight="1">
      <c r="A8" s="35"/>
      <c r="B8" s="38"/>
      <c r="C8" s="35"/>
      <c r="D8" s="130" t="s">
        <v>120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31.15" customHeight="1">
      <c r="A9" s="35"/>
      <c r="B9" s="38"/>
      <c r="C9" s="35"/>
      <c r="D9" s="35"/>
      <c r="E9" s="332" t="s">
        <v>121</v>
      </c>
      <c r="F9" s="333"/>
      <c r="G9" s="333"/>
      <c r="H9" s="333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38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8"/>
      <c r="C11" s="35"/>
      <c r="D11" s="130" t="s">
        <v>17</v>
      </c>
      <c r="E11" s="35"/>
      <c r="F11" s="131" t="s">
        <v>1</v>
      </c>
      <c r="G11" s="35"/>
      <c r="H11" s="35"/>
      <c r="I11" s="130" t="s">
        <v>18</v>
      </c>
      <c r="J11" s="131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8"/>
      <c r="C12" s="35"/>
      <c r="D12" s="130" t="s">
        <v>19</v>
      </c>
      <c r="E12" s="35"/>
      <c r="F12" s="131" t="s">
        <v>20</v>
      </c>
      <c r="G12" s="35"/>
      <c r="H12" s="35"/>
      <c r="I12" s="130" t="s">
        <v>21</v>
      </c>
      <c r="J12" s="132" t="str">
        <f>'Rekapitulácia stavby'!AN8</f>
        <v>4. 7. 2022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8"/>
      <c r="C14" s="35"/>
      <c r="D14" s="130" t="s">
        <v>23</v>
      </c>
      <c r="E14" s="35"/>
      <c r="F14" s="35"/>
      <c r="G14" s="35"/>
      <c r="H14" s="35"/>
      <c r="I14" s="130" t="s">
        <v>24</v>
      </c>
      <c r="J14" s="131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8"/>
      <c r="C15" s="35"/>
      <c r="D15" s="35"/>
      <c r="E15" s="131" t="s">
        <v>25</v>
      </c>
      <c r="F15" s="35"/>
      <c r="G15" s="35"/>
      <c r="H15" s="35"/>
      <c r="I15" s="130" t="s">
        <v>26</v>
      </c>
      <c r="J15" s="131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38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8"/>
      <c r="C17" s="35"/>
      <c r="D17" s="130" t="s">
        <v>27</v>
      </c>
      <c r="E17" s="35"/>
      <c r="F17" s="35"/>
      <c r="G17" s="35"/>
      <c r="H17" s="35"/>
      <c r="I17" s="130" t="s">
        <v>24</v>
      </c>
      <c r="J17" s="30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8"/>
      <c r="C18" s="35"/>
      <c r="D18" s="35"/>
      <c r="E18" s="334" t="str">
        <f>'Rekapitulácia stavby'!E14</f>
        <v>Vyplň údaj</v>
      </c>
      <c r="F18" s="335"/>
      <c r="G18" s="335"/>
      <c r="H18" s="335"/>
      <c r="I18" s="130" t="s">
        <v>26</v>
      </c>
      <c r="J18" s="30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8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8"/>
      <c r="C20" s="35"/>
      <c r="D20" s="130" t="s">
        <v>29</v>
      </c>
      <c r="E20" s="35"/>
      <c r="F20" s="35"/>
      <c r="G20" s="35"/>
      <c r="H20" s="35"/>
      <c r="I20" s="130" t="s">
        <v>24</v>
      </c>
      <c r="J20" s="131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8"/>
      <c r="C21" s="35"/>
      <c r="D21" s="35"/>
      <c r="E21" s="131" t="s">
        <v>30</v>
      </c>
      <c r="F21" s="35"/>
      <c r="G21" s="35"/>
      <c r="H21" s="35"/>
      <c r="I21" s="130" t="s">
        <v>26</v>
      </c>
      <c r="J21" s="131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8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8"/>
      <c r="C23" s="35"/>
      <c r="D23" s="130" t="s">
        <v>32</v>
      </c>
      <c r="E23" s="35"/>
      <c r="F23" s="35"/>
      <c r="G23" s="35"/>
      <c r="H23" s="35"/>
      <c r="I23" s="130" t="s">
        <v>24</v>
      </c>
      <c r="J23" s="131" t="str">
        <f>IF('Rekapitulácia stavby'!AN19="","",'Rekapitulácia stavby'!AN19)</f>
        <v/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8"/>
      <c r="C24" s="35"/>
      <c r="D24" s="35"/>
      <c r="E24" s="131" t="str">
        <f>IF('Rekapitulácia stavby'!E20="","",'Rekapitulácia stavby'!E20)</f>
        <v xml:space="preserve"> </v>
      </c>
      <c r="F24" s="35"/>
      <c r="G24" s="35"/>
      <c r="H24" s="35"/>
      <c r="I24" s="130" t="s">
        <v>26</v>
      </c>
      <c r="J24" s="131" t="str">
        <f>IF('Rekapitulácia stavby'!AN20="","",'Rekapitulácia stavby'!AN20)</f>
        <v/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8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8"/>
      <c r="C26" s="35"/>
      <c r="D26" s="130" t="s">
        <v>34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33"/>
      <c r="B27" s="134"/>
      <c r="C27" s="133"/>
      <c r="D27" s="133"/>
      <c r="E27" s="336" t="s">
        <v>1</v>
      </c>
      <c r="F27" s="336"/>
      <c r="G27" s="336"/>
      <c r="H27" s="336"/>
      <c r="I27" s="133"/>
      <c r="J27" s="133"/>
      <c r="K27" s="133"/>
      <c r="L27" s="135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</row>
    <row r="28" spans="1:31" s="2" customFormat="1" ht="6.95" customHeight="1">
      <c r="A28" s="35"/>
      <c r="B28" s="38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8"/>
      <c r="C29" s="35"/>
      <c r="D29" s="136"/>
      <c r="E29" s="136"/>
      <c r="F29" s="136"/>
      <c r="G29" s="136"/>
      <c r="H29" s="136"/>
      <c r="I29" s="136"/>
      <c r="J29" s="136"/>
      <c r="K29" s="136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8"/>
      <c r="C30" s="35"/>
      <c r="D30" s="131" t="s">
        <v>122</v>
      </c>
      <c r="E30" s="35"/>
      <c r="F30" s="35"/>
      <c r="G30" s="35"/>
      <c r="H30" s="35"/>
      <c r="I30" s="35"/>
      <c r="J30" s="137">
        <f>J96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8"/>
      <c r="C31" s="35"/>
      <c r="D31" s="138" t="s">
        <v>113</v>
      </c>
      <c r="E31" s="35"/>
      <c r="F31" s="35"/>
      <c r="G31" s="35"/>
      <c r="H31" s="35"/>
      <c r="I31" s="35"/>
      <c r="J31" s="137">
        <f>J102</f>
        <v>0</v>
      </c>
      <c r="K31" s="35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38"/>
      <c r="C32" s="35"/>
      <c r="D32" s="139" t="s">
        <v>37</v>
      </c>
      <c r="E32" s="35"/>
      <c r="F32" s="35"/>
      <c r="G32" s="35"/>
      <c r="H32" s="35"/>
      <c r="I32" s="35"/>
      <c r="J32" s="140">
        <f>ROUND(J30 + J31, 2)</f>
        <v>0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38"/>
      <c r="C33" s="35"/>
      <c r="D33" s="136"/>
      <c r="E33" s="136"/>
      <c r="F33" s="136"/>
      <c r="G33" s="136"/>
      <c r="H33" s="136"/>
      <c r="I33" s="136"/>
      <c r="J33" s="136"/>
      <c r="K33" s="136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38"/>
      <c r="C34" s="35"/>
      <c r="D34" s="35"/>
      <c r="E34" s="35"/>
      <c r="F34" s="141" t="s">
        <v>39</v>
      </c>
      <c r="G34" s="35"/>
      <c r="H34" s="35"/>
      <c r="I34" s="141" t="s">
        <v>38</v>
      </c>
      <c r="J34" s="141" t="s">
        <v>40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8"/>
      <c r="C35" s="35"/>
      <c r="D35" s="142" t="s">
        <v>41</v>
      </c>
      <c r="E35" s="143" t="s">
        <v>42</v>
      </c>
      <c r="F35" s="144">
        <f>ROUND((SUM(BE102:BE109) + SUM(BE129:BE151)),  2)</f>
        <v>0</v>
      </c>
      <c r="G35" s="145"/>
      <c r="H35" s="145"/>
      <c r="I35" s="146">
        <v>0.2</v>
      </c>
      <c r="J35" s="144">
        <f>ROUND(((SUM(BE102:BE109) + SUM(BE129:BE151))*I35),  2)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8"/>
      <c r="C36" s="35"/>
      <c r="D36" s="35"/>
      <c r="E36" s="143" t="s">
        <v>43</v>
      </c>
      <c r="F36" s="144">
        <f>ROUND((SUM(BF102:BF109) + SUM(BF129:BF151)),  2)</f>
        <v>0</v>
      </c>
      <c r="G36" s="145"/>
      <c r="H36" s="145"/>
      <c r="I36" s="146">
        <v>0.2</v>
      </c>
      <c r="J36" s="144">
        <f>ROUND(((SUM(BF102:BF109) + SUM(BF129:BF151))*I36),  2)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38"/>
      <c r="C37" s="35"/>
      <c r="D37" s="35"/>
      <c r="E37" s="130" t="s">
        <v>44</v>
      </c>
      <c r="F37" s="147">
        <f>ROUND((SUM(BG102:BG109) + SUM(BG129:BG151)),  2)</f>
        <v>0</v>
      </c>
      <c r="G37" s="35"/>
      <c r="H37" s="35"/>
      <c r="I37" s="148">
        <v>0.2</v>
      </c>
      <c r="J37" s="147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8"/>
      <c r="C38" s="35"/>
      <c r="D38" s="35"/>
      <c r="E38" s="130" t="s">
        <v>45</v>
      </c>
      <c r="F38" s="147">
        <f>ROUND((SUM(BH102:BH109) + SUM(BH129:BH151)),  2)</f>
        <v>0</v>
      </c>
      <c r="G38" s="35"/>
      <c r="H38" s="35"/>
      <c r="I38" s="148">
        <v>0.2</v>
      </c>
      <c r="J38" s="147">
        <f>0</f>
        <v>0</v>
      </c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8"/>
      <c r="C39" s="35"/>
      <c r="D39" s="35"/>
      <c r="E39" s="143" t="s">
        <v>46</v>
      </c>
      <c r="F39" s="144">
        <f>ROUND((SUM(BI102:BI109) + SUM(BI129:BI151)),  2)</f>
        <v>0</v>
      </c>
      <c r="G39" s="145"/>
      <c r="H39" s="145"/>
      <c r="I39" s="146">
        <v>0</v>
      </c>
      <c r="J39" s="144">
        <f>0</f>
        <v>0</v>
      </c>
      <c r="K39" s="35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38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38"/>
      <c r="C41" s="149"/>
      <c r="D41" s="150" t="s">
        <v>47</v>
      </c>
      <c r="E41" s="151"/>
      <c r="F41" s="151"/>
      <c r="G41" s="152" t="s">
        <v>48</v>
      </c>
      <c r="H41" s="153" t="s">
        <v>49</v>
      </c>
      <c r="I41" s="151"/>
      <c r="J41" s="154">
        <f>SUM(J32:J39)</f>
        <v>0</v>
      </c>
      <c r="K41" s="155"/>
      <c r="L41" s="5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38"/>
      <c r="C42" s="35"/>
      <c r="D42" s="35"/>
      <c r="E42" s="35"/>
      <c r="F42" s="35"/>
      <c r="G42" s="35"/>
      <c r="H42" s="35"/>
      <c r="I42" s="35"/>
      <c r="J42" s="35"/>
      <c r="K42" s="35"/>
      <c r="L42" s="5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6"/>
      <c r="D50" s="156" t="s">
        <v>50</v>
      </c>
      <c r="E50" s="157"/>
      <c r="F50" s="157"/>
      <c r="G50" s="156" t="s">
        <v>51</v>
      </c>
      <c r="H50" s="157"/>
      <c r="I50" s="157"/>
      <c r="J50" s="157"/>
      <c r="K50" s="157"/>
      <c r="L50" s="56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5"/>
      <c r="B61" s="38"/>
      <c r="C61" s="35"/>
      <c r="D61" s="158" t="s">
        <v>52</v>
      </c>
      <c r="E61" s="159"/>
      <c r="F61" s="160" t="s">
        <v>53</v>
      </c>
      <c r="G61" s="158" t="s">
        <v>52</v>
      </c>
      <c r="H61" s="159"/>
      <c r="I61" s="159"/>
      <c r="J61" s="161" t="s">
        <v>53</v>
      </c>
      <c r="K61" s="159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5"/>
      <c r="B65" s="38"/>
      <c r="C65" s="35"/>
      <c r="D65" s="156" t="s">
        <v>54</v>
      </c>
      <c r="E65" s="162"/>
      <c r="F65" s="162"/>
      <c r="G65" s="156" t="s">
        <v>55</v>
      </c>
      <c r="H65" s="162"/>
      <c r="I65" s="162"/>
      <c r="J65" s="162"/>
      <c r="K65" s="162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5"/>
      <c r="B76" s="38"/>
      <c r="C76" s="35"/>
      <c r="D76" s="158" t="s">
        <v>52</v>
      </c>
      <c r="E76" s="159"/>
      <c r="F76" s="160" t="s">
        <v>53</v>
      </c>
      <c r="G76" s="158" t="s">
        <v>52</v>
      </c>
      <c r="H76" s="159"/>
      <c r="I76" s="159"/>
      <c r="J76" s="161" t="s">
        <v>53</v>
      </c>
      <c r="K76" s="159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3" t="s">
        <v>123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27" customHeight="1">
      <c r="A85" s="35"/>
      <c r="B85" s="36"/>
      <c r="C85" s="37"/>
      <c r="D85" s="37"/>
      <c r="E85" s="337" t="str">
        <f>E7</f>
        <v>Zviditeľnenie chodcov na priechodoch pre chodcov v meste Trnava</v>
      </c>
      <c r="F85" s="338"/>
      <c r="G85" s="338"/>
      <c r="H85" s="338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29" t="s">
        <v>120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31.15" customHeight="1">
      <c r="A87" s="35"/>
      <c r="B87" s="36"/>
      <c r="C87" s="37"/>
      <c r="D87" s="37"/>
      <c r="E87" s="286" t="str">
        <f>E9</f>
        <v>1413-1 - SO-01- Priechod pre chodcov – Ulica Okružná – v blízkosti novonavrhovaného parkoviska</v>
      </c>
      <c r="F87" s="339"/>
      <c r="G87" s="339"/>
      <c r="H87" s="33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29" t="s">
        <v>19</v>
      </c>
      <c r="D89" s="37"/>
      <c r="E89" s="37"/>
      <c r="F89" s="27" t="str">
        <f>F12</f>
        <v>Trnava</v>
      </c>
      <c r="G89" s="37"/>
      <c r="H89" s="37"/>
      <c r="I89" s="29" t="s">
        <v>21</v>
      </c>
      <c r="J89" s="71" t="str">
        <f>IF(J12="","",J12)</f>
        <v>4. 7. 2022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9" customHeight="1">
      <c r="A91" s="35"/>
      <c r="B91" s="36"/>
      <c r="C91" s="29" t="s">
        <v>23</v>
      </c>
      <c r="D91" s="37"/>
      <c r="E91" s="37"/>
      <c r="F91" s="27" t="str">
        <f>E15</f>
        <v>Mesto Trnava</v>
      </c>
      <c r="G91" s="37"/>
      <c r="H91" s="37"/>
      <c r="I91" s="29" t="s">
        <v>29</v>
      </c>
      <c r="J91" s="32" t="str">
        <f>E21</f>
        <v>Cykloprojekt spol. s.r.o.,  Ing.Alžbeta Masnicová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6" customHeight="1">
      <c r="A92" s="35"/>
      <c r="B92" s="36"/>
      <c r="C92" s="29" t="s">
        <v>27</v>
      </c>
      <c r="D92" s="37"/>
      <c r="E92" s="37"/>
      <c r="F92" s="27" t="str">
        <f>IF(E18="","",E18)</f>
        <v>Vyplň údaj</v>
      </c>
      <c r="G92" s="37"/>
      <c r="H92" s="37"/>
      <c r="I92" s="29" t="s">
        <v>32</v>
      </c>
      <c r="J92" s="32" t="str">
        <f>E24</f>
        <v xml:space="preserve"> 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67" t="s">
        <v>124</v>
      </c>
      <c r="D94" s="124"/>
      <c r="E94" s="124"/>
      <c r="F94" s="124"/>
      <c r="G94" s="124"/>
      <c r="H94" s="124"/>
      <c r="I94" s="124"/>
      <c r="J94" s="168" t="s">
        <v>125</v>
      </c>
      <c r="K94" s="124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9" t="s">
        <v>126</v>
      </c>
      <c r="D96" s="37"/>
      <c r="E96" s="37"/>
      <c r="F96" s="37"/>
      <c r="G96" s="37"/>
      <c r="H96" s="37"/>
      <c r="I96" s="37"/>
      <c r="J96" s="89">
        <f>J129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7" t="s">
        <v>127</v>
      </c>
    </row>
    <row r="97" spans="1:65" s="9" customFormat="1" ht="24.95" customHeight="1">
      <c r="B97" s="170"/>
      <c r="C97" s="171"/>
      <c r="D97" s="172" t="s">
        <v>128</v>
      </c>
      <c r="E97" s="173"/>
      <c r="F97" s="173"/>
      <c r="G97" s="173"/>
      <c r="H97" s="173"/>
      <c r="I97" s="173"/>
      <c r="J97" s="174">
        <f>J130</f>
        <v>0</v>
      </c>
      <c r="K97" s="171"/>
      <c r="L97" s="175"/>
    </row>
    <row r="98" spans="1:65" s="10" customFormat="1" ht="19.899999999999999" customHeight="1">
      <c r="B98" s="176"/>
      <c r="C98" s="177"/>
      <c r="D98" s="178" t="s">
        <v>129</v>
      </c>
      <c r="E98" s="179"/>
      <c r="F98" s="179"/>
      <c r="G98" s="179"/>
      <c r="H98" s="179"/>
      <c r="I98" s="179"/>
      <c r="J98" s="180">
        <f>J131</f>
        <v>0</v>
      </c>
      <c r="K98" s="177"/>
      <c r="L98" s="181"/>
    </row>
    <row r="99" spans="1:65" s="10" customFormat="1" ht="19.899999999999999" customHeight="1">
      <c r="B99" s="176"/>
      <c r="C99" s="177"/>
      <c r="D99" s="178" t="s">
        <v>130</v>
      </c>
      <c r="E99" s="179"/>
      <c r="F99" s="179"/>
      <c r="G99" s="179"/>
      <c r="H99" s="179"/>
      <c r="I99" s="179"/>
      <c r="J99" s="180">
        <f>J150</f>
        <v>0</v>
      </c>
      <c r="K99" s="177"/>
      <c r="L99" s="181"/>
    </row>
    <row r="100" spans="1:65" s="2" customFormat="1" ht="21.75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5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65" s="2" customFormat="1" ht="6.95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5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65" s="2" customFormat="1" ht="29.25" customHeight="1">
      <c r="A102" s="35"/>
      <c r="B102" s="36"/>
      <c r="C102" s="169" t="s">
        <v>131</v>
      </c>
      <c r="D102" s="37"/>
      <c r="E102" s="37"/>
      <c r="F102" s="37"/>
      <c r="G102" s="37"/>
      <c r="H102" s="37"/>
      <c r="I102" s="37"/>
      <c r="J102" s="182">
        <f>ROUND(J103 + J104 + J105 + J106 + J107 + J108,2)</f>
        <v>0</v>
      </c>
      <c r="K102" s="37"/>
      <c r="L102" s="56"/>
      <c r="N102" s="183" t="s">
        <v>41</v>
      </c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65" s="2" customFormat="1" ht="18" customHeight="1">
      <c r="A103" s="35"/>
      <c r="B103" s="36"/>
      <c r="C103" s="37"/>
      <c r="D103" s="282" t="s">
        <v>132</v>
      </c>
      <c r="E103" s="283"/>
      <c r="F103" s="283"/>
      <c r="G103" s="37"/>
      <c r="H103" s="37"/>
      <c r="I103" s="37"/>
      <c r="J103" s="115">
        <v>0</v>
      </c>
      <c r="K103" s="37"/>
      <c r="L103" s="184"/>
      <c r="M103" s="185"/>
      <c r="N103" s="186" t="s">
        <v>43</v>
      </c>
      <c r="O103" s="185"/>
      <c r="P103" s="185"/>
      <c r="Q103" s="185"/>
      <c r="R103" s="185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5"/>
      <c r="AU103" s="185"/>
      <c r="AV103" s="185"/>
      <c r="AW103" s="185"/>
      <c r="AX103" s="185"/>
      <c r="AY103" s="188" t="s">
        <v>133</v>
      </c>
      <c r="AZ103" s="185"/>
      <c r="BA103" s="185"/>
      <c r="BB103" s="185"/>
      <c r="BC103" s="185"/>
      <c r="BD103" s="185"/>
      <c r="BE103" s="189">
        <f t="shared" ref="BE103:BE108" si="0">IF(N103="základná",J103,0)</f>
        <v>0</v>
      </c>
      <c r="BF103" s="189">
        <f t="shared" ref="BF103:BF108" si="1">IF(N103="znížená",J103,0)</f>
        <v>0</v>
      </c>
      <c r="BG103" s="189">
        <f t="shared" ref="BG103:BG108" si="2">IF(N103="zákl. prenesená",J103,0)</f>
        <v>0</v>
      </c>
      <c r="BH103" s="189">
        <f t="shared" ref="BH103:BH108" si="3">IF(N103="zníž. prenesená",J103,0)</f>
        <v>0</v>
      </c>
      <c r="BI103" s="189">
        <f t="shared" ref="BI103:BI108" si="4">IF(N103="nulová",J103,0)</f>
        <v>0</v>
      </c>
      <c r="BJ103" s="188" t="s">
        <v>134</v>
      </c>
      <c r="BK103" s="185"/>
      <c r="BL103" s="185"/>
      <c r="BM103" s="185"/>
    </row>
    <row r="104" spans="1:65" s="2" customFormat="1" ht="18" customHeight="1">
      <c r="A104" s="35"/>
      <c r="B104" s="36"/>
      <c r="C104" s="37"/>
      <c r="D104" s="282" t="s">
        <v>135</v>
      </c>
      <c r="E104" s="283"/>
      <c r="F104" s="283"/>
      <c r="G104" s="37"/>
      <c r="H104" s="37"/>
      <c r="I104" s="37"/>
      <c r="J104" s="115">
        <v>0</v>
      </c>
      <c r="K104" s="37"/>
      <c r="L104" s="184"/>
      <c r="M104" s="185"/>
      <c r="N104" s="186" t="s">
        <v>43</v>
      </c>
      <c r="O104" s="185"/>
      <c r="P104" s="185"/>
      <c r="Q104" s="185"/>
      <c r="R104" s="185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5"/>
      <c r="AW104" s="185"/>
      <c r="AX104" s="185"/>
      <c r="AY104" s="188" t="s">
        <v>133</v>
      </c>
      <c r="AZ104" s="185"/>
      <c r="BA104" s="185"/>
      <c r="BB104" s="185"/>
      <c r="BC104" s="185"/>
      <c r="BD104" s="185"/>
      <c r="BE104" s="189">
        <f t="shared" si="0"/>
        <v>0</v>
      </c>
      <c r="BF104" s="189">
        <f t="shared" si="1"/>
        <v>0</v>
      </c>
      <c r="BG104" s="189">
        <f t="shared" si="2"/>
        <v>0</v>
      </c>
      <c r="BH104" s="189">
        <f t="shared" si="3"/>
        <v>0</v>
      </c>
      <c r="BI104" s="189">
        <f t="shared" si="4"/>
        <v>0</v>
      </c>
      <c r="BJ104" s="188" t="s">
        <v>134</v>
      </c>
      <c r="BK104" s="185"/>
      <c r="BL104" s="185"/>
      <c r="BM104" s="185"/>
    </row>
    <row r="105" spans="1:65" s="2" customFormat="1" ht="18" customHeight="1">
      <c r="A105" s="35"/>
      <c r="B105" s="36"/>
      <c r="C105" s="37"/>
      <c r="D105" s="282" t="s">
        <v>136</v>
      </c>
      <c r="E105" s="283"/>
      <c r="F105" s="283"/>
      <c r="G105" s="37"/>
      <c r="H105" s="37"/>
      <c r="I105" s="37"/>
      <c r="J105" s="115">
        <v>0</v>
      </c>
      <c r="K105" s="37"/>
      <c r="L105" s="184"/>
      <c r="M105" s="185"/>
      <c r="N105" s="186" t="s">
        <v>43</v>
      </c>
      <c r="O105" s="185"/>
      <c r="P105" s="185"/>
      <c r="Q105" s="185"/>
      <c r="R105" s="185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5"/>
      <c r="AV105" s="185"/>
      <c r="AW105" s="185"/>
      <c r="AX105" s="185"/>
      <c r="AY105" s="188" t="s">
        <v>133</v>
      </c>
      <c r="AZ105" s="185"/>
      <c r="BA105" s="185"/>
      <c r="BB105" s="185"/>
      <c r="BC105" s="185"/>
      <c r="BD105" s="185"/>
      <c r="BE105" s="189">
        <f t="shared" si="0"/>
        <v>0</v>
      </c>
      <c r="BF105" s="189">
        <f t="shared" si="1"/>
        <v>0</v>
      </c>
      <c r="BG105" s="189">
        <f t="shared" si="2"/>
        <v>0</v>
      </c>
      <c r="BH105" s="189">
        <f t="shared" si="3"/>
        <v>0</v>
      </c>
      <c r="BI105" s="189">
        <f t="shared" si="4"/>
        <v>0</v>
      </c>
      <c r="BJ105" s="188" t="s">
        <v>134</v>
      </c>
      <c r="BK105" s="185"/>
      <c r="BL105" s="185"/>
      <c r="BM105" s="185"/>
    </row>
    <row r="106" spans="1:65" s="2" customFormat="1" ht="18" customHeight="1">
      <c r="A106" s="35"/>
      <c r="B106" s="36"/>
      <c r="C106" s="37"/>
      <c r="D106" s="282" t="s">
        <v>137</v>
      </c>
      <c r="E106" s="283"/>
      <c r="F106" s="283"/>
      <c r="G106" s="37"/>
      <c r="H106" s="37"/>
      <c r="I106" s="37"/>
      <c r="J106" s="115">
        <v>0</v>
      </c>
      <c r="K106" s="37"/>
      <c r="L106" s="184"/>
      <c r="M106" s="185"/>
      <c r="N106" s="186" t="s">
        <v>43</v>
      </c>
      <c r="O106" s="185"/>
      <c r="P106" s="185"/>
      <c r="Q106" s="185"/>
      <c r="R106" s="185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5"/>
      <c r="AG106" s="185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5"/>
      <c r="AS106" s="185"/>
      <c r="AT106" s="185"/>
      <c r="AU106" s="185"/>
      <c r="AV106" s="185"/>
      <c r="AW106" s="185"/>
      <c r="AX106" s="185"/>
      <c r="AY106" s="188" t="s">
        <v>133</v>
      </c>
      <c r="AZ106" s="185"/>
      <c r="BA106" s="185"/>
      <c r="BB106" s="185"/>
      <c r="BC106" s="185"/>
      <c r="BD106" s="185"/>
      <c r="BE106" s="189">
        <f t="shared" si="0"/>
        <v>0</v>
      </c>
      <c r="BF106" s="189">
        <f t="shared" si="1"/>
        <v>0</v>
      </c>
      <c r="BG106" s="189">
        <f t="shared" si="2"/>
        <v>0</v>
      </c>
      <c r="BH106" s="189">
        <f t="shared" si="3"/>
        <v>0</v>
      </c>
      <c r="BI106" s="189">
        <f t="shared" si="4"/>
        <v>0</v>
      </c>
      <c r="BJ106" s="188" t="s">
        <v>134</v>
      </c>
      <c r="BK106" s="185"/>
      <c r="BL106" s="185"/>
      <c r="BM106" s="185"/>
    </row>
    <row r="107" spans="1:65" s="2" customFormat="1" ht="18" customHeight="1">
      <c r="A107" s="35"/>
      <c r="B107" s="36"/>
      <c r="C107" s="37"/>
      <c r="D107" s="282" t="s">
        <v>138</v>
      </c>
      <c r="E107" s="283"/>
      <c r="F107" s="283"/>
      <c r="G107" s="37"/>
      <c r="H107" s="37"/>
      <c r="I107" s="37"/>
      <c r="J107" s="115">
        <v>0</v>
      </c>
      <c r="K107" s="37"/>
      <c r="L107" s="184"/>
      <c r="M107" s="185"/>
      <c r="N107" s="186" t="s">
        <v>43</v>
      </c>
      <c r="O107" s="185"/>
      <c r="P107" s="185"/>
      <c r="Q107" s="185"/>
      <c r="R107" s="185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  <c r="AS107" s="185"/>
      <c r="AT107" s="185"/>
      <c r="AU107" s="185"/>
      <c r="AV107" s="185"/>
      <c r="AW107" s="185"/>
      <c r="AX107" s="185"/>
      <c r="AY107" s="188" t="s">
        <v>133</v>
      </c>
      <c r="AZ107" s="185"/>
      <c r="BA107" s="185"/>
      <c r="BB107" s="185"/>
      <c r="BC107" s="185"/>
      <c r="BD107" s="185"/>
      <c r="BE107" s="189">
        <f t="shared" si="0"/>
        <v>0</v>
      </c>
      <c r="BF107" s="189">
        <f t="shared" si="1"/>
        <v>0</v>
      </c>
      <c r="BG107" s="189">
        <f t="shared" si="2"/>
        <v>0</v>
      </c>
      <c r="BH107" s="189">
        <f t="shared" si="3"/>
        <v>0</v>
      </c>
      <c r="BI107" s="189">
        <f t="shared" si="4"/>
        <v>0</v>
      </c>
      <c r="BJ107" s="188" t="s">
        <v>134</v>
      </c>
      <c r="BK107" s="185"/>
      <c r="BL107" s="185"/>
      <c r="BM107" s="185"/>
    </row>
    <row r="108" spans="1:65" s="2" customFormat="1" ht="18" customHeight="1">
      <c r="A108" s="35"/>
      <c r="B108" s="36"/>
      <c r="C108" s="37"/>
      <c r="D108" s="114" t="s">
        <v>139</v>
      </c>
      <c r="E108" s="37"/>
      <c r="F108" s="37"/>
      <c r="G108" s="37"/>
      <c r="H108" s="37"/>
      <c r="I108" s="37"/>
      <c r="J108" s="115">
        <f>ROUND(J30*T108,2)</f>
        <v>0</v>
      </c>
      <c r="K108" s="37"/>
      <c r="L108" s="184"/>
      <c r="M108" s="185"/>
      <c r="N108" s="186" t="s">
        <v>43</v>
      </c>
      <c r="O108" s="185"/>
      <c r="P108" s="185"/>
      <c r="Q108" s="185"/>
      <c r="R108" s="185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185"/>
      <c r="AT108" s="185"/>
      <c r="AU108" s="185"/>
      <c r="AV108" s="185"/>
      <c r="AW108" s="185"/>
      <c r="AX108" s="185"/>
      <c r="AY108" s="188" t="s">
        <v>140</v>
      </c>
      <c r="AZ108" s="185"/>
      <c r="BA108" s="185"/>
      <c r="BB108" s="185"/>
      <c r="BC108" s="185"/>
      <c r="BD108" s="185"/>
      <c r="BE108" s="189">
        <f t="shared" si="0"/>
        <v>0</v>
      </c>
      <c r="BF108" s="189">
        <f t="shared" si="1"/>
        <v>0</v>
      </c>
      <c r="BG108" s="189">
        <f t="shared" si="2"/>
        <v>0</v>
      </c>
      <c r="BH108" s="189">
        <f t="shared" si="3"/>
        <v>0</v>
      </c>
      <c r="BI108" s="189">
        <f t="shared" si="4"/>
        <v>0</v>
      </c>
      <c r="BJ108" s="188" t="s">
        <v>134</v>
      </c>
      <c r="BK108" s="185"/>
      <c r="BL108" s="185"/>
      <c r="BM108" s="185"/>
    </row>
    <row r="109" spans="1:65" s="2" customFormat="1" ht="11.25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65" s="2" customFormat="1" ht="29.25" customHeight="1">
      <c r="A110" s="35"/>
      <c r="B110" s="36"/>
      <c r="C110" s="123" t="s">
        <v>118</v>
      </c>
      <c r="D110" s="124"/>
      <c r="E110" s="124"/>
      <c r="F110" s="124"/>
      <c r="G110" s="124"/>
      <c r="H110" s="124"/>
      <c r="I110" s="124"/>
      <c r="J110" s="125">
        <f>ROUND(J96+J102,2)</f>
        <v>0</v>
      </c>
      <c r="K110" s="124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65" s="2" customFormat="1" ht="6.95" customHeight="1">
      <c r="A111" s="35"/>
      <c r="B111" s="59"/>
      <c r="C111" s="60"/>
      <c r="D111" s="60"/>
      <c r="E111" s="60"/>
      <c r="F111" s="60"/>
      <c r="G111" s="60"/>
      <c r="H111" s="60"/>
      <c r="I111" s="60"/>
      <c r="J111" s="60"/>
      <c r="K111" s="60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pans="1:31" s="2" customFormat="1" ht="6.95" customHeight="1">
      <c r="A115" s="35"/>
      <c r="B115" s="61"/>
      <c r="C115" s="62"/>
      <c r="D115" s="62"/>
      <c r="E115" s="62"/>
      <c r="F115" s="62"/>
      <c r="G115" s="62"/>
      <c r="H115" s="62"/>
      <c r="I115" s="62"/>
      <c r="J115" s="62"/>
      <c r="K115" s="62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24.95" customHeight="1">
      <c r="A116" s="35"/>
      <c r="B116" s="36"/>
      <c r="C116" s="23" t="s">
        <v>141</v>
      </c>
      <c r="D116" s="37"/>
      <c r="E116" s="37"/>
      <c r="F116" s="37"/>
      <c r="G116" s="37"/>
      <c r="H116" s="37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2" customHeight="1">
      <c r="A118" s="35"/>
      <c r="B118" s="36"/>
      <c r="C118" s="29" t="s">
        <v>15</v>
      </c>
      <c r="D118" s="37"/>
      <c r="E118" s="37"/>
      <c r="F118" s="37"/>
      <c r="G118" s="37"/>
      <c r="H118" s="37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27" customHeight="1">
      <c r="A119" s="35"/>
      <c r="B119" s="36"/>
      <c r="C119" s="37"/>
      <c r="D119" s="37"/>
      <c r="E119" s="337" t="str">
        <f>E7</f>
        <v>Zviditeľnenie chodcov na priechodoch pre chodcov v meste Trnava</v>
      </c>
      <c r="F119" s="338"/>
      <c r="G119" s="338"/>
      <c r="H119" s="338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2" customHeight="1">
      <c r="A120" s="35"/>
      <c r="B120" s="36"/>
      <c r="C120" s="29" t="s">
        <v>120</v>
      </c>
      <c r="D120" s="37"/>
      <c r="E120" s="37"/>
      <c r="F120" s="37"/>
      <c r="G120" s="37"/>
      <c r="H120" s="37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31.15" customHeight="1">
      <c r="A121" s="35"/>
      <c r="B121" s="36"/>
      <c r="C121" s="37"/>
      <c r="D121" s="37"/>
      <c r="E121" s="286" t="str">
        <f>E9</f>
        <v>1413-1 - SO-01- Priechod pre chodcov – Ulica Okružná – v blízkosti novonavrhovaného parkoviska</v>
      </c>
      <c r="F121" s="339"/>
      <c r="G121" s="339"/>
      <c r="H121" s="339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6.9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29" t="s">
        <v>19</v>
      </c>
      <c r="D123" s="37"/>
      <c r="E123" s="37"/>
      <c r="F123" s="27" t="str">
        <f>F12</f>
        <v>Trnava</v>
      </c>
      <c r="G123" s="37"/>
      <c r="H123" s="37"/>
      <c r="I123" s="29" t="s">
        <v>21</v>
      </c>
      <c r="J123" s="71" t="str">
        <f>IF(J12="","",J12)</f>
        <v>4. 7. 2022</v>
      </c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40.9" customHeight="1">
      <c r="A125" s="35"/>
      <c r="B125" s="36"/>
      <c r="C125" s="29" t="s">
        <v>23</v>
      </c>
      <c r="D125" s="37"/>
      <c r="E125" s="37"/>
      <c r="F125" s="27" t="str">
        <f>E15</f>
        <v>Mesto Trnava</v>
      </c>
      <c r="G125" s="37"/>
      <c r="H125" s="37"/>
      <c r="I125" s="29" t="s">
        <v>29</v>
      </c>
      <c r="J125" s="32" t="str">
        <f>E21</f>
        <v>Cykloprojekt spol. s.r.o.,  Ing.Alžbeta Masnicová</v>
      </c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6" customHeight="1">
      <c r="A126" s="35"/>
      <c r="B126" s="36"/>
      <c r="C126" s="29" t="s">
        <v>27</v>
      </c>
      <c r="D126" s="37"/>
      <c r="E126" s="37"/>
      <c r="F126" s="27" t="str">
        <f>IF(E18="","",E18)</f>
        <v>Vyplň údaj</v>
      </c>
      <c r="G126" s="37"/>
      <c r="H126" s="37"/>
      <c r="I126" s="29" t="s">
        <v>32</v>
      </c>
      <c r="J126" s="32" t="str">
        <f>E24</f>
        <v xml:space="preserve"> </v>
      </c>
      <c r="K126" s="37"/>
      <c r="L126" s="5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0.3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11" customFormat="1" ht="29.25" customHeight="1">
      <c r="A128" s="190"/>
      <c r="B128" s="191"/>
      <c r="C128" s="192" t="s">
        <v>142</v>
      </c>
      <c r="D128" s="193" t="s">
        <v>62</v>
      </c>
      <c r="E128" s="193" t="s">
        <v>58</v>
      </c>
      <c r="F128" s="193" t="s">
        <v>59</v>
      </c>
      <c r="G128" s="193" t="s">
        <v>143</v>
      </c>
      <c r="H128" s="193" t="s">
        <v>144</v>
      </c>
      <c r="I128" s="193" t="s">
        <v>145</v>
      </c>
      <c r="J128" s="194" t="s">
        <v>125</v>
      </c>
      <c r="K128" s="195" t="s">
        <v>146</v>
      </c>
      <c r="L128" s="196"/>
      <c r="M128" s="80" t="s">
        <v>1</v>
      </c>
      <c r="N128" s="81" t="s">
        <v>41</v>
      </c>
      <c r="O128" s="81" t="s">
        <v>147</v>
      </c>
      <c r="P128" s="81" t="s">
        <v>148</v>
      </c>
      <c r="Q128" s="81" t="s">
        <v>149</v>
      </c>
      <c r="R128" s="81" t="s">
        <v>150</v>
      </c>
      <c r="S128" s="81" t="s">
        <v>151</v>
      </c>
      <c r="T128" s="82" t="s">
        <v>152</v>
      </c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0"/>
      <c r="AE128" s="190"/>
    </row>
    <row r="129" spans="1:65" s="2" customFormat="1" ht="22.9" customHeight="1">
      <c r="A129" s="35"/>
      <c r="B129" s="36"/>
      <c r="C129" s="87" t="s">
        <v>122</v>
      </c>
      <c r="D129" s="37"/>
      <c r="E129" s="37"/>
      <c r="F129" s="37"/>
      <c r="G129" s="37"/>
      <c r="H129" s="37"/>
      <c r="I129" s="37"/>
      <c r="J129" s="197">
        <f>BK129</f>
        <v>0</v>
      </c>
      <c r="K129" s="37"/>
      <c r="L129" s="38"/>
      <c r="M129" s="83"/>
      <c r="N129" s="198"/>
      <c r="O129" s="84"/>
      <c r="P129" s="199">
        <f>P130</f>
        <v>0</v>
      </c>
      <c r="Q129" s="84"/>
      <c r="R129" s="199">
        <f>R130</f>
        <v>0.49992599999999998</v>
      </c>
      <c r="S129" s="84"/>
      <c r="T129" s="200">
        <f>T130</f>
        <v>0.21200000000000002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7" t="s">
        <v>76</v>
      </c>
      <c r="AU129" s="17" t="s">
        <v>127</v>
      </c>
      <c r="BK129" s="201">
        <f>BK130</f>
        <v>0</v>
      </c>
    </row>
    <row r="130" spans="1:65" s="12" customFormat="1" ht="25.9" customHeight="1">
      <c r="B130" s="202"/>
      <c r="C130" s="203"/>
      <c r="D130" s="204" t="s">
        <v>76</v>
      </c>
      <c r="E130" s="205" t="s">
        <v>153</v>
      </c>
      <c r="F130" s="205" t="s">
        <v>154</v>
      </c>
      <c r="G130" s="203"/>
      <c r="H130" s="203"/>
      <c r="I130" s="206"/>
      <c r="J130" s="207">
        <f>BK130</f>
        <v>0</v>
      </c>
      <c r="K130" s="203"/>
      <c r="L130" s="208"/>
      <c r="M130" s="209"/>
      <c r="N130" s="210"/>
      <c r="O130" s="210"/>
      <c r="P130" s="211">
        <f>P131+P150</f>
        <v>0</v>
      </c>
      <c r="Q130" s="210"/>
      <c r="R130" s="211">
        <f>R131+R150</f>
        <v>0.49992599999999998</v>
      </c>
      <c r="S130" s="210"/>
      <c r="T130" s="212">
        <f>T131+T150</f>
        <v>0.21200000000000002</v>
      </c>
      <c r="AR130" s="213" t="s">
        <v>84</v>
      </c>
      <c r="AT130" s="214" t="s">
        <v>76</v>
      </c>
      <c r="AU130" s="214" t="s">
        <v>77</v>
      </c>
      <c r="AY130" s="213" t="s">
        <v>155</v>
      </c>
      <c r="BK130" s="215">
        <f>BK131+BK150</f>
        <v>0</v>
      </c>
    </row>
    <row r="131" spans="1:65" s="12" customFormat="1" ht="22.9" customHeight="1">
      <c r="B131" s="202"/>
      <c r="C131" s="203"/>
      <c r="D131" s="204" t="s">
        <v>76</v>
      </c>
      <c r="E131" s="216" t="s">
        <v>156</v>
      </c>
      <c r="F131" s="216" t="s">
        <v>157</v>
      </c>
      <c r="G131" s="203"/>
      <c r="H131" s="203"/>
      <c r="I131" s="206"/>
      <c r="J131" s="217">
        <f>BK131</f>
        <v>0</v>
      </c>
      <c r="K131" s="203"/>
      <c r="L131" s="208"/>
      <c r="M131" s="209"/>
      <c r="N131" s="210"/>
      <c r="O131" s="210"/>
      <c r="P131" s="211">
        <f>SUM(P132:P149)</f>
        <v>0</v>
      </c>
      <c r="Q131" s="210"/>
      <c r="R131" s="211">
        <f>SUM(R132:R149)</f>
        <v>0.49992599999999998</v>
      </c>
      <c r="S131" s="210"/>
      <c r="T131" s="212">
        <f>SUM(T132:T149)</f>
        <v>0.21200000000000002</v>
      </c>
      <c r="AR131" s="213" t="s">
        <v>84</v>
      </c>
      <c r="AT131" s="214" t="s">
        <v>76</v>
      </c>
      <c r="AU131" s="214" t="s">
        <v>84</v>
      </c>
      <c r="AY131" s="213" t="s">
        <v>155</v>
      </c>
      <c r="BK131" s="215">
        <f>SUM(BK132:BK149)</f>
        <v>0</v>
      </c>
    </row>
    <row r="132" spans="1:65" s="2" customFormat="1" ht="22.15" customHeight="1">
      <c r="A132" s="35"/>
      <c r="B132" s="36"/>
      <c r="C132" s="218" t="s">
        <v>84</v>
      </c>
      <c r="D132" s="218" t="s">
        <v>158</v>
      </c>
      <c r="E132" s="219" t="s">
        <v>159</v>
      </c>
      <c r="F132" s="220" t="s">
        <v>160</v>
      </c>
      <c r="G132" s="221" t="s">
        <v>161</v>
      </c>
      <c r="H132" s="222">
        <v>2</v>
      </c>
      <c r="I132" s="223"/>
      <c r="J132" s="224">
        <f>ROUND(I132*H132,2)</f>
        <v>0</v>
      </c>
      <c r="K132" s="225"/>
      <c r="L132" s="38"/>
      <c r="M132" s="226" t="s">
        <v>1</v>
      </c>
      <c r="N132" s="227" t="s">
        <v>43</v>
      </c>
      <c r="O132" s="76"/>
      <c r="P132" s="228">
        <f>O132*H132</f>
        <v>0</v>
      </c>
      <c r="Q132" s="228">
        <v>0.22133</v>
      </c>
      <c r="R132" s="228">
        <f>Q132*H132</f>
        <v>0.44266</v>
      </c>
      <c r="S132" s="228">
        <v>0</v>
      </c>
      <c r="T132" s="22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0" t="s">
        <v>162</v>
      </c>
      <c r="AT132" s="230" t="s">
        <v>158</v>
      </c>
      <c r="AU132" s="230" t="s">
        <v>134</v>
      </c>
      <c r="AY132" s="17" t="s">
        <v>155</v>
      </c>
      <c r="BE132" s="119">
        <f>IF(N132="základná",J132,0)</f>
        <v>0</v>
      </c>
      <c r="BF132" s="119">
        <f>IF(N132="znížená",J132,0)</f>
        <v>0</v>
      </c>
      <c r="BG132" s="119">
        <f>IF(N132="zákl. prenesená",J132,0)</f>
        <v>0</v>
      </c>
      <c r="BH132" s="119">
        <f>IF(N132="zníž. prenesená",J132,0)</f>
        <v>0</v>
      </c>
      <c r="BI132" s="119">
        <f>IF(N132="nulová",J132,0)</f>
        <v>0</v>
      </c>
      <c r="BJ132" s="17" t="s">
        <v>134</v>
      </c>
      <c r="BK132" s="119">
        <f>ROUND(I132*H132,2)</f>
        <v>0</v>
      </c>
      <c r="BL132" s="17" t="s">
        <v>162</v>
      </c>
      <c r="BM132" s="230" t="s">
        <v>163</v>
      </c>
    </row>
    <row r="133" spans="1:65" s="13" customFormat="1" ht="11.25">
      <c r="B133" s="231"/>
      <c r="C133" s="232"/>
      <c r="D133" s="233" t="s">
        <v>164</v>
      </c>
      <c r="E133" s="234" t="s">
        <v>1</v>
      </c>
      <c r="F133" s="235" t="s">
        <v>165</v>
      </c>
      <c r="G133" s="232"/>
      <c r="H133" s="234" t="s">
        <v>1</v>
      </c>
      <c r="I133" s="236"/>
      <c r="J133" s="232"/>
      <c r="K133" s="232"/>
      <c r="L133" s="237"/>
      <c r="M133" s="238"/>
      <c r="N133" s="239"/>
      <c r="O133" s="239"/>
      <c r="P133" s="239"/>
      <c r="Q133" s="239"/>
      <c r="R133" s="239"/>
      <c r="S133" s="239"/>
      <c r="T133" s="240"/>
      <c r="AT133" s="241" t="s">
        <v>164</v>
      </c>
      <c r="AU133" s="241" t="s">
        <v>134</v>
      </c>
      <c r="AV133" s="13" t="s">
        <v>84</v>
      </c>
      <c r="AW133" s="13" t="s">
        <v>31</v>
      </c>
      <c r="AX133" s="13" t="s">
        <v>77</v>
      </c>
      <c r="AY133" s="241" t="s">
        <v>155</v>
      </c>
    </row>
    <row r="134" spans="1:65" s="14" customFormat="1" ht="11.25">
      <c r="B134" s="242"/>
      <c r="C134" s="243"/>
      <c r="D134" s="233" t="s">
        <v>164</v>
      </c>
      <c r="E134" s="244" t="s">
        <v>1</v>
      </c>
      <c r="F134" s="245" t="s">
        <v>134</v>
      </c>
      <c r="G134" s="243"/>
      <c r="H134" s="246">
        <v>2</v>
      </c>
      <c r="I134" s="247"/>
      <c r="J134" s="243"/>
      <c r="K134" s="243"/>
      <c r="L134" s="248"/>
      <c r="M134" s="249"/>
      <c r="N134" s="250"/>
      <c r="O134" s="250"/>
      <c r="P134" s="250"/>
      <c r="Q134" s="250"/>
      <c r="R134" s="250"/>
      <c r="S134" s="250"/>
      <c r="T134" s="251"/>
      <c r="AT134" s="252" t="s">
        <v>164</v>
      </c>
      <c r="AU134" s="252" t="s">
        <v>134</v>
      </c>
      <c r="AV134" s="14" t="s">
        <v>134</v>
      </c>
      <c r="AW134" s="14" t="s">
        <v>31</v>
      </c>
      <c r="AX134" s="14" t="s">
        <v>84</v>
      </c>
      <c r="AY134" s="252" t="s">
        <v>155</v>
      </c>
    </row>
    <row r="135" spans="1:65" s="2" customFormat="1" ht="34.9" customHeight="1">
      <c r="A135" s="35"/>
      <c r="B135" s="36"/>
      <c r="C135" s="253" t="s">
        <v>134</v>
      </c>
      <c r="D135" s="253" t="s">
        <v>166</v>
      </c>
      <c r="E135" s="254" t="s">
        <v>167</v>
      </c>
      <c r="F135" s="255" t="s">
        <v>168</v>
      </c>
      <c r="G135" s="256" t="s">
        <v>161</v>
      </c>
      <c r="H135" s="257">
        <v>2</v>
      </c>
      <c r="I135" s="258"/>
      <c r="J135" s="259">
        <f>ROUND(I135*H135,2)</f>
        <v>0</v>
      </c>
      <c r="K135" s="260"/>
      <c r="L135" s="261"/>
      <c r="M135" s="262" t="s">
        <v>1</v>
      </c>
      <c r="N135" s="263" t="s">
        <v>43</v>
      </c>
      <c r="O135" s="76"/>
      <c r="P135" s="228">
        <f>O135*H135</f>
        <v>0</v>
      </c>
      <c r="Q135" s="228">
        <v>2.2000000000000001E-3</v>
      </c>
      <c r="R135" s="228">
        <f>Q135*H135</f>
        <v>4.4000000000000003E-3</v>
      </c>
      <c r="S135" s="228">
        <v>0</v>
      </c>
      <c r="T135" s="229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0" t="s">
        <v>169</v>
      </c>
      <c r="AT135" s="230" t="s">
        <v>166</v>
      </c>
      <c r="AU135" s="230" t="s">
        <v>134</v>
      </c>
      <c r="AY135" s="17" t="s">
        <v>155</v>
      </c>
      <c r="BE135" s="119">
        <f>IF(N135="základná",J135,0)</f>
        <v>0</v>
      </c>
      <c r="BF135" s="119">
        <f>IF(N135="znížená",J135,0)</f>
        <v>0</v>
      </c>
      <c r="BG135" s="119">
        <f>IF(N135="zákl. prenesená",J135,0)</f>
        <v>0</v>
      </c>
      <c r="BH135" s="119">
        <f>IF(N135="zníž. prenesená",J135,0)</f>
        <v>0</v>
      </c>
      <c r="BI135" s="119">
        <f>IF(N135="nulová",J135,0)</f>
        <v>0</v>
      </c>
      <c r="BJ135" s="17" t="s">
        <v>134</v>
      </c>
      <c r="BK135" s="119">
        <f>ROUND(I135*H135,2)</f>
        <v>0</v>
      </c>
      <c r="BL135" s="17" t="s">
        <v>162</v>
      </c>
      <c r="BM135" s="230" t="s">
        <v>170</v>
      </c>
    </row>
    <row r="136" spans="1:65" s="2" customFormat="1" ht="34.9" customHeight="1">
      <c r="A136" s="35"/>
      <c r="B136" s="36"/>
      <c r="C136" s="218" t="s">
        <v>171</v>
      </c>
      <c r="D136" s="218" t="s">
        <v>158</v>
      </c>
      <c r="E136" s="219" t="s">
        <v>172</v>
      </c>
      <c r="F136" s="220" t="s">
        <v>173</v>
      </c>
      <c r="G136" s="221" t="s">
        <v>174</v>
      </c>
      <c r="H136" s="222">
        <v>8.1999999999999993</v>
      </c>
      <c r="I136" s="223"/>
      <c r="J136" s="224">
        <f>ROUND(I136*H136,2)</f>
        <v>0</v>
      </c>
      <c r="K136" s="225"/>
      <c r="L136" s="38"/>
      <c r="M136" s="226" t="s">
        <v>1</v>
      </c>
      <c r="N136" s="227" t="s">
        <v>43</v>
      </c>
      <c r="O136" s="76"/>
      <c r="P136" s="228">
        <f>O136*H136</f>
        <v>0</v>
      </c>
      <c r="Q136" s="228">
        <v>7.2999999999999996E-4</v>
      </c>
      <c r="R136" s="228">
        <f>Q136*H136</f>
        <v>5.9859999999999991E-3</v>
      </c>
      <c r="S136" s="228">
        <v>0</v>
      </c>
      <c r="T136" s="22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0" t="s">
        <v>162</v>
      </c>
      <c r="AT136" s="230" t="s">
        <v>158</v>
      </c>
      <c r="AU136" s="230" t="s">
        <v>134</v>
      </c>
      <c r="AY136" s="17" t="s">
        <v>155</v>
      </c>
      <c r="BE136" s="119">
        <f>IF(N136="základná",J136,0)</f>
        <v>0</v>
      </c>
      <c r="BF136" s="119">
        <f>IF(N136="znížená",J136,0)</f>
        <v>0</v>
      </c>
      <c r="BG136" s="119">
        <f>IF(N136="zákl. prenesená",J136,0)</f>
        <v>0</v>
      </c>
      <c r="BH136" s="119">
        <f>IF(N136="zníž. prenesená",J136,0)</f>
        <v>0</v>
      </c>
      <c r="BI136" s="119">
        <f>IF(N136="nulová",J136,0)</f>
        <v>0</v>
      </c>
      <c r="BJ136" s="17" t="s">
        <v>134</v>
      </c>
      <c r="BK136" s="119">
        <f>ROUND(I136*H136,2)</f>
        <v>0</v>
      </c>
      <c r="BL136" s="17" t="s">
        <v>162</v>
      </c>
      <c r="BM136" s="230" t="s">
        <v>175</v>
      </c>
    </row>
    <row r="137" spans="1:65" s="13" customFormat="1" ht="22.5">
      <c r="B137" s="231"/>
      <c r="C137" s="232"/>
      <c r="D137" s="233" t="s">
        <v>164</v>
      </c>
      <c r="E137" s="234" t="s">
        <v>1</v>
      </c>
      <c r="F137" s="235" t="s">
        <v>176</v>
      </c>
      <c r="G137" s="232"/>
      <c r="H137" s="234" t="s">
        <v>1</v>
      </c>
      <c r="I137" s="236"/>
      <c r="J137" s="232"/>
      <c r="K137" s="232"/>
      <c r="L137" s="237"/>
      <c r="M137" s="238"/>
      <c r="N137" s="239"/>
      <c r="O137" s="239"/>
      <c r="P137" s="239"/>
      <c r="Q137" s="239"/>
      <c r="R137" s="239"/>
      <c r="S137" s="239"/>
      <c r="T137" s="240"/>
      <c r="AT137" s="241" t="s">
        <v>164</v>
      </c>
      <c r="AU137" s="241" t="s">
        <v>134</v>
      </c>
      <c r="AV137" s="13" t="s">
        <v>84</v>
      </c>
      <c r="AW137" s="13" t="s">
        <v>31</v>
      </c>
      <c r="AX137" s="13" t="s">
        <v>77</v>
      </c>
      <c r="AY137" s="241" t="s">
        <v>155</v>
      </c>
    </row>
    <row r="138" spans="1:65" s="14" customFormat="1" ht="11.25">
      <c r="B138" s="242"/>
      <c r="C138" s="243"/>
      <c r="D138" s="233" t="s">
        <v>164</v>
      </c>
      <c r="E138" s="244" t="s">
        <v>1</v>
      </c>
      <c r="F138" s="245" t="s">
        <v>177</v>
      </c>
      <c r="G138" s="243"/>
      <c r="H138" s="246">
        <v>8.1999999999999993</v>
      </c>
      <c r="I138" s="247"/>
      <c r="J138" s="243"/>
      <c r="K138" s="243"/>
      <c r="L138" s="248"/>
      <c r="M138" s="249"/>
      <c r="N138" s="250"/>
      <c r="O138" s="250"/>
      <c r="P138" s="250"/>
      <c r="Q138" s="250"/>
      <c r="R138" s="250"/>
      <c r="S138" s="250"/>
      <c r="T138" s="251"/>
      <c r="AT138" s="252" t="s">
        <v>164</v>
      </c>
      <c r="AU138" s="252" t="s">
        <v>134</v>
      </c>
      <c r="AV138" s="14" t="s">
        <v>134</v>
      </c>
      <c r="AW138" s="14" t="s">
        <v>31</v>
      </c>
      <c r="AX138" s="14" t="s">
        <v>84</v>
      </c>
      <c r="AY138" s="252" t="s">
        <v>155</v>
      </c>
    </row>
    <row r="139" spans="1:65" s="2" customFormat="1" ht="34.9" customHeight="1">
      <c r="A139" s="35"/>
      <c r="B139" s="36"/>
      <c r="C139" s="218" t="s">
        <v>162</v>
      </c>
      <c r="D139" s="218" t="s">
        <v>158</v>
      </c>
      <c r="E139" s="219" t="s">
        <v>178</v>
      </c>
      <c r="F139" s="220" t="s">
        <v>179</v>
      </c>
      <c r="G139" s="221" t="s">
        <v>180</v>
      </c>
      <c r="H139" s="222">
        <v>16</v>
      </c>
      <c r="I139" s="223"/>
      <c r="J139" s="224">
        <f>ROUND(I139*H139,2)</f>
        <v>0</v>
      </c>
      <c r="K139" s="225"/>
      <c r="L139" s="38"/>
      <c r="M139" s="226" t="s">
        <v>1</v>
      </c>
      <c r="N139" s="227" t="s">
        <v>43</v>
      </c>
      <c r="O139" s="76"/>
      <c r="P139" s="228">
        <f>O139*H139</f>
        <v>0</v>
      </c>
      <c r="Q139" s="228">
        <v>2.9199999999999999E-3</v>
      </c>
      <c r="R139" s="228">
        <f>Q139*H139</f>
        <v>4.6719999999999998E-2</v>
      </c>
      <c r="S139" s="228">
        <v>0</v>
      </c>
      <c r="T139" s="22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0" t="s">
        <v>162</v>
      </c>
      <c r="AT139" s="230" t="s">
        <v>158</v>
      </c>
      <c r="AU139" s="230" t="s">
        <v>134</v>
      </c>
      <c r="AY139" s="17" t="s">
        <v>155</v>
      </c>
      <c r="BE139" s="119">
        <f>IF(N139="základná",J139,0)</f>
        <v>0</v>
      </c>
      <c r="BF139" s="119">
        <f>IF(N139="znížená",J139,0)</f>
        <v>0</v>
      </c>
      <c r="BG139" s="119">
        <f>IF(N139="zákl. prenesená",J139,0)</f>
        <v>0</v>
      </c>
      <c r="BH139" s="119">
        <f>IF(N139="zníž. prenesená",J139,0)</f>
        <v>0</v>
      </c>
      <c r="BI139" s="119">
        <f>IF(N139="nulová",J139,0)</f>
        <v>0</v>
      </c>
      <c r="BJ139" s="17" t="s">
        <v>134</v>
      </c>
      <c r="BK139" s="119">
        <f>ROUND(I139*H139,2)</f>
        <v>0</v>
      </c>
      <c r="BL139" s="17" t="s">
        <v>162</v>
      </c>
      <c r="BM139" s="230" t="s">
        <v>181</v>
      </c>
    </row>
    <row r="140" spans="1:65" s="14" customFormat="1" ht="11.25">
      <c r="B140" s="242"/>
      <c r="C140" s="243"/>
      <c r="D140" s="233" t="s">
        <v>164</v>
      </c>
      <c r="E140" s="244" t="s">
        <v>1</v>
      </c>
      <c r="F140" s="245" t="s">
        <v>182</v>
      </c>
      <c r="G140" s="243"/>
      <c r="H140" s="246">
        <v>16</v>
      </c>
      <c r="I140" s="247"/>
      <c r="J140" s="243"/>
      <c r="K140" s="243"/>
      <c r="L140" s="248"/>
      <c r="M140" s="249"/>
      <c r="N140" s="250"/>
      <c r="O140" s="250"/>
      <c r="P140" s="250"/>
      <c r="Q140" s="250"/>
      <c r="R140" s="250"/>
      <c r="S140" s="250"/>
      <c r="T140" s="251"/>
      <c r="AT140" s="252" t="s">
        <v>164</v>
      </c>
      <c r="AU140" s="252" t="s">
        <v>134</v>
      </c>
      <c r="AV140" s="14" t="s">
        <v>134</v>
      </c>
      <c r="AW140" s="14" t="s">
        <v>31</v>
      </c>
      <c r="AX140" s="14" t="s">
        <v>84</v>
      </c>
      <c r="AY140" s="252" t="s">
        <v>155</v>
      </c>
    </row>
    <row r="141" spans="1:65" s="2" customFormat="1" ht="22.15" customHeight="1">
      <c r="A141" s="35"/>
      <c r="B141" s="36"/>
      <c r="C141" s="218" t="s">
        <v>183</v>
      </c>
      <c r="D141" s="218" t="s">
        <v>158</v>
      </c>
      <c r="E141" s="219" t="s">
        <v>184</v>
      </c>
      <c r="F141" s="220" t="s">
        <v>185</v>
      </c>
      <c r="G141" s="221" t="s">
        <v>174</v>
      </c>
      <c r="H141" s="222">
        <v>8.1999999999999993</v>
      </c>
      <c r="I141" s="223"/>
      <c r="J141" s="224">
        <f t="shared" ref="J141:J146" si="5">ROUND(I141*H141,2)</f>
        <v>0</v>
      </c>
      <c r="K141" s="225"/>
      <c r="L141" s="38"/>
      <c r="M141" s="226" t="s">
        <v>1</v>
      </c>
      <c r="N141" s="227" t="s">
        <v>43</v>
      </c>
      <c r="O141" s="76"/>
      <c r="P141" s="228">
        <f t="shared" ref="P141:P146" si="6">O141*H141</f>
        <v>0</v>
      </c>
      <c r="Q141" s="228">
        <v>0</v>
      </c>
      <c r="R141" s="228">
        <f t="shared" ref="R141:R146" si="7">Q141*H141</f>
        <v>0</v>
      </c>
      <c r="S141" s="228">
        <v>0</v>
      </c>
      <c r="T141" s="229">
        <f t="shared" ref="T141:T146" si="8"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0" t="s">
        <v>162</v>
      </c>
      <c r="AT141" s="230" t="s">
        <v>158</v>
      </c>
      <c r="AU141" s="230" t="s">
        <v>134</v>
      </c>
      <c r="AY141" s="17" t="s">
        <v>155</v>
      </c>
      <c r="BE141" s="119">
        <f t="shared" ref="BE141:BE146" si="9">IF(N141="základná",J141,0)</f>
        <v>0</v>
      </c>
      <c r="BF141" s="119">
        <f t="shared" ref="BF141:BF146" si="10">IF(N141="znížená",J141,0)</f>
        <v>0</v>
      </c>
      <c r="BG141" s="119">
        <f t="shared" ref="BG141:BG146" si="11">IF(N141="zákl. prenesená",J141,0)</f>
        <v>0</v>
      </c>
      <c r="BH141" s="119">
        <f t="shared" ref="BH141:BH146" si="12">IF(N141="zníž. prenesená",J141,0)</f>
        <v>0</v>
      </c>
      <c r="BI141" s="119">
        <f t="shared" ref="BI141:BI146" si="13">IF(N141="nulová",J141,0)</f>
        <v>0</v>
      </c>
      <c r="BJ141" s="17" t="s">
        <v>134</v>
      </c>
      <c r="BK141" s="119">
        <f t="shared" ref="BK141:BK146" si="14">ROUND(I141*H141,2)</f>
        <v>0</v>
      </c>
      <c r="BL141" s="17" t="s">
        <v>162</v>
      </c>
      <c r="BM141" s="230" t="s">
        <v>186</v>
      </c>
    </row>
    <row r="142" spans="1:65" s="2" customFormat="1" ht="22.15" customHeight="1">
      <c r="A142" s="35"/>
      <c r="B142" s="36"/>
      <c r="C142" s="218" t="s">
        <v>187</v>
      </c>
      <c r="D142" s="218" t="s">
        <v>158</v>
      </c>
      <c r="E142" s="219" t="s">
        <v>188</v>
      </c>
      <c r="F142" s="220" t="s">
        <v>189</v>
      </c>
      <c r="G142" s="221" t="s">
        <v>180</v>
      </c>
      <c r="H142" s="222">
        <v>16</v>
      </c>
      <c r="I142" s="223"/>
      <c r="J142" s="224">
        <f t="shared" si="5"/>
        <v>0</v>
      </c>
      <c r="K142" s="225"/>
      <c r="L142" s="38"/>
      <c r="M142" s="226" t="s">
        <v>1</v>
      </c>
      <c r="N142" s="227" t="s">
        <v>43</v>
      </c>
      <c r="O142" s="76"/>
      <c r="P142" s="228">
        <f t="shared" si="6"/>
        <v>0</v>
      </c>
      <c r="Q142" s="228">
        <v>1.0000000000000001E-5</v>
      </c>
      <c r="R142" s="228">
        <f t="shared" si="7"/>
        <v>1.6000000000000001E-4</v>
      </c>
      <c r="S142" s="228">
        <v>0</v>
      </c>
      <c r="T142" s="229">
        <f t="shared" si="8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0" t="s">
        <v>162</v>
      </c>
      <c r="AT142" s="230" t="s">
        <v>158</v>
      </c>
      <c r="AU142" s="230" t="s">
        <v>134</v>
      </c>
      <c r="AY142" s="17" t="s">
        <v>155</v>
      </c>
      <c r="BE142" s="119">
        <f t="shared" si="9"/>
        <v>0</v>
      </c>
      <c r="BF142" s="119">
        <f t="shared" si="10"/>
        <v>0</v>
      </c>
      <c r="BG142" s="119">
        <f t="shared" si="11"/>
        <v>0</v>
      </c>
      <c r="BH142" s="119">
        <f t="shared" si="12"/>
        <v>0</v>
      </c>
      <c r="BI142" s="119">
        <f t="shared" si="13"/>
        <v>0</v>
      </c>
      <c r="BJ142" s="17" t="s">
        <v>134</v>
      </c>
      <c r="BK142" s="119">
        <f t="shared" si="14"/>
        <v>0</v>
      </c>
      <c r="BL142" s="17" t="s">
        <v>162</v>
      </c>
      <c r="BM142" s="230" t="s">
        <v>190</v>
      </c>
    </row>
    <row r="143" spans="1:65" s="2" customFormat="1" ht="22.15" customHeight="1">
      <c r="A143" s="35"/>
      <c r="B143" s="36"/>
      <c r="C143" s="218" t="s">
        <v>191</v>
      </c>
      <c r="D143" s="218" t="s">
        <v>158</v>
      </c>
      <c r="E143" s="219" t="s">
        <v>192</v>
      </c>
      <c r="F143" s="220" t="s">
        <v>193</v>
      </c>
      <c r="G143" s="221" t="s">
        <v>161</v>
      </c>
      <c r="H143" s="222">
        <v>2</v>
      </c>
      <c r="I143" s="223"/>
      <c r="J143" s="224">
        <f t="shared" si="5"/>
        <v>0</v>
      </c>
      <c r="K143" s="225"/>
      <c r="L143" s="38"/>
      <c r="M143" s="226" t="s">
        <v>1</v>
      </c>
      <c r="N143" s="227" t="s">
        <v>43</v>
      </c>
      <c r="O143" s="76"/>
      <c r="P143" s="228">
        <f t="shared" si="6"/>
        <v>0</v>
      </c>
      <c r="Q143" s="228">
        <v>0</v>
      </c>
      <c r="R143" s="228">
        <f t="shared" si="7"/>
        <v>0</v>
      </c>
      <c r="S143" s="228">
        <v>8.2000000000000003E-2</v>
      </c>
      <c r="T143" s="229">
        <f t="shared" si="8"/>
        <v>0.16400000000000001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0" t="s">
        <v>162</v>
      </c>
      <c r="AT143" s="230" t="s">
        <v>158</v>
      </c>
      <c r="AU143" s="230" t="s">
        <v>134</v>
      </c>
      <c r="AY143" s="17" t="s">
        <v>155</v>
      </c>
      <c r="BE143" s="119">
        <f t="shared" si="9"/>
        <v>0</v>
      </c>
      <c r="BF143" s="119">
        <f t="shared" si="10"/>
        <v>0</v>
      </c>
      <c r="BG143" s="119">
        <f t="shared" si="11"/>
        <v>0</v>
      </c>
      <c r="BH143" s="119">
        <f t="shared" si="12"/>
        <v>0</v>
      </c>
      <c r="BI143" s="119">
        <f t="shared" si="13"/>
        <v>0</v>
      </c>
      <c r="BJ143" s="17" t="s">
        <v>134</v>
      </c>
      <c r="BK143" s="119">
        <f t="shared" si="14"/>
        <v>0</v>
      </c>
      <c r="BL143" s="17" t="s">
        <v>162</v>
      </c>
      <c r="BM143" s="230" t="s">
        <v>194</v>
      </c>
    </row>
    <row r="144" spans="1:65" s="2" customFormat="1" ht="22.15" customHeight="1">
      <c r="A144" s="35"/>
      <c r="B144" s="36"/>
      <c r="C144" s="218" t="s">
        <v>169</v>
      </c>
      <c r="D144" s="218" t="s">
        <v>158</v>
      </c>
      <c r="E144" s="219" t="s">
        <v>195</v>
      </c>
      <c r="F144" s="220" t="s">
        <v>196</v>
      </c>
      <c r="G144" s="221" t="s">
        <v>180</v>
      </c>
      <c r="H144" s="222">
        <v>12</v>
      </c>
      <c r="I144" s="223"/>
      <c r="J144" s="224">
        <f t="shared" si="5"/>
        <v>0</v>
      </c>
      <c r="K144" s="225"/>
      <c r="L144" s="38"/>
      <c r="M144" s="226" t="s">
        <v>1</v>
      </c>
      <c r="N144" s="227" t="s">
        <v>43</v>
      </c>
      <c r="O144" s="76"/>
      <c r="P144" s="228">
        <f t="shared" si="6"/>
        <v>0</v>
      </c>
      <c r="Q144" s="228">
        <v>0</v>
      </c>
      <c r="R144" s="228">
        <f t="shared" si="7"/>
        <v>0</v>
      </c>
      <c r="S144" s="228">
        <v>4.0000000000000001E-3</v>
      </c>
      <c r="T144" s="229">
        <f t="shared" si="8"/>
        <v>4.8000000000000001E-2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0" t="s">
        <v>162</v>
      </c>
      <c r="AT144" s="230" t="s">
        <v>158</v>
      </c>
      <c r="AU144" s="230" t="s">
        <v>134</v>
      </c>
      <c r="AY144" s="17" t="s">
        <v>155</v>
      </c>
      <c r="BE144" s="119">
        <f t="shared" si="9"/>
        <v>0</v>
      </c>
      <c r="BF144" s="119">
        <f t="shared" si="10"/>
        <v>0</v>
      </c>
      <c r="BG144" s="119">
        <f t="shared" si="11"/>
        <v>0</v>
      </c>
      <c r="BH144" s="119">
        <f t="shared" si="12"/>
        <v>0</v>
      </c>
      <c r="BI144" s="119">
        <f t="shared" si="13"/>
        <v>0</v>
      </c>
      <c r="BJ144" s="17" t="s">
        <v>134</v>
      </c>
      <c r="BK144" s="119">
        <f t="shared" si="14"/>
        <v>0</v>
      </c>
      <c r="BL144" s="17" t="s">
        <v>162</v>
      </c>
      <c r="BM144" s="230" t="s">
        <v>197</v>
      </c>
    </row>
    <row r="145" spans="1:65" s="2" customFormat="1" ht="30" customHeight="1">
      <c r="A145" s="35"/>
      <c r="B145" s="36"/>
      <c r="C145" s="218" t="s">
        <v>156</v>
      </c>
      <c r="D145" s="218" t="s">
        <v>158</v>
      </c>
      <c r="E145" s="219" t="s">
        <v>198</v>
      </c>
      <c r="F145" s="220" t="s">
        <v>199</v>
      </c>
      <c r="G145" s="221" t="s">
        <v>200</v>
      </c>
      <c r="H145" s="222">
        <v>0.21199999999999999</v>
      </c>
      <c r="I145" s="223"/>
      <c r="J145" s="224">
        <f t="shared" si="5"/>
        <v>0</v>
      </c>
      <c r="K145" s="225"/>
      <c r="L145" s="38"/>
      <c r="M145" s="226" t="s">
        <v>1</v>
      </c>
      <c r="N145" s="227" t="s">
        <v>43</v>
      </c>
      <c r="O145" s="76"/>
      <c r="P145" s="228">
        <f t="shared" si="6"/>
        <v>0</v>
      </c>
      <c r="Q145" s="228">
        <v>0</v>
      </c>
      <c r="R145" s="228">
        <f t="shared" si="7"/>
        <v>0</v>
      </c>
      <c r="S145" s="228">
        <v>0</v>
      </c>
      <c r="T145" s="229">
        <f t="shared" si="8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0" t="s">
        <v>162</v>
      </c>
      <c r="AT145" s="230" t="s">
        <v>158</v>
      </c>
      <c r="AU145" s="230" t="s">
        <v>134</v>
      </c>
      <c r="AY145" s="17" t="s">
        <v>155</v>
      </c>
      <c r="BE145" s="119">
        <f t="shared" si="9"/>
        <v>0</v>
      </c>
      <c r="BF145" s="119">
        <f t="shared" si="10"/>
        <v>0</v>
      </c>
      <c r="BG145" s="119">
        <f t="shared" si="11"/>
        <v>0</v>
      </c>
      <c r="BH145" s="119">
        <f t="shared" si="12"/>
        <v>0</v>
      </c>
      <c r="BI145" s="119">
        <f t="shared" si="13"/>
        <v>0</v>
      </c>
      <c r="BJ145" s="17" t="s">
        <v>134</v>
      </c>
      <c r="BK145" s="119">
        <f t="shared" si="14"/>
        <v>0</v>
      </c>
      <c r="BL145" s="17" t="s">
        <v>162</v>
      </c>
      <c r="BM145" s="230" t="s">
        <v>201</v>
      </c>
    </row>
    <row r="146" spans="1:65" s="2" customFormat="1" ht="22.15" customHeight="1">
      <c r="A146" s="35"/>
      <c r="B146" s="36"/>
      <c r="C146" s="218" t="s">
        <v>202</v>
      </c>
      <c r="D146" s="218" t="s">
        <v>158</v>
      </c>
      <c r="E146" s="219" t="s">
        <v>203</v>
      </c>
      <c r="F146" s="220" t="s">
        <v>204</v>
      </c>
      <c r="G146" s="221" t="s">
        <v>200</v>
      </c>
      <c r="H146" s="222">
        <v>0.84799999999999998</v>
      </c>
      <c r="I146" s="223"/>
      <c r="J146" s="224">
        <f t="shared" si="5"/>
        <v>0</v>
      </c>
      <c r="K146" s="225"/>
      <c r="L146" s="38"/>
      <c r="M146" s="226" t="s">
        <v>1</v>
      </c>
      <c r="N146" s="227" t="s">
        <v>43</v>
      </c>
      <c r="O146" s="76"/>
      <c r="P146" s="228">
        <f t="shared" si="6"/>
        <v>0</v>
      </c>
      <c r="Q146" s="228">
        <v>0</v>
      </c>
      <c r="R146" s="228">
        <f t="shared" si="7"/>
        <v>0</v>
      </c>
      <c r="S146" s="228">
        <v>0</v>
      </c>
      <c r="T146" s="229">
        <f t="shared" si="8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0" t="s">
        <v>162</v>
      </c>
      <c r="AT146" s="230" t="s">
        <v>158</v>
      </c>
      <c r="AU146" s="230" t="s">
        <v>134</v>
      </c>
      <c r="AY146" s="17" t="s">
        <v>155</v>
      </c>
      <c r="BE146" s="119">
        <f t="shared" si="9"/>
        <v>0</v>
      </c>
      <c r="BF146" s="119">
        <f t="shared" si="10"/>
        <v>0</v>
      </c>
      <c r="BG146" s="119">
        <f t="shared" si="11"/>
        <v>0</v>
      </c>
      <c r="BH146" s="119">
        <f t="shared" si="12"/>
        <v>0</v>
      </c>
      <c r="BI146" s="119">
        <f t="shared" si="13"/>
        <v>0</v>
      </c>
      <c r="BJ146" s="17" t="s">
        <v>134</v>
      </c>
      <c r="BK146" s="119">
        <f t="shared" si="14"/>
        <v>0</v>
      </c>
      <c r="BL146" s="17" t="s">
        <v>162</v>
      </c>
      <c r="BM146" s="230" t="s">
        <v>205</v>
      </c>
    </row>
    <row r="147" spans="1:65" s="14" customFormat="1" ht="11.25">
      <c r="B147" s="242"/>
      <c r="C147" s="243"/>
      <c r="D147" s="233" t="s">
        <v>164</v>
      </c>
      <c r="E147" s="243"/>
      <c r="F147" s="245" t="s">
        <v>206</v>
      </c>
      <c r="G147" s="243"/>
      <c r="H147" s="246">
        <v>0.84799999999999998</v>
      </c>
      <c r="I147" s="247"/>
      <c r="J147" s="243"/>
      <c r="K147" s="243"/>
      <c r="L147" s="248"/>
      <c r="M147" s="249"/>
      <c r="N147" s="250"/>
      <c r="O147" s="250"/>
      <c r="P147" s="250"/>
      <c r="Q147" s="250"/>
      <c r="R147" s="250"/>
      <c r="S147" s="250"/>
      <c r="T147" s="251"/>
      <c r="AT147" s="252" t="s">
        <v>164</v>
      </c>
      <c r="AU147" s="252" t="s">
        <v>134</v>
      </c>
      <c r="AV147" s="14" t="s">
        <v>134</v>
      </c>
      <c r="AW147" s="14" t="s">
        <v>4</v>
      </c>
      <c r="AX147" s="14" t="s">
        <v>84</v>
      </c>
      <c r="AY147" s="252" t="s">
        <v>155</v>
      </c>
    </row>
    <row r="148" spans="1:65" s="2" customFormat="1" ht="22.15" customHeight="1">
      <c r="A148" s="35"/>
      <c r="B148" s="36"/>
      <c r="C148" s="218" t="s">
        <v>207</v>
      </c>
      <c r="D148" s="218" t="s">
        <v>158</v>
      </c>
      <c r="E148" s="219" t="s">
        <v>208</v>
      </c>
      <c r="F148" s="220" t="s">
        <v>209</v>
      </c>
      <c r="G148" s="221" t="s">
        <v>200</v>
      </c>
      <c r="H148" s="222">
        <v>0.21199999999999999</v>
      </c>
      <c r="I148" s="223"/>
      <c r="J148" s="224">
        <f>ROUND(I148*H148,2)</f>
        <v>0</v>
      </c>
      <c r="K148" s="225"/>
      <c r="L148" s="38"/>
      <c r="M148" s="226" t="s">
        <v>1</v>
      </c>
      <c r="N148" s="227" t="s">
        <v>43</v>
      </c>
      <c r="O148" s="76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0" t="s">
        <v>162</v>
      </c>
      <c r="AT148" s="230" t="s">
        <v>158</v>
      </c>
      <c r="AU148" s="230" t="s">
        <v>134</v>
      </c>
      <c r="AY148" s="17" t="s">
        <v>155</v>
      </c>
      <c r="BE148" s="119">
        <f>IF(N148="základná",J148,0)</f>
        <v>0</v>
      </c>
      <c r="BF148" s="119">
        <f>IF(N148="znížená",J148,0)</f>
        <v>0</v>
      </c>
      <c r="BG148" s="119">
        <f>IF(N148="zákl. prenesená",J148,0)</f>
        <v>0</v>
      </c>
      <c r="BH148" s="119">
        <f>IF(N148="zníž. prenesená",J148,0)</f>
        <v>0</v>
      </c>
      <c r="BI148" s="119">
        <f>IF(N148="nulová",J148,0)</f>
        <v>0</v>
      </c>
      <c r="BJ148" s="17" t="s">
        <v>134</v>
      </c>
      <c r="BK148" s="119">
        <f>ROUND(I148*H148,2)</f>
        <v>0</v>
      </c>
      <c r="BL148" s="17" t="s">
        <v>162</v>
      </c>
      <c r="BM148" s="230" t="s">
        <v>210</v>
      </c>
    </row>
    <row r="149" spans="1:65" s="2" customFormat="1" ht="22.15" customHeight="1">
      <c r="A149" s="35"/>
      <c r="B149" s="36"/>
      <c r="C149" s="218" t="s">
        <v>211</v>
      </c>
      <c r="D149" s="218" t="s">
        <v>158</v>
      </c>
      <c r="E149" s="219" t="s">
        <v>212</v>
      </c>
      <c r="F149" s="220" t="s">
        <v>213</v>
      </c>
      <c r="G149" s="221" t="s">
        <v>200</v>
      </c>
      <c r="H149" s="222">
        <v>0.21199999999999999</v>
      </c>
      <c r="I149" s="223"/>
      <c r="J149" s="224">
        <f>ROUND(I149*H149,2)</f>
        <v>0</v>
      </c>
      <c r="K149" s="225"/>
      <c r="L149" s="38"/>
      <c r="M149" s="226" t="s">
        <v>1</v>
      </c>
      <c r="N149" s="227" t="s">
        <v>43</v>
      </c>
      <c r="O149" s="76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0" t="s">
        <v>162</v>
      </c>
      <c r="AT149" s="230" t="s">
        <v>158</v>
      </c>
      <c r="AU149" s="230" t="s">
        <v>134</v>
      </c>
      <c r="AY149" s="17" t="s">
        <v>155</v>
      </c>
      <c r="BE149" s="119">
        <f>IF(N149="základná",J149,0)</f>
        <v>0</v>
      </c>
      <c r="BF149" s="119">
        <f>IF(N149="znížená",J149,0)</f>
        <v>0</v>
      </c>
      <c r="BG149" s="119">
        <f>IF(N149="zákl. prenesená",J149,0)</f>
        <v>0</v>
      </c>
      <c r="BH149" s="119">
        <f>IF(N149="zníž. prenesená",J149,0)</f>
        <v>0</v>
      </c>
      <c r="BI149" s="119">
        <f>IF(N149="nulová",J149,0)</f>
        <v>0</v>
      </c>
      <c r="BJ149" s="17" t="s">
        <v>134</v>
      </c>
      <c r="BK149" s="119">
        <f>ROUND(I149*H149,2)</f>
        <v>0</v>
      </c>
      <c r="BL149" s="17" t="s">
        <v>162</v>
      </c>
      <c r="BM149" s="230" t="s">
        <v>214</v>
      </c>
    </row>
    <row r="150" spans="1:65" s="12" customFormat="1" ht="22.9" customHeight="1">
      <c r="B150" s="202"/>
      <c r="C150" s="203"/>
      <c r="D150" s="204" t="s">
        <v>76</v>
      </c>
      <c r="E150" s="216" t="s">
        <v>215</v>
      </c>
      <c r="F150" s="216" t="s">
        <v>216</v>
      </c>
      <c r="G150" s="203"/>
      <c r="H150" s="203"/>
      <c r="I150" s="206"/>
      <c r="J150" s="217">
        <f>BK150</f>
        <v>0</v>
      </c>
      <c r="K150" s="203"/>
      <c r="L150" s="208"/>
      <c r="M150" s="209"/>
      <c r="N150" s="210"/>
      <c r="O150" s="210"/>
      <c r="P150" s="211">
        <f>P151</f>
        <v>0</v>
      </c>
      <c r="Q150" s="210"/>
      <c r="R150" s="211">
        <f>R151</f>
        <v>0</v>
      </c>
      <c r="S150" s="210"/>
      <c r="T150" s="212">
        <f>T151</f>
        <v>0</v>
      </c>
      <c r="AR150" s="213" t="s">
        <v>84</v>
      </c>
      <c r="AT150" s="214" t="s">
        <v>76</v>
      </c>
      <c r="AU150" s="214" t="s">
        <v>84</v>
      </c>
      <c r="AY150" s="213" t="s">
        <v>155</v>
      </c>
      <c r="BK150" s="215">
        <f>BK151</f>
        <v>0</v>
      </c>
    </row>
    <row r="151" spans="1:65" s="2" customFormat="1" ht="22.15" customHeight="1">
      <c r="A151" s="35"/>
      <c r="B151" s="36"/>
      <c r="C151" s="218" t="s">
        <v>217</v>
      </c>
      <c r="D151" s="218" t="s">
        <v>158</v>
      </c>
      <c r="E151" s="219" t="s">
        <v>218</v>
      </c>
      <c r="F151" s="220" t="s">
        <v>219</v>
      </c>
      <c r="G151" s="221" t="s">
        <v>200</v>
      </c>
      <c r="H151" s="222">
        <v>0.5</v>
      </c>
      <c r="I151" s="223"/>
      <c r="J151" s="224">
        <f>ROUND(I151*H151,2)</f>
        <v>0</v>
      </c>
      <c r="K151" s="225"/>
      <c r="L151" s="38"/>
      <c r="M151" s="264" t="s">
        <v>1</v>
      </c>
      <c r="N151" s="265" t="s">
        <v>43</v>
      </c>
      <c r="O151" s="266"/>
      <c r="P151" s="267">
        <f>O151*H151</f>
        <v>0</v>
      </c>
      <c r="Q151" s="267">
        <v>0</v>
      </c>
      <c r="R151" s="267">
        <f>Q151*H151</f>
        <v>0</v>
      </c>
      <c r="S151" s="267">
        <v>0</v>
      </c>
      <c r="T151" s="268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0" t="s">
        <v>162</v>
      </c>
      <c r="AT151" s="230" t="s">
        <v>158</v>
      </c>
      <c r="AU151" s="230" t="s">
        <v>134</v>
      </c>
      <c r="AY151" s="17" t="s">
        <v>155</v>
      </c>
      <c r="BE151" s="119">
        <f>IF(N151="základná",J151,0)</f>
        <v>0</v>
      </c>
      <c r="BF151" s="119">
        <f>IF(N151="znížená",J151,0)</f>
        <v>0</v>
      </c>
      <c r="BG151" s="119">
        <f>IF(N151="zákl. prenesená",J151,0)</f>
        <v>0</v>
      </c>
      <c r="BH151" s="119">
        <f>IF(N151="zníž. prenesená",J151,0)</f>
        <v>0</v>
      </c>
      <c r="BI151" s="119">
        <f>IF(N151="nulová",J151,0)</f>
        <v>0</v>
      </c>
      <c r="BJ151" s="17" t="s">
        <v>134</v>
      </c>
      <c r="BK151" s="119">
        <f>ROUND(I151*H151,2)</f>
        <v>0</v>
      </c>
      <c r="BL151" s="17" t="s">
        <v>162</v>
      </c>
      <c r="BM151" s="230" t="s">
        <v>220</v>
      </c>
    </row>
    <row r="152" spans="1:65" s="2" customFormat="1" ht="6.95" customHeight="1">
      <c r="A152" s="35"/>
      <c r="B152" s="59"/>
      <c r="C152" s="60"/>
      <c r="D152" s="60"/>
      <c r="E152" s="60"/>
      <c r="F152" s="60"/>
      <c r="G152" s="60"/>
      <c r="H152" s="60"/>
      <c r="I152" s="60"/>
      <c r="J152" s="60"/>
      <c r="K152" s="60"/>
      <c r="L152" s="38"/>
      <c r="M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</row>
  </sheetData>
  <sheetProtection algorithmName="SHA-512" hashValue="aBnZ8qIP0/mpuI8jZSxLXxDs7Sg+9Oh19NhMn0F2ykv8r8PeKO5WEtZzJl2jF8przxxBXs9IT1nF+u+vMUAVLg==" saltValue="/wp2P1iDxdMxQdklLswhtGiDDtYSiS+7o93SOBtHVDSXCZny6ad/vpGX6D1nDgkw3kald3lxPQn7HyshFugmmw==" spinCount="100000" sheet="1" objects="1" scenarios="1" formatColumns="0" formatRows="0" autoFilter="0"/>
  <autoFilter ref="C128:K151" xr:uid="{00000000-0009-0000-0000-000001000000}"/>
  <mergeCells count="14">
    <mergeCell ref="D107:F107"/>
    <mergeCell ref="E119:H119"/>
    <mergeCell ref="E121:H121"/>
    <mergeCell ref="L2:V2"/>
    <mergeCell ref="E87:H87"/>
    <mergeCell ref="D103:F103"/>
    <mergeCell ref="D104:F104"/>
    <mergeCell ref="D105:F105"/>
    <mergeCell ref="D106:F106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65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54.5" style="1" customWidth="1"/>
    <col min="7" max="7" width="8" style="1" customWidth="1"/>
    <col min="8" max="8" width="15" style="1" customWidth="1"/>
    <col min="9" max="9" width="16.83203125" style="1" customWidth="1"/>
    <col min="10" max="10" width="23.83203125" style="1" customWidth="1"/>
    <col min="11" max="11" width="23.83203125" style="1" hidden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AT2" s="17" t="s">
        <v>88</v>
      </c>
    </row>
    <row r="3" spans="1:46" s="1" customFormat="1" ht="6.95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0"/>
      <c r="AT3" s="17" t="s">
        <v>77</v>
      </c>
    </row>
    <row r="4" spans="1:46" s="1" customFormat="1" ht="24.95" customHeight="1">
      <c r="B4" s="20"/>
      <c r="D4" s="128" t="s">
        <v>119</v>
      </c>
      <c r="L4" s="20"/>
      <c r="M4" s="129" t="s">
        <v>9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30" t="s">
        <v>15</v>
      </c>
      <c r="L6" s="20"/>
    </row>
    <row r="7" spans="1:46" s="1" customFormat="1" ht="27" customHeight="1">
      <c r="B7" s="20"/>
      <c r="E7" s="330" t="str">
        <f>'Rekapitulácia stavby'!K6</f>
        <v>Zviditeľnenie chodcov na priechodoch pre chodcov v meste Trnava</v>
      </c>
      <c r="F7" s="331"/>
      <c r="G7" s="331"/>
      <c r="H7" s="331"/>
      <c r="L7" s="20"/>
    </row>
    <row r="8" spans="1:46" s="2" customFormat="1" ht="12" customHeight="1">
      <c r="A8" s="35"/>
      <c r="B8" s="38"/>
      <c r="C8" s="35"/>
      <c r="D8" s="130" t="s">
        <v>120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31.15" customHeight="1">
      <c r="A9" s="35"/>
      <c r="B9" s="38"/>
      <c r="C9" s="35"/>
      <c r="D9" s="35"/>
      <c r="E9" s="332" t="s">
        <v>221</v>
      </c>
      <c r="F9" s="333"/>
      <c r="G9" s="333"/>
      <c r="H9" s="333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38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8"/>
      <c r="C11" s="35"/>
      <c r="D11" s="130" t="s">
        <v>17</v>
      </c>
      <c r="E11" s="35"/>
      <c r="F11" s="131" t="s">
        <v>1</v>
      </c>
      <c r="G11" s="35"/>
      <c r="H11" s="35"/>
      <c r="I11" s="130" t="s">
        <v>18</v>
      </c>
      <c r="J11" s="131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8"/>
      <c r="C12" s="35"/>
      <c r="D12" s="130" t="s">
        <v>19</v>
      </c>
      <c r="E12" s="35"/>
      <c r="F12" s="131" t="s">
        <v>20</v>
      </c>
      <c r="G12" s="35"/>
      <c r="H12" s="35"/>
      <c r="I12" s="130" t="s">
        <v>21</v>
      </c>
      <c r="J12" s="132" t="str">
        <f>'Rekapitulácia stavby'!AN8</f>
        <v>4. 7. 2022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8"/>
      <c r="C14" s="35"/>
      <c r="D14" s="130" t="s">
        <v>23</v>
      </c>
      <c r="E14" s="35"/>
      <c r="F14" s="35"/>
      <c r="G14" s="35"/>
      <c r="H14" s="35"/>
      <c r="I14" s="130" t="s">
        <v>24</v>
      </c>
      <c r="J14" s="131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8"/>
      <c r="C15" s="35"/>
      <c r="D15" s="35"/>
      <c r="E15" s="131" t="s">
        <v>25</v>
      </c>
      <c r="F15" s="35"/>
      <c r="G15" s="35"/>
      <c r="H15" s="35"/>
      <c r="I15" s="130" t="s">
        <v>26</v>
      </c>
      <c r="J15" s="131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38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8"/>
      <c r="C17" s="35"/>
      <c r="D17" s="130" t="s">
        <v>27</v>
      </c>
      <c r="E17" s="35"/>
      <c r="F17" s="35"/>
      <c r="G17" s="35"/>
      <c r="H17" s="35"/>
      <c r="I17" s="130" t="s">
        <v>24</v>
      </c>
      <c r="J17" s="30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8"/>
      <c r="C18" s="35"/>
      <c r="D18" s="35"/>
      <c r="E18" s="334" t="str">
        <f>'Rekapitulácia stavby'!E14</f>
        <v>Vyplň údaj</v>
      </c>
      <c r="F18" s="335"/>
      <c r="G18" s="335"/>
      <c r="H18" s="335"/>
      <c r="I18" s="130" t="s">
        <v>26</v>
      </c>
      <c r="J18" s="30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8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8"/>
      <c r="C20" s="35"/>
      <c r="D20" s="130" t="s">
        <v>29</v>
      </c>
      <c r="E20" s="35"/>
      <c r="F20" s="35"/>
      <c r="G20" s="35"/>
      <c r="H20" s="35"/>
      <c r="I20" s="130" t="s">
        <v>24</v>
      </c>
      <c r="J20" s="131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8"/>
      <c r="C21" s="35"/>
      <c r="D21" s="35"/>
      <c r="E21" s="131" t="s">
        <v>30</v>
      </c>
      <c r="F21" s="35"/>
      <c r="G21" s="35"/>
      <c r="H21" s="35"/>
      <c r="I21" s="130" t="s">
        <v>26</v>
      </c>
      <c r="J21" s="131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8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8"/>
      <c r="C23" s="35"/>
      <c r="D23" s="130" t="s">
        <v>32</v>
      </c>
      <c r="E23" s="35"/>
      <c r="F23" s="35"/>
      <c r="G23" s="35"/>
      <c r="H23" s="35"/>
      <c r="I23" s="130" t="s">
        <v>24</v>
      </c>
      <c r="J23" s="131" t="str">
        <f>IF('Rekapitulácia stavby'!AN19="","",'Rekapitulácia stavby'!AN19)</f>
        <v/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8"/>
      <c r="C24" s="35"/>
      <c r="D24" s="35"/>
      <c r="E24" s="131" t="str">
        <f>IF('Rekapitulácia stavby'!E20="","",'Rekapitulácia stavby'!E20)</f>
        <v xml:space="preserve"> </v>
      </c>
      <c r="F24" s="35"/>
      <c r="G24" s="35"/>
      <c r="H24" s="35"/>
      <c r="I24" s="130" t="s">
        <v>26</v>
      </c>
      <c r="J24" s="131" t="str">
        <f>IF('Rekapitulácia stavby'!AN20="","",'Rekapitulácia stavby'!AN20)</f>
        <v/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8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8"/>
      <c r="C26" s="35"/>
      <c r="D26" s="130" t="s">
        <v>34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33"/>
      <c r="B27" s="134"/>
      <c r="C27" s="133"/>
      <c r="D27" s="133"/>
      <c r="E27" s="336" t="s">
        <v>1</v>
      </c>
      <c r="F27" s="336"/>
      <c r="G27" s="336"/>
      <c r="H27" s="336"/>
      <c r="I27" s="133"/>
      <c r="J27" s="133"/>
      <c r="K27" s="133"/>
      <c r="L27" s="135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</row>
    <row r="28" spans="1:31" s="2" customFormat="1" ht="6.95" customHeight="1">
      <c r="A28" s="35"/>
      <c r="B28" s="38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8"/>
      <c r="C29" s="35"/>
      <c r="D29" s="136"/>
      <c r="E29" s="136"/>
      <c r="F29" s="136"/>
      <c r="G29" s="136"/>
      <c r="H29" s="136"/>
      <c r="I29" s="136"/>
      <c r="J29" s="136"/>
      <c r="K29" s="136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8"/>
      <c r="C30" s="35"/>
      <c r="D30" s="131" t="s">
        <v>122</v>
      </c>
      <c r="E30" s="35"/>
      <c r="F30" s="35"/>
      <c r="G30" s="35"/>
      <c r="H30" s="35"/>
      <c r="I30" s="35"/>
      <c r="J30" s="137">
        <f>J96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8"/>
      <c r="C31" s="35"/>
      <c r="D31" s="138" t="s">
        <v>113</v>
      </c>
      <c r="E31" s="35"/>
      <c r="F31" s="35"/>
      <c r="G31" s="35"/>
      <c r="H31" s="35"/>
      <c r="I31" s="35"/>
      <c r="J31" s="137">
        <f>J102</f>
        <v>0</v>
      </c>
      <c r="K31" s="35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38"/>
      <c r="C32" s="35"/>
      <c r="D32" s="139" t="s">
        <v>37</v>
      </c>
      <c r="E32" s="35"/>
      <c r="F32" s="35"/>
      <c r="G32" s="35"/>
      <c r="H32" s="35"/>
      <c r="I32" s="35"/>
      <c r="J32" s="140">
        <f>ROUND(J30 + J31, 2)</f>
        <v>0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38"/>
      <c r="C33" s="35"/>
      <c r="D33" s="136"/>
      <c r="E33" s="136"/>
      <c r="F33" s="136"/>
      <c r="G33" s="136"/>
      <c r="H33" s="136"/>
      <c r="I33" s="136"/>
      <c r="J33" s="136"/>
      <c r="K33" s="136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38"/>
      <c r="C34" s="35"/>
      <c r="D34" s="35"/>
      <c r="E34" s="35"/>
      <c r="F34" s="141" t="s">
        <v>39</v>
      </c>
      <c r="G34" s="35"/>
      <c r="H34" s="35"/>
      <c r="I34" s="141" t="s">
        <v>38</v>
      </c>
      <c r="J34" s="141" t="s">
        <v>40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8"/>
      <c r="C35" s="35"/>
      <c r="D35" s="142" t="s">
        <v>41</v>
      </c>
      <c r="E35" s="143" t="s">
        <v>42</v>
      </c>
      <c r="F35" s="144">
        <f>ROUND((SUM(BE102:BE109) + SUM(BE129:BE164)),  2)</f>
        <v>0</v>
      </c>
      <c r="G35" s="145"/>
      <c r="H35" s="145"/>
      <c r="I35" s="146">
        <v>0.2</v>
      </c>
      <c r="J35" s="144">
        <f>ROUND(((SUM(BE102:BE109) + SUM(BE129:BE164))*I35),  2)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8"/>
      <c r="C36" s="35"/>
      <c r="D36" s="35"/>
      <c r="E36" s="143" t="s">
        <v>43</v>
      </c>
      <c r="F36" s="144">
        <f>ROUND((SUM(BF102:BF109) + SUM(BF129:BF164)),  2)</f>
        <v>0</v>
      </c>
      <c r="G36" s="145"/>
      <c r="H36" s="145"/>
      <c r="I36" s="146">
        <v>0.2</v>
      </c>
      <c r="J36" s="144">
        <f>ROUND(((SUM(BF102:BF109) + SUM(BF129:BF164))*I36),  2)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38"/>
      <c r="C37" s="35"/>
      <c r="D37" s="35"/>
      <c r="E37" s="130" t="s">
        <v>44</v>
      </c>
      <c r="F37" s="147">
        <f>ROUND((SUM(BG102:BG109) + SUM(BG129:BG164)),  2)</f>
        <v>0</v>
      </c>
      <c r="G37" s="35"/>
      <c r="H37" s="35"/>
      <c r="I37" s="148">
        <v>0.2</v>
      </c>
      <c r="J37" s="147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8"/>
      <c r="C38" s="35"/>
      <c r="D38" s="35"/>
      <c r="E38" s="130" t="s">
        <v>45</v>
      </c>
      <c r="F38" s="147">
        <f>ROUND((SUM(BH102:BH109) + SUM(BH129:BH164)),  2)</f>
        <v>0</v>
      </c>
      <c r="G38" s="35"/>
      <c r="H38" s="35"/>
      <c r="I38" s="148">
        <v>0.2</v>
      </c>
      <c r="J38" s="147">
        <f>0</f>
        <v>0</v>
      </c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8"/>
      <c r="C39" s="35"/>
      <c r="D39" s="35"/>
      <c r="E39" s="143" t="s">
        <v>46</v>
      </c>
      <c r="F39" s="144">
        <f>ROUND((SUM(BI102:BI109) + SUM(BI129:BI164)),  2)</f>
        <v>0</v>
      </c>
      <c r="G39" s="145"/>
      <c r="H39" s="145"/>
      <c r="I39" s="146">
        <v>0</v>
      </c>
      <c r="J39" s="144">
        <f>0</f>
        <v>0</v>
      </c>
      <c r="K39" s="35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38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38"/>
      <c r="C41" s="149"/>
      <c r="D41" s="150" t="s">
        <v>47</v>
      </c>
      <c r="E41" s="151"/>
      <c r="F41" s="151"/>
      <c r="G41" s="152" t="s">
        <v>48</v>
      </c>
      <c r="H41" s="153" t="s">
        <v>49</v>
      </c>
      <c r="I41" s="151"/>
      <c r="J41" s="154">
        <f>SUM(J32:J39)</f>
        <v>0</v>
      </c>
      <c r="K41" s="155"/>
      <c r="L41" s="5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38"/>
      <c r="C42" s="35"/>
      <c r="D42" s="35"/>
      <c r="E42" s="35"/>
      <c r="F42" s="35"/>
      <c r="G42" s="35"/>
      <c r="H42" s="35"/>
      <c r="I42" s="35"/>
      <c r="J42" s="35"/>
      <c r="K42" s="35"/>
      <c r="L42" s="5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6"/>
      <c r="D50" s="156" t="s">
        <v>50</v>
      </c>
      <c r="E50" s="157"/>
      <c r="F50" s="157"/>
      <c r="G50" s="156" t="s">
        <v>51</v>
      </c>
      <c r="H50" s="157"/>
      <c r="I50" s="157"/>
      <c r="J50" s="157"/>
      <c r="K50" s="157"/>
      <c r="L50" s="56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5"/>
      <c r="B61" s="38"/>
      <c r="C61" s="35"/>
      <c r="D61" s="158" t="s">
        <v>52</v>
      </c>
      <c r="E61" s="159"/>
      <c r="F61" s="160" t="s">
        <v>53</v>
      </c>
      <c r="G61" s="158" t="s">
        <v>52</v>
      </c>
      <c r="H61" s="159"/>
      <c r="I61" s="159"/>
      <c r="J61" s="161" t="s">
        <v>53</v>
      </c>
      <c r="K61" s="159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5"/>
      <c r="B65" s="38"/>
      <c r="C65" s="35"/>
      <c r="D65" s="156" t="s">
        <v>54</v>
      </c>
      <c r="E65" s="162"/>
      <c r="F65" s="162"/>
      <c r="G65" s="156" t="s">
        <v>55</v>
      </c>
      <c r="H65" s="162"/>
      <c r="I65" s="162"/>
      <c r="J65" s="162"/>
      <c r="K65" s="162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5"/>
      <c r="B76" s="38"/>
      <c r="C76" s="35"/>
      <c r="D76" s="158" t="s">
        <v>52</v>
      </c>
      <c r="E76" s="159"/>
      <c r="F76" s="160" t="s">
        <v>53</v>
      </c>
      <c r="G76" s="158" t="s">
        <v>52</v>
      </c>
      <c r="H76" s="159"/>
      <c r="I76" s="159"/>
      <c r="J76" s="161" t="s">
        <v>53</v>
      </c>
      <c r="K76" s="159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3" t="s">
        <v>123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27" customHeight="1">
      <c r="A85" s="35"/>
      <c r="B85" s="36"/>
      <c r="C85" s="37"/>
      <c r="D85" s="37"/>
      <c r="E85" s="337" t="str">
        <f>E7</f>
        <v>Zviditeľnenie chodcov na priechodoch pre chodcov v meste Trnava</v>
      </c>
      <c r="F85" s="338"/>
      <c r="G85" s="338"/>
      <c r="H85" s="338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29" t="s">
        <v>120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31.15" customHeight="1">
      <c r="A87" s="35"/>
      <c r="B87" s="36"/>
      <c r="C87" s="37"/>
      <c r="D87" s="37"/>
      <c r="E87" s="286" t="str">
        <f>E9</f>
        <v>1413-4 - SO-04- Priechod pre chodcov – križovatka ulica Kollárova – A. Hlinku</v>
      </c>
      <c r="F87" s="339"/>
      <c r="G87" s="339"/>
      <c r="H87" s="33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29" t="s">
        <v>19</v>
      </c>
      <c r="D89" s="37"/>
      <c r="E89" s="37"/>
      <c r="F89" s="27" t="str">
        <f>F12</f>
        <v>Trnava</v>
      </c>
      <c r="G89" s="37"/>
      <c r="H89" s="37"/>
      <c r="I89" s="29" t="s">
        <v>21</v>
      </c>
      <c r="J89" s="71" t="str">
        <f>IF(J12="","",J12)</f>
        <v>4. 7. 2022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9" customHeight="1">
      <c r="A91" s="35"/>
      <c r="B91" s="36"/>
      <c r="C91" s="29" t="s">
        <v>23</v>
      </c>
      <c r="D91" s="37"/>
      <c r="E91" s="37"/>
      <c r="F91" s="27" t="str">
        <f>E15</f>
        <v>Mesto Trnava</v>
      </c>
      <c r="G91" s="37"/>
      <c r="H91" s="37"/>
      <c r="I91" s="29" t="s">
        <v>29</v>
      </c>
      <c r="J91" s="32" t="str">
        <f>E21</f>
        <v>Cykloprojekt spol. s.r.o.,  Ing.Alžbeta Masnicová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6" customHeight="1">
      <c r="A92" s="35"/>
      <c r="B92" s="36"/>
      <c r="C92" s="29" t="s">
        <v>27</v>
      </c>
      <c r="D92" s="37"/>
      <c r="E92" s="37"/>
      <c r="F92" s="27" t="str">
        <f>IF(E18="","",E18)</f>
        <v>Vyplň údaj</v>
      </c>
      <c r="G92" s="37"/>
      <c r="H92" s="37"/>
      <c r="I92" s="29" t="s">
        <v>32</v>
      </c>
      <c r="J92" s="32" t="str">
        <f>E24</f>
        <v xml:space="preserve"> 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67" t="s">
        <v>124</v>
      </c>
      <c r="D94" s="124"/>
      <c r="E94" s="124"/>
      <c r="F94" s="124"/>
      <c r="G94" s="124"/>
      <c r="H94" s="124"/>
      <c r="I94" s="124"/>
      <c r="J94" s="168" t="s">
        <v>125</v>
      </c>
      <c r="K94" s="124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9" t="s">
        <v>126</v>
      </c>
      <c r="D96" s="37"/>
      <c r="E96" s="37"/>
      <c r="F96" s="37"/>
      <c r="G96" s="37"/>
      <c r="H96" s="37"/>
      <c r="I96" s="37"/>
      <c r="J96" s="89">
        <f>J129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7" t="s">
        <v>127</v>
      </c>
    </row>
    <row r="97" spans="1:65" s="9" customFormat="1" ht="24.95" customHeight="1">
      <c r="B97" s="170"/>
      <c r="C97" s="171"/>
      <c r="D97" s="172" t="s">
        <v>128</v>
      </c>
      <c r="E97" s="173"/>
      <c r="F97" s="173"/>
      <c r="G97" s="173"/>
      <c r="H97" s="173"/>
      <c r="I97" s="173"/>
      <c r="J97" s="174">
        <f>J130</f>
        <v>0</v>
      </c>
      <c r="K97" s="171"/>
      <c r="L97" s="175"/>
    </row>
    <row r="98" spans="1:65" s="10" customFormat="1" ht="19.899999999999999" customHeight="1">
      <c r="B98" s="176"/>
      <c r="C98" s="177"/>
      <c r="D98" s="178" t="s">
        <v>129</v>
      </c>
      <c r="E98" s="179"/>
      <c r="F98" s="179"/>
      <c r="G98" s="179"/>
      <c r="H98" s="179"/>
      <c r="I98" s="179"/>
      <c r="J98" s="180">
        <f>J131</f>
        <v>0</v>
      </c>
      <c r="K98" s="177"/>
      <c r="L98" s="181"/>
    </row>
    <row r="99" spans="1:65" s="10" customFormat="1" ht="19.899999999999999" customHeight="1">
      <c r="B99" s="176"/>
      <c r="C99" s="177"/>
      <c r="D99" s="178" t="s">
        <v>130</v>
      </c>
      <c r="E99" s="179"/>
      <c r="F99" s="179"/>
      <c r="G99" s="179"/>
      <c r="H99" s="179"/>
      <c r="I99" s="179"/>
      <c r="J99" s="180">
        <f>J163</f>
        <v>0</v>
      </c>
      <c r="K99" s="177"/>
      <c r="L99" s="181"/>
    </row>
    <row r="100" spans="1:65" s="2" customFormat="1" ht="21.75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5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65" s="2" customFormat="1" ht="6.95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5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65" s="2" customFormat="1" ht="29.25" customHeight="1">
      <c r="A102" s="35"/>
      <c r="B102" s="36"/>
      <c r="C102" s="169" t="s">
        <v>131</v>
      </c>
      <c r="D102" s="37"/>
      <c r="E102" s="37"/>
      <c r="F102" s="37"/>
      <c r="G102" s="37"/>
      <c r="H102" s="37"/>
      <c r="I102" s="37"/>
      <c r="J102" s="182">
        <f>ROUND(J103 + J104 + J105 + J106 + J107 + J108,2)</f>
        <v>0</v>
      </c>
      <c r="K102" s="37"/>
      <c r="L102" s="56"/>
      <c r="N102" s="183" t="s">
        <v>41</v>
      </c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65" s="2" customFormat="1" ht="18" customHeight="1">
      <c r="A103" s="35"/>
      <c r="B103" s="36"/>
      <c r="C103" s="37"/>
      <c r="D103" s="282" t="s">
        <v>132</v>
      </c>
      <c r="E103" s="283"/>
      <c r="F103" s="283"/>
      <c r="G103" s="37"/>
      <c r="H103" s="37"/>
      <c r="I103" s="37"/>
      <c r="J103" s="115">
        <v>0</v>
      </c>
      <c r="K103" s="37"/>
      <c r="L103" s="184"/>
      <c r="M103" s="185"/>
      <c r="N103" s="186" t="s">
        <v>43</v>
      </c>
      <c r="O103" s="185"/>
      <c r="P103" s="185"/>
      <c r="Q103" s="185"/>
      <c r="R103" s="185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5"/>
      <c r="AU103" s="185"/>
      <c r="AV103" s="185"/>
      <c r="AW103" s="185"/>
      <c r="AX103" s="185"/>
      <c r="AY103" s="188" t="s">
        <v>133</v>
      </c>
      <c r="AZ103" s="185"/>
      <c r="BA103" s="185"/>
      <c r="BB103" s="185"/>
      <c r="BC103" s="185"/>
      <c r="BD103" s="185"/>
      <c r="BE103" s="189">
        <f t="shared" ref="BE103:BE108" si="0">IF(N103="základná",J103,0)</f>
        <v>0</v>
      </c>
      <c r="BF103" s="189">
        <f t="shared" ref="BF103:BF108" si="1">IF(N103="znížená",J103,0)</f>
        <v>0</v>
      </c>
      <c r="BG103" s="189">
        <f t="shared" ref="BG103:BG108" si="2">IF(N103="zákl. prenesená",J103,0)</f>
        <v>0</v>
      </c>
      <c r="BH103" s="189">
        <f t="shared" ref="BH103:BH108" si="3">IF(N103="zníž. prenesená",J103,0)</f>
        <v>0</v>
      </c>
      <c r="BI103" s="189">
        <f t="shared" ref="BI103:BI108" si="4">IF(N103="nulová",J103,0)</f>
        <v>0</v>
      </c>
      <c r="BJ103" s="188" t="s">
        <v>134</v>
      </c>
      <c r="BK103" s="185"/>
      <c r="BL103" s="185"/>
      <c r="BM103" s="185"/>
    </row>
    <row r="104" spans="1:65" s="2" customFormat="1" ht="18" customHeight="1">
      <c r="A104" s="35"/>
      <c r="B104" s="36"/>
      <c r="C104" s="37"/>
      <c r="D104" s="282" t="s">
        <v>135</v>
      </c>
      <c r="E104" s="283"/>
      <c r="F104" s="283"/>
      <c r="G104" s="37"/>
      <c r="H104" s="37"/>
      <c r="I104" s="37"/>
      <c r="J104" s="115">
        <v>0</v>
      </c>
      <c r="K104" s="37"/>
      <c r="L104" s="184"/>
      <c r="M104" s="185"/>
      <c r="N104" s="186" t="s">
        <v>43</v>
      </c>
      <c r="O104" s="185"/>
      <c r="P104" s="185"/>
      <c r="Q104" s="185"/>
      <c r="R104" s="185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5"/>
      <c r="AW104" s="185"/>
      <c r="AX104" s="185"/>
      <c r="AY104" s="188" t="s">
        <v>133</v>
      </c>
      <c r="AZ104" s="185"/>
      <c r="BA104" s="185"/>
      <c r="BB104" s="185"/>
      <c r="BC104" s="185"/>
      <c r="BD104" s="185"/>
      <c r="BE104" s="189">
        <f t="shared" si="0"/>
        <v>0</v>
      </c>
      <c r="BF104" s="189">
        <f t="shared" si="1"/>
        <v>0</v>
      </c>
      <c r="BG104" s="189">
        <f t="shared" si="2"/>
        <v>0</v>
      </c>
      <c r="BH104" s="189">
        <f t="shared" si="3"/>
        <v>0</v>
      </c>
      <c r="BI104" s="189">
        <f t="shared" si="4"/>
        <v>0</v>
      </c>
      <c r="BJ104" s="188" t="s">
        <v>134</v>
      </c>
      <c r="BK104" s="185"/>
      <c r="BL104" s="185"/>
      <c r="BM104" s="185"/>
    </row>
    <row r="105" spans="1:65" s="2" customFormat="1" ht="18" customHeight="1">
      <c r="A105" s="35"/>
      <c r="B105" s="36"/>
      <c r="C105" s="37"/>
      <c r="D105" s="282" t="s">
        <v>136</v>
      </c>
      <c r="E105" s="283"/>
      <c r="F105" s="283"/>
      <c r="G105" s="37"/>
      <c r="H105" s="37"/>
      <c r="I105" s="37"/>
      <c r="J105" s="115">
        <v>0</v>
      </c>
      <c r="K105" s="37"/>
      <c r="L105" s="184"/>
      <c r="M105" s="185"/>
      <c r="N105" s="186" t="s">
        <v>43</v>
      </c>
      <c r="O105" s="185"/>
      <c r="P105" s="185"/>
      <c r="Q105" s="185"/>
      <c r="R105" s="185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5"/>
      <c r="AV105" s="185"/>
      <c r="AW105" s="185"/>
      <c r="AX105" s="185"/>
      <c r="AY105" s="188" t="s">
        <v>133</v>
      </c>
      <c r="AZ105" s="185"/>
      <c r="BA105" s="185"/>
      <c r="BB105" s="185"/>
      <c r="BC105" s="185"/>
      <c r="BD105" s="185"/>
      <c r="BE105" s="189">
        <f t="shared" si="0"/>
        <v>0</v>
      </c>
      <c r="BF105" s="189">
        <f t="shared" si="1"/>
        <v>0</v>
      </c>
      <c r="BG105" s="189">
        <f t="shared" si="2"/>
        <v>0</v>
      </c>
      <c r="BH105" s="189">
        <f t="shared" si="3"/>
        <v>0</v>
      </c>
      <c r="BI105" s="189">
        <f t="shared" si="4"/>
        <v>0</v>
      </c>
      <c r="BJ105" s="188" t="s">
        <v>134</v>
      </c>
      <c r="BK105" s="185"/>
      <c r="BL105" s="185"/>
      <c r="BM105" s="185"/>
    </row>
    <row r="106" spans="1:65" s="2" customFormat="1" ht="18" customHeight="1">
      <c r="A106" s="35"/>
      <c r="B106" s="36"/>
      <c r="C106" s="37"/>
      <c r="D106" s="282" t="s">
        <v>137</v>
      </c>
      <c r="E106" s="283"/>
      <c r="F106" s="283"/>
      <c r="G106" s="37"/>
      <c r="H106" s="37"/>
      <c r="I106" s="37"/>
      <c r="J106" s="115">
        <v>0</v>
      </c>
      <c r="K106" s="37"/>
      <c r="L106" s="184"/>
      <c r="M106" s="185"/>
      <c r="N106" s="186" t="s">
        <v>43</v>
      </c>
      <c r="O106" s="185"/>
      <c r="P106" s="185"/>
      <c r="Q106" s="185"/>
      <c r="R106" s="185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5"/>
      <c r="AG106" s="185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5"/>
      <c r="AS106" s="185"/>
      <c r="AT106" s="185"/>
      <c r="AU106" s="185"/>
      <c r="AV106" s="185"/>
      <c r="AW106" s="185"/>
      <c r="AX106" s="185"/>
      <c r="AY106" s="188" t="s">
        <v>133</v>
      </c>
      <c r="AZ106" s="185"/>
      <c r="BA106" s="185"/>
      <c r="BB106" s="185"/>
      <c r="BC106" s="185"/>
      <c r="BD106" s="185"/>
      <c r="BE106" s="189">
        <f t="shared" si="0"/>
        <v>0</v>
      </c>
      <c r="BF106" s="189">
        <f t="shared" si="1"/>
        <v>0</v>
      </c>
      <c r="BG106" s="189">
        <f t="shared" si="2"/>
        <v>0</v>
      </c>
      <c r="BH106" s="189">
        <f t="shared" si="3"/>
        <v>0</v>
      </c>
      <c r="BI106" s="189">
        <f t="shared" si="4"/>
        <v>0</v>
      </c>
      <c r="BJ106" s="188" t="s">
        <v>134</v>
      </c>
      <c r="BK106" s="185"/>
      <c r="BL106" s="185"/>
      <c r="BM106" s="185"/>
    </row>
    <row r="107" spans="1:65" s="2" customFormat="1" ht="18" customHeight="1">
      <c r="A107" s="35"/>
      <c r="B107" s="36"/>
      <c r="C107" s="37"/>
      <c r="D107" s="282" t="s">
        <v>138</v>
      </c>
      <c r="E107" s="283"/>
      <c r="F107" s="283"/>
      <c r="G107" s="37"/>
      <c r="H107" s="37"/>
      <c r="I107" s="37"/>
      <c r="J107" s="115">
        <v>0</v>
      </c>
      <c r="K107" s="37"/>
      <c r="L107" s="184"/>
      <c r="M107" s="185"/>
      <c r="N107" s="186" t="s">
        <v>43</v>
      </c>
      <c r="O107" s="185"/>
      <c r="P107" s="185"/>
      <c r="Q107" s="185"/>
      <c r="R107" s="185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  <c r="AS107" s="185"/>
      <c r="AT107" s="185"/>
      <c r="AU107" s="185"/>
      <c r="AV107" s="185"/>
      <c r="AW107" s="185"/>
      <c r="AX107" s="185"/>
      <c r="AY107" s="188" t="s">
        <v>133</v>
      </c>
      <c r="AZ107" s="185"/>
      <c r="BA107" s="185"/>
      <c r="BB107" s="185"/>
      <c r="BC107" s="185"/>
      <c r="BD107" s="185"/>
      <c r="BE107" s="189">
        <f t="shared" si="0"/>
        <v>0</v>
      </c>
      <c r="BF107" s="189">
        <f t="shared" si="1"/>
        <v>0</v>
      </c>
      <c r="BG107" s="189">
        <f t="shared" si="2"/>
        <v>0</v>
      </c>
      <c r="BH107" s="189">
        <f t="shared" si="3"/>
        <v>0</v>
      </c>
      <c r="BI107" s="189">
        <f t="shared" si="4"/>
        <v>0</v>
      </c>
      <c r="BJ107" s="188" t="s">
        <v>134</v>
      </c>
      <c r="BK107" s="185"/>
      <c r="BL107" s="185"/>
      <c r="BM107" s="185"/>
    </row>
    <row r="108" spans="1:65" s="2" customFormat="1" ht="18" customHeight="1">
      <c r="A108" s="35"/>
      <c r="B108" s="36"/>
      <c r="C108" s="37"/>
      <c r="D108" s="114" t="s">
        <v>139</v>
      </c>
      <c r="E108" s="37"/>
      <c r="F108" s="37"/>
      <c r="G108" s="37"/>
      <c r="H108" s="37"/>
      <c r="I108" s="37"/>
      <c r="J108" s="115">
        <f>ROUND(J30*T108,2)</f>
        <v>0</v>
      </c>
      <c r="K108" s="37"/>
      <c r="L108" s="184"/>
      <c r="M108" s="185"/>
      <c r="N108" s="186" t="s">
        <v>43</v>
      </c>
      <c r="O108" s="185"/>
      <c r="P108" s="185"/>
      <c r="Q108" s="185"/>
      <c r="R108" s="185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185"/>
      <c r="AT108" s="185"/>
      <c r="AU108" s="185"/>
      <c r="AV108" s="185"/>
      <c r="AW108" s="185"/>
      <c r="AX108" s="185"/>
      <c r="AY108" s="188" t="s">
        <v>140</v>
      </c>
      <c r="AZ108" s="185"/>
      <c r="BA108" s="185"/>
      <c r="BB108" s="185"/>
      <c r="BC108" s="185"/>
      <c r="BD108" s="185"/>
      <c r="BE108" s="189">
        <f t="shared" si="0"/>
        <v>0</v>
      </c>
      <c r="BF108" s="189">
        <f t="shared" si="1"/>
        <v>0</v>
      </c>
      <c r="BG108" s="189">
        <f t="shared" si="2"/>
        <v>0</v>
      </c>
      <c r="BH108" s="189">
        <f t="shared" si="3"/>
        <v>0</v>
      </c>
      <c r="BI108" s="189">
        <f t="shared" si="4"/>
        <v>0</v>
      </c>
      <c r="BJ108" s="188" t="s">
        <v>134</v>
      </c>
      <c r="BK108" s="185"/>
      <c r="BL108" s="185"/>
      <c r="BM108" s="185"/>
    </row>
    <row r="109" spans="1:65" s="2" customFormat="1" ht="11.25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65" s="2" customFormat="1" ht="29.25" customHeight="1">
      <c r="A110" s="35"/>
      <c r="B110" s="36"/>
      <c r="C110" s="123" t="s">
        <v>118</v>
      </c>
      <c r="D110" s="124"/>
      <c r="E110" s="124"/>
      <c r="F110" s="124"/>
      <c r="G110" s="124"/>
      <c r="H110" s="124"/>
      <c r="I110" s="124"/>
      <c r="J110" s="125">
        <f>ROUND(J96+J102,2)</f>
        <v>0</v>
      </c>
      <c r="K110" s="124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65" s="2" customFormat="1" ht="6.95" customHeight="1">
      <c r="A111" s="35"/>
      <c r="B111" s="59"/>
      <c r="C111" s="60"/>
      <c r="D111" s="60"/>
      <c r="E111" s="60"/>
      <c r="F111" s="60"/>
      <c r="G111" s="60"/>
      <c r="H111" s="60"/>
      <c r="I111" s="60"/>
      <c r="J111" s="60"/>
      <c r="K111" s="60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pans="1:31" s="2" customFormat="1" ht="6.95" customHeight="1">
      <c r="A115" s="35"/>
      <c r="B115" s="61"/>
      <c r="C115" s="62"/>
      <c r="D115" s="62"/>
      <c r="E115" s="62"/>
      <c r="F115" s="62"/>
      <c r="G115" s="62"/>
      <c r="H115" s="62"/>
      <c r="I115" s="62"/>
      <c r="J115" s="62"/>
      <c r="K115" s="62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24.95" customHeight="1">
      <c r="A116" s="35"/>
      <c r="B116" s="36"/>
      <c r="C116" s="23" t="s">
        <v>141</v>
      </c>
      <c r="D116" s="37"/>
      <c r="E116" s="37"/>
      <c r="F116" s="37"/>
      <c r="G116" s="37"/>
      <c r="H116" s="37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2" customHeight="1">
      <c r="A118" s="35"/>
      <c r="B118" s="36"/>
      <c r="C118" s="29" t="s">
        <v>15</v>
      </c>
      <c r="D118" s="37"/>
      <c r="E118" s="37"/>
      <c r="F118" s="37"/>
      <c r="G118" s="37"/>
      <c r="H118" s="37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27" customHeight="1">
      <c r="A119" s="35"/>
      <c r="B119" s="36"/>
      <c r="C119" s="37"/>
      <c r="D119" s="37"/>
      <c r="E119" s="337" t="str">
        <f>E7</f>
        <v>Zviditeľnenie chodcov na priechodoch pre chodcov v meste Trnava</v>
      </c>
      <c r="F119" s="338"/>
      <c r="G119" s="338"/>
      <c r="H119" s="338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2" customHeight="1">
      <c r="A120" s="35"/>
      <c r="B120" s="36"/>
      <c r="C120" s="29" t="s">
        <v>120</v>
      </c>
      <c r="D120" s="37"/>
      <c r="E120" s="37"/>
      <c r="F120" s="37"/>
      <c r="G120" s="37"/>
      <c r="H120" s="37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31.15" customHeight="1">
      <c r="A121" s="35"/>
      <c r="B121" s="36"/>
      <c r="C121" s="37"/>
      <c r="D121" s="37"/>
      <c r="E121" s="286" t="str">
        <f>E9</f>
        <v>1413-4 - SO-04- Priechod pre chodcov – križovatka ulica Kollárova – A. Hlinku</v>
      </c>
      <c r="F121" s="339"/>
      <c r="G121" s="339"/>
      <c r="H121" s="339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6.9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29" t="s">
        <v>19</v>
      </c>
      <c r="D123" s="37"/>
      <c r="E123" s="37"/>
      <c r="F123" s="27" t="str">
        <f>F12</f>
        <v>Trnava</v>
      </c>
      <c r="G123" s="37"/>
      <c r="H123" s="37"/>
      <c r="I123" s="29" t="s">
        <v>21</v>
      </c>
      <c r="J123" s="71" t="str">
        <f>IF(J12="","",J12)</f>
        <v>4. 7. 2022</v>
      </c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40.9" customHeight="1">
      <c r="A125" s="35"/>
      <c r="B125" s="36"/>
      <c r="C125" s="29" t="s">
        <v>23</v>
      </c>
      <c r="D125" s="37"/>
      <c r="E125" s="37"/>
      <c r="F125" s="27" t="str">
        <f>E15</f>
        <v>Mesto Trnava</v>
      </c>
      <c r="G125" s="37"/>
      <c r="H125" s="37"/>
      <c r="I125" s="29" t="s">
        <v>29</v>
      </c>
      <c r="J125" s="32" t="str">
        <f>E21</f>
        <v>Cykloprojekt spol. s.r.o.,  Ing.Alžbeta Masnicová</v>
      </c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6" customHeight="1">
      <c r="A126" s="35"/>
      <c r="B126" s="36"/>
      <c r="C126" s="29" t="s">
        <v>27</v>
      </c>
      <c r="D126" s="37"/>
      <c r="E126" s="37"/>
      <c r="F126" s="27" t="str">
        <f>IF(E18="","",E18)</f>
        <v>Vyplň údaj</v>
      </c>
      <c r="G126" s="37"/>
      <c r="H126" s="37"/>
      <c r="I126" s="29" t="s">
        <v>32</v>
      </c>
      <c r="J126" s="32" t="str">
        <f>E24</f>
        <v xml:space="preserve"> </v>
      </c>
      <c r="K126" s="37"/>
      <c r="L126" s="5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0.3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11" customFormat="1" ht="29.25" customHeight="1">
      <c r="A128" s="190"/>
      <c r="B128" s="191"/>
      <c r="C128" s="192" t="s">
        <v>142</v>
      </c>
      <c r="D128" s="193" t="s">
        <v>62</v>
      </c>
      <c r="E128" s="193" t="s">
        <v>58</v>
      </c>
      <c r="F128" s="193" t="s">
        <v>59</v>
      </c>
      <c r="G128" s="193" t="s">
        <v>143</v>
      </c>
      <c r="H128" s="193" t="s">
        <v>144</v>
      </c>
      <c r="I128" s="193" t="s">
        <v>145</v>
      </c>
      <c r="J128" s="194" t="s">
        <v>125</v>
      </c>
      <c r="K128" s="195" t="s">
        <v>146</v>
      </c>
      <c r="L128" s="196"/>
      <c r="M128" s="80" t="s">
        <v>1</v>
      </c>
      <c r="N128" s="81" t="s">
        <v>41</v>
      </c>
      <c r="O128" s="81" t="s">
        <v>147</v>
      </c>
      <c r="P128" s="81" t="s">
        <v>148</v>
      </c>
      <c r="Q128" s="81" t="s">
        <v>149</v>
      </c>
      <c r="R128" s="81" t="s">
        <v>150</v>
      </c>
      <c r="S128" s="81" t="s">
        <v>151</v>
      </c>
      <c r="T128" s="82" t="s">
        <v>152</v>
      </c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0"/>
      <c r="AE128" s="190"/>
    </row>
    <row r="129" spans="1:65" s="2" customFormat="1" ht="22.9" customHeight="1">
      <c r="A129" s="35"/>
      <c r="B129" s="36"/>
      <c r="C129" s="87" t="s">
        <v>122</v>
      </c>
      <c r="D129" s="37"/>
      <c r="E129" s="37"/>
      <c r="F129" s="37"/>
      <c r="G129" s="37"/>
      <c r="H129" s="37"/>
      <c r="I129" s="37"/>
      <c r="J129" s="197">
        <f>BK129</f>
        <v>0</v>
      </c>
      <c r="K129" s="37"/>
      <c r="L129" s="38"/>
      <c r="M129" s="83"/>
      <c r="N129" s="198"/>
      <c r="O129" s="84"/>
      <c r="P129" s="199">
        <f>P130</f>
        <v>0</v>
      </c>
      <c r="Q129" s="84"/>
      <c r="R129" s="199">
        <f>R130</f>
        <v>1.0705309999999999</v>
      </c>
      <c r="S129" s="84"/>
      <c r="T129" s="200">
        <f>T130</f>
        <v>0.29600000000000004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7" t="s">
        <v>76</v>
      </c>
      <c r="AU129" s="17" t="s">
        <v>127</v>
      </c>
      <c r="BK129" s="201">
        <f>BK130</f>
        <v>0</v>
      </c>
    </row>
    <row r="130" spans="1:65" s="12" customFormat="1" ht="25.9" customHeight="1">
      <c r="B130" s="202"/>
      <c r="C130" s="203"/>
      <c r="D130" s="204" t="s">
        <v>76</v>
      </c>
      <c r="E130" s="205" t="s">
        <v>153</v>
      </c>
      <c r="F130" s="205" t="s">
        <v>154</v>
      </c>
      <c r="G130" s="203"/>
      <c r="H130" s="203"/>
      <c r="I130" s="206"/>
      <c r="J130" s="207">
        <f>BK130</f>
        <v>0</v>
      </c>
      <c r="K130" s="203"/>
      <c r="L130" s="208"/>
      <c r="M130" s="209"/>
      <c r="N130" s="210"/>
      <c r="O130" s="210"/>
      <c r="P130" s="211">
        <f>P131+P163</f>
        <v>0</v>
      </c>
      <c r="Q130" s="210"/>
      <c r="R130" s="211">
        <f>R131+R163</f>
        <v>1.0705309999999999</v>
      </c>
      <c r="S130" s="210"/>
      <c r="T130" s="212">
        <f>T131+T163</f>
        <v>0.29600000000000004</v>
      </c>
      <c r="AR130" s="213" t="s">
        <v>84</v>
      </c>
      <c r="AT130" s="214" t="s">
        <v>76</v>
      </c>
      <c r="AU130" s="214" t="s">
        <v>77</v>
      </c>
      <c r="AY130" s="213" t="s">
        <v>155</v>
      </c>
      <c r="BK130" s="215">
        <f>BK131+BK163</f>
        <v>0</v>
      </c>
    </row>
    <row r="131" spans="1:65" s="12" customFormat="1" ht="22.9" customHeight="1">
      <c r="B131" s="202"/>
      <c r="C131" s="203"/>
      <c r="D131" s="204" t="s">
        <v>76</v>
      </c>
      <c r="E131" s="216" t="s">
        <v>156</v>
      </c>
      <c r="F131" s="216" t="s">
        <v>157</v>
      </c>
      <c r="G131" s="203"/>
      <c r="H131" s="203"/>
      <c r="I131" s="206"/>
      <c r="J131" s="217">
        <f>BK131</f>
        <v>0</v>
      </c>
      <c r="K131" s="203"/>
      <c r="L131" s="208"/>
      <c r="M131" s="209"/>
      <c r="N131" s="210"/>
      <c r="O131" s="210"/>
      <c r="P131" s="211">
        <f>SUM(P132:P162)</f>
        <v>0</v>
      </c>
      <c r="Q131" s="210"/>
      <c r="R131" s="211">
        <f>SUM(R132:R162)</f>
        <v>1.0705309999999999</v>
      </c>
      <c r="S131" s="210"/>
      <c r="T131" s="212">
        <f>SUM(T132:T162)</f>
        <v>0.29600000000000004</v>
      </c>
      <c r="AR131" s="213" t="s">
        <v>84</v>
      </c>
      <c r="AT131" s="214" t="s">
        <v>76</v>
      </c>
      <c r="AU131" s="214" t="s">
        <v>84</v>
      </c>
      <c r="AY131" s="213" t="s">
        <v>155</v>
      </c>
      <c r="BK131" s="215">
        <f>SUM(BK132:BK162)</f>
        <v>0</v>
      </c>
    </row>
    <row r="132" spans="1:65" s="2" customFormat="1" ht="22.15" customHeight="1">
      <c r="A132" s="35"/>
      <c r="B132" s="36"/>
      <c r="C132" s="218" t="s">
        <v>84</v>
      </c>
      <c r="D132" s="218" t="s">
        <v>158</v>
      </c>
      <c r="E132" s="219" t="s">
        <v>159</v>
      </c>
      <c r="F132" s="220" t="s">
        <v>160</v>
      </c>
      <c r="G132" s="221" t="s">
        <v>161</v>
      </c>
      <c r="H132" s="222">
        <v>4</v>
      </c>
      <c r="I132" s="223"/>
      <c r="J132" s="224">
        <f>ROUND(I132*H132,2)</f>
        <v>0</v>
      </c>
      <c r="K132" s="225"/>
      <c r="L132" s="38"/>
      <c r="M132" s="226" t="s">
        <v>1</v>
      </c>
      <c r="N132" s="227" t="s">
        <v>43</v>
      </c>
      <c r="O132" s="76"/>
      <c r="P132" s="228">
        <f>O132*H132</f>
        <v>0</v>
      </c>
      <c r="Q132" s="228">
        <v>0.22133</v>
      </c>
      <c r="R132" s="228">
        <f>Q132*H132</f>
        <v>0.88532</v>
      </c>
      <c r="S132" s="228">
        <v>0</v>
      </c>
      <c r="T132" s="22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0" t="s">
        <v>162</v>
      </c>
      <c r="AT132" s="230" t="s">
        <v>158</v>
      </c>
      <c r="AU132" s="230" t="s">
        <v>134</v>
      </c>
      <c r="AY132" s="17" t="s">
        <v>155</v>
      </c>
      <c r="BE132" s="119">
        <f>IF(N132="základná",J132,0)</f>
        <v>0</v>
      </c>
      <c r="BF132" s="119">
        <f>IF(N132="znížená",J132,0)</f>
        <v>0</v>
      </c>
      <c r="BG132" s="119">
        <f>IF(N132="zákl. prenesená",J132,0)</f>
        <v>0</v>
      </c>
      <c r="BH132" s="119">
        <f>IF(N132="zníž. prenesená",J132,0)</f>
        <v>0</v>
      </c>
      <c r="BI132" s="119">
        <f>IF(N132="nulová",J132,0)</f>
        <v>0</v>
      </c>
      <c r="BJ132" s="17" t="s">
        <v>134</v>
      </c>
      <c r="BK132" s="119">
        <f>ROUND(I132*H132,2)</f>
        <v>0</v>
      </c>
      <c r="BL132" s="17" t="s">
        <v>162</v>
      </c>
      <c r="BM132" s="230" t="s">
        <v>163</v>
      </c>
    </row>
    <row r="133" spans="1:65" s="13" customFormat="1" ht="11.25">
      <c r="B133" s="231"/>
      <c r="C133" s="232"/>
      <c r="D133" s="233" t="s">
        <v>164</v>
      </c>
      <c r="E133" s="234" t="s">
        <v>1</v>
      </c>
      <c r="F133" s="235" t="s">
        <v>165</v>
      </c>
      <c r="G133" s="232"/>
      <c r="H133" s="234" t="s">
        <v>1</v>
      </c>
      <c r="I133" s="236"/>
      <c r="J133" s="232"/>
      <c r="K133" s="232"/>
      <c r="L133" s="237"/>
      <c r="M133" s="238"/>
      <c r="N133" s="239"/>
      <c r="O133" s="239"/>
      <c r="P133" s="239"/>
      <c r="Q133" s="239"/>
      <c r="R133" s="239"/>
      <c r="S133" s="239"/>
      <c r="T133" s="240"/>
      <c r="AT133" s="241" t="s">
        <v>164</v>
      </c>
      <c r="AU133" s="241" t="s">
        <v>134</v>
      </c>
      <c r="AV133" s="13" t="s">
        <v>84</v>
      </c>
      <c r="AW133" s="13" t="s">
        <v>31</v>
      </c>
      <c r="AX133" s="13" t="s">
        <v>77</v>
      </c>
      <c r="AY133" s="241" t="s">
        <v>155</v>
      </c>
    </row>
    <row r="134" spans="1:65" s="14" customFormat="1" ht="11.25">
      <c r="B134" s="242"/>
      <c r="C134" s="243"/>
      <c r="D134" s="233" t="s">
        <v>164</v>
      </c>
      <c r="E134" s="244" t="s">
        <v>1</v>
      </c>
      <c r="F134" s="245" t="s">
        <v>134</v>
      </c>
      <c r="G134" s="243"/>
      <c r="H134" s="246">
        <v>2</v>
      </c>
      <c r="I134" s="247"/>
      <c r="J134" s="243"/>
      <c r="K134" s="243"/>
      <c r="L134" s="248"/>
      <c r="M134" s="249"/>
      <c r="N134" s="250"/>
      <c r="O134" s="250"/>
      <c r="P134" s="250"/>
      <c r="Q134" s="250"/>
      <c r="R134" s="250"/>
      <c r="S134" s="250"/>
      <c r="T134" s="251"/>
      <c r="AT134" s="252" t="s">
        <v>164</v>
      </c>
      <c r="AU134" s="252" t="s">
        <v>134</v>
      </c>
      <c r="AV134" s="14" t="s">
        <v>134</v>
      </c>
      <c r="AW134" s="14" t="s">
        <v>31</v>
      </c>
      <c r="AX134" s="14" t="s">
        <v>77</v>
      </c>
      <c r="AY134" s="252" t="s">
        <v>155</v>
      </c>
    </row>
    <row r="135" spans="1:65" s="13" customFormat="1" ht="11.25">
      <c r="B135" s="231"/>
      <c r="C135" s="232"/>
      <c r="D135" s="233" t="s">
        <v>164</v>
      </c>
      <c r="E135" s="234" t="s">
        <v>1</v>
      </c>
      <c r="F135" s="235" t="s">
        <v>222</v>
      </c>
      <c r="G135" s="232"/>
      <c r="H135" s="234" t="s">
        <v>1</v>
      </c>
      <c r="I135" s="236"/>
      <c r="J135" s="232"/>
      <c r="K135" s="232"/>
      <c r="L135" s="237"/>
      <c r="M135" s="238"/>
      <c r="N135" s="239"/>
      <c r="O135" s="239"/>
      <c r="P135" s="239"/>
      <c r="Q135" s="239"/>
      <c r="R135" s="239"/>
      <c r="S135" s="239"/>
      <c r="T135" s="240"/>
      <c r="AT135" s="241" t="s">
        <v>164</v>
      </c>
      <c r="AU135" s="241" t="s">
        <v>134</v>
      </c>
      <c r="AV135" s="13" t="s">
        <v>84</v>
      </c>
      <c r="AW135" s="13" t="s">
        <v>31</v>
      </c>
      <c r="AX135" s="13" t="s">
        <v>77</v>
      </c>
      <c r="AY135" s="241" t="s">
        <v>155</v>
      </c>
    </row>
    <row r="136" spans="1:65" s="14" customFormat="1" ht="11.25">
      <c r="B136" s="242"/>
      <c r="C136" s="243"/>
      <c r="D136" s="233" t="s">
        <v>164</v>
      </c>
      <c r="E136" s="244" t="s">
        <v>1</v>
      </c>
      <c r="F136" s="245" t="s">
        <v>134</v>
      </c>
      <c r="G136" s="243"/>
      <c r="H136" s="246">
        <v>2</v>
      </c>
      <c r="I136" s="247"/>
      <c r="J136" s="243"/>
      <c r="K136" s="243"/>
      <c r="L136" s="248"/>
      <c r="M136" s="249"/>
      <c r="N136" s="250"/>
      <c r="O136" s="250"/>
      <c r="P136" s="250"/>
      <c r="Q136" s="250"/>
      <c r="R136" s="250"/>
      <c r="S136" s="250"/>
      <c r="T136" s="251"/>
      <c r="AT136" s="252" t="s">
        <v>164</v>
      </c>
      <c r="AU136" s="252" t="s">
        <v>134</v>
      </c>
      <c r="AV136" s="14" t="s">
        <v>134</v>
      </c>
      <c r="AW136" s="14" t="s">
        <v>31</v>
      </c>
      <c r="AX136" s="14" t="s">
        <v>77</v>
      </c>
      <c r="AY136" s="252" t="s">
        <v>155</v>
      </c>
    </row>
    <row r="137" spans="1:65" s="15" customFormat="1" ht="11.25">
      <c r="B137" s="269"/>
      <c r="C137" s="270"/>
      <c r="D137" s="233" t="s">
        <v>164</v>
      </c>
      <c r="E137" s="271" t="s">
        <v>1</v>
      </c>
      <c r="F137" s="272" t="s">
        <v>223</v>
      </c>
      <c r="G137" s="270"/>
      <c r="H137" s="273">
        <v>4</v>
      </c>
      <c r="I137" s="274"/>
      <c r="J137" s="270"/>
      <c r="K137" s="270"/>
      <c r="L137" s="275"/>
      <c r="M137" s="276"/>
      <c r="N137" s="277"/>
      <c r="O137" s="277"/>
      <c r="P137" s="277"/>
      <c r="Q137" s="277"/>
      <c r="R137" s="277"/>
      <c r="S137" s="277"/>
      <c r="T137" s="278"/>
      <c r="AT137" s="279" t="s">
        <v>164</v>
      </c>
      <c r="AU137" s="279" t="s">
        <v>134</v>
      </c>
      <c r="AV137" s="15" t="s">
        <v>162</v>
      </c>
      <c r="AW137" s="15" t="s">
        <v>31</v>
      </c>
      <c r="AX137" s="15" t="s">
        <v>84</v>
      </c>
      <c r="AY137" s="279" t="s">
        <v>155</v>
      </c>
    </row>
    <row r="138" spans="1:65" s="2" customFormat="1" ht="34.9" customHeight="1">
      <c r="A138" s="35"/>
      <c r="B138" s="36"/>
      <c r="C138" s="253" t="s">
        <v>134</v>
      </c>
      <c r="D138" s="253" t="s">
        <v>166</v>
      </c>
      <c r="E138" s="254" t="s">
        <v>167</v>
      </c>
      <c r="F138" s="255" t="s">
        <v>224</v>
      </c>
      <c r="G138" s="256" t="s">
        <v>161</v>
      </c>
      <c r="H138" s="257">
        <v>2</v>
      </c>
      <c r="I138" s="258"/>
      <c r="J138" s="259">
        <f t="shared" ref="J138:J143" si="5">ROUND(I138*H138,2)</f>
        <v>0</v>
      </c>
      <c r="K138" s="260"/>
      <c r="L138" s="261"/>
      <c r="M138" s="262" t="s">
        <v>1</v>
      </c>
      <c r="N138" s="263" t="s">
        <v>43</v>
      </c>
      <c r="O138" s="76"/>
      <c r="P138" s="228">
        <f t="shared" ref="P138:P143" si="6">O138*H138</f>
        <v>0</v>
      </c>
      <c r="Q138" s="228">
        <v>2.2000000000000001E-3</v>
      </c>
      <c r="R138" s="228">
        <f t="shared" ref="R138:R143" si="7">Q138*H138</f>
        <v>4.4000000000000003E-3</v>
      </c>
      <c r="S138" s="228">
        <v>0</v>
      </c>
      <c r="T138" s="229">
        <f t="shared" ref="T138:T143" si="8"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0" t="s">
        <v>169</v>
      </c>
      <c r="AT138" s="230" t="s">
        <v>166</v>
      </c>
      <c r="AU138" s="230" t="s">
        <v>134</v>
      </c>
      <c r="AY138" s="17" t="s">
        <v>155</v>
      </c>
      <c r="BE138" s="119">
        <f t="shared" ref="BE138:BE143" si="9">IF(N138="základná",J138,0)</f>
        <v>0</v>
      </c>
      <c r="BF138" s="119">
        <f t="shared" ref="BF138:BF143" si="10">IF(N138="znížená",J138,0)</f>
        <v>0</v>
      </c>
      <c r="BG138" s="119">
        <f t="shared" ref="BG138:BG143" si="11">IF(N138="zákl. prenesená",J138,0)</f>
        <v>0</v>
      </c>
      <c r="BH138" s="119">
        <f t="shared" ref="BH138:BH143" si="12">IF(N138="zníž. prenesená",J138,0)</f>
        <v>0</v>
      </c>
      <c r="BI138" s="119">
        <f t="shared" ref="BI138:BI143" si="13">IF(N138="nulová",J138,0)</f>
        <v>0</v>
      </c>
      <c r="BJ138" s="17" t="s">
        <v>134</v>
      </c>
      <c r="BK138" s="119">
        <f t="shared" ref="BK138:BK143" si="14">ROUND(I138*H138,2)</f>
        <v>0</v>
      </c>
      <c r="BL138" s="17" t="s">
        <v>162</v>
      </c>
      <c r="BM138" s="230" t="s">
        <v>170</v>
      </c>
    </row>
    <row r="139" spans="1:65" s="2" customFormat="1" ht="22.15" customHeight="1">
      <c r="A139" s="35"/>
      <c r="B139" s="36"/>
      <c r="C139" s="218" t="s">
        <v>171</v>
      </c>
      <c r="D139" s="218" t="s">
        <v>158</v>
      </c>
      <c r="E139" s="219" t="s">
        <v>225</v>
      </c>
      <c r="F139" s="220" t="s">
        <v>226</v>
      </c>
      <c r="G139" s="221" t="s">
        <v>161</v>
      </c>
      <c r="H139" s="222">
        <v>1</v>
      </c>
      <c r="I139" s="223"/>
      <c r="J139" s="224">
        <f t="shared" si="5"/>
        <v>0</v>
      </c>
      <c r="K139" s="225"/>
      <c r="L139" s="38"/>
      <c r="M139" s="226" t="s">
        <v>1</v>
      </c>
      <c r="N139" s="227" t="s">
        <v>43</v>
      </c>
      <c r="O139" s="76"/>
      <c r="P139" s="228">
        <f t="shared" si="6"/>
        <v>0</v>
      </c>
      <c r="Q139" s="228">
        <v>0.11958000000000001</v>
      </c>
      <c r="R139" s="228">
        <f t="shared" si="7"/>
        <v>0.11958000000000001</v>
      </c>
      <c r="S139" s="228">
        <v>0</v>
      </c>
      <c r="T139" s="229">
        <f t="shared" si="8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0" t="s">
        <v>162</v>
      </c>
      <c r="AT139" s="230" t="s">
        <v>158</v>
      </c>
      <c r="AU139" s="230" t="s">
        <v>134</v>
      </c>
      <c r="AY139" s="17" t="s">
        <v>155</v>
      </c>
      <c r="BE139" s="119">
        <f t="shared" si="9"/>
        <v>0</v>
      </c>
      <c r="BF139" s="119">
        <f t="shared" si="10"/>
        <v>0</v>
      </c>
      <c r="BG139" s="119">
        <f t="shared" si="11"/>
        <v>0</v>
      </c>
      <c r="BH139" s="119">
        <f t="shared" si="12"/>
        <v>0</v>
      </c>
      <c r="BI139" s="119">
        <f t="shared" si="13"/>
        <v>0</v>
      </c>
      <c r="BJ139" s="17" t="s">
        <v>134</v>
      </c>
      <c r="BK139" s="119">
        <f t="shared" si="14"/>
        <v>0</v>
      </c>
      <c r="BL139" s="17" t="s">
        <v>162</v>
      </c>
      <c r="BM139" s="230" t="s">
        <v>227</v>
      </c>
    </row>
    <row r="140" spans="1:65" s="2" customFormat="1" ht="14.45" customHeight="1">
      <c r="A140" s="35"/>
      <c r="B140" s="36"/>
      <c r="C140" s="253" t="s">
        <v>162</v>
      </c>
      <c r="D140" s="253" t="s">
        <v>166</v>
      </c>
      <c r="E140" s="254" t="s">
        <v>228</v>
      </c>
      <c r="F140" s="255" t="s">
        <v>229</v>
      </c>
      <c r="G140" s="256" t="s">
        <v>161</v>
      </c>
      <c r="H140" s="257">
        <v>1</v>
      </c>
      <c r="I140" s="258"/>
      <c r="J140" s="259">
        <f t="shared" si="5"/>
        <v>0</v>
      </c>
      <c r="K140" s="260"/>
      <c r="L140" s="261"/>
      <c r="M140" s="262" t="s">
        <v>1</v>
      </c>
      <c r="N140" s="263" t="s">
        <v>43</v>
      </c>
      <c r="O140" s="76"/>
      <c r="P140" s="228">
        <f t="shared" si="6"/>
        <v>0</v>
      </c>
      <c r="Q140" s="228">
        <v>1.0000000000000001E-5</v>
      </c>
      <c r="R140" s="228">
        <f t="shared" si="7"/>
        <v>1.0000000000000001E-5</v>
      </c>
      <c r="S140" s="228">
        <v>0</v>
      </c>
      <c r="T140" s="229">
        <f t="shared" si="8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0" t="s">
        <v>169</v>
      </c>
      <c r="AT140" s="230" t="s">
        <v>166</v>
      </c>
      <c r="AU140" s="230" t="s">
        <v>134</v>
      </c>
      <c r="AY140" s="17" t="s">
        <v>155</v>
      </c>
      <c r="BE140" s="119">
        <f t="shared" si="9"/>
        <v>0</v>
      </c>
      <c r="BF140" s="119">
        <f t="shared" si="10"/>
        <v>0</v>
      </c>
      <c r="BG140" s="119">
        <f t="shared" si="11"/>
        <v>0</v>
      </c>
      <c r="BH140" s="119">
        <f t="shared" si="12"/>
        <v>0</v>
      </c>
      <c r="BI140" s="119">
        <f t="shared" si="13"/>
        <v>0</v>
      </c>
      <c r="BJ140" s="17" t="s">
        <v>134</v>
      </c>
      <c r="BK140" s="119">
        <f t="shared" si="14"/>
        <v>0</v>
      </c>
      <c r="BL140" s="17" t="s">
        <v>162</v>
      </c>
      <c r="BM140" s="230" t="s">
        <v>230</v>
      </c>
    </row>
    <row r="141" spans="1:65" s="2" customFormat="1" ht="14.45" customHeight="1">
      <c r="A141" s="35"/>
      <c r="B141" s="36"/>
      <c r="C141" s="253" t="s">
        <v>183</v>
      </c>
      <c r="D141" s="253" t="s">
        <v>166</v>
      </c>
      <c r="E141" s="254" t="s">
        <v>231</v>
      </c>
      <c r="F141" s="255" t="s">
        <v>232</v>
      </c>
      <c r="G141" s="256" t="s">
        <v>161</v>
      </c>
      <c r="H141" s="257">
        <v>1</v>
      </c>
      <c r="I141" s="258"/>
      <c r="J141" s="259">
        <f t="shared" si="5"/>
        <v>0</v>
      </c>
      <c r="K141" s="260"/>
      <c r="L141" s="261"/>
      <c r="M141" s="262" t="s">
        <v>1</v>
      </c>
      <c r="N141" s="263" t="s">
        <v>43</v>
      </c>
      <c r="O141" s="76"/>
      <c r="P141" s="228">
        <f t="shared" si="6"/>
        <v>0</v>
      </c>
      <c r="Q141" s="228">
        <v>1.4E-3</v>
      </c>
      <c r="R141" s="228">
        <f t="shared" si="7"/>
        <v>1.4E-3</v>
      </c>
      <c r="S141" s="228">
        <v>0</v>
      </c>
      <c r="T141" s="229">
        <f t="shared" si="8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0" t="s">
        <v>169</v>
      </c>
      <c r="AT141" s="230" t="s">
        <v>166</v>
      </c>
      <c r="AU141" s="230" t="s">
        <v>134</v>
      </c>
      <c r="AY141" s="17" t="s">
        <v>155</v>
      </c>
      <c r="BE141" s="119">
        <f t="shared" si="9"/>
        <v>0</v>
      </c>
      <c r="BF141" s="119">
        <f t="shared" si="10"/>
        <v>0</v>
      </c>
      <c r="BG141" s="119">
        <f t="shared" si="11"/>
        <v>0</v>
      </c>
      <c r="BH141" s="119">
        <f t="shared" si="12"/>
        <v>0</v>
      </c>
      <c r="BI141" s="119">
        <f t="shared" si="13"/>
        <v>0</v>
      </c>
      <c r="BJ141" s="17" t="s">
        <v>134</v>
      </c>
      <c r="BK141" s="119">
        <f t="shared" si="14"/>
        <v>0</v>
      </c>
      <c r="BL141" s="17" t="s">
        <v>162</v>
      </c>
      <c r="BM141" s="230" t="s">
        <v>233</v>
      </c>
    </row>
    <row r="142" spans="1:65" s="2" customFormat="1" ht="14.45" customHeight="1">
      <c r="A142" s="35"/>
      <c r="B142" s="36"/>
      <c r="C142" s="253" t="s">
        <v>187</v>
      </c>
      <c r="D142" s="253" t="s">
        <v>166</v>
      </c>
      <c r="E142" s="254" t="s">
        <v>234</v>
      </c>
      <c r="F142" s="255" t="s">
        <v>235</v>
      </c>
      <c r="G142" s="256" t="s">
        <v>161</v>
      </c>
      <c r="H142" s="257">
        <v>1</v>
      </c>
      <c r="I142" s="258"/>
      <c r="J142" s="259">
        <f t="shared" si="5"/>
        <v>0</v>
      </c>
      <c r="K142" s="260"/>
      <c r="L142" s="261"/>
      <c r="M142" s="262" t="s">
        <v>1</v>
      </c>
      <c r="N142" s="263" t="s">
        <v>43</v>
      </c>
      <c r="O142" s="76"/>
      <c r="P142" s="228">
        <f t="shared" si="6"/>
        <v>0</v>
      </c>
      <c r="Q142" s="228">
        <v>0</v>
      </c>
      <c r="R142" s="228">
        <f t="shared" si="7"/>
        <v>0</v>
      </c>
      <c r="S142" s="228">
        <v>0</v>
      </c>
      <c r="T142" s="229">
        <f t="shared" si="8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0" t="s">
        <v>169</v>
      </c>
      <c r="AT142" s="230" t="s">
        <v>166</v>
      </c>
      <c r="AU142" s="230" t="s">
        <v>134</v>
      </c>
      <c r="AY142" s="17" t="s">
        <v>155</v>
      </c>
      <c r="BE142" s="119">
        <f t="shared" si="9"/>
        <v>0</v>
      </c>
      <c r="BF142" s="119">
        <f t="shared" si="10"/>
        <v>0</v>
      </c>
      <c r="BG142" s="119">
        <f t="shared" si="11"/>
        <v>0</v>
      </c>
      <c r="BH142" s="119">
        <f t="shared" si="12"/>
        <v>0</v>
      </c>
      <c r="BI142" s="119">
        <f t="shared" si="13"/>
        <v>0</v>
      </c>
      <c r="BJ142" s="17" t="s">
        <v>134</v>
      </c>
      <c r="BK142" s="119">
        <f t="shared" si="14"/>
        <v>0</v>
      </c>
      <c r="BL142" s="17" t="s">
        <v>162</v>
      </c>
      <c r="BM142" s="230" t="s">
        <v>236</v>
      </c>
    </row>
    <row r="143" spans="1:65" s="2" customFormat="1" ht="34.9" customHeight="1">
      <c r="A143" s="35"/>
      <c r="B143" s="36"/>
      <c r="C143" s="218" t="s">
        <v>191</v>
      </c>
      <c r="D143" s="218" t="s">
        <v>158</v>
      </c>
      <c r="E143" s="219" t="s">
        <v>172</v>
      </c>
      <c r="F143" s="220" t="s">
        <v>173</v>
      </c>
      <c r="G143" s="221" t="s">
        <v>174</v>
      </c>
      <c r="H143" s="222">
        <v>9.6999999999999993</v>
      </c>
      <c r="I143" s="223"/>
      <c r="J143" s="224">
        <f t="shared" si="5"/>
        <v>0</v>
      </c>
      <c r="K143" s="225"/>
      <c r="L143" s="38"/>
      <c r="M143" s="226" t="s">
        <v>1</v>
      </c>
      <c r="N143" s="227" t="s">
        <v>43</v>
      </c>
      <c r="O143" s="76"/>
      <c r="P143" s="228">
        <f t="shared" si="6"/>
        <v>0</v>
      </c>
      <c r="Q143" s="228">
        <v>7.2999999999999996E-4</v>
      </c>
      <c r="R143" s="228">
        <f t="shared" si="7"/>
        <v>7.0809999999999988E-3</v>
      </c>
      <c r="S143" s="228">
        <v>0</v>
      </c>
      <c r="T143" s="229">
        <f t="shared" si="8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0" t="s">
        <v>162</v>
      </c>
      <c r="AT143" s="230" t="s">
        <v>158</v>
      </c>
      <c r="AU143" s="230" t="s">
        <v>134</v>
      </c>
      <c r="AY143" s="17" t="s">
        <v>155</v>
      </c>
      <c r="BE143" s="119">
        <f t="shared" si="9"/>
        <v>0</v>
      </c>
      <c r="BF143" s="119">
        <f t="shared" si="10"/>
        <v>0</v>
      </c>
      <c r="BG143" s="119">
        <f t="shared" si="11"/>
        <v>0</v>
      </c>
      <c r="BH143" s="119">
        <f t="shared" si="12"/>
        <v>0</v>
      </c>
      <c r="BI143" s="119">
        <f t="shared" si="13"/>
        <v>0</v>
      </c>
      <c r="BJ143" s="17" t="s">
        <v>134</v>
      </c>
      <c r="BK143" s="119">
        <f t="shared" si="14"/>
        <v>0</v>
      </c>
      <c r="BL143" s="17" t="s">
        <v>162</v>
      </c>
      <c r="BM143" s="230" t="s">
        <v>175</v>
      </c>
    </row>
    <row r="144" spans="1:65" s="13" customFormat="1" ht="22.5">
      <c r="B144" s="231"/>
      <c r="C144" s="232"/>
      <c r="D144" s="233" t="s">
        <v>164</v>
      </c>
      <c r="E144" s="234" t="s">
        <v>1</v>
      </c>
      <c r="F144" s="235" t="s">
        <v>176</v>
      </c>
      <c r="G144" s="232"/>
      <c r="H144" s="234" t="s">
        <v>1</v>
      </c>
      <c r="I144" s="236"/>
      <c r="J144" s="232"/>
      <c r="K144" s="232"/>
      <c r="L144" s="237"/>
      <c r="M144" s="238"/>
      <c r="N144" s="239"/>
      <c r="O144" s="239"/>
      <c r="P144" s="239"/>
      <c r="Q144" s="239"/>
      <c r="R144" s="239"/>
      <c r="S144" s="239"/>
      <c r="T144" s="240"/>
      <c r="AT144" s="241" t="s">
        <v>164</v>
      </c>
      <c r="AU144" s="241" t="s">
        <v>134</v>
      </c>
      <c r="AV144" s="13" t="s">
        <v>84</v>
      </c>
      <c r="AW144" s="13" t="s">
        <v>31</v>
      </c>
      <c r="AX144" s="13" t="s">
        <v>77</v>
      </c>
      <c r="AY144" s="241" t="s">
        <v>155</v>
      </c>
    </row>
    <row r="145" spans="1:65" s="14" customFormat="1" ht="11.25">
      <c r="B145" s="242"/>
      <c r="C145" s="243"/>
      <c r="D145" s="233" t="s">
        <v>164</v>
      </c>
      <c r="E145" s="244" t="s">
        <v>1</v>
      </c>
      <c r="F145" s="245" t="s">
        <v>237</v>
      </c>
      <c r="G145" s="243"/>
      <c r="H145" s="246">
        <v>9.6999999999999993</v>
      </c>
      <c r="I145" s="247"/>
      <c r="J145" s="243"/>
      <c r="K145" s="243"/>
      <c r="L145" s="248"/>
      <c r="M145" s="249"/>
      <c r="N145" s="250"/>
      <c r="O145" s="250"/>
      <c r="P145" s="250"/>
      <c r="Q145" s="250"/>
      <c r="R145" s="250"/>
      <c r="S145" s="250"/>
      <c r="T145" s="251"/>
      <c r="AT145" s="252" t="s">
        <v>164</v>
      </c>
      <c r="AU145" s="252" t="s">
        <v>134</v>
      </c>
      <c r="AV145" s="14" t="s">
        <v>134</v>
      </c>
      <c r="AW145" s="14" t="s">
        <v>31</v>
      </c>
      <c r="AX145" s="14" t="s">
        <v>84</v>
      </c>
      <c r="AY145" s="252" t="s">
        <v>155</v>
      </c>
    </row>
    <row r="146" spans="1:65" s="2" customFormat="1" ht="34.9" customHeight="1">
      <c r="A146" s="35"/>
      <c r="B146" s="36"/>
      <c r="C146" s="218" t="s">
        <v>169</v>
      </c>
      <c r="D146" s="218" t="s">
        <v>158</v>
      </c>
      <c r="E146" s="219" t="s">
        <v>178</v>
      </c>
      <c r="F146" s="220" t="s">
        <v>179</v>
      </c>
      <c r="G146" s="221" t="s">
        <v>180</v>
      </c>
      <c r="H146" s="222">
        <v>18</v>
      </c>
      <c r="I146" s="223"/>
      <c r="J146" s="224">
        <f>ROUND(I146*H146,2)</f>
        <v>0</v>
      </c>
      <c r="K146" s="225"/>
      <c r="L146" s="38"/>
      <c r="M146" s="226" t="s">
        <v>1</v>
      </c>
      <c r="N146" s="227" t="s">
        <v>43</v>
      </c>
      <c r="O146" s="76"/>
      <c r="P146" s="228">
        <f>O146*H146</f>
        <v>0</v>
      </c>
      <c r="Q146" s="228">
        <v>2.9199999999999999E-3</v>
      </c>
      <c r="R146" s="228">
        <f>Q146*H146</f>
        <v>5.2559999999999996E-2</v>
      </c>
      <c r="S146" s="228">
        <v>0</v>
      </c>
      <c r="T146" s="229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0" t="s">
        <v>162</v>
      </c>
      <c r="AT146" s="230" t="s">
        <v>158</v>
      </c>
      <c r="AU146" s="230" t="s">
        <v>134</v>
      </c>
      <c r="AY146" s="17" t="s">
        <v>155</v>
      </c>
      <c r="BE146" s="119">
        <f>IF(N146="základná",J146,0)</f>
        <v>0</v>
      </c>
      <c r="BF146" s="119">
        <f>IF(N146="znížená",J146,0)</f>
        <v>0</v>
      </c>
      <c r="BG146" s="119">
        <f>IF(N146="zákl. prenesená",J146,0)</f>
        <v>0</v>
      </c>
      <c r="BH146" s="119">
        <f>IF(N146="zníž. prenesená",J146,0)</f>
        <v>0</v>
      </c>
      <c r="BI146" s="119">
        <f>IF(N146="nulová",J146,0)</f>
        <v>0</v>
      </c>
      <c r="BJ146" s="17" t="s">
        <v>134</v>
      </c>
      <c r="BK146" s="119">
        <f>ROUND(I146*H146,2)</f>
        <v>0</v>
      </c>
      <c r="BL146" s="17" t="s">
        <v>162</v>
      </c>
      <c r="BM146" s="230" t="s">
        <v>238</v>
      </c>
    </row>
    <row r="147" spans="1:65" s="14" customFormat="1" ht="11.25">
      <c r="B147" s="242"/>
      <c r="C147" s="243"/>
      <c r="D147" s="233" t="s">
        <v>164</v>
      </c>
      <c r="E147" s="244" t="s">
        <v>1</v>
      </c>
      <c r="F147" s="245" t="s">
        <v>239</v>
      </c>
      <c r="G147" s="243"/>
      <c r="H147" s="246">
        <v>18</v>
      </c>
      <c r="I147" s="247"/>
      <c r="J147" s="243"/>
      <c r="K147" s="243"/>
      <c r="L147" s="248"/>
      <c r="M147" s="249"/>
      <c r="N147" s="250"/>
      <c r="O147" s="250"/>
      <c r="P147" s="250"/>
      <c r="Q147" s="250"/>
      <c r="R147" s="250"/>
      <c r="S147" s="250"/>
      <c r="T147" s="251"/>
      <c r="AT147" s="252" t="s">
        <v>164</v>
      </c>
      <c r="AU147" s="252" t="s">
        <v>134</v>
      </c>
      <c r="AV147" s="14" t="s">
        <v>134</v>
      </c>
      <c r="AW147" s="14" t="s">
        <v>31</v>
      </c>
      <c r="AX147" s="14" t="s">
        <v>84</v>
      </c>
      <c r="AY147" s="252" t="s">
        <v>155</v>
      </c>
    </row>
    <row r="148" spans="1:65" s="2" customFormat="1" ht="22.15" customHeight="1">
      <c r="A148" s="35"/>
      <c r="B148" s="36"/>
      <c r="C148" s="218" t="s">
        <v>156</v>
      </c>
      <c r="D148" s="218" t="s">
        <v>158</v>
      </c>
      <c r="E148" s="219" t="s">
        <v>184</v>
      </c>
      <c r="F148" s="220" t="s">
        <v>185</v>
      </c>
      <c r="G148" s="221" t="s">
        <v>174</v>
      </c>
      <c r="H148" s="222">
        <v>9.6999999999999993</v>
      </c>
      <c r="I148" s="223"/>
      <c r="J148" s="224">
        <f>ROUND(I148*H148,2)</f>
        <v>0</v>
      </c>
      <c r="K148" s="225"/>
      <c r="L148" s="38"/>
      <c r="M148" s="226" t="s">
        <v>1</v>
      </c>
      <c r="N148" s="227" t="s">
        <v>43</v>
      </c>
      <c r="O148" s="76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0" t="s">
        <v>162</v>
      </c>
      <c r="AT148" s="230" t="s">
        <v>158</v>
      </c>
      <c r="AU148" s="230" t="s">
        <v>134</v>
      </c>
      <c r="AY148" s="17" t="s">
        <v>155</v>
      </c>
      <c r="BE148" s="119">
        <f>IF(N148="základná",J148,0)</f>
        <v>0</v>
      </c>
      <c r="BF148" s="119">
        <f>IF(N148="znížená",J148,0)</f>
        <v>0</v>
      </c>
      <c r="BG148" s="119">
        <f>IF(N148="zákl. prenesená",J148,0)</f>
        <v>0</v>
      </c>
      <c r="BH148" s="119">
        <f>IF(N148="zníž. prenesená",J148,0)</f>
        <v>0</v>
      </c>
      <c r="BI148" s="119">
        <f>IF(N148="nulová",J148,0)</f>
        <v>0</v>
      </c>
      <c r="BJ148" s="17" t="s">
        <v>134</v>
      </c>
      <c r="BK148" s="119">
        <f>ROUND(I148*H148,2)</f>
        <v>0</v>
      </c>
      <c r="BL148" s="17" t="s">
        <v>162</v>
      </c>
      <c r="BM148" s="230" t="s">
        <v>186</v>
      </c>
    </row>
    <row r="149" spans="1:65" s="2" customFormat="1" ht="22.15" customHeight="1">
      <c r="A149" s="35"/>
      <c r="B149" s="36"/>
      <c r="C149" s="218" t="s">
        <v>202</v>
      </c>
      <c r="D149" s="218" t="s">
        <v>158</v>
      </c>
      <c r="E149" s="219" t="s">
        <v>188</v>
      </c>
      <c r="F149" s="220" t="s">
        <v>189</v>
      </c>
      <c r="G149" s="221" t="s">
        <v>180</v>
      </c>
      <c r="H149" s="222">
        <v>18</v>
      </c>
      <c r="I149" s="223"/>
      <c r="J149" s="224">
        <f>ROUND(I149*H149,2)</f>
        <v>0</v>
      </c>
      <c r="K149" s="225"/>
      <c r="L149" s="38"/>
      <c r="M149" s="226" t="s">
        <v>1</v>
      </c>
      <c r="N149" s="227" t="s">
        <v>43</v>
      </c>
      <c r="O149" s="76"/>
      <c r="P149" s="228">
        <f>O149*H149</f>
        <v>0</v>
      </c>
      <c r="Q149" s="228">
        <v>1.0000000000000001E-5</v>
      </c>
      <c r="R149" s="228">
        <f>Q149*H149</f>
        <v>1.8000000000000001E-4</v>
      </c>
      <c r="S149" s="228">
        <v>0</v>
      </c>
      <c r="T149" s="229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0" t="s">
        <v>162</v>
      </c>
      <c r="AT149" s="230" t="s">
        <v>158</v>
      </c>
      <c r="AU149" s="230" t="s">
        <v>134</v>
      </c>
      <c r="AY149" s="17" t="s">
        <v>155</v>
      </c>
      <c r="BE149" s="119">
        <f>IF(N149="základná",J149,0)</f>
        <v>0</v>
      </c>
      <c r="BF149" s="119">
        <f>IF(N149="znížená",J149,0)</f>
        <v>0</v>
      </c>
      <c r="BG149" s="119">
        <f>IF(N149="zákl. prenesená",J149,0)</f>
        <v>0</v>
      </c>
      <c r="BH149" s="119">
        <f>IF(N149="zníž. prenesená",J149,0)</f>
        <v>0</v>
      </c>
      <c r="BI149" s="119">
        <f>IF(N149="nulová",J149,0)</f>
        <v>0</v>
      </c>
      <c r="BJ149" s="17" t="s">
        <v>134</v>
      </c>
      <c r="BK149" s="119">
        <f>ROUND(I149*H149,2)</f>
        <v>0</v>
      </c>
      <c r="BL149" s="17" t="s">
        <v>162</v>
      </c>
      <c r="BM149" s="230" t="s">
        <v>190</v>
      </c>
    </row>
    <row r="150" spans="1:65" s="2" customFormat="1" ht="14.45" customHeight="1">
      <c r="A150" s="35"/>
      <c r="B150" s="36"/>
      <c r="C150" s="218" t="s">
        <v>207</v>
      </c>
      <c r="D150" s="218" t="s">
        <v>158</v>
      </c>
      <c r="E150" s="219" t="s">
        <v>240</v>
      </c>
      <c r="F150" s="220" t="s">
        <v>241</v>
      </c>
      <c r="G150" s="221" t="s">
        <v>161</v>
      </c>
      <c r="H150" s="222">
        <v>1</v>
      </c>
      <c r="I150" s="223"/>
      <c r="J150" s="224">
        <f>ROUND(I150*H150,2)</f>
        <v>0</v>
      </c>
      <c r="K150" s="225"/>
      <c r="L150" s="38"/>
      <c r="M150" s="226" t="s">
        <v>1</v>
      </c>
      <c r="N150" s="227" t="s">
        <v>43</v>
      </c>
      <c r="O150" s="76"/>
      <c r="P150" s="228">
        <f>O150*H150</f>
        <v>0</v>
      </c>
      <c r="Q150" s="228">
        <v>0</v>
      </c>
      <c r="R150" s="228">
        <f>Q150*H150</f>
        <v>0</v>
      </c>
      <c r="S150" s="228">
        <v>8.2000000000000003E-2</v>
      </c>
      <c r="T150" s="229">
        <f>S150*H150</f>
        <v>8.2000000000000003E-2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0" t="s">
        <v>162</v>
      </c>
      <c r="AT150" s="230" t="s">
        <v>158</v>
      </c>
      <c r="AU150" s="230" t="s">
        <v>134</v>
      </c>
      <c r="AY150" s="17" t="s">
        <v>155</v>
      </c>
      <c r="BE150" s="119">
        <f>IF(N150="základná",J150,0)</f>
        <v>0</v>
      </c>
      <c r="BF150" s="119">
        <f>IF(N150="znížená",J150,0)</f>
        <v>0</v>
      </c>
      <c r="BG150" s="119">
        <f>IF(N150="zákl. prenesená",J150,0)</f>
        <v>0</v>
      </c>
      <c r="BH150" s="119">
        <f>IF(N150="zníž. prenesená",J150,0)</f>
        <v>0</v>
      </c>
      <c r="BI150" s="119">
        <f>IF(N150="nulová",J150,0)</f>
        <v>0</v>
      </c>
      <c r="BJ150" s="17" t="s">
        <v>134</v>
      </c>
      <c r="BK150" s="119">
        <f>ROUND(I150*H150,2)</f>
        <v>0</v>
      </c>
      <c r="BL150" s="17" t="s">
        <v>162</v>
      </c>
      <c r="BM150" s="230" t="s">
        <v>242</v>
      </c>
    </row>
    <row r="151" spans="1:65" s="2" customFormat="1" ht="22.15" customHeight="1">
      <c r="A151" s="35"/>
      <c r="B151" s="36"/>
      <c r="C151" s="218" t="s">
        <v>211</v>
      </c>
      <c r="D151" s="218" t="s">
        <v>158</v>
      </c>
      <c r="E151" s="219" t="s">
        <v>192</v>
      </c>
      <c r="F151" s="220" t="s">
        <v>193</v>
      </c>
      <c r="G151" s="221" t="s">
        <v>161</v>
      </c>
      <c r="H151" s="222">
        <v>1</v>
      </c>
      <c r="I151" s="223"/>
      <c r="J151" s="224">
        <f>ROUND(I151*H151,2)</f>
        <v>0</v>
      </c>
      <c r="K151" s="225"/>
      <c r="L151" s="38"/>
      <c r="M151" s="226" t="s">
        <v>1</v>
      </c>
      <c r="N151" s="227" t="s">
        <v>43</v>
      </c>
      <c r="O151" s="76"/>
      <c r="P151" s="228">
        <f>O151*H151</f>
        <v>0</v>
      </c>
      <c r="Q151" s="228">
        <v>0</v>
      </c>
      <c r="R151" s="228">
        <f>Q151*H151</f>
        <v>0</v>
      </c>
      <c r="S151" s="228">
        <v>8.2000000000000003E-2</v>
      </c>
      <c r="T151" s="229">
        <f>S151*H151</f>
        <v>8.2000000000000003E-2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0" t="s">
        <v>162</v>
      </c>
      <c r="AT151" s="230" t="s">
        <v>158</v>
      </c>
      <c r="AU151" s="230" t="s">
        <v>134</v>
      </c>
      <c r="AY151" s="17" t="s">
        <v>155</v>
      </c>
      <c r="BE151" s="119">
        <f>IF(N151="základná",J151,0)</f>
        <v>0</v>
      </c>
      <c r="BF151" s="119">
        <f>IF(N151="znížená",J151,0)</f>
        <v>0</v>
      </c>
      <c r="BG151" s="119">
        <f>IF(N151="zákl. prenesená",J151,0)</f>
        <v>0</v>
      </c>
      <c r="BH151" s="119">
        <f>IF(N151="zníž. prenesená",J151,0)</f>
        <v>0</v>
      </c>
      <c r="BI151" s="119">
        <f>IF(N151="nulová",J151,0)</f>
        <v>0</v>
      </c>
      <c r="BJ151" s="17" t="s">
        <v>134</v>
      </c>
      <c r="BK151" s="119">
        <f>ROUND(I151*H151,2)</f>
        <v>0</v>
      </c>
      <c r="BL151" s="17" t="s">
        <v>162</v>
      </c>
      <c r="BM151" s="230" t="s">
        <v>194</v>
      </c>
    </row>
    <row r="152" spans="1:65" s="13" customFormat="1" ht="11.25">
      <c r="B152" s="231"/>
      <c r="C152" s="232"/>
      <c r="D152" s="233" t="s">
        <v>164</v>
      </c>
      <c r="E152" s="234" t="s">
        <v>1</v>
      </c>
      <c r="F152" s="235" t="s">
        <v>243</v>
      </c>
      <c r="G152" s="232"/>
      <c r="H152" s="234" t="s">
        <v>1</v>
      </c>
      <c r="I152" s="236"/>
      <c r="J152" s="232"/>
      <c r="K152" s="232"/>
      <c r="L152" s="237"/>
      <c r="M152" s="238"/>
      <c r="N152" s="239"/>
      <c r="O152" s="239"/>
      <c r="P152" s="239"/>
      <c r="Q152" s="239"/>
      <c r="R152" s="239"/>
      <c r="S152" s="239"/>
      <c r="T152" s="240"/>
      <c r="AT152" s="241" t="s">
        <v>164</v>
      </c>
      <c r="AU152" s="241" t="s">
        <v>134</v>
      </c>
      <c r="AV152" s="13" t="s">
        <v>84</v>
      </c>
      <c r="AW152" s="13" t="s">
        <v>31</v>
      </c>
      <c r="AX152" s="13" t="s">
        <v>77</v>
      </c>
      <c r="AY152" s="241" t="s">
        <v>155</v>
      </c>
    </row>
    <row r="153" spans="1:65" s="14" customFormat="1" ht="11.25">
      <c r="B153" s="242"/>
      <c r="C153" s="243"/>
      <c r="D153" s="233" t="s">
        <v>164</v>
      </c>
      <c r="E153" s="244" t="s">
        <v>1</v>
      </c>
      <c r="F153" s="245" t="s">
        <v>84</v>
      </c>
      <c r="G153" s="243"/>
      <c r="H153" s="246">
        <v>1</v>
      </c>
      <c r="I153" s="247"/>
      <c r="J153" s="243"/>
      <c r="K153" s="243"/>
      <c r="L153" s="248"/>
      <c r="M153" s="249"/>
      <c r="N153" s="250"/>
      <c r="O153" s="250"/>
      <c r="P153" s="250"/>
      <c r="Q153" s="250"/>
      <c r="R153" s="250"/>
      <c r="S153" s="250"/>
      <c r="T153" s="251"/>
      <c r="AT153" s="252" t="s">
        <v>164</v>
      </c>
      <c r="AU153" s="252" t="s">
        <v>134</v>
      </c>
      <c r="AV153" s="14" t="s">
        <v>134</v>
      </c>
      <c r="AW153" s="14" t="s">
        <v>31</v>
      </c>
      <c r="AX153" s="14" t="s">
        <v>84</v>
      </c>
      <c r="AY153" s="252" t="s">
        <v>155</v>
      </c>
    </row>
    <row r="154" spans="1:65" s="2" customFormat="1" ht="22.15" customHeight="1">
      <c r="A154" s="35"/>
      <c r="B154" s="36"/>
      <c r="C154" s="218" t="s">
        <v>217</v>
      </c>
      <c r="D154" s="218" t="s">
        <v>158</v>
      </c>
      <c r="E154" s="219" t="s">
        <v>244</v>
      </c>
      <c r="F154" s="220" t="s">
        <v>245</v>
      </c>
      <c r="G154" s="221" t="s">
        <v>161</v>
      </c>
      <c r="H154" s="222">
        <v>2</v>
      </c>
      <c r="I154" s="223"/>
      <c r="J154" s="224">
        <f>ROUND(I154*H154,2)</f>
        <v>0</v>
      </c>
      <c r="K154" s="225"/>
      <c r="L154" s="38"/>
      <c r="M154" s="226" t="s">
        <v>1</v>
      </c>
      <c r="N154" s="227" t="s">
        <v>43</v>
      </c>
      <c r="O154" s="76"/>
      <c r="P154" s="228">
        <f>O154*H154</f>
        <v>0</v>
      </c>
      <c r="Q154" s="228">
        <v>0</v>
      </c>
      <c r="R154" s="228">
        <f>Q154*H154</f>
        <v>0</v>
      </c>
      <c r="S154" s="228">
        <v>4.0000000000000001E-3</v>
      </c>
      <c r="T154" s="229">
        <f>S154*H154</f>
        <v>8.0000000000000002E-3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0" t="s">
        <v>162</v>
      </c>
      <c r="AT154" s="230" t="s">
        <v>158</v>
      </c>
      <c r="AU154" s="230" t="s">
        <v>134</v>
      </c>
      <c r="AY154" s="17" t="s">
        <v>155</v>
      </c>
      <c r="BE154" s="119">
        <f>IF(N154="základná",J154,0)</f>
        <v>0</v>
      </c>
      <c r="BF154" s="119">
        <f>IF(N154="znížená",J154,0)</f>
        <v>0</v>
      </c>
      <c r="BG154" s="119">
        <f>IF(N154="zákl. prenesená",J154,0)</f>
        <v>0</v>
      </c>
      <c r="BH154" s="119">
        <f>IF(N154="zníž. prenesená",J154,0)</f>
        <v>0</v>
      </c>
      <c r="BI154" s="119">
        <f>IF(N154="nulová",J154,0)</f>
        <v>0</v>
      </c>
      <c r="BJ154" s="17" t="s">
        <v>134</v>
      </c>
      <c r="BK154" s="119">
        <f>ROUND(I154*H154,2)</f>
        <v>0</v>
      </c>
      <c r="BL154" s="17" t="s">
        <v>162</v>
      </c>
      <c r="BM154" s="230" t="s">
        <v>246</v>
      </c>
    </row>
    <row r="155" spans="1:65" s="13" customFormat="1" ht="11.25">
      <c r="B155" s="231"/>
      <c r="C155" s="232"/>
      <c r="D155" s="233" t="s">
        <v>164</v>
      </c>
      <c r="E155" s="234" t="s">
        <v>1</v>
      </c>
      <c r="F155" s="235" t="s">
        <v>247</v>
      </c>
      <c r="G155" s="232"/>
      <c r="H155" s="234" t="s">
        <v>1</v>
      </c>
      <c r="I155" s="236"/>
      <c r="J155" s="232"/>
      <c r="K155" s="232"/>
      <c r="L155" s="237"/>
      <c r="M155" s="238"/>
      <c r="N155" s="239"/>
      <c r="O155" s="239"/>
      <c r="P155" s="239"/>
      <c r="Q155" s="239"/>
      <c r="R155" s="239"/>
      <c r="S155" s="239"/>
      <c r="T155" s="240"/>
      <c r="AT155" s="241" t="s">
        <v>164</v>
      </c>
      <c r="AU155" s="241" t="s">
        <v>134</v>
      </c>
      <c r="AV155" s="13" t="s">
        <v>84</v>
      </c>
      <c r="AW155" s="13" t="s">
        <v>31</v>
      </c>
      <c r="AX155" s="13" t="s">
        <v>77</v>
      </c>
      <c r="AY155" s="241" t="s">
        <v>155</v>
      </c>
    </row>
    <row r="156" spans="1:65" s="14" customFormat="1" ht="11.25">
      <c r="B156" s="242"/>
      <c r="C156" s="243"/>
      <c r="D156" s="233" t="s">
        <v>164</v>
      </c>
      <c r="E156" s="244" t="s">
        <v>1</v>
      </c>
      <c r="F156" s="245" t="s">
        <v>134</v>
      </c>
      <c r="G156" s="243"/>
      <c r="H156" s="246">
        <v>2</v>
      </c>
      <c r="I156" s="247"/>
      <c r="J156" s="243"/>
      <c r="K156" s="243"/>
      <c r="L156" s="248"/>
      <c r="M156" s="249"/>
      <c r="N156" s="250"/>
      <c r="O156" s="250"/>
      <c r="P156" s="250"/>
      <c r="Q156" s="250"/>
      <c r="R156" s="250"/>
      <c r="S156" s="250"/>
      <c r="T156" s="251"/>
      <c r="AT156" s="252" t="s">
        <v>164</v>
      </c>
      <c r="AU156" s="252" t="s">
        <v>134</v>
      </c>
      <c r="AV156" s="14" t="s">
        <v>134</v>
      </c>
      <c r="AW156" s="14" t="s">
        <v>31</v>
      </c>
      <c r="AX156" s="14" t="s">
        <v>84</v>
      </c>
      <c r="AY156" s="252" t="s">
        <v>155</v>
      </c>
    </row>
    <row r="157" spans="1:65" s="2" customFormat="1" ht="22.15" customHeight="1">
      <c r="A157" s="35"/>
      <c r="B157" s="36"/>
      <c r="C157" s="218" t="s">
        <v>248</v>
      </c>
      <c r="D157" s="218" t="s">
        <v>158</v>
      </c>
      <c r="E157" s="219" t="s">
        <v>195</v>
      </c>
      <c r="F157" s="220" t="s">
        <v>196</v>
      </c>
      <c r="G157" s="221" t="s">
        <v>180</v>
      </c>
      <c r="H157" s="222">
        <v>31</v>
      </c>
      <c r="I157" s="223"/>
      <c r="J157" s="224">
        <f>ROUND(I157*H157,2)</f>
        <v>0</v>
      </c>
      <c r="K157" s="225"/>
      <c r="L157" s="38"/>
      <c r="M157" s="226" t="s">
        <v>1</v>
      </c>
      <c r="N157" s="227" t="s">
        <v>43</v>
      </c>
      <c r="O157" s="76"/>
      <c r="P157" s="228">
        <f>O157*H157</f>
        <v>0</v>
      </c>
      <c r="Q157" s="228">
        <v>0</v>
      </c>
      <c r="R157" s="228">
        <f>Q157*H157</f>
        <v>0</v>
      </c>
      <c r="S157" s="228">
        <v>4.0000000000000001E-3</v>
      </c>
      <c r="T157" s="229">
        <f>S157*H157</f>
        <v>0.124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0" t="s">
        <v>162</v>
      </c>
      <c r="AT157" s="230" t="s">
        <v>158</v>
      </c>
      <c r="AU157" s="230" t="s">
        <v>134</v>
      </c>
      <c r="AY157" s="17" t="s">
        <v>155</v>
      </c>
      <c r="BE157" s="119">
        <f>IF(N157="základná",J157,0)</f>
        <v>0</v>
      </c>
      <c r="BF157" s="119">
        <f>IF(N157="znížená",J157,0)</f>
        <v>0</v>
      </c>
      <c r="BG157" s="119">
        <f>IF(N157="zákl. prenesená",J157,0)</f>
        <v>0</v>
      </c>
      <c r="BH157" s="119">
        <f>IF(N157="zníž. prenesená",J157,0)</f>
        <v>0</v>
      </c>
      <c r="BI157" s="119">
        <f>IF(N157="nulová",J157,0)</f>
        <v>0</v>
      </c>
      <c r="BJ157" s="17" t="s">
        <v>134</v>
      </c>
      <c r="BK157" s="119">
        <f>ROUND(I157*H157,2)</f>
        <v>0</v>
      </c>
      <c r="BL157" s="17" t="s">
        <v>162</v>
      </c>
      <c r="BM157" s="230" t="s">
        <v>197</v>
      </c>
    </row>
    <row r="158" spans="1:65" s="2" customFormat="1" ht="30" customHeight="1">
      <c r="A158" s="35"/>
      <c r="B158" s="36"/>
      <c r="C158" s="218" t="s">
        <v>249</v>
      </c>
      <c r="D158" s="218" t="s">
        <v>158</v>
      </c>
      <c r="E158" s="219" t="s">
        <v>198</v>
      </c>
      <c r="F158" s="220" t="s">
        <v>199</v>
      </c>
      <c r="G158" s="221" t="s">
        <v>200</v>
      </c>
      <c r="H158" s="222">
        <v>0.29599999999999999</v>
      </c>
      <c r="I158" s="223"/>
      <c r="J158" s="224">
        <f>ROUND(I158*H158,2)</f>
        <v>0</v>
      </c>
      <c r="K158" s="225"/>
      <c r="L158" s="38"/>
      <c r="M158" s="226" t="s">
        <v>1</v>
      </c>
      <c r="N158" s="227" t="s">
        <v>43</v>
      </c>
      <c r="O158" s="76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0" t="s">
        <v>162</v>
      </c>
      <c r="AT158" s="230" t="s">
        <v>158</v>
      </c>
      <c r="AU158" s="230" t="s">
        <v>134</v>
      </c>
      <c r="AY158" s="17" t="s">
        <v>155</v>
      </c>
      <c r="BE158" s="119">
        <f>IF(N158="základná",J158,0)</f>
        <v>0</v>
      </c>
      <c r="BF158" s="119">
        <f>IF(N158="znížená",J158,0)</f>
        <v>0</v>
      </c>
      <c r="BG158" s="119">
        <f>IF(N158="zákl. prenesená",J158,0)</f>
        <v>0</v>
      </c>
      <c r="BH158" s="119">
        <f>IF(N158="zníž. prenesená",J158,0)</f>
        <v>0</v>
      </c>
      <c r="BI158" s="119">
        <f>IF(N158="nulová",J158,0)</f>
        <v>0</v>
      </c>
      <c r="BJ158" s="17" t="s">
        <v>134</v>
      </c>
      <c r="BK158" s="119">
        <f>ROUND(I158*H158,2)</f>
        <v>0</v>
      </c>
      <c r="BL158" s="17" t="s">
        <v>162</v>
      </c>
      <c r="BM158" s="230" t="s">
        <v>201</v>
      </c>
    </row>
    <row r="159" spans="1:65" s="2" customFormat="1" ht="22.15" customHeight="1">
      <c r="A159" s="35"/>
      <c r="B159" s="36"/>
      <c r="C159" s="218" t="s">
        <v>182</v>
      </c>
      <c r="D159" s="218" t="s">
        <v>158</v>
      </c>
      <c r="E159" s="219" t="s">
        <v>203</v>
      </c>
      <c r="F159" s="220" t="s">
        <v>204</v>
      </c>
      <c r="G159" s="221" t="s">
        <v>200</v>
      </c>
      <c r="H159" s="222">
        <v>1.1839999999999999</v>
      </c>
      <c r="I159" s="223"/>
      <c r="J159" s="224">
        <f>ROUND(I159*H159,2)</f>
        <v>0</v>
      </c>
      <c r="K159" s="225"/>
      <c r="L159" s="38"/>
      <c r="M159" s="226" t="s">
        <v>1</v>
      </c>
      <c r="N159" s="227" t="s">
        <v>43</v>
      </c>
      <c r="O159" s="76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0" t="s">
        <v>162</v>
      </c>
      <c r="AT159" s="230" t="s">
        <v>158</v>
      </c>
      <c r="AU159" s="230" t="s">
        <v>134</v>
      </c>
      <c r="AY159" s="17" t="s">
        <v>155</v>
      </c>
      <c r="BE159" s="119">
        <f>IF(N159="základná",J159,0)</f>
        <v>0</v>
      </c>
      <c r="BF159" s="119">
        <f>IF(N159="znížená",J159,0)</f>
        <v>0</v>
      </c>
      <c r="BG159" s="119">
        <f>IF(N159="zákl. prenesená",J159,0)</f>
        <v>0</v>
      </c>
      <c r="BH159" s="119">
        <f>IF(N159="zníž. prenesená",J159,0)</f>
        <v>0</v>
      </c>
      <c r="BI159" s="119">
        <f>IF(N159="nulová",J159,0)</f>
        <v>0</v>
      </c>
      <c r="BJ159" s="17" t="s">
        <v>134</v>
      </c>
      <c r="BK159" s="119">
        <f>ROUND(I159*H159,2)</f>
        <v>0</v>
      </c>
      <c r="BL159" s="17" t="s">
        <v>162</v>
      </c>
      <c r="BM159" s="230" t="s">
        <v>205</v>
      </c>
    </row>
    <row r="160" spans="1:65" s="14" customFormat="1" ht="11.25">
      <c r="B160" s="242"/>
      <c r="C160" s="243"/>
      <c r="D160" s="233" t="s">
        <v>164</v>
      </c>
      <c r="E160" s="243"/>
      <c r="F160" s="245" t="s">
        <v>250</v>
      </c>
      <c r="G160" s="243"/>
      <c r="H160" s="246">
        <v>1.1839999999999999</v>
      </c>
      <c r="I160" s="247"/>
      <c r="J160" s="243"/>
      <c r="K160" s="243"/>
      <c r="L160" s="248"/>
      <c r="M160" s="249"/>
      <c r="N160" s="250"/>
      <c r="O160" s="250"/>
      <c r="P160" s="250"/>
      <c r="Q160" s="250"/>
      <c r="R160" s="250"/>
      <c r="S160" s="250"/>
      <c r="T160" s="251"/>
      <c r="AT160" s="252" t="s">
        <v>164</v>
      </c>
      <c r="AU160" s="252" t="s">
        <v>134</v>
      </c>
      <c r="AV160" s="14" t="s">
        <v>134</v>
      </c>
      <c r="AW160" s="14" t="s">
        <v>4</v>
      </c>
      <c r="AX160" s="14" t="s">
        <v>84</v>
      </c>
      <c r="AY160" s="252" t="s">
        <v>155</v>
      </c>
    </row>
    <row r="161" spans="1:65" s="2" customFormat="1" ht="22.15" customHeight="1">
      <c r="A161" s="35"/>
      <c r="B161" s="36"/>
      <c r="C161" s="218" t="s">
        <v>251</v>
      </c>
      <c r="D161" s="218" t="s">
        <v>158</v>
      </c>
      <c r="E161" s="219" t="s">
        <v>208</v>
      </c>
      <c r="F161" s="220" t="s">
        <v>209</v>
      </c>
      <c r="G161" s="221" t="s">
        <v>200</v>
      </c>
      <c r="H161" s="222">
        <v>0.29599999999999999</v>
      </c>
      <c r="I161" s="223"/>
      <c r="J161" s="224">
        <f>ROUND(I161*H161,2)</f>
        <v>0</v>
      </c>
      <c r="K161" s="225"/>
      <c r="L161" s="38"/>
      <c r="M161" s="226" t="s">
        <v>1</v>
      </c>
      <c r="N161" s="227" t="s">
        <v>43</v>
      </c>
      <c r="O161" s="76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0" t="s">
        <v>162</v>
      </c>
      <c r="AT161" s="230" t="s">
        <v>158</v>
      </c>
      <c r="AU161" s="230" t="s">
        <v>134</v>
      </c>
      <c r="AY161" s="17" t="s">
        <v>155</v>
      </c>
      <c r="BE161" s="119">
        <f>IF(N161="základná",J161,0)</f>
        <v>0</v>
      </c>
      <c r="BF161" s="119">
        <f>IF(N161="znížená",J161,0)</f>
        <v>0</v>
      </c>
      <c r="BG161" s="119">
        <f>IF(N161="zákl. prenesená",J161,0)</f>
        <v>0</v>
      </c>
      <c r="BH161" s="119">
        <f>IF(N161="zníž. prenesená",J161,0)</f>
        <v>0</v>
      </c>
      <c r="BI161" s="119">
        <f>IF(N161="nulová",J161,0)</f>
        <v>0</v>
      </c>
      <c r="BJ161" s="17" t="s">
        <v>134</v>
      </c>
      <c r="BK161" s="119">
        <f>ROUND(I161*H161,2)</f>
        <v>0</v>
      </c>
      <c r="BL161" s="17" t="s">
        <v>162</v>
      </c>
      <c r="BM161" s="230" t="s">
        <v>210</v>
      </c>
    </row>
    <row r="162" spans="1:65" s="2" customFormat="1" ht="22.15" customHeight="1">
      <c r="A162" s="35"/>
      <c r="B162" s="36"/>
      <c r="C162" s="218" t="s">
        <v>239</v>
      </c>
      <c r="D162" s="218" t="s">
        <v>158</v>
      </c>
      <c r="E162" s="219" t="s">
        <v>212</v>
      </c>
      <c r="F162" s="220" t="s">
        <v>213</v>
      </c>
      <c r="G162" s="221" t="s">
        <v>200</v>
      </c>
      <c r="H162" s="222">
        <v>0.29599999999999999</v>
      </c>
      <c r="I162" s="223"/>
      <c r="J162" s="224">
        <f>ROUND(I162*H162,2)</f>
        <v>0</v>
      </c>
      <c r="K162" s="225"/>
      <c r="L162" s="38"/>
      <c r="M162" s="226" t="s">
        <v>1</v>
      </c>
      <c r="N162" s="227" t="s">
        <v>43</v>
      </c>
      <c r="O162" s="76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0" t="s">
        <v>162</v>
      </c>
      <c r="AT162" s="230" t="s">
        <v>158</v>
      </c>
      <c r="AU162" s="230" t="s">
        <v>134</v>
      </c>
      <c r="AY162" s="17" t="s">
        <v>155</v>
      </c>
      <c r="BE162" s="119">
        <f>IF(N162="základná",J162,0)</f>
        <v>0</v>
      </c>
      <c r="BF162" s="119">
        <f>IF(N162="znížená",J162,0)</f>
        <v>0</v>
      </c>
      <c r="BG162" s="119">
        <f>IF(N162="zákl. prenesená",J162,0)</f>
        <v>0</v>
      </c>
      <c r="BH162" s="119">
        <f>IF(N162="zníž. prenesená",J162,0)</f>
        <v>0</v>
      </c>
      <c r="BI162" s="119">
        <f>IF(N162="nulová",J162,0)</f>
        <v>0</v>
      </c>
      <c r="BJ162" s="17" t="s">
        <v>134</v>
      </c>
      <c r="BK162" s="119">
        <f>ROUND(I162*H162,2)</f>
        <v>0</v>
      </c>
      <c r="BL162" s="17" t="s">
        <v>162</v>
      </c>
      <c r="BM162" s="230" t="s">
        <v>214</v>
      </c>
    </row>
    <row r="163" spans="1:65" s="12" customFormat="1" ht="22.9" customHeight="1">
      <c r="B163" s="202"/>
      <c r="C163" s="203"/>
      <c r="D163" s="204" t="s">
        <v>76</v>
      </c>
      <c r="E163" s="216" t="s">
        <v>215</v>
      </c>
      <c r="F163" s="216" t="s">
        <v>216</v>
      </c>
      <c r="G163" s="203"/>
      <c r="H163" s="203"/>
      <c r="I163" s="206"/>
      <c r="J163" s="217">
        <f>BK163</f>
        <v>0</v>
      </c>
      <c r="K163" s="203"/>
      <c r="L163" s="208"/>
      <c r="M163" s="209"/>
      <c r="N163" s="210"/>
      <c r="O163" s="210"/>
      <c r="P163" s="211">
        <f>P164</f>
        <v>0</v>
      </c>
      <c r="Q163" s="210"/>
      <c r="R163" s="211">
        <f>R164</f>
        <v>0</v>
      </c>
      <c r="S163" s="210"/>
      <c r="T163" s="212">
        <f>T164</f>
        <v>0</v>
      </c>
      <c r="AR163" s="213" t="s">
        <v>84</v>
      </c>
      <c r="AT163" s="214" t="s">
        <v>76</v>
      </c>
      <c r="AU163" s="214" t="s">
        <v>84</v>
      </c>
      <c r="AY163" s="213" t="s">
        <v>155</v>
      </c>
      <c r="BK163" s="215">
        <f>BK164</f>
        <v>0</v>
      </c>
    </row>
    <row r="164" spans="1:65" s="2" customFormat="1" ht="22.15" customHeight="1">
      <c r="A164" s="35"/>
      <c r="B164" s="36"/>
      <c r="C164" s="218" t="s">
        <v>252</v>
      </c>
      <c r="D164" s="218" t="s">
        <v>158</v>
      </c>
      <c r="E164" s="219" t="s">
        <v>218</v>
      </c>
      <c r="F164" s="220" t="s">
        <v>219</v>
      </c>
      <c r="G164" s="221" t="s">
        <v>200</v>
      </c>
      <c r="H164" s="222">
        <v>1.071</v>
      </c>
      <c r="I164" s="223"/>
      <c r="J164" s="224">
        <f>ROUND(I164*H164,2)</f>
        <v>0</v>
      </c>
      <c r="K164" s="225"/>
      <c r="L164" s="38"/>
      <c r="M164" s="264" t="s">
        <v>1</v>
      </c>
      <c r="N164" s="265" t="s">
        <v>43</v>
      </c>
      <c r="O164" s="266"/>
      <c r="P164" s="267">
        <f>O164*H164</f>
        <v>0</v>
      </c>
      <c r="Q164" s="267">
        <v>0</v>
      </c>
      <c r="R164" s="267">
        <f>Q164*H164</f>
        <v>0</v>
      </c>
      <c r="S164" s="267">
        <v>0</v>
      </c>
      <c r="T164" s="268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0" t="s">
        <v>162</v>
      </c>
      <c r="AT164" s="230" t="s">
        <v>158</v>
      </c>
      <c r="AU164" s="230" t="s">
        <v>134</v>
      </c>
      <c r="AY164" s="17" t="s">
        <v>155</v>
      </c>
      <c r="BE164" s="119">
        <f>IF(N164="základná",J164,0)</f>
        <v>0</v>
      </c>
      <c r="BF164" s="119">
        <f>IF(N164="znížená",J164,0)</f>
        <v>0</v>
      </c>
      <c r="BG164" s="119">
        <f>IF(N164="zákl. prenesená",J164,0)</f>
        <v>0</v>
      </c>
      <c r="BH164" s="119">
        <f>IF(N164="zníž. prenesená",J164,0)</f>
        <v>0</v>
      </c>
      <c r="BI164" s="119">
        <f>IF(N164="nulová",J164,0)</f>
        <v>0</v>
      </c>
      <c r="BJ164" s="17" t="s">
        <v>134</v>
      </c>
      <c r="BK164" s="119">
        <f>ROUND(I164*H164,2)</f>
        <v>0</v>
      </c>
      <c r="BL164" s="17" t="s">
        <v>162</v>
      </c>
      <c r="BM164" s="230" t="s">
        <v>220</v>
      </c>
    </row>
    <row r="165" spans="1:65" s="2" customFormat="1" ht="6.95" customHeight="1">
      <c r="A165" s="35"/>
      <c r="B165" s="59"/>
      <c r="C165" s="60"/>
      <c r="D165" s="60"/>
      <c r="E165" s="60"/>
      <c r="F165" s="60"/>
      <c r="G165" s="60"/>
      <c r="H165" s="60"/>
      <c r="I165" s="60"/>
      <c r="J165" s="60"/>
      <c r="K165" s="60"/>
      <c r="L165" s="38"/>
      <c r="M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</row>
  </sheetData>
  <sheetProtection algorithmName="SHA-512" hashValue="J6Jd1GmoSgOXQXJU37g1DoOLsGs6hAwBcP78nMLqjzBUV7Gzz1t7MvsQK0HwjBtnM7E8wELIH42emci2Pa1DtA==" saltValue="V0RkpMNgyn+5IsF/qlqw84mxWsrGRhCgETV0QwpCWJwM1vUsppnSWyltvV9b5yoBx2X7LOt7SplMMqTwbFvyrg==" spinCount="100000" sheet="1" objects="1" scenarios="1" formatColumns="0" formatRows="0" autoFilter="0"/>
  <autoFilter ref="C128:K164" xr:uid="{00000000-0009-0000-0000-000002000000}"/>
  <mergeCells count="14">
    <mergeCell ref="D107:F107"/>
    <mergeCell ref="E119:H119"/>
    <mergeCell ref="E121:H121"/>
    <mergeCell ref="L2:V2"/>
    <mergeCell ref="E87:H87"/>
    <mergeCell ref="D103:F103"/>
    <mergeCell ref="D104:F104"/>
    <mergeCell ref="D105:F105"/>
    <mergeCell ref="D106:F106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51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54.5" style="1" customWidth="1"/>
    <col min="7" max="7" width="8" style="1" customWidth="1"/>
    <col min="8" max="8" width="15" style="1" customWidth="1"/>
    <col min="9" max="9" width="16.83203125" style="1" customWidth="1"/>
    <col min="10" max="10" width="23.83203125" style="1" customWidth="1"/>
    <col min="11" max="11" width="23.83203125" style="1" hidden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AT2" s="17" t="s">
        <v>91</v>
      </c>
    </row>
    <row r="3" spans="1:46" s="1" customFormat="1" ht="6.95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0"/>
      <c r="AT3" s="17" t="s">
        <v>77</v>
      </c>
    </row>
    <row r="4" spans="1:46" s="1" customFormat="1" ht="24.95" customHeight="1">
      <c r="B4" s="20"/>
      <c r="D4" s="128" t="s">
        <v>119</v>
      </c>
      <c r="L4" s="20"/>
      <c r="M4" s="129" t="s">
        <v>9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30" t="s">
        <v>15</v>
      </c>
      <c r="L6" s="20"/>
    </row>
    <row r="7" spans="1:46" s="1" customFormat="1" ht="27" customHeight="1">
      <c r="B7" s="20"/>
      <c r="E7" s="330" t="str">
        <f>'Rekapitulácia stavby'!K6</f>
        <v>Zviditeľnenie chodcov na priechodoch pre chodcov v meste Trnava</v>
      </c>
      <c r="F7" s="331"/>
      <c r="G7" s="331"/>
      <c r="H7" s="331"/>
      <c r="L7" s="20"/>
    </row>
    <row r="8" spans="1:46" s="2" customFormat="1" ht="12" customHeight="1">
      <c r="A8" s="35"/>
      <c r="B8" s="38"/>
      <c r="C8" s="35"/>
      <c r="D8" s="130" t="s">
        <v>120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31.15" customHeight="1">
      <c r="A9" s="35"/>
      <c r="B9" s="38"/>
      <c r="C9" s="35"/>
      <c r="D9" s="35"/>
      <c r="E9" s="332" t="s">
        <v>253</v>
      </c>
      <c r="F9" s="333"/>
      <c r="G9" s="333"/>
      <c r="H9" s="333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38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8"/>
      <c r="C11" s="35"/>
      <c r="D11" s="130" t="s">
        <v>17</v>
      </c>
      <c r="E11" s="35"/>
      <c r="F11" s="131" t="s">
        <v>1</v>
      </c>
      <c r="G11" s="35"/>
      <c r="H11" s="35"/>
      <c r="I11" s="130" t="s">
        <v>18</v>
      </c>
      <c r="J11" s="131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8"/>
      <c r="C12" s="35"/>
      <c r="D12" s="130" t="s">
        <v>19</v>
      </c>
      <c r="E12" s="35"/>
      <c r="F12" s="131" t="s">
        <v>20</v>
      </c>
      <c r="G12" s="35"/>
      <c r="H12" s="35"/>
      <c r="I12" s="130" t="s">
        <v>21</v>
      </c>
      <c r="J12" s="132" t="str">
        <f>'Rekapitulácia stavby'!AN8</f>
        <v>4. 7. 2022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8"/>
      <c r="C14" s="35"/>
      <c r="D14" s="130" t="s">
        <v>23</v>
      </c>
      <c r="E14" s="35"/>
      <c r="F14" s="35"/>
      <c r="G14" s="35"/>
      <c r="H14" s="35"/>
      <c r="I14" s="130" t="s">
        <v>24</v>
      </c>
      <c r="J14" s="131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8"/>
      <c r="C15" s="35"/>
      <c r="D15" s="35"/>
      <c r="E15" s="131" t="s">
        <v>25</v>
      </c>
      <c r="F15" s="35"/>
      <c r="G15" s="35"/>
      <c r="H15" s="35"/>
      <c r="I15" s="130" t="s">
        <v>26</v>
      </c>
      <c r="J15" s="131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38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8"/>
      <c r="C17" s="35"/>
      <c r="D17" s="130" t="s">
        <v>27</v>
      </c>
      <c r="E17" s="35"/>
      <c r="F17" s="35"/>
      <c r="G17" s="35"/>
      <c r="H17" s="35"/>
      <c r="I17" s="130" t="s">
        <v>24</v>
      </c>
      <c r="J17" s="30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8"/>
      <c r="C18" s="35"/>
      <c r="D18" s="35"/>
      <c r="E18" s="334" t="str">
        <f>'Rekapitulácia stavby'!E14</f>
        <v>Vyplň údaj</v>
      </c>
      <c r="F18" s="335"/>
      <c r="G18" s="335"/>
      <c r="H18" s="335"/>
      <c r="I18" s="130" t="s">
        <v>26</v>
      </c>
      <c r="J18" s="30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8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8"/>
      <c r="C20" s="35"/>
      <c r="D20" s="130" t="s">
        <v>29</v>
      </c>
      <c r="E20" s="35"/>
      <c r="F20" s="35"/>
      <c r="G20" s="35"/>
      <c r="H20" s="35"/>
      <c r="I20" s="130" t="s">
        <v>24</v>
      </c>
      <c r="J20" s="131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8"/>
      <c r="C21" s="35"/>
      <c r="D21" s="35"/>
      <c r="E21" s="131" t="s">
        <v>30</v>
      </c>
      <c r="F21" s="35"/>
      <c r="G21" s="35"/>
      <c r="H21" s="35"/>
      <c r="I21" s="130" t="s">
        <v>26</v>
      </c>
      <c r="J21" s="131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8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8"/>
      <c r="C23" s="35"/>
      <c r="D23" s="130" t="s">
        <v>32</v>
      </c>
      <c r="E23" s="35"/>
      <c r="F23" s="35"/>
      <c r="G23" s="35"/>
      <c r="H23" s="35"/>
      <c r="I23" s="130" t="s">
        <v>24</v>
      </c>
      <c r="J23" s="131" t="str">
        <f>IF('Rekapitulácia stavby'!AN19="","",'Rekapitulácia stavby'!AN19)</f>
        <v/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8"/>
      <c r="C24" s="35"/>
      <c r="D24" s="35"/>
      <c r="E24" s="131" t="str">
        <f>IF('Rekapitulácia stavby'!E20="","",'Rekapitulácia stavby'!E20)</f>
        <v xml:space="preserve"> </v>
      </c>
      <c r="F24" s="35"/>
      <c r="G24" s="35"/>
      <c r="H24" s="35"/>
      <c r="I24" s="130" t="s">
        <v>26</v>
      </c>
      <c r="J24" s="131" t="str">
        <f>IF('Rekapitulácia stavby'!AN20="","",'Rekapitulácia stavby'!AN20)</f>
        <v/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8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8"/>
      <c r="C26" s="35"/>
      <c r="D26" s="130" t="s">
        <v>34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33"/>
      <c r="B27" s="134"/>
      <c r="C27" s="133"/>
      <c r="D27" s="133"/>
      <c r="E27" s="336" t="s">
        <v>1</v>
      </c>
      <c r="F27" s="336"/>
      <c r="G27" s="336"/>
      <c r="H27" s="336"/>
      <c r="I27" s="133"/>
      <c r="J27" s="133"/>
      <c r="K27" s="133"/>
      <c r="L27" s="135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</row>
    <row r="28" spans="1:31" s="2" customFormat="1" ht="6.95" customHeight="1">
      <c r="A28" s="35"/>
      <c r="B28" s="38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8"/>
      <c r="C29" s="35"/>
      <c r="D29" s="136"/>
      <c r="E29" s="136"/>
      <c r="F29" s="136"/>
      <c r="G29" s="136"/>
      <c r="H29" s="136"/>
      <c r="I29" s="136"/>
      <c r="J29" s="136"/>
      <c r="K29" s="136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8"/>
      <c r="C30" s="35"/>
      <c r="D30" s="131" t="s">
        <v>122</v>
      </c>
      <c r="E30" s="35"/>
      <c r="F30" s="35"/>
      <c r="G30" s="35"/>
      <c r="H30" s="35"/>
      <c r="I30" s="35"/>
      <c r="J30" s="137">
        <f>J96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8"/>
      <c r="C31" s="35"/>
      <c r="D31" s="138" t="s">
        <v>113</v>
      </c>
      <c r="E31" s="35"/>
      <c r="F31" s="35"/>
      <c r="G31" s="35"/>
      <c r="H31" s="35"/>
      <c r="I31" s="35"/>
      <c r="J31" s="137">
        <f>J102</f>
        <v>0</v>
      </c>
      <c r="K31" s="35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38"/>
      <c r="C32" s="35"/>
      <c r="D32" s="139" t="s">
        <v>37</v>
      </c>
      <c r="E32" s="35"/>
      <c r="F32" s="35"/>
      <c r="G32" s="35"/>
      <c r="H32" s="35"/>
      <c r="I32" s="35"/>
      <c r="J32" s="140">
        <f>ROUND(J30 + J31, 2)</f>
        <v>0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38"/>
      <c r="C33" s="35"/>
      <c r="D33" s="136"/>
      <c r="E33" s="136"/>
      <c r="F33" s="136"/>
      <c r="G33" s="136"/>
      <c r="H33" s="136"/>
      <c r="I33" s="136"/>
      <c r="J33" s="136"/>
      <c r="K33" s="136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38"/>
      <c r="C34" s="35"/>
      <c r="D34" s="35"/>
      <c r="E34" s="35"/>
      <c r="F34" s="141" t="s">
        <v>39</v>
      </c>
      <c r="G34" s="35"/>
      <c r="H34" s="35"/>
      <c r="I34" s="141" t="s">
        <v>38</v>
      </c>
      <c r="J34" s="141" t="s">
        <v>40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8"/>
      <c r="C35" s="35"/>
      <c r="D35" s="142" t="s">
        <v>41</v>
      </c>
      <c r="E35" s="143" t="s">
        <v>42</v>
      </c>
      <c r="F35" s="144">
        <f>ROUND((SUM(BE102:BE109) + SUM(BE129:BE150)),  2)</f>
        <v>0</v>
      </c>
      <c r="G35" s="145"/>
      <c r="H35" s="145"/>
      <c r="I35" s="146">
        <v>0.2</v>
      </c>
      <c r="J35" s="144">
        <f>ROUND(((SUM(BE102:BE109) + SUM(BE129:BE150))*I35),  2)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8"/>
      <c r="C36" s="35"/>
      <c r="D36" s="35"/>
      <c r="E36" s="143" t="s">
        <v>43</v>
      </c>
      <c r="F36" s="144">
        <f>ROUND((SUM(BF102:BF109) + SUM(BF129:BF150)),  2)</f>
        <v>0</v>
      </c>
      <c r="G36" s="145"/>
      <c r="H36" s="145"/>
      <c r="I36" s="146">
        <v>0.2</v>
      </c>
      <c r="J36" s="144">
        <f>ROUND(((SUM(BF102:BF109) + SUM(BF129:BF150))*I36),  2)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38"/>
      <c r="C37" s="35"/>
      <c r="D37" s="35"/>
      <c r="E37" s="130" t="s">
        <v>44</v>
      </c>
      <c r="F37" s="147">
        <f>ROUND((SUM(BG102:BG109) + SUM(BG129:BG150)),  2)</f>
        <v>0</v>
      </c>
      <c r="G37" s="35"/>
      <c r="H37" s="35"/>
      <c r="I37" s="148">
        <v>0.2</v>
      </c>
      <c r="J37" s="147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8"/>
      <c r="C38" s="35"/>
      <c r="D38" s="35"/>
      <c r="E38" s="130" t="s">
        <v>45</v>
      </c>
      <c r="F38" s="147">
        <f>ROUND((SUM(BH102:BH109) + SUM(BH129:BH150)),  2)</f>
        <v>0</v>
      </c>
      <c r="G38" s="35"/>
      <c r="H38" s="35"/>
      <c r="I38" s="148">
        <v>0.2</v>
      </c>
      <c r="J38" s="147">
        <f>0</f>
        <v>0</v>
      </c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8"/>
      <c r="C39" s="35"/>
      <c r="D39" s="35"/>
      <c r="E39" s="143" t="s">
        <v>46</v>
      </c>
      <c r="F39" s="144">
        <f>ROUND((SUM(BI102:BI109) + SUM(BI129:BI150)),  2)</f>
        <v>0</v>
      </c>
      <c r="G39" s="145"/>
      <c r="H39" s="145"/>
      <c r="I39" s="146">
        <v>0</v>
      </c>
      <c r="J39" s="144">
        <f>0</f>
        <v>0</v>
      </c>
      <c r="K39" s="35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38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38"/>
      <c r="C41" s="149"/>
      <c r="D41" s="150" t="s">
        <v>47</v>
      </c>
      <c r="E41" s="151"/>
      <c r="F41" s="151"/>
      <c r="G41" s="152" t="s">
        <v>48</v>
      </c>
      <c r="H41" s="153" t="s">
        <v>49</v>
      </c>
      <c r="I41" s="151"/>
      <c r="J41" s="154">
        <f>SUM(J32:J39)</f>
        <v>0</v>
      </c>
      <c r="K41" s="155"/>
      <c r="L41" s="5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38"/>
      <c r="C42" s="35"/>
      <c r="D42" s="35"/>
      <c r="E42" s="35"/>
      <c r="F42" s="35"/>
      <c r="G42" s="35"/>
      <c r="H42" s="35"/>
      <c r="I42" s="35"/>
      <c r="J42" s="35"/>
      <c r="K42" s="35"/>
      <c r="L42" s="5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6"/>
      <c r="D50" s="156" t="s">
        <v>50</v>
      </c>
      <c r="E50" s="157"/>
      <c r="F50" s="157"/>
      <c r="G50" s="156" t="s">
        <v>51</v>
      </c>
      <c r="H50" s="157"/>
      <c r="I50" s="157"/>
      <c r="J50" s="157"/>
      <c r="K50" s="157"/>
      <c r="L50" s="56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5"/>
      <c r="B61" s="38"/>
      <c r="C61" s="35"/>
      <c r="D61" s="158" t="s">
        <v>52</v>
      </c>
      <c r="E61" s="159"/>
      <c r="F61" s="160" t="s">
        <v>53</v>
      </c>
      <c r="G61" s="158" t="s">
        <v>52</v>
      </c>
      <c r="H61" s="159"/>
      <c r="I61" s="159"/>
      <c r="J61" s="161" t="s">
        <v>53</v>
      </c>
      <c r="K61" s="159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5"/>
      <c r="B65" s="38"/>
      <c r="C65" s="35"/>
      <c r="D65" s="156" t="s">
        <v>54</v>
      </c>
      <c r="E65" s="162"/>
      <c r="F65" s="162"/>
      <c r="G65" s="156" t="s">
        <v>55</v>
      </c>
      <c r="H65" s="162"/>
      <c r="I65" s="162"/>
      <c r="J65" s="162"/>
      <c r="K65" s="162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5"/>
      <c r="B76" s="38"/>
      <c r="C76" s="35"/>
      <c r="D76" s="158" t="s">
        <v>52</v>
      </c>
      <c r="E76" s="159"/>
      <c r="F76" s="160" t="s">
        <v>53</v>
      </c>
      <c r="G76" s="158" t="s">
        <v>52</v>
      </c>
      <c r="H76" s="159"/>
      <c r="I76" s="159"/>
      <c r="J76" s="161" t="s">
        <v>53</v>
      </c>
      <c r="K76" s="159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3" t="s">
        <v>123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27" customHeight="1">
      <c r="A85" s="35"/>
      <c r="B85" s="36"/>
      <c r="C85" s="37"/>
      <c r="D85" s="37"/>
      <c r="E85" s="337" t="str">
        <f>E7</f>
        <v>Zviditeľnenie chodcov na priechodoch pre chodcov v meste Trnava</v>
      </c>
      <c r="F85" s="338"/>
      <c r="G85" s="338"/>
      <c r="H85" s="338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29" t="s">
        <v>120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31.15" customHeight="1">
      <c r="A87" s="35"/>
      <c r="B87" s="36"/>
      <c r="C87" s="37"/>
      <c r="D87" s="37"/>
      <c r="E87" s="286" t="str">
        <f>E9</f>
        <v>1413-5 - SO 05 - Priechod pre cyklistov – ulica A. Hlinku – cyklopriechod - za garážami</v>
      </c>
      <c r="F87" s="339"/>
      <c r="G87" s="339"/>
      <c r="H87" s="33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29" t="s">
        <v>19</v>
      </c>
      <c r="D89" s="37"/>
      <c r="E89" s="37"/>
      <c r="F89" s="27" t="str">
        <f>F12</f>
        <v>Trnava</v>
      </c>
      <c r="G89" s="37"/>
      <c r="H89" s="37"/>
      <c r="I89" s="29" t="s">
        <v>21</v>
      </c>
      <c r="J89" s="71" t="str">
        <f>IF(J12="","",J12)</f>
        <v>4. 7. 2022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9" customHeight="1">
      <c r="A91" s="35"/>
      <c r="B91" s="36"/>
      <c r="C91" s="29" t="s">
        <v>23</v>
      </c>
      <c r="D91" s="37"/>
      <c r="E91" s="37"/>
      <c r="F91" s="27" t="str">
        <f>E15</f>
        <v>Mesto Trnava</v>
      </c>
      <c r="G91" s="37"/>
      <c r="H91" s="37"/>
      <c r="I91" s="29" t="s">
        <v>29</v>
      </c>
      <c r="J91" s="32" t="str">
        <f>E21</f>
        <v>Cykloprojekt spol. s.r.o.,  Ing.Alžbeta Masnicová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6" customHeight="1">
      <c r="A92" s="35"/>
      <c r="B92" s="36"/>
      <c r="C92" s="29" t="s">
        <v>27</v>
      </c>
      <c r="D92" s="37"/>
      <c r="E92" s="37"/>
      <c r="F92" s="27" t="str">
        <f>IF(E18="","",E18)</f>
        <v>Vyplň údaj</v>
      </c>
      <c r="G92" s="37"/>
      <c r="H92" s="37"/>
      <c r="I92" s="29" t="s">
        <v>32</v>
      </c>
      <c r="J92" s="32" t="str">
        <f>E24</f>
        <v xml:space="preserve"> 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67" t="s">
        <v>124</v>
      </c>
      <c r="D94" s="124"/>
      <c r="E94" s="124"/>
      <c r="F94" s="124"/>
      <c r="G94" s="124"/>
      <c r="H94" s="124"/>
      <c r="I94" s="124"/>
      <c r="J94" s="168" t="s">
        <v>125</v>
      </c>
      <c r="K94" s="124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9" t="s">
        <v>126</v>
      </c>
      <c r="D96" s="37"/>
      <c r="E96" s="37"/>
      <c r="F96" s="37"/>
      <c r="G96" s="37"/>
      <c r="H96" s="37"/>
      <c r="I96" s="37"/>
      <c r="J96" s="89">
        <f>J129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7" t="s">
        <v>127</v>
      </c>
    </row>
    <row r="97" spans="1:65" s="9" customFormat="1" ht="24.95" customHeight="1">
      <c r="B97" s="170"/>
      <c r="C97" s="171"/>
      <c r="D97" s="172" t="s">
        <v>128</v>
      </c>
      <c r="E97" s="173"/>
      <c r="F97" s="173"/>
      <c r="G97" s="173"/>
      <c r="H97" s="173"/>
      <c r="I97" s="173"/>
      <c r="J97" s="174">
        <f>J130</f>
        <v>0</v>
      </c>
      <c r="K97" s="171"/>
      <c r="L97" s="175"/>
    </row>
    <row r="98" spans="1:65" s="10" customFormat="1" ht="19.899999999999999" customHeight="1">
      <c r="B98" s="176"/>
      <c r="C98" s="177"/>
      <c r="D98" s="178" t="s">
        <v>129</v>
      </c>
      <c r="E98" s="179"/>
      <c r="F98" s="179"/>
      <c r="G98" s="179"/>
      <c r="H98" s="179"/>
      <c r="I98" s="179"/>
      <c r="J98" s="180">
        <f>J131</f>
        <v>0</v>
      </c>
      <c r="K98" s="177"/>
      <c r="L98" s="181"/>
    </row>
    <row r="99" spans="1:65" s="10" customFormat="1" ht="19.899999999999999" customHeight="1">
      <c r="B99" s="176"/>
      <c r="C99" s="177"/>
      <c r="D99" s="178" t="s">
        <v>130</v>
      </c>
      <c r="E99" s="179"/>
      <c r="F99" s="179"/>
      <c r="G99" s="179"/>
      <c r="H99" s="179"/>
      <c r="I99" s="179"/>
      <c r="J99" s="180">
        <f>J149</f>
        <v>0</v>
      </c>
      <c r="K99" s="177"/>
      <c r="L99" s="181"/>
    </row>
    <row r="100" spans="1:65" s="2" customFormat="1" ht="21.75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5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65" s="2" customFormat="1" ht="6.95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5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65" s="2" customFormat="1" ht="29.25" customHeight="1">
      <c r="A102" s="35"/>
      <c r="B102" s="36"/>
      <c r="C102" s="169" t="s">
        <v>131</v>
      </c>
      <c r="D102" s="37"/>
      <c r="E102" s="37"/>
      <c r="F102" s="37"/>
      <c r="G102" s="37"/>
      <c r="H102" s="37"/>
      <c r="I102" s="37"/>
      <c r="J102" s="182">
        <f>ROUND(J103 + J104 + J105 + J106 + J107 + J108,2)</f>
        <v>0</v>
      </c>
      <c r="K102" s="37"/>
      <c r="L102" s="56"/>
      <c r="N102" s="183" t="s">
        <v>41</v>
      </c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65" s="2" customFormat="1" ht="18" customHeight="1">
      <c r="A103" s="35"/>
      <c r="B103" s="36"/>
      <c r="C103" s="37"/>
      <c r="D103" s="282" t="s">
        <v>132</v>
      </c>
      <c r="E103" s="283"/>
      <c r="F103" s="283"/>
      <c r="G103" s="37"/>
      <c r="H103" s="37"/>
      <c r="I103" s="37"/>
      <c r="J103" s="115">
        <v>0</v>
      </c>
      <c r="K103" s="37"/>
      <c r="L103" s="184"/>
      <c r="M103" s="185"/>
      <c r="N103" s="186" t="s">
        <v>43</v>
      </c>
      <c r="O103" s="185"/>
      <c r="P103" s="185"/>
      <c r="Q103" s="185"/>
      <c r="R103" s="185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5"/>
      <c r="AU103" s="185"/>
      <c r="AV103" s="185"/>
      <c r="AW103" s="185"/>
      <c r="AX103" s="185"/>
      <c r="AY103" s="188" t="s">
        <v>133</v>
      </c>
      <c r="AZ103" s="185"/>
      <c r="BA103" s="185"/>
      <c r="BB103" s="185"/>
      <c r="BC103" s="185"/>
      <c r="BD103" s="185"/>
      <c r="BE103" s="189">
        <f t="shared" ref="BE103:BE108" si="0">IF(N103="základná",J103,0)</f>
        <v>0</v>
      </c>
      <c r="BF103" s="189">
        <f t="shared" ref="BF103:BF108" si="1">IF(N103="znížená",J103,0)</f>
        <v>0</v>
      </c>
      <c r="BG103" s="189">
        <f t="shared" ref="BG103:BG108" si="2">IF(N103="zákl. prenesená",J103,0)</f>
        <v>0</v>
      </c>
      <c r="BH103" s="189">
        <f t="shared" ref="BH103:BH108" si="3">IF(N103="zníž. prenesená",J103,0)</f>
        <v>0</v>
      </c>
      <c r="BI103" s="189">
        <f t="shared" ref="BI103:BI108" si="4">IF(N103="nulová",J103,0)</f>
        <v>0</v>
      </c>
      <c r="BJ103" s="188" t="s">
        <v>134</v>
      </c>
      <c r="BK103" s="185"/>
      <c r="BL103" s="185"/>
      <c r="BM103" s="185"/>
    </row>
    <row r="104" spans="1:65" s="2" customFormat="1" ht="18" customHeight="1">
      <c r="A104" s="35"/>
      <c r="B104" s="36"/>
      <c r="C104" s="37"/>
      <c r="D104" s="282" t="s">
        <v>135</v>
      </c>
      <c r="E104" s="283"/>
      <c r="F104" s="283"/>
      <c r="G104" s="37"/>
      <c r="H104" s="37"/>
      <c r="I104" s="37"/>
      <c r="J104" s="115">
        <v>0</v>
      </c>
      <c r="K104" s="37"/>
      <c r="L104" s="184"/>
      <c r="M104" s="185"/>
      <c r="N104" s="186" t="s">
        <v>43</v>
      </c>
      <c r="O104" s="185"/>
      <c r="P104" s="185"/>
      <c r="Q104" s="185"/>
      <c r="R104" s="185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5"/>
      <c r="AW104" s="185"/>
      <c r="AX104" s="185"/>
      <c r="AY104" s="188" t="s">
        <v>133</v>
      </c>
      <c r="AZ104" s="185"/>
      <c r="BA104" s="185"/>
      <c r="BB104" s="185"/>
      <c r="BC104" s="185"/>
      <c r="BD104" s="185"/>
      <c r="BE104" s="189">
        <f t="shared" si="0"/>
        <v>0</v>
      </c>
      <c r="BF104" s="189">
        <f t="shared" si="1"/>
        <v>0</v>
      </c>
      <c r="BG104" s="189">
        <f t="shared" si="2"/>
        <v>0</v>
      </c>
      <c r="BH104" s="189">
        <f t="shared" si="3"/>
        <v>0</v>
      </c>
      <c r="BI104" s="189">
        <f t="shared" si="4"/>
        <v>0</v>
      </c>
      <c r="BJ104" s="188" t="s">
        <v>134</v>
      </c>
      <c r="BK104" s="185"/>
      <c r="BL104" s="185"/>
      <c r="BM104" s="185"/>
    </row>
    <row r="105" spans="1:65" s="2" customFormat="1" ht="18" customHeight="1">
      <c r="A105" s="35"/>
      <c r="B105" s="36"/>
      <c r="C105" s="37"/>
      <c r="D105" s="282" t="s">
        <v>136</v>
      </c>
      <c r="E105" s="283"/>
      <c r="F105" s="283"/>
      <c r="G105" s="37"/>
      <c r="H105" s="37"/>
      <c r="I105" s="37"/>
      <c r="J105" s="115">
        <v>0</v>
      </c>
      <c r="K105" s="37"/>
      <c r="L105" s="184"/>
      <c r="M105" s="185"/>
      <c r="N105" s="186" t="s">
        <v>43</v>
      </c>
      <c r="O105" s="185"/>
      <c r="P105" s="185"/>
      <c r="Q105" s="185"/>
      <c r="R105" s="185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5"/>
      <c r="AV105" s="185"/>
      <c r="AW105" s="185"/>
      <c r="AX105" s="185"/>
      <c r="AY105" s="188" t="s">
        <v>133</v>
      </c>
      <c r="AZ105" s="185"/>
      <c r="BA105" s="185"/>
      <c r="BB105" s="185"/>
      <c r="BC105" s="185"/>
      <c r="BD105" s="185"/>
      <c r="BE105" s="189">
        <f t="shared" si="0"/>
        <v>0</v>
      </c>
      <c r="BF105" s="189">
        <f t="shared" si="1"/>
        <v>0</v>
      </c>
      <c r="BG105" s="189">
        <f t="shared" si="2"/>
        <v>0</v>
      </c>
      <c r="BH105" s="189">
        <f t="shared" si="3"/>
        <v>0</v>
      </c>
      <c r="BI105" s="189">
        <f t="shared" si="4"/>
        <v>0</v>
      </c>
      <c r="BJ105" s="188" t="s">
        <v>134</v>
      </c>
      <c r="BK105" s="185"/>
      <c r="BL105" s="185"/>
      <c r="BM105" s="185"/>
    </row>
    <row r="106" spans="1:65" s="2" customFormat="1" ht="18" customHeight="1">
      <c r="A106" s="35"/>
      <c r="B106" s="36"/>
      <c r="C106" s="37"/>
      <c r="D106" s="282" t="s">
        <v>137</v>
      </c>
      <c r="E106" s="283"/>
      <c r="F106" s="283"/>
      <c r="G106" s="37"/>
      <c r="H106" s="37"/>
      <c r="I106" s="37"/>
      <c r="J106" s="115">
        <v>0</v>
      </c>
      <c r="K106" s="37"/>
      <c r="L106" s="184"/>
      <c r="M106" s="185"/>
      <c r="N106" s="186" t="s">
        <v>43</v>
      </c>
      <c r="O106" s="185"/>
      <c r="P106" s="185"/>
      <c r="Q106" s="185"/>
      <c r="R106" s="185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5"/>
      <c r="AG106" s="185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5"/>
      <c r="AS106" s="185"/>
      <c r="AT106" s="185"/>
      <c r="AU106" s="185"/>
      <c r="AV106" s="185"/>
      <c r="AW106" s="185"/>
      <c r="AX106" s="185"/>
      <c r="AY106" s="188" t="s">
        <v>133</v>
      </c>
      <c r="AZ106" s="185"/>
      <c r="BA106" s="185"/>
      <c r="BB106" s="185"/>
      <c r="BC106" s="185"/>
      <c r="BD106" s="185"/>
      <c r="BE106" s="189">
        <f t="shared" si="0"/>
        <v>0</v>
      </c>
      <c r="BF106" s="189">
        <f t="shared" si="1"/>
        <v>0</v>
      </c>
      <c r="BG106" s="189">
        <f t="shared" si="2"/>
        <v>0</v>
      </c>
      <c r="BH106" s="189">
        <f t="shared" si="3"/>
        <v>0</v>
      </c>
      <c r="BI106" s="189">
        <f t="shared" si="4"/>
        <v>0</v>
      </c>
      <c r="BJ106" s="188" t="s">
        <v>134</v>
      </c>
      <c r="BK106" s="185"/>
      <c r="BL106" s="185"/>
      <c r="BM106" s="185"/>
    </row>
    <row r="107" spans="1:65" s="2" customFormat="1" ht="18" customHeight="1">
      <c r="A107" s="35"/>
      <c r="B107" s="36"/>
      <c r="C107" s="37"/>
      <c r="D107" s="282" t="s">
        <v>138</v>
      </c>
      <c r="E107" s="283"/>
      <c r="F107" s="283"/>
      <c r="G107" s="37"/>
      <c r="H107" s="37"/>
      <c r="I107" s="37"/>
      <c r="J107" s="115">
        <v>0</v>
      </c>
      <c r="K107" s="37"/>
      <c r="L107" s="184"/>
      <c r="M107" s="185"/>
      <c r="N107" s="186" t="s">
        <v>43</v>
      </c>
      <c r="O107" s="185"/>
      <c r="P107" s="185"/>
      <c r="Q107" s="185"/>
      <c r="R107" s="185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  <c r="AS107" s="185"/>
      <c r="AT107" s="185"/>
      <c r="AU107" s="185"/>
      <c r="AV107" s="185"/>
      <c r="AW107" s="185"/>
      <c r="AX107" s="185"/>
      <c r="AY107" s="188" t="s">
        <v>133</v>
      </c>
      <c r="AZ107" s="185"/>
      <c r="BA107" s="185"/>
      <c r="BB107" s="185"/>
      <c r="BC107" s="185"/>
      <c r="BD107" s="185"/>
      <c r="BE107" s="189">
        <f t="shared" si="0"/>
        <v>0</v>
      </c>
      <c r="BF107" s="189">
        <f t="shared" si="1"/>
        <v>0</v>
      </c>
      <c r="BG107" s="189">
        <f t="shared" si="2"/>
        <v>0</v>
      </c>
      <c r="BH107" s="189">
        <f t="shared" si="3"/>
        <v>0</v>
      </c>
      <c r="BI107" s="189">
        <f t="shared" si="4"/>
        <v>0</v>
      </c>
      <c r="BJ107" s="188" t="s">
        <v>134</v>
      </c>
      <c r="BK107" s="185"/>
      <c r="BL107" s="185"/>
      <c r="BM107" s="185"/>
    </row>
    <row r="108" spans="1:65" s="2" customFormat="1" ht="18" customHeight="1">
      <c r="A108" s="35"/>
      <c r="B108" s="36"/>
      <c r="C108" s="37"/>
      <c r="D108" s="114" t="s">
        <v>139</v>
      </c>
      <c r="E108" s="37"/>
      <c r="F108" s="37"/>
      <c r="G108" s="37"/>
      <c r="H108" s="37"/>
      <c r="I108" s="37"/>
      <c r="J108" s="115">
        <f>ROUND(J30*T108,2)</f>
        <v>0</v>
      </c>
      <c r="K108" s="37"/>
      <c r="L108" s="184"/>
      <c r="M108" s="185"/>
      <c r="N108" s="186" t="s">
        <v>43</v>
      </c>
      <c r="O108" s="185"/>
      <c r="P108" s="185"/>
      <c r="Q108" s="185"/>
      <c r="R108" s="185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185"/>
      <c r="AT108" s="185"/>
      <c r="AU108" s="185"/>
      <c r="AV108" s="185"/>
      <c r="AW108" s="185"/>
      <c r="AX108" s="185"/>
      <c r="AY108" s="188" t="s">
        <v>140</v>
      </c>
      <c r="AZ108" s="185"/>
      <c r="BA108" s="185"/>
      <c r="BB108" s="185"/>
      <c r="BC108" s="185"/>
      <c r="BD108" s="185"/>
      <c r="BE108" s="189">
        <f t="shared" si="0"/>
        <v>0</v>
      </c>
      <c r="BF108" s="189">
        <f t="shared" si="1"/>
        <v>0</v>
      </c>
      <c r="BG108" s="189">
        <f t="shared" si="2"/>
        <v>0</v>
      </c>
      <c r="BH108" s="189">
        <f t="shared" si="3"/>
        <v>0</v>
      </c>
      <c r="BI108" s="189">
        <f t="shared" si="4"/>
        <v>0</v>
      </c>
      <c r="BJ108" s="188" t="s">
        <v>134</v>
      </c>
      <c r="BK108" s="185"/>
      <c r="BL108" s="185"/>
      <c r="BM108" s="185"/>
    </row>
    <row r="109" spans="1:65" s="2" customFormat="1" ht="11.25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65" s="2" customFormat="1" ht="29.25" customHeight="1">
      <c r="A110" s="35"/>
      <c r="B110" s="36"/>
      <c r="C110" s="123" t="s">
        <v>118</v>
      </c>
      <c r="D110" s="124"/>
      <c r="E110" s="124"/>
      <c r="F110" s="124"/>
      <c r="G110" s="124"/>
      <c r="H110" s="124"/>
      <c r="I110" s="124"/>
      <c r="J110" s="125">
        <f>ROUND(J96+J102,2)</f>
        <v>0</v>
      </c>
      <c r="K110" s="124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65" s="2" customFormat="1" ht="6.95" customHeight="1">
      <c r="A111" s="35"/>
      <c r="B111" s="59"/>
      <c r="C111" s="60"/>
      <c r="D111" s="60"/>
      <c r="E111" s="60"/>
      <c r="F111" s="60"/>
      <c r="G111" s="60"/>
      <c r="H111" s="60"/>
      <c r="I111" s="60"/>
      <c r="J111" s="60"/>
      <c r="K111" s="60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pans="1:31" s="2" customFormat="1" ht="6.95" customHeight="1">
      <c r="A115" s="35"/>
      <c r="B115" s="61"/>
      <c r="C115" s="62"/>
      <c r="D115" s="62"/>
      <c r="E115" s="62"/>
      <c r="F115" s="62"/>
      <c r="G115" s="62"/>
      <c r="H115" s="62"/>
      <c r="I115" s="62"/>
      <c r="J115" s="62"/>
      <c r="K115" s="62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24.95" customHeight="1">
      <c r="A116" s="35"/>
      <c r="B116" s="36"/>
      <c r="C116" s="23" t="s">
        <v>141</v>
      </c>
      <c r="D116" s="37"/>
      <c r="E116" s="37"/>
      <c r="F116" s="37"/>
      <c r="G116" s="37"/>
      <c r="H116" s="37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2" customHeight="1">
      <c r="A118" s="35"/>
      <c r="B118" s="36"/>
      <c r="C118" s="29" t="s">
        <v>15</v>
      </c>
      <c r="D118" s="37"/>
      <c r="E118" s="37"/>
      <c r="F118" s="37"/>
      <c r="G118" s="37"/>
      <c r="H118" s="37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27" customHeight="1">
      <c r="A119" s="35"/>
      <c r="B119" s="36"/>
      <c r="C119" s="37"/>
      <c r="D119" s="37"/>
      <c r="E119" s="337" t="str">
        <f>E7</f>
        <v>Zviditeľnenie chodcov na priechodoch pre chodcov v meste Trnava</v>
      </c>
      <c r="F119" s="338"/>
      <c r="G119" s="338"/>
      <c r="H119" s="338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2" customHeight="1">
      <c r="A120" s="35"/>
      <c r="B120" s="36"/>
      <c r="C120" s="29" t="s">
        <v>120</v>
      </c>
      <c r="D120" s="37"/>
      <c r="E120" s="37"/>
      <c r="F120" s="37"/>
      <c r="G120" s="37"/>
      <c r="H120" s="37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31.15" customHeight="1">
      <c r="A121" s="35"/>
      <c r="B121" s="36"/>
      <c r="C121" s="37"/>
      <c r="D121" s="37"/>
      <c r="E121" s="286" t="str">
        <f>E9</f>
        <v>1413-5 - SO 05 - Priechod pre cyklistov – ulica A. Hlinku – cyklopriechod - za garážami</v>
      </c>
      <c r="F121" s="339"/>
      <c r="G121" s="339"/>
      <c r="H121" s="339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6.9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29" t="s">
        <v>19</v>
      </c>
      <c r="D123" s="37"/>
      <c r="E123" s="37"/>
      <c r="F123" s="27" t="str">
        <f>F12</f>
        <v>Trnava</v>
      </c>
      <c r="G123" s="37"/>
      <c r="H123" s="37"/>
      <c r="I123" s="29" t="s">
        <v>21</v>
      </c>
      <c r="J123" s="71" t="str">
        <f>IF(J12="","",J12)</f>
        <v>4. 7. 2022</v>
      </c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40.9" customHeight="1">
      <c r="A125" s="35"/>
      <c r="B125" s="36"/>
      <c r="C125" s="29" t="s">
        <v>23</v>
      </c>
      <c r="D125" s="37"/>
      <c r="E125" s="37"/>
      <c r="F125" s="27" t="str">
        <f>E15</f>
        <v>Mesto Trnava</v>
      </c>
      <c r="G125" s="37"/>
      <c r="H125" s="37"/>
      <c r="I125" s="29" t="s">
        <v>29</v>
      </c>
      <c r="J125" s="32" t="str">
        <f>E21</f>
        <v>Cykloprojekt spol. s.r.o.,  Ing.Alžbeta Masnicová</v>
      </c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6" customHeight="1">
      <c r="A126" s="35"/>
      <c r="B126" s="36"/>
      <c r="C126" s="29" t="s">
        <v>27</v>
      </c>
      <c r="D126" s="37"/>
      <c r="E126" s="37"/>
      <c r="F126" s="27" t="str">
        <f>IF(E18="","",E18)</f>
        <v>Vyplň údaj</v>
      </c>
      <c r="G126" s="37"/>
      <c r="H126" s="37"/>
      <c r="I126" s="29" t="s">
        <v>32</v>
      </c>
      <c r="J126" s="32" t="str">
        <f>E24</f>
        <v xml:space="preserve"> </v>
      </c>
      <c r="K126" s="37"/>
      <c r="L126" s="5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0.3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11" customFormat="1" ht="29.25" customHeight="1">
      <c r="A128" s="190"/>
      <c r="B128" s="191"/>
      <c r="C128" s="192" t="s">
        <v>142</v>
      </c>
      <c r="D128" s="193" t="s">
        <v>62</v>
      </c>
      <c r="E128" s="193" t="s">
        <v>58</v>
      </c>
      <c r="F128" s="193" t="s">
        <v>59</v>
      </c>
      <c r="G128" s="193" t="s">
        <v>143</v>
      </c>
      <c r="H128" s="193" t="s">
        <v>144</v>
      </c>
      <c r="I128" s="193" t="s">
        <v>145</v>
      </c>
      <c r="J128" s="194" t="s">
        <v>125</v>
      </c>
      <c r="K128" s="195" t="s">
        <v>146</v>
      </c>
      <c r="L128" s="196"/>
      <c r="M128" s="80" t="s">
        <v>1</v>
      </c>
      <c r="N128" s="81" t="s">
        <v>41</v>
      </c>
      <c r="O128" s="81" t="s">
        <v>147</v>
      </c>
      <c r="P128" s="81" t="s">
        <v>148</v>
      </c>
      <c r="Q128" s="81" t="s">
        <v>149</v>
      </c>
      <c r="R128" s="81" t="s">
        <v>150</v>
      </c>
      <c r="S128" s="81" t="s">
        <v>151</v>
      </c>
      <c r="T128" s="82" t="s">
        <v>152</v>
      </c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0"/>
      <c r="AE128" s="190"/>
    </row>
    <row r="129" spans="1:65" s="2" customFormat="1" ht="22.9" customHeight="1">
      <c r="A129" s="35"/>
      <c r="B129" s="36"/>
      <c r="C129" s="87" t="s">
        <v>122</v>
      </c>
      <c r="D129" s="37"/>
      <c r="E129" s="37"/>
      <c r="F129" s="37"/>
      <c r="G129" s="37"/>
      <c r="H129" s="37"/>
      <c r="I129" s="37"/>
      <c r="J129" s="197">
        <f>BK129</f>
        <v>0</v>
      </c>
      <c r="K129" s="37"/>
      <c r="L129" s="38"/>
      <c r="M129" s="83"/>
      <c r="N129" s="198"/>
      <c r="O129" s="84"/>
      <c r="P129" s="199">
        <f>P130</f>
        <v>0</v>
      </c>
      <c r="Q129" s="84"/>
      <c r="R129" s="199">
        <f>R130</f>
        <v>0.53270000000000006</v>
      </c>
      <c r="S129" s="84"/>
      <c r="T129" s="200">
        <f>T130</f>
        <v>0.16400000000000001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7" t="s">
        <v>76</v>
      </c>
      <c r="AU129" s="17" t="s">
        <v>127</v>
      </c>
      <c r="BK129" s="201">
        <f>BK130</f>
        <v>0</v>
      </c>
    </row>
    <row r="130" spans="1:65" s="12" customFormat="1" ht="25.9" customHeight="1">
      <c r="B130" s="202"/>
      <c r="C130" s="203"/>
      <c r="D130" s="204" t="s">
        <v>76</v>
      </c>
      <c r="E130" s="205" t="s">
        <v>153</v>
      </c>
      <c r="F130" s="205" t="s">
        <v>154</v>
      </c>
      <c r="G130" s="203"/>
      <c r="H130" s="203"/>
      <c r="I130" s="206"/>
      <c r="J130" s="207">
        <f>BK130</f>
        <v>0</v>
      </c>
      <c r="K130" s="203"/>
      <c r="L130" s="208"/>
      <c r="M130" s="209"/>
      <c r="N130" s="210"/>
      <c r="O130" s="210"/>
      <c r="P130" s="211">
        <f>P131+P149</f>
        <v>0</v>
      </c>
      <c r="Q130" s="210"/>
      <c r="R130" s="211">
        <f>R131+R149</f>
        <v>0.53270000000000006</v>
      </c>
      <c r="S130" s="210"/>
      <c r="T130" s="212">
        <f>T131+T149</f>
        <v>0.16400000000000001</v>
      </c>
      <c r="AR130" s="213" t="s">
        <v>84</v>
      </c>
      <c r="AT130" s="214" t="s">
        <v>76</v>
      </c>
      <c r="AU130" s="214" t="s">
        <v>77</v>
      </c>
      <c r="AY130" s="213" t="s">
        <v>155</v>
      </c>
      <c r="BK130" s="215">
        <f>BK131+BK149</f>
        <v>0</v>
      </c>
    </row>
    <row r="131" spans="1:65" s="12" customFormat="1" ht="22.9" customHeight="1">
      <c r="B131" s="202"/>
      <c r="C131" s="203"/>
      <c r="D131" s="204" t="s">
        <v>76</v>
      </c>
      <c r="E131" s="216" t="s">
        <v>156</v>
      </c>
      <c r="F131" s="216" t="s">
        <v>157</v>
      </c>
      <c r="G131" s="203"/>
      <c r="H131" s="203"/>
      <c r="I131" s="206"/>
      <c r="J131" s="217">
        <f>BK131</f>
        <v>0</v>
      </c>
      <c r="K131" s="203"/>
      <c r="L131" s="208"/>
      <c r="M131" s="209"/>
      <c r="N131" s="210"/>
      <c r="O131" s="210"/>
      <c r="P131" s="211">
        <f>SUM(P132:P148)</f>
        <v>0</v>
      </c>
      <c r="Q131" s="210"/>
      <c r="R131" s="211">
        <f>SUM(R132:R148)</f>
        <v>0.53270000000000006</v>
      </c>
      <c r="S131" s="210"/>
      <c r="T131" s="212">
        <f>SUM(T132:T148)</f>
        <v>0.16400000000000001</v>
      </c>
      <c r="AR131" s="213" t="s">
        <v>84</v>
      </c>
      <c r="AT131" s="214" t="s">
        <v>76</v>
      </c>
      <c r="AU131" s="214" t="s">
        <v>84</v>
      </c>
      <c r="AY131" s="213" t="s">
        <v>155</v>
      </c>
      <c r="BK131" s="215">
        <f>SUM(BK132:BK148)</f>
        <v>0</v>
      </c>
    </row>
    <row r="132" spans="1:65" s="2" customFormat="1" ht="22.15" customHeight="1">
      <c r="A132" s="35"/>
      <c r="B132" s="36"/>
      <c r="C132" s="218" t="s">
        <v>84</v>
      </c>
      <c r="D132" s="218" t="s">
        <v>158</v>
      </c>
      <c r="E132" s="219" t="s">
        <v>159</v>
      </c>
      <c r="F132" s="220" t="s">
        <v>160</v>
      </c>
      <c r="G132" s="221" t="s">
        <v>161</v>
      </c>
      <c r="H132" s="222">
        <v>2</v>
      </c>
      <c r="I132" s="223"/>
      <c r="J132" s="224">
        <f>ROUND(I132*H132,2)</f>
        <v>0</v>
      </c>
      <c r="K132" s="225"/>
      <c r="L132" s="38"/>
      <c r="M132" s="226" t="s">
        <v>1</v>
      </c>
      <c r="N132" s="227" t="s">
        <v>43</v>
      </c>
      <c r="O132" s="76"/>
      <c r="P132" s="228">
        <f>O132*H132</f>
        <v>0</v>
      </c>
      <c r="Q132" s="228">
        <v>0.22133</v>
      </c>
      <c r="R132" s="228">
        <f>Q132*H132</f>
        <v>0.44266</v>
      </c>
      <c r="S132" s="228">
        <v>0</v>
      </c>
      <c r="T132" s="22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0" t="s">
        <v>162</v>
      </c>
      <c r="AT132" s="230" t="s">
        <v>158</v>
      </c>
      <c r="AU132" s="230" t="s">
        <v>134</v>
      </c>
      <c r="AY132" s="17" t="s">
        <v>155</v>
      </c>
      <c r="BE132" s="119">
        <f>IF(N132="základná",J132,0)</f>
        <v>0</v>
      </c>
      <c r="BF132" s="119">
        <f>IF(N132="znížená",J132,0)</f>
        <v>0</v>
      </c>
      <c r="BG132" s="119">
        <f>IF(N132="zákl. prenesená",J132,0)</f>
        <v>0</v>
      </c>
      <c r="BH132" s="119">
        <f>IF(N132="zníž. prenesená",J132,0)</f>
        <v>0</v>
      </c>
      <c r="BI132" s="119">
        <f>IF(N132="nulová",J132,0)</f>
        <v>0</v>
      </c>
      <c r="BJ132" s="17" t="s">
        <v>134</v>
      </c>
      <c r="BK132" s="119">
        <f>ROUND(I132*H132,2)</f>
        <v>0</v>
      </c>
      <c r="BL132" s="17" t="s">
        <v>162</v>
      </c>
      <c r="BM132" s="230" t="s">
        <v>163</v>
      </c>
    </row>
    <row r="133" spans="1:65" s="13" customFormat="1" ht="11.25">
      <c r="B133" s="231"/>
      <c r="C133" s="232"/>
      <c r="D133" s="233" t="s">
        <v>164</v>
      </c>
      <c r="E133" s="234" t="s">
        <v>1</v>
      </c>
      <c r="F133" s="235" t="s">
        <v>165</v>
      </c>
      <c r="G133" s="232"/>
      <c r="H133" s="234" t="s">
        <v>1</v>
      </c>
      <c r="I133" s="236"/>
      <c r="J133" s="232"/>
      <c r="K133" s="232"/>
      <c r="L133" s="237"/>
      <c r="M133" s="238"/>
      <c r="N133" s="239"/>
      <c r="O133" s="239"/>
      <c r="P133" s="239"/>
      <c r="Q133" s="239"/>
      <c r="R133" s="239"/>
      <c r="S133" s="239"/>
      <c r="T133" s="240"/>
      <c r="AT133" s="241" t="s">
        <v>164</v>
      </c>
      <c r="AU133" s="241" t="s">
        <v>134</v>
      </c>
      <c r="AV133" s="13" t="s">
        <v>84</v>
      </c>
      <c r="AW133" s="13" t="s">
        <v>31</v>
      </c>
      <c r="AX133" s="13" t="s">
        <v>77</v>
      </c>
      <c r="AY133" s="241" t="s">
        <v>155</v>
      </c>
    </row>
    <row r="134" spans="1:65" s="14" customFormat="1" ht="11.25">
      <c r="B134" s="242"/>
      <c r="C134" s="243"/>
      <c r="D134" s="233" t="s">
        <v>164</v>
      </c>
      <c r="E134" s="244" t="s">
        <v>1</v>
      </c>
      <c r="F134" s="245" t="s">
        <v>254</v>
      </c>
      <c r="G134" s="243"/>
      <c r="H134" s="246">
        <v>2</v>
      </c>
      <c r="I134" s="247"/>
      <c r="J134" s="243"/>
      <c r="K134" s="243"/>
      <c r="L134" s="248"/>
      <c r="M134" s="249"/>
      <c r="N134" s="250"/>
      <c r="O134" s="250"/>
      <c r="P134" s="250"/>
      <c r="Q134" s="250"/>
      <c r="R134" s="250"/>
      <c r="S134" s="250"/>
      <c r="T134" s="251"/>
      <c r="AT134" s="252" t="s">
        <v>164</v>
      </c>
      <c r="AU134" s="252" t="s">
        <v>134</v>
      </c>
      <c r="AV134" s="14" t="s">
        <v>134</v>
      </c>
      <c r="AW134" s="14" t="s">
        <v>31</v>
      </c>
      <c r="AX134" s="14" t="s">
        <v>84</v>
      </c>
      <c r="AY134" s="252" t="s">
        <v>155</v>
      </c>
    </row>
    <row r="135" spans="1:65" s="2" customFormat="1" ht="30" customHeight="1">
      <c r="A135" s="35"/>
      <c r="B135" s="36"/>
      <c r="C135" s="253" t="s">
        <v>134</v>
      </c>
      <c r="D135" s="253" t="s">
        <v>166</v>
      </c>
      <c r="E135" s="254" t="s">
        <v>255</v>
      </c>
      <c r="F135" s="255" t="s">
        <v>256</v>
      </c>
      <c r="G135" s="256" t="s">
        <v>161</v>
      </c>
      <c r="H135" s="257">
        <v>2</v>
      </c>
      <c r="I135" s="258"/>
      <c r="J135" s="259">
        <f>ROUND(I135*H135,2)</f>
        <v>0</v>
      </c>
      <c r="K135" s="260"/>
      <c r="L135" s="261"/>
      <c r="M135" s="262" t="s">
        <v>1</v>
      </c>
      <c r="N135" s="263" t="s">
        <v>43</v>
      </c>
      <c r="O135" s="76"/>
      <c r="P135" s="228">
        <f>O135*H135</f>
        <v>0</v>
      </c>
      <c r="Q135" s="228">
        <v>1.1999999999999999E-3</v>
      </c>
      <c r="R135" s="228">
        <f>Q135*H135</f>
        <v>2.3999999999999998E-3</v>
      </c>
      <c r="S135" s="228">
        <v>0</v>
      </c>
      <c r="T135" s="229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0" t="s">
        <v>169</v>
      </c>
      <c r="AT135" s="230" t="s">
        <v>166</v>
      </c>
      <c r="AU135" s="230" t="s">
        <v>134</v>
      </c>
      <c r="AY135" s="17" t="s">
        <v>155</v>
      </c>
      <c r="BE135" s="119">
        <f>IF(N135="základná",J135,0)</f>
        <v>0</v>
      </c>
      <c r="BF135" s="119">
        <f>IF(N135="znížená",J135,0)</f>
        <v>0</v>
      </c>
      <c r="BG135" s="119">
        <f>IF(N135="zákl. prenesená",J135,0)</f>
        <v>0</v>
      </c>
      <c r="BH135" s="119">
        <f>IF(N135="zníž. prenesená",J135,0)</f>
        <v>0</v>
      </c>
      <c r="BI135" s="119">
        <f>IF(N135="nulová",J135,0)</f>
        <v>0</v>
      </c>
      <c r="BJ135" s="17" t="s">
        <v>134</v>
      </c>
      <c r="BK135" s="119">
        <f>ROUND(I135*H135,2)</f>
        <v>0</v>
      </c>
      <c r="BL135" s="17" t="s">
        <v>162</v>
      </c>
      <c r="BM135" s="230" t="s">
        <v>257</v>
      </c>
    </row>
    <row r="136" spans="1:65" s="2" customFormat="1" ht="34.9" customHeight="1">
      <c r="A136" s="35"/>
      <c r="B136" s="36"/>
      <c r="C136" s="218" t="s">
        <v>171</v>
      </c>
      <c r="D136" s="218" t="s">
        <v>158</v>
      </c>
      <c r="E136" s="219" t="s">
        <v>258</v>
      </c>
      <c r="F136" s="220" t="s">
        <v>259</v>
      </c>
      <c r="G136" s="221" t="s">
        <v>180</v>
      </c>
      <c r="H136" s="222">
        <v>26</v>
      </c>
      <c r="I136" s="223"/>
      <c r="J136" s="224">
        <f>ROUND(I136*H136,2)</f>
        <v>0</v>
      </c>
      <c r="K136" s="225"/>
      <c r="L136" s="38"/>
      <c r="M136" s="226" t="s">
        <v>1</v>
      </c>
      <c r="N136" s="227" t="s">
        <v>43</v>
      </c>
      <c r="O136" s="76"/>
      <c r="P136" s="228">
        <f>O136*H136</f>
        <v>0</v>
      </c>
      <c r="Q136" s="228">
        <v>2.9199999999999999E-3</v>
      </c>
      <c r="R136" s="228">
        <f>Q136*H136</f>
        <v>7.5920000000000001E-2</v>
      </c>
      <c r="S136" s="228">
        <v>0</v>
      </c>
      <c r="T136" s="22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0" t="s">
        <v>162</v>
      </c>
      <c r="AT136" s="230" t="s">
        <v>158</v>
      </c>
      <c r="AU136" s="230" t="s">
        <v>134</v>
      </c>
      <c r="AY136" s="17" t="s">
        <v>155</v>
      </c>
      <c r="BE136" s="119">
        <f>IF(N136="základná",J136,0)</f>
        <v>0</v>
      </c>
      <c r="BF136" s="119">
        <f>IF(N136="znížená",J136,0)</f>
        <v>0</v>
      </c>
      <c r="BG136" s="119">
        <f>IF(N136="zákl. prenesená",J136,0)</f>
        <v>0</v>
      </c>
      <c r="BH136" s="119">
        <f>IF(N136="zníž. prenesená",J136,0)</f>
        <v>0</v>
      </c>
      <c r="BI136" s="119">
        <f>IF(N136="nulová",J136,0)</f>
        <v>0</v>
      </c>
      <c r="BJ136" s="17" t="s">
        <v>134</v>
      </c>
      <c r="BK136" s="119">
        <f>ROUND(I136*H136,2)</f>
        <v>0</v>
      </c>
      <c r="BL136" s="17" t="s">
        <v>162</v>
      </c>
      <c r="BM136" s="230" t="s">
        <v>260</v>
      </c>
    </row>
    <row r="137" spans="1:65" s="14" customFormat="1" ht="11.25">
      <c r="B137" s="242"/>
      <c r="C137" s="243"/>
      <c r="D137" s="233" t="s">
        <v>164</v>
      </c>
      <c r="E137" s="244" t="s">
        <v>1</v>
      </c>
      <c r="F137" s="245" t="s">
        <v>261</v>
      </c>
      <c r="G137" s="243"/>
      <c r="H137" s="246">
        <v>26</v>
      </c>
      <c r="I137" s="247"/>
      <c r="J137" s="243"/>
      <c r="K137" s="243"/>
      <c r="L137" s="248"/>
      <c r="M137" s="249"/>
      <c r="N137" s="250"/>
      <c r="O137" s="250"/>
      <c r="P137" s="250"/>
      <c r="Q137" s="250"/>
      <c r="R137" s="250"/>
      <c r="S137" s="250"/>
      <c r="T137" s="251"/>
      <c r="AT137" s="252" t="s">
        <v>164</v>
      </c>
      <c r="AU137" s="252" t="s">
        <v>134</v>
      </c>
      <c r="AV137" s="14" t="s">
        <v>134</v>
      </c>
      <c r="AW137" s="14" t="s">
        <v>31</v>
      </c>
      <c r="AX137" s="14" t="s">
        <v>84</v>
      </c>
      <c r="AY137" s="252" t="s">
        <v>155</v>
      </c>
    </row>
    <row r="138" spans="1:65" s="2" customFormat="1" ht="34.9" customHeight="1">
      <c r="A138" s="35"/>
      <c r="B138" s="36"/>
      <c r="C138" s="218" t="s">
        <v>162</v>
      </c>
      <c r="D138" s="218" t="s">
        <v>158</v>
      </c>
      <c r="E138" s="219" t="s">
        <v>178</v>
      </c>
      <c r="F138" s="220" t="s">
        <v>179</v>
      </c>
      <c r="G138" s="221" t="s">
        <v>180</v>
      </c>
      <c r="H138" s="222">
        <v>4</v>
      </c>
      <c r="I138" s="223"/>
      <c r="J138" s="224">
        <f>ROUND(I138*H138,2)</f>
        <v>0</v>
      </c>
      <c r="K138" s="225"/>
      <c r="L138" s="38"/>
      <c r="M138" s="226" t="s">
        <v>1</v>
      </c>
      <c r="N138" s="227" t="s">
        <v>43</v>
      </c>
      <c r="O138" s="76"/>
      <c r="P138" s="228">
        <f>O138*H138</f>
        <v>0</v>
      </c>
      <c r="Q138" s="228">
        <v>2.9199999999999999E-3</v>
      </c>
      <c r="R138" s="228">
        <f>Q138*H138</f>
        <v>1.1679999999999999E-2</v>
      </c>
      <c r="S138" s="228">
        <v>0</v>
      </c>
      <c r="T138" s="22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0" t="s">
        <v>162</v>
      </c>
      <c r="AT138" s="230" t="s">
        <v>158</v>
      </c>
      <c r="AU138" s="230" t="s">
        <v>134</v>
      </c>
      <c r="AY138" s="17" t="s">
        <v>155</v>
      </c>
      <c r="BE138" s="119">
        <f>IF(N138="základná",J138,0)</f>
        <v>0</v>
      </c>
      <c r="BF138" s="119">
        <f>IF(N138="znížená",J138,0)</f>
        <v>0</v>
      </c>
      <c r="BG138" s="119">
        <f>IF(N138="zákl. prenesená",J138,0)</f>
        <v>0</v>
      </c>
      <c r="BH138" s="119">
        <f>IF(N138="zníž. prenesená",J138,0)</f>
        <v>0</v>
      </c>
      <c r="BI138" s="119">
        <f>IF(N138="nulová",J138,0)</f>
        <v>0</v>
      </c>
      <c r="BJ138" s="17" t="s">
        <v>134</v>
      </c>
      <c r="BK138" s="119">
        <f>ROUND(I138*H138,2)</f>
        <v>0</v>
      </c>
      <c r="BL138" s="17" t="s">
        <v>162</v>
      </c>
      <c r="BM138" s="230" t="s">
        <v>262</v>
      </c>
    </row>
    <row r="139" spans="1:65" s="14" customFormat="1" ht="11.25">
      <c r="B139" s="242"/>
      <c r="C139" s="243"/>
      <c r="D139" s="233" t="s">
        <v>164</v>
      </c>
      <c r="E139" s="244" t="s">
        <v>1</v>
      </c>
      <c r="F139" s="245" t="s">
        <v>162</v>
      </c>
      <c r="G139" s="243"/>
      <c r="H139" s="246">
        <v>4</v>
      </c>
      <c r="I139" s="247"/>
      <c r="J139" s="243"/>
      <c r="K139" s="243"/>
      <c r="L139" s="248"/>
      <c r="M139" s="249"/>
      <c r="N139" s="250"/>
      <c r="O139" s="250"/>
      <c r="P139" s="250"/>
      <c r="Q139" s="250"/>
      <c r="R139" s="250"/>
      <c r="S139" s="250"/>
      <c r="T139" s="251"/>
      <c r="AT139" s="252" t="s">
        <v>164</v>
      </c>
      <c r="AU139" s="252" t="s">
        <v>134</v>
      </c>
      <c r="AV139" s="14" t="s">
        <v>134</v>
      </c>
      <c r="AW139" s="14" t="s">
        <v>31</v>
      </c>
      <c r="AX139" s="14" t="s">
        <v>84</v>
      </c>
      <c r="AY139" s="252" t="s">
        <v>155</v>
      </c>
    </row>
    <row r="140" spans="1:65" s="2" customFormat="1" ht="22.15" customHeight="1">
      <c r="A140" s="35"/>
      <c r="B140" s="36"/>
      <c r="C140" s="218" t="s">
        <v>183</v>
      </c>
      <c r="D140" s="218" t="s">
        <v>158</v>
      </c>
      <c r="E140" s="219" t="s">
        <v>188</v>
      </c>
      <c r="F140" s="220" t="s">
        <v>189</v>
      </c>
      <c r="G140" s="221" t="s">
        <v>180</v>
      </c>
      <c r="H140" s="222">
        <v>4</v>
      </c>
      <c r="I140" s="223"/>
      <c r="J140" s="224">
        <f>ROUND(I140*H140,2)</f>
        <v>0</v>
      </c>
      <c r="K140" s="225"/>
      <c r="L140" s="38"/>
      <c r="M140" s="226" t="s">
        <v>1</v>
      </c>
      <c r="N140" s="227" t="s">
        <v>43</v>
      </c>
      <c r="O140" s="76"/>
      <c r="P140" s="228">
        <f>O140*H140</f>
        <v>0</v>
      </c>
      <c r="Q140" s="228">
        <v>1.0000000000000001E-5</v>
      </c>
      <c r="R140" s="228">
        <f>Q140*H140</f>
        <v>4.0000000000000003E-5</v>
      </c>
      <c r="S140" s="228">
        <v>0</v>
      </c>
      <c r="T140" s="229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0" t="s">
        <v>162</v>
      </c>
      <c r="AT140" s="230" t="s">
        <v>158</v>
      </c>
      <c r="AU140" s="230" t="s">
        <v>134</v>
      </c>
      <c r="AY140" s="17" t="s">
        <v>155</v>
      </c>
      <c r="BE140" s="119">
        <f>IF(N140="základná",J140,0)</f>
        <v>0</v>
      </c>
      <c r="BF140" s="119">
        <f>IF(N140="znížená",J140,0)</f>
        <v>0</v>
      </c>
      <c r="BG140" s="119">
        <f>IF(N140="zákl. prenesená",J140,0)</f>
        <v>0</v>
      </c>
      <c r="BH140" s="119">
        <f>IF(N140="zníž. prenesená",J140,0)</f>
        <v>0</v>
      </c>
      <c r="BI140" s="119">
        <f>IF(N140="nulová",J140,0)</f>
        <v>0</v>
      </c>
      <c r="BJ140" s="17" t="s">
        <v>134</v>
      </c>
      <c r="BK140" s="119">
        <f>ROUND(I140*H140,2)</f>
        <v>0</v>
      </c>
      <c r="BL140" s="17" t="s">
        <v>162</v>
      </c>
      <c r="BM140" s="230" t="s">
        <v>190</v>
      </c>
    </row>
    <row r="141" spans="1:65" s="2" customFormat="1" ht="22.15" customHeight="1">
      <c r="A141" s="35"/>
      <c r="B141" s="36"/>
      <c r="C141" s="218" t="s">
        <v>187</v>
      </c>
      <c r="D141" s="218" t="s">
        <v>158</v>
      </c>
      <c r="E141" s="219" t="s">
        <v>192</v>
      </c>
      <c r="F141" s="220" t="s">
        <v>193</v>
      </c>
      <c r="G141" s="221" t="s">
        <v>161</v>
      </c>
      <c r="H141" s="222">
        <v>2</v>
      </c>
      <c r="I141" s="223"/>
      <c r="J141" s="224">
        <f>ROUND(I141*H141,2)</f>
        <v>0</v>
      </c>
      <c r="K141" s="225"/>
      <c r="L141" s="38"/>
      <c r="M141" s="226" t="s">
        <v>1</v>
      </c>
      <c r="N141" s="227" t="s">
        <v>43</v>
      </c>
      <c r="O141" s="76"/>
      <c r="P141" s="228">
        <f>O141*H141</f>
        <v>0</v>
      </c>
      <c r="Q141" s="228">
        <v>0</v>
      </c>
      <c r="R141" s="228">
        <f>Q141*H141</f>
        <v>0</v>
      </c>
      <c r="S141" s="228">
        <v>8.2000000000000003E-2</v>
      </c>
      <c r="T141" s="229">
        <f>S141*H141</f>
        <v>0.16400000000000001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0" t="s">
        <v>162</v>
      </c>
      <c r="AT141" s="230" t="s">
        <v>158</v>
      </c>
      <c r="AU141" s="230" t="s">
        <v>134</v>
      </c>
      <c r="AY141" s="17" t="s">
        <v>155</v>
      </c>
      <c r="BE141" s="119">
        <f>IF(N141="základná",J141,0)</f>
        <v>0</v>
      </c>
      <c r="BF141" s="119">
        <f>IF(N141="znížená",J141,0)</f>
        <v>0</v>
      </c>
      <c r="BG141" s="119">
        <f>IF(N141="zákl. prenesená",J141,0)</f>
        <v>0</v>
      </c>
      <c r="BH141" s="119">
        <f>IF(N141="zníž. prenesená",J141,0)</f>
        <v>0</v>
      </c>
      <c r="BI141" s="119">
        <f>IF(N141="nulová",J141,0)</f>
        <v>0</v>
      </c>
      <c r="BJ141" s="17" t="s">
        <v>134</v>
      </c>
      <c r="BK141" s="119">
        <f>ROUND(I141*H141,2)</f>
        <v>0</v>
      </c>
      <c r="BL141" s="17" t="s">
        <v>162</v>
      </c>
      <c r="BM141" s="230" t="s">
        <v>194</v>
      </c>
    </row>
    <row r="142" spans="1:65" s="13" customFormat="1" ht="11.25">
      <c r="B142" s="231"/>
      <c r="C142" s="232"/>
      <c r="D142" s="233" t="s">
        <v>164</v>
      </c>
      <c r="E142" s="234" t="s">
        <v>1</v>
      </c>
      <c r="F142" s="235" t="s">
        <v>243</v>
      </c>
      <c r="G142" s="232"/>
      <c r="H142" s="234" t="s">
        <v>1</v>
      </c>
      <c r="I142" s="236"/>
      <c r="J142" s="232"/>
      <c r="K142" s="232"/>
      <c r="L142" s="237"/>
      <c r="M142" s="238"/>
      <c r="N142" s="239"/>
      <c r="O142" s="239"/>
      <c r="P142" s="239"/>
      <c r="Q142" s="239"/>
      <c r="R142" s="239"/>
      <c r="S142" s="239"/>
      <c r="T142" s="240"/>
      <c r="AT142" s="241" t="s">
        <v>164</v>
      </c>
      <c r="AU142" s="241" t="s">
        <v>134</v>
      </c>
      <c r="AV142" s="13" t="s">
        <v>84</v>
      </c>
      <c r="AW142" s="13" t="s">
        <v>31</v>
      </c>
      <c r="AX142" s="13" t="s">
        <v>77</v>
      </c>
      <c r="AY142" s="241" t="s">
        <v>155</v>
      </c>
    </row>
    <row r="143" spans="1:65" s="14" customFormat="1" ht="11.25">
      <c r="B143" s="242"/>
      <c r="C143" s="243"/>
      <c r="D143" s="233" t="s">
        <v>164</v>
      </c>
      <c r="E143" s="244" t="s">
        <v>1</v>
      </c>
      <c r="F143" s="245" t="s">
        <v>254</v>
      </c>
      <c r="G143" s="243"/>
      <c r="H143" s="246">
        <v>2</v>
      </c>
      <c r="I143" s="247"/>
      <c r="J143" s="243"/>
      <c r="K143" s="243"/>
      <c r="L143" s="248"/>
      <c r="M143" s="249"/>
      <c r="N143" s="250"/>
      <c r="O143" s="250"/>
      <c r="P143" s="250"/>
      <c r="Q143" s="250"/>
      <c r="R143" s="250"/>
      <c r="S143" s="250"/>
      <c r="T143" s="251"/>
      <c r="AT143" s="252" t="s">
        <v>164</v>
      </c>
      <c r="AU143" s="252" t="s">
        <v>134</v>
      </c>
      <c r="AV143" s="14" t="s">
        <v>134</v>
      </c>
      <c r="AW143" s="14" t="s">
        <v>31</v>
      </c>
      <c r="AX143" s="14" t="s">
        <v>84</v>
      </c>
      <c r="AY143" s="252" t="s">
        <v>155</v>
      </c>
    </row>
    <row r="144" spans="1:65" s="2" customFormat="1" ht="30" customHeight="1">
      <c r="A144" s="35"/>
      <c r="B144" s="36"/>
      <c r="C144" s="218" t="s">
        <v>191</v>
      </c>
      <c r="D144" s="218" t="s">
        <v>158</v>
      </c>
      <c r="E144" s="219" t="s">
        <v>198</v>
      </c>
      <c r="F144" s="220" t="s">
        <v>199</v>
      </c>
      <c r="G144" s="221" t="s">
        <v>200</v>
      </c>
      <c r="H144" s="222">
        <v>0.16400000000000001</v>
      </c>
      <c r="I144" s="223"/>
      <c r="J144" s="224">
        <f>ROUND(I144*H144,2)</f>
        <v>0</v>
      </c>
      <c r="K144" s="225"/>
      <c r="L144" s="38"/>
      <c r="M144" s="226" t="s">
        <v>1</v>
      </c>
      <c r="N144" s="227" t="s">
        <v>43</v>
      </c>
      <c r="O144" s="76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0" t="s">
        <v>162</v>
      </c>
      <c r="AT144" s="230" t="s">
        <v>158</v>
      </c>
      <c r="AU144" s="230" t="s">
        <v>134</v>
      </c>
      <c r="AY144" s="17" t="s">
        <v>155</v>
      </c>
      <c r="BE144" s="119">
        <f>IF(N144="základná",J144,0)</f>
        <v>0</v>
      </c>
      <c r="BF144" s="119">
        <f>IF(N144="znížená",J144,0)</f>
        <v>0</v>
      </c>
      <c r="BG144" s="119">
        <f>IF(N144="zákl. prenesená",J144,0)</f>
        <v>0</v>
      </c>
      <c r="BH144" s="119">
        <f>IF(N144="zníž. prenesená",J144,0)</f>
        <v>0</v>
      </c>
      <c r="BI144" s="119">
        <f>IF(N144="nulová",J144,0)</f>
        <v>0</v>
      </c>
      <c r="BJ144" s="17" t="s">
        <v>134</v>
      </c>
      <c r="BK144" s="119">
        <f>ROUND(I144*H144,2)</f>
        <v>0</v>
      </c>
      <c r="BL144" s="17" t="s">
        <v>162</v>
      </c>
      <c r="BM144" s="230" t="s">
        <v>201</v>
      </c>
    </row>
    <row r="145" spans="1:65" s="2" customFormat="1" ht="22.15" customHeight="1">
      <c r="A145" s="35"/>
      <c r="B145" s="36"/>
      <c r="C145" s="218" t="s">
        <v>169</v>
      </c>
      <c r="D145" s="218" t="s">
        <v>158</v>
      </c>
      <c r="E145" s="219" t="s">
        <v>203</v>
      </c>
      <c r="F145" s="220" t="s">
        <v>204</v>
      </c>
      <c r="G145" s="221" t="s">
        <v>200</v>
      </c>
      <c r="H145" s="222">
        <v>0.65600000000000003</v>
      </c>
      <c r="I145" s="223"/>
      <c r="J145" s="224">
        <f>ROUND(I145*H145,2)</f>
        <v>0</v>
      </c>
      <c r="K145" s="225"/>
      <c r="L145" s="38"/>
      <c r="M145" s="226" t="s">
        <v>1</v>
      </c>
      <c r="N145" s="227" t="s">
        <v>43</v>
      </c>
      <c r="O145" s="76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0" t="s">
        <v>162</v>
      </c>
      <c r="AT145" s="230" t="s">
        <v>158</v>
      </c>
      <c r="AU145" s="230" t="s">
        <v>134</v>
      </c>
      <c r="AY145" s="17" t="s">
        <v>155</v>
      </c>
      <c r="BE145" s="119">
        <f>IF(N145="základná",J145,0)</f>
        <v>0</v>
      </c>
      <c r="BF145" s="119">
        <f>IF(N145="znížená",J145,0)</f>
        <v>0</v>
      </c>
      <c r="BG145" s="119">
        <f>IF(N145="zákl. prenesená",J145,0)</f>
        <v>0</v>
      </c>
      <c r="BH145" s="119">
        <f>IF(N145="zníž. prenesená",J145,0)</f>
        <v>0</v>
      </c>
      <c r="BI145" s="119">
        <f>IF(N145="nulová",J145,0)</f>
        <v>0</v>
      </c>
      <c r="BJ145" s="17" t="s">
        <v>134</v>
      </c>
      <c r="BK145" s="119">
        <f>ROUND(I145*H145,2)</f>
        <v>0</v>
      </c>
      <c r="BL145" s="17" t="s">
        <v>162</v>
      </c>
      <c r="BM145" s="230" t="s">
        <v>205</v>
      </c>
    </row>
    <row r="146" spans="1:65" s="14" customFormat="1" ht="11.25">
      <c r="B146" s="242"/>
      <c r="C146" s="243"/>
      <c r="D146" s="233" t="s">
        <v>164</v>
      </c>
      <c r="E146" s="243"/>
      <c r="F146" s="245" t="s">
        <v>263</v>
      </c>
      <c r="G146" s="243"/>
      <c r="H146" s="246">
        <v>0.65600000000000003</v>
      </c>
      <c r="I146" s="247"/>
      <c r="J146" s="243"/>
      <c r="K146" s="243"/>
      <c r="L146" s="248"/>
      <c r="M146" s="249"/>
      <c r="N146" s="250"/>
      <c r="O146" s="250"/>
      <c r="P146" s="250"/>
      <c r="Q146" s="250"/>
      <c r="R146" s="250"/>
      <c r="S146" s="250"/>
      <c r="T146" s="251"/>
      <c r="AT146" s="252" t="s">
        <v>164</v>
      </c>
      <c r="AU146" s="252" t="s">
        <v>134</v>
      </c>
      <c r="AV146" s="14" t="s">
        <v>134</v>
      </c>
      <c r="AW146" s="14" t="s">
        <v>4</v>
      </c>
      <c r="AX146" s="14" t="s">
        <v>84</v>
      </c>
      <c r="AY146" s="252" t="s">
        <v>155</v>
      </c>
    </row>
    <row r="147" spans="1:65" s="2" customFormat="1" ht="22.15" customHeight="1">
      <c r="A147" s="35"/>
      <c r="B147" s="36"/>
      <c r="C147" s="218" t="s">
        <v>156</v>
      </c>
      <c r="D147" s="218" t="s">
        <v>158</v>
      </c>
      <c r="E147" s="219" t="s">
        <v>208</v>
      </c>
      <c r="F147" s="220" t="s">
        <v>209</v>
      </c>
      <c r="G147" s="221" t="s">
        <v>200</v>
      </c>
      <c r="H147" s="222">
        <v>0.16400000000000001</v>
      </c>
      <c r="I147" s="223"/>
      <c r="J147" s="224">
        <f>ROUND(I147*H147,2)</f>
        <v>0</v>
      </c>
      <c r="K147" s="225"/>
      <c r="L147" s="38"/>
      <c r="M147" s="226" t="s">
        <v>1</v>
      </c>
      <c r="N147" s="227" t="s">
        <v>43</v>
      </c>
      <c r="O147" s="76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0" t="s">
        <v>162</v>
      </c>
      <c r="AT147" s="230" t="s">
        <v>158</v>
      </c>
      <c r="AU147" s="230" t="s">
        <v>134</v>
      </c>
      <c r="AY147" s="17" t="s">
        <v>155</v>
      </c>
      <c r="BE147" s="119">
        <f>IF(N147="základná",J147,0)</f>
        <v>0</v>
      </c>
      <c r="BF147" s="119">
        <f>IF(N147="znížená",J147,0)</f>
        <v>0</v>
      </c>
      <c r="BG147" s="119">
        <f>IF(N147="zákl. prenesená",J147,0)</f>
        <v>0</v>
      </c>
      <c r="BH147" s="119">
        <f>IF(N147="zníž. prenesená",J147,0)</f>
        <v>0</v>
      </c>
      <c r="BI147" s="119">
        <f>IF(N147="nulová",J147,0)</f>
        <v>0</v>
      </c>
      <c r="BJ147" s="17" t="s">
        <v>134</v>
      </c>
      <c r="BK147" s="119">
        <f>ROUND(I147*H147,2)</f>
        <v>0</v>
      </c>
      <c r="BL147" s="17" t="s">
        <v>162</v>
      </c>
      <c r="BM147" s="230" t="s">
        <v>210</v>
      </c>
    </row>
    <row r="148" spans="1:65" s="2" customFormat="1" ht="22.15" customHeight="1">
      <c r="A148" s="35"/>
      <c r="B148" s="36"/>
      <c r="C148" s="218" t="s">
        <v>202</v>
      </c>
      <c r="D148" s="218" t="s">
        <v>158</v>
      </c>
      <c r="E148" s="219" t="s">
        <v>212</v>
      </c>
      <c r="F148" s="220" t="s">
        <v>213</v>
      </c>
      <c r="G148" s="221" t="s">
        <v>200</v>
      </c>
      <c r="H148" s="222">
        <v>0.16400000000000001</v>
      </c>
      <c r="I148" s="223"/>
      <c r="J148" s="224">
        <f>ROUND(I148*H148,2)</f>
        <v>0</v>
      </c>
      <c r="K148" s="225"/>
      <c r="L148" s="38"/>
      <c r="M148" s="226" t="s">
        <v>1</v>
      </c>
      <c r="N148" s="227" t="s">
        <v>43</v>
      </c>
      <c r="O148" s="76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0" t="s">
        <v>162</v>
      </c>
      <c r="AT148" s="230" t="s">
        <v>158</v>
      </c>
      <c r="AU148" s="230" t="s">
        <v>134</v>
      </c>
      <c r="AY148" s="17" t="s">
        <v>155</v>
      </c>
      <c r="BE148" s="119">
        <f>IF(N148="základná",J148,0)</f>
        <v>0</v>
      </c>
      <c r="BF148" s="119">
        <f>IF(N148="znížená",J148,0)</f>
        <v>0</v>
      </c>
      <c r="BG148" s="119">
        <f>IF(N148="zákl. prenesená",J148,0)</f>
        <v>0</v>
      </c>
      <c r="BH148" s="119">
        <f>IF(N148="zníž. prenesená",J148,0)</f>
        <v>0</v>
      </c>
      <c r="BI148" s="119">
        <f>IF(N148="nulová",J148,0)</f>
        <v>0</v>
      </c>
      <c r="BJ148" s="17" t="s">
        <v>134</v>
      </c>
      <c r="BK148" s="119">
        <f>ROUND(I148*H148,2)</f>
        <v>0</v>
      </c>
      <c r="BL148" s="17" t="s">
        <v>162</v>
      </c>
      <c r="BM148" s="230" t="s">
        <v>214</v>
      </c>
    </row>
    <row r="149" spans="1:65" s="12" customFormat="1" ht="22.9" customHeight="1">
      <c r="B149" s="202"/>
      <c r="C149" s="203"/>
      <c r="D149" s="204" t="s">
        <v>76</v>
      </c>
      <c r="E149" s="216" t="s">
        <v>215</v>
      </c>
      <c r="F149" s="216" t="s">
        <v>216</v>
      </c>
      <c r="G149" s="203"/>
      <c r="H149" s="203"/>
      <c r="I149" s="206"/>
      <c r="J149" s="217">
        <f>BK149</f>
        <v>0</v>
      </c>
      <c r="K149" s="203"/>
      <c r="L149" s="208"/>
      <c r="M149" s="209"/>
      <c r="N149" s="210"/>
      <c r="O149" s="210"/>
      <c r="P149" s="211">
        <f>P150</f>
        <v>0</v>
      </c>
      <c r="Q149" s="210"/>
      <c r="R149" s="211">
        <f>R150</f>
        <v>0</v>
      </c>
      <c r="S149" s="210"/>
      <c r="T149" s="212">
        <f>T150</f>
        <v>0</v>
      </c>
      <c r="AR149" s="213" t="s">
        <v>84</v>
      </c>
      <c r="AT149" s="214" t="s">
        <v>76</v>
      </c>
      <c r="AU149" s="214" t="s">
        <v>84</v>
      </c>
      <c r="AY149" s="213" t="s">
        <v>155</v>
      </c>
      <c r="BK149" s="215">
        <f>BK150</f>
        <v>0</v>
      </c>
    </row>
    <row r="150" spans="1:65" s="2" customFormat="1" ht="22.15" customHeight="1">
      <c r="A150" s="35"/>
      <c r="B150" s="36"/>
      <c r="C150" s="218" t="s">
        <v>207</v>
      </c>
      <c r="D150" s="218" t="s">
        <v>158</v>
      </c>
      <c r="E150" s="219" t="s">
        <v>218</v>
      </c>
      <c r="F150" s="220" t="s">
        <v>219</v>
      </c>
      <c r="G150" s="221" t="s">
        <v>200</v>
      </c>
      <c r="H150" s="222">
        <v>0.53300000000000003</v>
      </c>
      <c r="I150" s="223"/>
      <c r="J150" s="224">
        <f>ROUND(I150*H150,2)</f>
        <v>0</v>
      </c>
      <c r="K150" s="225"/>
      <c r="L150" s="38"/>
      <c r="M150" s="264" t="s">
        <v>1</v>
      </c>
      <c r="N150" s="265" t="s">
        <v>43</v>
      </c>
      <c r="O150" s="266"/>
      <c r="P150" s="267">
        <f>O150*H150</f>
        <v>0</v>
      </c>
      <c r="Q150" s="267">
        <v>0</v>
      </c>
      <c r="R150" s="267">
        <f>Q150*H150</f>
        <v>0</v>
      </c>
      <c r="S150" s="267">
        <v>0</v>
      </c>
      <c r="T150" s="268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0" t="s">
        <v>162</v>
      </c>
      <c r="AT150" s="230" t="s">
        <v>158</v>
      </c>
      <c r="AU150" s="230" t="s">
        <v>134</v>
      </c>
      <c r="AY150" s="17" t="s">
        <v>155</v>
      </c>
      <c r="BE150" s="119">
        <f>IF(N150="základná",J150,0)</f>
        <v>0</v>
      </c>
      <c r="BF150" s="119">
        <f>IF(N150="znížená",J150,0)</f>
        <v>0</v>
      </c>
      <c r="BG150" s="119">
        <f>IF(N150="zákl. prenesená",J150,0)</f>
        <v>0</v>
      </c>
      <c r="BH150" s="119">
        <f>IF(N150="zníž. prenesená",J150,0)</f>
        <v>0</v>
      </c>
      <c r="BI150" s="119">
        <f>IF(N150="nulová",J150,0)</f>
        <v>0</v>
      </c>
      <c r="BJ150" s="17" t="s">
        <v>134</v>
      </c>
      <c r="BK150" s="119">
        <f>ROUND(I150*H150,2)</f>
        <v>0</v>
      </c>
      <c r="BL150" s="17" t="s">
        <v>162</v>
      </c>
      <c r="BM150" s="230" t="s">
        <v>220</v>
      </c>
    </row>
    <row r="151" spans="1:65" s="2" customFormat="1" ht="6.95" customHeight="1">
      <c r="A151" s="35"/>
      <c r="B151" s="59"/>
      <c r="C151" s="60"/>
      <c r="D151" s="60"/>
      <c r="E151" s="60"/>
      <c r="F151" s="60"/>
      <c r="G151" s="60"/>
      <c r="H151" s="60"/>
      <c r="I151" s="60"/>
      <c r="J151" s="60"/>
      <c r="K151" s="60"/>
      <c r="L151" s="38"/>
      <c r="M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</row>
  </sheetData>
  <sheetProtection algorithmName="SHA-512" hashValue="Jmc330LG+g7SYATPK0iOdHcSzwvOxFi/3YzdEnx7GWwuMXJ3jivMu0c3LbLQrw5nlC27Pc/YBFLmjvB7EQrNTA==" saltValue="GJgVUZ8+3UuxuFrvTHo3YzEGqUE82Y8b3cHvyeJ2mqA0Z8OYzwur79+4fw3bJbFds2X7idlpj9X4ldA5bvUtkw==" spinCount="100000" sheet="1" objects="1" scenarios="1" formatColumns="0" formatRows="0" autoFilter="0"/>
  <autoFilter ref="C128:K150" xr:uid="{00000000-0009-0000-0000-000003000000}"/>
  <mergeCells count="14">
    <mergeCell ref="D107:F107"/>
    <mergeCell ref="E119:H119"/>
    <mergeCell ref="E121:H121"/>
    <mergeCell ref="L2:V2"/>
    <mergeCell ref="E87:H87"/>
    <mergeCell ref="D103:F103"/>
    <mergeCell ref="D104:F104"/>
    <mergeCell ref="D105:F105"/>
    <mergeCell ref="D106:F106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45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54.5" style="1" customWidth="1"/>
    <col min="7" max="7" width="8" style="1" customWidth="1"/>
    <col min="8" max="8" width="15" style="1" customWidth="1"/>
    <col min="9" max="9" width="16.83203125" style="1" customWidth="1"/>
    <col min="10" max="10" width="23.83203125" style="1" customWidth="1"/>
    <col min="11" max="11" width="23.83203125" style="1" hidden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AT2" s="17" t="s">
        <v>94</v>
      </c>
    </row>
    <row r="3" spans="1:46" s="1" customFormat="1" ht="6.95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0"/>
      <c r="AT3" s="17" t="s">
        <v>77</v>
      </c>
    </row>
    <row r="4" spans="1:46" s="1" customFormat="1" ht="24.95" customHeight="1">
      <c r="B4" s="20"/>
      <c r="D4" s="128" t="s">
        <v>119</v>
      </c>
      <c r="L4" s="20"/>
      <c r="M4" s="129" t="s">
        <v>9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30" t="s">
        <v>15</v>
      </c>
      <c r="L6" s="20"/>
    </row>
    <row r="7" spans="1:46" s="1" customFormat="1" ht="27" customHeight="1">
      <c r="B7" s="20"/>
      <c r="E7" s="330" t="str">
        <f>'Rekapitulácia stavby'!K6</f>
        <v>Zviditeľnenie chodcov na priechodoch pre chodcov v meste Trnava</v>
      </c>
      <c r="F7" s="331"/>
      <c r="G7" s="331"/>
      <c r="H7" s="331"/>
      <c r="L7" s="20"/>
    </row>
    <row r="8" spans="1:46" s="2" customFormat="1" ht="12" customHeight="1">
      <c r="A8" s="35"/>
      <c r="B8" s="38"/>
      <c r="C8" s="35"/>
      <c r="D8" s="130" t="s">
        <v>120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31.15" customHeight="1">
      <c r="A9" s="35"/>
      <c r="B9" s="38"/>
      <c r="C9" s="35"/>
      <c r="D9" s="35"/>
      <c r="E9" s="332" t="s">
        <v>264</v>
      </c>
      <c r="F9" s="333"/>
      <c r="G9" s="333"/>
      <c r="H9" s="333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38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8"/>
      <c r="C11" s="35"/>
      <c r="D11" s="130" t="s">
        <v>17</v>
      </c>
      <c r="E11" s="35"/>
      <c r="F11" s="131" t="s">
        <v>1</v>
      </c>
      <c r="G11" s="35"/>
      <c r="H11" s="35"/>
      <c r="I11" s="130" t="s">
        <v>18</v>
      </c>
      <c r="J11" s="131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8"/>
      <c r="C12" s="35"/>
      <c r="D12" s="130" t="s">
        <v>19</v>
      </c>
      <c r="E12" s="35"/>
      <c r="F12" s="131" t="s">
        <v>20</v>
      </c>
      <c r="G12" s="35"/>
      <c r="H12" s="35"/>
      <c r="I12" s="130" t="s">
        <v>21</v>
      </c>
      <c r="J12" s="132" t="str">
        <f>'Rekapitulácia stavby'!AN8</f>
        <v>4. 7. 2022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8"/>
      <c r="C14" s="35"/>
      <c r="D14" s="130" t="s">
        <v>23</v>
      </c>
      <c r="E14" s="35"/>
      <c r="F14" s="35"/>
      <c r="G14" s="35"/>
      <c r="H14" s="35"/>
      <c r="I14" s="130" t="s">
        <v>24</v>
      </c>
      <c r="J14" s="131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8"/>
      <c r="C15" s="35"/>
      <c r="D15" s="35"/>
      <c r="E15" s="131" t="s">
        <v>25</v>
      </c>
      <c r="F15" s="35"/>
      <c r="G15" s="35"/>
      <c r="H15" s="35"/>
      <c r="I15" s="130" t="s">
        <v>26</v>
      </c>
      <c r="J15" s="131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38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8"/>
      <c r="C17" s="35"/>
      <c r="D17" s="130" t="s">
        <v>27</v>
      </c>
      <c r="E17" s="35"/>
      <c r="F17" s="35"/>
      <c r="G17" s="35"/>
      <c r="H17" s="35"/>
      <c r="I17" s="130" t="s">
        <v>24</v>
      </c>
      <c r="J17" s="30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8"/>
      <c r="C18" s="35"/>
      <c r="D18" s="35"/>
      <c r="E18" s="334" t="str">
        <f>'Rekapitulácia stavby'!E14</f>
        <v>Vyplň údaj</v>
      </c>
      <c r="F18" s="335"/>
      <c r="G18" s="335"/>
      <c r="H18" s="335"/>
      <c r="I18" s="130" t="s">
        <v>26</v>
      </c>
      <c r="J18" s="30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8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8"/>
      <c r="C20" s="35"/>
      <c r="D20" s="130" t="s">
        <v>29</v>
      </c>
      <c r="E20" s="35"/>
      <c r="F20" s="35"/>
      <c r="G20" s="35"/>
      <c r="H20" s="35"/>
      <c r="I20" s="130" t="s">
        <v>24</v>
      </c>
      <c r="J20" s="131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8"/>
      <c r="C21" s="35"/>
      <c r="D21" s="35"/>
      <c r="E21" s="131" t="s">
        <v>30</v>
      </c>
      <c r="F21" s="35"/>
      <c r="G21" s="35"/>
      <c r="H21" s="35"/>
      <c r="I21" s="130" t="s">
        <v>26</v>
      </c>
      <c r="J21" s="131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8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8"/>
      <c r="C23" s="35"/>
      <c r="D23" s="130" t="s">
        <v>32</v>
      </c>
      <c r="E23" s="35"/>
      <c r="F23" s="35"/>
      <c r="G23" s="35"/>
      <c r="H23" s="35"/>
      <c r="I23" s="130" t="s">
        <v>24</v>
      </c>
      <c r="J23" s="131" t="str">
        <f>IF('Rekapitulácia stavby'!AN19="","",'Rekapitulácia stavby'!AN19)</f>
        <v/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8"/>
      <c r="C24" s="35"/>
      <c r="D24" s="35"/>
      <c r="E24" s="131" t="str">
        <f>IF('Rekapitulácia stavby'!E20="","",'Rekapitulácia stavby'!E20)</f>
        <v xml:space="preserve"> </v>
      </c>
      <c r="F24" s="35"/>
      <c r="G24" s="35"/>
      <c r="H24" s="35"/>
      <c r="I24" s="130" t="s">
        <v>26</v>
      </c>
      <c r="J24" s="131" t="str">
        <f>IF('Rekapitulácia stavby'!AN20="","",'Rekapitulácia stavby'!AN20)</f>
        <v/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8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8"/>
      <c r="C26" s="35"/>
      <c r="D26" s="130" t="s">
        <v>34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33"/>
      <c r="B27" s="134"/>
      <c r="C27" s="133"/>
      <c r="D27" s="133"/>
      <c r="E27" s="336" t="s">
        <v>1</v>
      </c>
      <c r="F27" s="336"/>
      <c r="G27" s="336"/>
      <c r="H27" s="336"/>
      <c r="I27" s="133"/>
      <c r="J27" s="133"/>
      <c r="K27" s="133"/>
      <c r="L27" s="135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</row>
    <row r="28" spans="1:31" s="2" customFormat="1" ht="6.95" customHeight="1">
      <c r="A28" s="35"/>
      <c r="B28" s="38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8"/>
      <c r="C29" s="35"/>
      <c r="D29" s="136"/>
      <c r="E29" s="136"/>
      <c r="F29" s="136"/>
      <c r="G29" s="136"/>
      <c r="H29" s="136"/>
      <c r="I29" s="136"/>
      <c r="J29" s="136"/>
      <c r="K29" s="136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8"/>
      <c r="C30" s="35"/>
      <c r="D30" s="131" t="s">
        <v>122</v>
      </c>
      <c r="E30" s="35"/>
      <c r="F30" s="35"/>
      <c r="G30" s="35"/>
      <c r="H30" s="35"/>
      <c r="I30" s="35"/>
      <c r="J30" s="137">
        <f>J96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8"/>
      <c r="C31" s="35"/>
      <c r="D31" s="138" t="s">
        <v>113</v>
      </c>
      <c r="E31" s="35"/>
      <c r="F31" s="35"/>
      <c r="G31" s="35"/>
      <c r="H31" s="35"/>
      <c r="I31" s="35"/>
      <c r="J31" s="137">
        <f>J107</f>
        <v>0</v>
      </c>
      <c r="K31" s="35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38"/>
      <c r="C32" s="35"/>
      <c r="D32" s="139" t="s">
        <v>37</v>
      </c>
      <c r="E32" s="35"/>
      <c r="F32" s="35"/>
      <c r="G32" s="35"/>
      <c r="H32" s="35"/>
      <c r="I32" s="35"/>
      <c r="J32" s="140">
        <f>ROUND(J30 + J31, 2)</f>
        <v>0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38"/>
      <c r="C33" s="35"/>
      <c r="D33" s="136"/>
      <c r="E33" s="136"/>
      <c r="F33" s="136"/>
      <c r="G33" s="136"/>
      <c r="H33" s="136"/>
      <c r="I33" s="136"/>
      <c r="J33" s="136"/>
      <c r="K33" s="136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38"/>
      <c r="C34" s="35"/>
      <c r="D34" s="35"/>
      <c r="E34" s="35"/>
      <c r="F34" s="141" t="s">
        <v>39</v>
      </c>
      <c r="G34" s="35"/>
      <c r="H34" s="35"/>
      <c r="I34" s="141" t="s">
        <v>38</v>
      </c>
      <c r="J34" s="141" t="s">
        <v>40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8"/>
      <c r="C35" s="35"/>
      <c r="D35" s="142" t="s">
        <v>41</v>
      </c>
      <c r="E35" s="143" t="s">
        <v>42</v>
      </c>
      <c r="F35" s="144">
        <f>ROUND((SUM(BE107:BE114) + SUM(BE134:BE244)),  2)</f>
        <v>0</v>
      </c>
      <c r="G35" s="145"/>
      <c r="H35" s="145"/>
      <c r="I35" s="146">
        <v>0.2</v>
      </c>
      <c r="J35" s="144">
        <f>ROUND(((SUM(BE107:BE114) + SUM(BE134:BE244))*I35),  2)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8"/>
      <c r="C36" s="35"/>
      <c r="D36" s="35"/>
      <c r="E36" s="143" t="s">
        <v>43</v>
      </c>
      <c r="F36" s="144">
        <f>ROUND((SUM(BF107:BF114) + SUM(BF134:BF244)),  2)</f>
        <v>0</v>
      </c>
      <c r="G36" s="145"/>
      <c r="H36" s="145"/>
      <c r="I36" s="146">
        <v>0.2</v>
      </c>
      <c r="J36" s="144">
        <f>ROUND(((SUM(BF107:BF114) + SUM(BF134:BF244))*I36),  2)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38"/>
      <c r="C37" s="35"/>
      <c r="D37" s="35"/>
      <c r="E37" s="130" t="s">
        <v>44</v>
      </c>
      <c r="F37" s="147">
        <f>ROUND((SUM(BG107:BG114) + SUM(BG134:BG244)),  2)</f>
        <v>0</v>
      </c>
      <c r="G37" s="35"/>
      <c r="H37" s="35"/>
      <c r="I37" s="148">
        <v>0.2</v>
      </c>
      <c r="J37" s="147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8"/>
      <c r="C38" s="35"/>
      <c r="D38" s="35"/>
      <c r="E38" s="130" t="s">
        <v>45</v>
      </c>
      <c r="F38" s="147">
        <f>ROUND((SUM(BH107:BH114) + SUM(BH134:BH244)),  2)</f>
        <v>0</v>
      </c>
      <c r="G38" s="35"/>
      <c r="H38" s="35"/>
      <c r="I38" s="148">
        <v>0.2</v>
      </c>
      <c r="J38" s="147">
        <f>0</f>
        <v>0</v>
      </c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8"/>
      <c r="C39" s="35"/>
      <c r="D39" s="35"/>
      <c r="E39" s="143" t="s">
        <v>46</v>
      </c>
      <c r="F39" s="144">
        <f>ROUND((SUM(BI107:BI114) + SUM(BI134:BI244)),  2)</f>
        <v>0</v>
      </c>
      <c r="G39" s="145"/>
      <c r="H39" s="145"/>
      <c r="I39" s="146">
        <v>0</v>
      </c>
      <c r="J39" s="144">
        <f>0</f>
        <v>0</v>
      </c>
      <c r="K39" s="35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38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38"/>
      <c r="C41" s="149"/>
      <c r="D41" s="150" t="s">
        <v>47</v>
      </c>
      <c r="E41" s="151"/>
      <c r="F41" s="151"/>
      <c r="G41" s="152" t="s">
        <v>48</v>
      </c>
      <c r="H41" s="153" t="s">
        <v>49</v>
      </c>
      <c r="I41" s="151"/>
      <c r="J41" s="154">
        <f>SUM(J32:J39)</f>
        <v>0</v>
      </c>
      <c r="K41" s="155"/>
      <c r="L41" s="5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38"/>
      <c r="C42" s="35"/>
      <c r="D42" s="35"/>
      <c r="E42" s="35"/>
      <c r="F42" s="35"/>
      <c r="G42" s="35"/>
      <c r="H42" s="35"/>
      <c r="I42" s="35"/>
      <c r="J42" s="35"/>
      <c r="K42" s="35"/>
      <c r="L42" s="5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6"/>
      <c r="D50" s="156" t="s">
        <v>50</v>
      </c>
      <c r="E50" s="157"/>
      <c r="F50" s="157"/>
      <c r="G50" s="156" t="s">
        <v>51</v>
      </c>
      <c r="H50" s="157"/>
      <c r="I50" s="157"/>
      <c r="J50" s="157"/>
      <c r="K50" s="157"/>
      <c r="L50" s="56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5"/>
      <c r="B61" s="38"/>
      <c r="C61" s="35"/>
      <c r="D61" s="158" t="s">
        <v>52</v>
      </c>
      <c r="E61" s="159"/>
      <c r="F61" s="160" t="s">
        <v>53</v>
      </c>
      <c r="G61" s="158" t="s">
        <v>52</v>
      </c>
      <c r="H61" s="159"/>
      <c r="I61" s="159"/>
      <c r="J61" s="161" t="s">
        <v>53</v>
      </c>
      <c r="K61" s="159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5"/>
      <c r="B65" s="38"/>
      <c r="C65" s="35"/>
      <c r="D65" s="156" t="s">
        <v>54</v>
      </c>
      <c r="E65" s="162"/>
      <c r="F65" s="162"/>
      <c r="G65" s="156" t="s">
        <v>55</v>
      </c>
      <c r="H65" s="162"/>
      <c r="I65" s="162"/>
      <c r="J65" s="162"/>
      <c r="K65" s="162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5"/>
      <c r="B76" s="38"/>
      <c r="C76" s="35"/>
      <c r="D76" s="158" t="s">
        <v>52</v>
      </c>
      <c r="E76" s="159"/>
      <c r="F76" s="160" t="s">
        <v>53</v>
      </c>
      <c r="G76" s="158" t="s">
        <v>52</v>
      </c>
      <c r="H76" s="159"/>
      <c r="I76" s="159"/>
      <c r="J76" s="161" t="s">
        <v>53</v>
      </c>
      <c r="K76" s="159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3" t="s">
        <v>123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27" customHeight="1">
      <c r="A85" s="35"/>
      <c r="B85" s="36"/>
      <c r="C85" s="37"/>
      <c r="D85" s="37"/>
      <c r="E85" s="337" t="str">
        <f>E7</f>
        <v>Zviditeľnenie chodcov na priechodoch pre chodcov v meste Trnava</v>
      </c>
      <c r="F85" s="338"/>
      <c r="G85" s="338"/>
      <c r="H85" s="338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29" t="s">
        <v>120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31.15" customHeight="1">
      <c r="A87" s="35"/>
      <c r="B87" s="36"/>
      <c r="C87" s="37"/>
      <c r="D87" s="37"/>
      <c r="E87" s="286" t="str">
        <f>E9</f>
        <v>1413-7 - SO 07 - Priechod pre chodcov – križovatka ulíc J. Hlúbika - Slnečná</v>
      </c>
      <c r="F87" s="339"/>
      <c r="G87" s="339"/>
      <c r="H87" s="33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29" t="s">
        <v>19</v>
      </c>
      <c r="D89" s="37"/>
      <c r="E89" s="37"/>
      <c r="F89" s="27" t="str">
        <f>F12</f>
        <v>Trnava</v>
      </c>
      <c r="G89" s="37"/>
      <c r="H89" s="37"/>
      <c r="I89" s="29" t="s">
        <v>21</v>
      </c>
      <c r="J89" s="71" t="str">
        <f>IF(J12="","",J12)</f>
        <v>4. 7. 2022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9" customHeight="1">
      <c r="A91" s="35"/>
      <c r="B91" s="36"/>
      <c r="C91" s="29" t="s">
        <v>23</v>
      </c>
      <c r="D91" s="37"/>
      <c r="E91" s="37"/>
      <c r="F91" s="27" t="str">
        <f>E15</f>
        <v>Mesto Trnava</v>
      </c>
      <c r="G91" s="37"/>
      <c r="H91" s="37"/>
      <c r="I91" s="29" t="s">
        <v>29</v>
      </c>
      <c r="J91" s="32" t="str">
        <f>E21</f>
        <v>Cykloprojekt spol. s.r.o.,  Ing.Alžbeta Masnicová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6" customHeight="1">
      <c r="A92" s="35"/>
      <c r="B92" s="36"/>
      <c r="C92" s="29" t="s">
        <v>27</v>
      </c>
      <c r="D92" s="37"/>
      <c r="E92" s="37"/>
      <c r="F92" s="27" t="str">
        <f>IF(E18="","",E18)</f>
        <v>Vyplň údaj</v>
      </c>
      <c r="G92" s="37"/>
      <c r="H92" s="37"/>
      <c r="I92" s="29" t="s">
        <v>32</v>
      </c>
      <c r="J92" s="32" t="str">
        <f>E24</f>
        <v xml:space="preserve"> 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67" t="s">
        <v>124</v>
      </c>
      <c r="D94" s="124"/>
      <c r="E94" s="124"/>
      <c r="F94" s="124"/>
      <c r="G94" s="124"/>
      <c r="H94" s="124"/>
      <c r="I94" s="124"/>
      <c r="J94" s="168" t="s">
        <v>125</v>
      </c>
      <c r="K94" s="124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9" t="s">
        <v>126</v>
      </c>
      <c r="D96" s="37"/>
      <c r="E96" s="37"/>
      <c r="F96" s="37"/>
      <c r="G96" s="37"/>
      <c r="H96" s="37"/>
      <c r="I96" s="37"/>
      <c r="J96" s="89">
        <f>J134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7" t="s">
        <v>127</v>
      </c>
    </row>
    <row r="97" spans="1:65" s="9" customFormat="1" ht="24.95" customHeight="1">
      <c r="B97" s="170"/>
      <c r="C97" s="171"/>
      <c r="D97" s="172" t="s">
        <v>128</v>
      </c>
      <c r="E97" s="173"/>
      <c r="F97" s="173"/>
      <c r="G97" s="173"/>
      <c r="H97" s="173"/>
      <c r="I97" s="173"/>
      <c r="J97" s="174">
        <f>J135</f>
        <v>0</v>
      </c>
      <c r="K97" s="171"/>
      <c r="L97" s="175"/>
    </row>
    <row r="98" spans="1:65" s="10" customFormat="1" ht="19.899999999999999" customHeight="1">
      <c r="B98" s="176"/>
      <c r="C98" s="177"/>
      <c r="D98" s="178" t="s">
        <v>265</v>
      </c>
      <c r="E98" s="179"/>
      <c r="F98" s="179"/>
      <c r="G98" s="179"/>
      <c r="H98" s="179"/>
      <c r="I98" s="179"/>
      <c r="J98" s="180">
        <f>J136</f>
        <v>0</v>
      </c>
      <c r="K98" s="177"/>
      <c r="L98" s="181"/>
    </row>
    <row r="99" spans="1:65" s="10" customFormat="1" ht="19.899999999999999" customHeight="1">
      <c r="B99" s="176"/>
      <c r="C99" s="177"/>
      <c r="D99" s="178" t="s">
        <v>266</v>
      </c>
      <c r="E99" s="179"/>
      <c r="F99" s="179"/>
      <c r="G99" s="179"/>
      <c r="H99" s="179"/>
      <c r="I99" s="179"/>
      <c r="J99" s="180">
        <f>J156</f>
        <v>0</v>
      </c>
      <c r="K99" s="177"/>
      <c r="L99" s="181"/>
    </row>
    <row r="100" spans="1:65" s="10" customFormat="1" ht="19.899999999999999" customHeight="1">
      <c r="B100" s="176"/>
      <c r="C100" s="177"/>
      <c r="D100" s="178" t="s">
        <v>267</v>
      </c>
      <c r="E100" s="179"/>
      <c r="F100" s="179"/>
      <c r="G100" s="179"/>
      <c r="H100" s="179"/>
      <c r="I100" s="179"/>
      <c r="J100" s="180">
        <f>J188</f>
        <v>0</v>
      </c>
      <c r="K100" s="177"/>
      <c r="L100" s="181"/>
    </row>
    <row r="101" spans="1:65" s="10" customFormat="1" ht="19.899999999999999" customHeight="1">
      <c r="B101" s="176"/>
      <c r="C101" s="177"/>
      <c r="D101" s="178" t="s">
        <v>129</v>
      </c>
      <c r="E101" s="179"/>
      <c r="F101" s="179"/>
      <c r="G101" s="179"/>
      <c r="H101" s="179"/>
      <c r="I101" s="179"/>
      <c r="J101" s="180">
        <f>J193</f>
        <v>0</v>
      </c>
      <c r="K101" s="177"/>
      <c r="L101" s="181"/>
    </row>
    <row r="102" spans="1:65" s="10" customFormat="1" ht="19.899999999999999" customHeight="1">
      <c r="B102" s="176"/>
      <c r="C102" s="177"/>
      <c r="D102" s="178" t="s">
        <v>130</v>
      </c>
      <c r="E102" s="179"/>
      <c r="F102" s="179"/>
      <c r="G102" s="179"/>
      <c r="H102" s="179"/>
      <c r="I102" s="179"/>
      <c r="J102" s="180">
        <f>J240</f>
        <v>0</v>
      </c>
      <c r="K102" s="177"/>
      <c r="L102" s="181"/>
    </row>
    <row r="103" spans="1:65" s="9" customFormat="1" ht="24.95" customHeight="1">
      <c r="B103" s="170"/>
      <c r="C103" s="171"/>
      <c r="D103" s="172" t="s">
        <v>268</v>
      </c>
      <c r="E103" s="173"/>
      <c r="F103" s="173"/>
      <c r="G103" s="173"/>
      <c r="H103" s="173"/>
      <c r="I103" s="173"/>
      <c r="J103" s="174">
        <f>J242</f>
        <v>0</v>
      </c>
      <c r="K103" s="171"/>
      <c r="L103" s="175"/>
    </row>
    <row r="104" spans="1:65" s="10" customFormat="1" ht="19.899999999999999" customHeight="1">
      <c r="B104" s="176"/>
      <c r="C104" s="177"/>
      <c r="D104" s="178" t="s">
        <v>269</v>
      </c>
      <c r="E104" s="179"/>
      <c r="F104" s="179"/>
      <c r="G104" s="179"/>
      <c r="H104" s="179"/>
      <c r="I104" s="179"/>
      <c r="J104" s="180">
        <f>J243</f>
        <v>0</v>
      </c>
      <c r="K104" s="177"/>
      <c r="L104" s="181"/>
    </row>
    <row r="105" spans="1:65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65" s="2" customFormat="1" ht="6.95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5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65" s="2" customFormat="1" ht="29.25" customHeight="1">
      <c r="A107" s="35"/>
      <c r="B107" s="36"/>
      <c r="C107" s="169" t="s">
        <v>131</v>
      </c>
      <c r="D107" s="37"/>
      <c r="E107" s="37"/>
      <c r="F107" s="37"/>
      <c r="G107" s="37"/>
      <c r="H107" s="37"/>
      <c r="I107" s="37"/>
      <c r="J107" s="182">
        <f>ROUND(J108 + J109 + J110 + J111 + J112 + J113,2)</f>
        <v>0</v>
      </c>
      <c r="K107" s="37"/>
      <c r="L107" s="56"/>
      <c r="N107" s="183" t="s">
        <v>41</v>
      </c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65" s="2" customFormat="1" ht="18" customHeight="1">
      <c r="A108" s="35"/>
      <c r="B108" s="36"/>
      <c r="C108" s="37"/>
      <c r="D108" s="282" t="s">
        <v>132</v>
      </c>
      <c r="E108" s="283"/>
      <c r="F108" s="283"/>
      <c r="G108" s="37"/>
      <c r="H108" s="37"/>
      <c r="I108" s="37"/>
      <c r="J108" s="115">
        <v>0</v>
      </c>
      <c r="K108" s="37"/>
      <c r="L108" s="184"/>
      <c r="M108" s="185"/>
      <c r="N108" s="186" t="s">
        <v>43</v>
      </c>
      <c r="O108" s="185"/>
      <c r="P108" s="185"/>
      <c r="Q108" s="185"/>
      <c r="R108" s="185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185"/>
      <c r="AT108" s="185"/>
      <c r="AU108" s="185"/>
      <c r="AV108" s="185"/>
      <c r="AW108" s="185"/>
      <c r="AX108" s="185"/>
      <c r="AY108" s="188" t="s">
        <v>133</v>
      </c>
      <c r="AZ108" s="185"/>
      <c r="BA108" s="185"/>
      <c r="BB108" s="185"/>
      <c r="BC108" s="185"/>
      <c r="BD108" s="185"/>
      <c r="BE108" s="189">
        <f t="shared" ref="BE108:BE113" si="0">IF(N108="základná",J108,0)</f>
        <v>0</v>
      </c>
      <c r="BF108" s="189">
        <f t="shared" ref="BF108:BF113" si="1">IF(N108="znížená",J108,0)</f>
        <v>0</v>
      </c>
      <c r="BG108" s="189">
        <f t="shared" ref="BG108:BG113" si="2">IF(N108="zákl. prenesená",J108,0)</f>
        <v>0</v>
      </c>
      <c r="BH108" s="189">
        <f t="shared" ref="BH108:BH113" si="3">IF(N108="zníž. prenesená",J108,0)</f>
        <v>0</v>
      </c>
      <c r="BI108" s="189">
        <f t="shared" ref="BI108:BI113" si="4">IF(N108="nulová",J108,0)</f>
        <v>0</v>
      </c>
      <c r="BJ108" s="188" t="s">
        <v>134</v>
      </c>
      <c r="BK108" s="185"/>
      <c r="BL108" s="185"/>
      <c r="BM108" s="185"/>
    </row>
    <row r="109" spans="1:65" s="2" customFormat="1" ht="18" customHeight="1">
      <c r="A109" s="35"/>
      <c r="B109" s="36"/>
      <c r="C109" s="37"/>
      <c r="D109" s="282" t="s">
        <v>135</v>
      </c>
      <c r="E109" s="283"/>
      <c r="F109" s="283"/>
      <c r="G109" s="37"/>
      <c r="H109" s="37"/>
      <c r="I109" s="37"/>
      <c r="J109" s="115">
        <v>0</v>
      </c>
      <c r="K109" s="37"/>
      <c r="L109" s="184"/>
      <c r="M109" s="185"/>
      <c r="N109" s="186" t="s">
        <v>43</v>
      </c>
      <c r="O109" s="185"/>
      <c r="P109" s="185"/>
      <c r="Q109" s="185"/>
      <c r="R109" s="185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187"/>
      <c r="AE109" s="187"/>
      <c r="AF109" s="185"/>
      <c r="AG109" s="185"/>
      <c r="AH109" s="185"/>
      <c r="AI109" s="185"/>
      <c r="AJ109" s="185"/>
      <c r="AK109" s="185"/>
      <c r="AL109" s="185"/>
      <c r="AM109" s="185"/>
      <c r="AN109" s="185"/>
      <c r="AO109" s="185"/>
      <c r="AP109" s="185"/>
      <c r="AQ109" s="185"/>
      <c r="AR109" s="185"/>
      <c r="AS109" s="185"/>
      <c r="AT109" s="185"/>
      <c r="AU109" s="185"/>
      <c r="AV109" s="185"/>
      <c r="AW109" s="185"/>
      <c r="AX109" s="185"/>
      <c r="AY109" s="188" t="s">
        <v>133</v>
      </c>
      <c r="AZ109" s="185"/>
      <c r="BA109" s="185"/>
      <c r="BB109" s="185"/>
      <c r="BC109" s="185"/>
      <c r="BD109" s="185"/>
      <c r="BE109" s="189">
        <f t="shared" si="0"/>
        <v>0</v>
      </c>
      <c r="BF109" s="189">
        <f t="shared" si="1"/>
        <v>0</v>
      </c>
      <c r="BG109" s="189">
        <f t="shared" si="2"/>
        <v>0</v>
      </c>
      <c r="BH109" s="189">
        <f t="shared" si="3"/>
        <v>0</v>
      </c>
      <c r="BI109" s="189">
        <f t="shared" si="4"/>
        <v>0</v>
      </c>
      <c r="BJ109" s="188" t="s">
        <v>134</v>
      </c>
      <c r="BK109" s="185"/>
      <c r="BL109" s="185"/>
      <c r="BM109" s="185"/>
    </row>
    <row r="110" spans="1:65" s="2" customFormat="1" ht="18" customHeight="1">
      <c r="A110" s="35"/>
      <c r="B110" s="36"/>
      <c r="C110" s="37"/>
      <c r="D110" s="282" t="s">
        <v>136</v>
      </c>
      <c r="E110" s="283"/>
      <c r="F110" s="283"/>
      <c r="G110" s="37"/>
      <c r="H110" s="37"/>
      <c r="I110" s="37"/>
      <c r="J110" s="115">
        <v>0</v>
      </c>
      <c r="K110" s="37"/>
      <c r="L110" s="184"/>
      <c r="M110" s="185"/>
      <c r="N110" s="186" t="s">
        <v>43</v>
      </c>
      <c r="O110" s="185"/>
      <c r="P110" s="185"/>
      <c r="Q110" s="185"/>
      <c r="R110" s="185"/>
      <c r="S110" s="187"/>
      <c r="T110" s="187"/>
      <c r="U110" s="187"/>
      <c r="V110" s="187"/>
      <c r="W110" s="187"/>
      <c r="X110" s="187"/>
      <c r="Y110" s="187"/>
      <c r="Z110" s="187"/>
      <c r="AA110" s="187"/>
      <c r="AB110" s="187"/>
      <c r="AC110" s="187"/>
      <c r="AD110" s="187"/>
      <c r="AE110" s="187"/>
      <c r="AF110" s="185"/>
      <c r="AG110" s="185"/>
      <c r="AH110" s="185"/>
      <c r="AI110" s="185"/>
      <c r="AJ110" s="185"/>
      <c r="AK110" s="185"/>
      <c r="AL110" s="185"/>
      <c r="AM110" s="185"/>
      <c r="AN110" s="185"/>
      <c r="AO110" s="185"/>
      <c r="AP110" s="185"/>
      <c r="AQ110" s="185"/>
      <c r="AR110" s="185"/>
      <c r="AS110" s="185"/>
      <c r="AT110" s="185"/>
      <c r="AU110" s="185"/>
      <c r="AV110" s="185"/>
      <c r="AW110" s="185"/>
      <c r="AX110" s="185"/>
      <c r="AY110" s="188" t="s">
        <v>133</v>
      </c>
      <c r="AZ110" s="185"/>
      <c r="BA110" s="185"/>
      <c r="BB110" s="185"/>
      <c r="BC110" s="185"/>
      <c r="BD110" s="185"/>
      <c r="BE110" s="189">
        <f t="shared" si="0"/>
        <v>0</v>
      </c>
      <c r="BF110" s="189">
        <f t="shared" si="1"/>
        <v>0</v>
      </c>
      <c r="BG110" s="189">
        <f t="shared" si="2"/>
        <v>0</v>
      </c>
      <c r="BH110" s="189">
        <f t="shared" si="3"/>
        <v>0</v>
      </c>
      <c r="BI110" s="189">
        <f t="shared" si="4"/>
        <v>0</v>
      </c>
      <c r="BJ110" s="188" t="s">
        <v>134</v>
      </c>
      <c r="BK110" s="185"/>
      <c r="BL110" s="185"/>
      <c r="BM110" s="185"/>
    </row>
    <row r="111" spans="1:65" s="2" customFormat="1" ht="18" customHeight="1">
      <c r="A111" s="35"/>
      <c r="B111" s="36"/>
      <c r="C111" s="37"/>
      <c r="D111" s="282" t="s">
        <v>137</v>
      </c>
      <c r="E111" s="283"/>
      <c r="F111" s="283"/>
      <c r="G111" s="37"/>
      <c r="H111" s="37"/>
      <c r="I111" s="37"/>
      <c r="J111" s="115">
        <v>0</v>
      </c>
      <c r="K111" s="37"/>
      <c r="L111" s="184"/>
      <c r="M111" s="185"/>
      <c r="N111" s="186" t="s">
        <v>43</v>
      </c>
      <c r="O111" s="185"/>
      <c r="P111" s="185"/>
      <c r="Q111" s="185"/>
      <c r="R111" s="185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185"/>
      <c r="AG111" s="185"/>
      <c r="AH111" s="185"/>
      <c r="AI111" s="185"/>
      <c r="AJ111" s="185"/>
      <c r="AK111" s="185"/>
      <c r="AL111" s="185"/>
      <c r="AM111" s="185"/>
      <c r="AN111" s="185"/>
      <c r="AO111" s="185"/>
      <c r="AP111" s="185"/>
      <c r="AQ111" s="185"/>
      <c r="AR111" s="185"/>
      <c r="AS111" s="185"/>
      <c r="AT111" s="185"/>
      <c r="AU111" s="185"/>
      <c r="AV111" s="185"/>
      <c r="AW111" s="185"/>
      <c r="AX111" s="185"/>
      <c r="AY111" s="188" t="s">
        <v>133</v>
      </c>
      <c r="AZ111" s="185"/>
      <c r="BA111" s="185"/>
      <c r="BB111" s="185"/>
      <c r="BC111" s="185"/>
      <c r="BD111" s="185"/>
      <c r="BE111" s="189">
        <f t="shared" si="0"/>
        <v>0</v>
      </c>
      <c r="BF111" s="189">
        <f t="shared" si="1"/>
        <v>0</v>
      </c>
      <c r="BG111" s="189">
        <f t="shared" si="2"/>
        <v>0</v>
      </c>
      <c r="BH111" s="189">
        <f t="shared" si="3"/>
        <v>0</v>
      </c>
      <c r="BI111" s="189">
        <f t="shared" si="4"/>
        <v>0</v>
      </c>
      <c r="BJ111" s="188" t="s">
        <v>134</v>
      </c>
      <c r="BK111" s="185"/>
      <c r="BL111" s="185"/>
      <c r="BM111" s="185"/>
    </row>
    <row r="112" spans="1:65" s="2" customFormat="1" ht="18" customHeight="1">
      <c r="A112" s="35"/>
      <c r="B112" s="36"/>
      <c r="C112" s="37"/>
      <c r="D112" s="282" t="s">
        <v>138</v>
      </c>
      <c r="E112" s="283"/>
      <c r="F112" s="283"/>
      <c r="G112" s="37"/>
      <c r="H112" s="37"/>
      <c r="I112" s="37"/>
      <c r="J112" s="115">
        <v>0</v>
      </c>
      <c r="K112" s="37"/>
      <c r="L112" s="184"/>
      <c r="M112" s="185"/>
      <c r="N112" s="186" t="s">
        <v>43</v>
      </c>
      <c r="O112" s="185"/>
      <c r="P112" s="185"/>
      <c r="Q112" s="185"/>
      <c r="R112" s="185"/>
      <c r="S112" s="187"/>
      <c r="T112" s="187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187"/>
      <c r="AE112" s="187"/>
      <c r="AF112" s="185"/>
      <c r="AG112" s="185"/>
      <c r="AH112" s="185"/>
      <c r="AI112" s="185"/>
      <c r="AJ112" s="185"/>
      <c r="AK112" s="185"/>
      <c r="AL112" s="185"/>
      <c r="AM112" s="185"/>
      <c r="AN112" s="185"/>
      <c r="AO112" s="185"/>
      <c r="AP112" s="185"/>
      <c r="AQ112" s="185"/>
      <c r="AR112" s="185"/>
      <c r="AS112" s="185"/>
      <c r="AT112" s="185"/>
      <c r="AU112" s="185"/>
      <c r="AV112" s="185"/>
      <c r="AW112" s="185"/>
      <c r="AX112" s="185"/>
      <c r="AY112" s="188" t="s">
        <v>133</v>
      </c>
      <c r="AZ112" s="185"/>
      <c r="BA112" s="185"/>
      <c r="BB112" s="185"/>
      <c r="BC112" s="185"/>
      <c r="BD112" s="185"/>
      <c r="BE112" s="189">
        <f t="shared" si="0"/>
        <v>0</v>
      </c>
      <c r="BF112" s="189">
        <f t="shared" si="1"/>
        <v>0</v>
      </c>
      <c r="BG112" s="189">
        <f t="shared" si="2"/>
        <v>0</v>
      </c>
      <c r="BH112" s="189">
        <f t="shared" si="3"/>
        <v>0</v>
      </c>
      <c r="BI112" s="189">
        <f t="shared" si="4"/>
        <v>0</v>
      </c>
      <c r="BJ112" s="188" t="s">
        <v>134</v>
      </c>
      <c r="BK112" s="185"/>
      <c r="BL112" s="185"/>
      <c r="BM112" s="185"/>
    </row>
    <row r="113" spans="1:65" s="2" customFormat="1" ht="18" customHeight="1">
      <c r="A113" s="35"/>
      <c r="B113" s="36"/>
      <c r="C113" s="37"/>
      <c r="D113" s="114" t="s">
        <v>139</v>
      </c>
      <c r="E113" s="37"/>
      <c r="F113" s="37"/>
      <c r="G113" s="37"/>
      <c r="H113" s="37"/>
      <c r="I113" s="37"/>
      <c r="J113" s="115">
        <f>ROUND(J30*T113,2)</f>
        <v>0</v>
      </c>
      <c r="K113" s="37"/>
      <c r="L113" s="184"/>
      <c r="M113" s="185"/>
      <c r="N113" s="186" t="s">
        <v>43</v>
      </c>
      <c r="O113" s="185"/>
      <c r="P113" s="185"/>
      <c r="Q113" s="185"/>
      <c r="R113" s="185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187"/>
      <c r="AE113" s="187"/>
      <c r="AF113" s="185"/>
      <c r="AG113" s="185"/>
      <c r="AH113" s="185"/>
      <c r="AI113" s="185"/>
      <c r="AJ113" s="185"/>
      <c r="AK113" s="185"/>
      <c r="AL113" s="185"/>
      <c r="AM113" s="185"/>
      <c r="AN113" s="185"/>
      <c r="AO113" s="185"/>
      <c r="AP113" s="185"/>
      <c r="AQ113" s="185"/>
      <c r="AR113" s="185"/>
      <c r="AS113" s="185"/>
      <c r="AT113" s="185"/>
      <c r="AU113" s="185"/>
      <c r="AV113" s="185"/>
      <c r="AW113" s="185"/>
      <c r="AX113" s="185"/>
      <c r="AY113" s="188" t="s">
        <v>140</v>
      </c>
      <c r="AZ113" s="185"/>
      <c r="BA113" s="185"/>
      <c r="BB113" s="185"/>
      <c r="BC113" s="185"/>
      <c r="BD113" s="185"/>
      <c r="BE113" s="189">
        <f t="shared" si="0"/>
        <v>0</v>
      </c>
      <c r="BF113" s="189">
        <f t="shared" si="1"/>
        <v>0</v>
      </c>
      <c r="BG113" s="189">
        <f t="shared" si="2"/>
        <v>0</v>
      </c>
      <c r="BH113" s="189">
        <f t="shared" si="3"/>
        <v>0</v>
      </c>
      <c r="BI113" s="189">
        <f t="shared" si="4"/>
        <v>0</v>
      </c>
      <c r="BJ113" s="188" t="s">
        <v>134</v>
      </c>
      <c r="BK113" s="185"/>
      <c r="BL113" s="185"/>
      <c r="BM113" s="185"/>
    </row>
    <row r="114" spans="1:65" s="2" customFormat="1" ht="11.25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29.25" customHeight="1">
      <c r="A115" s="35"/>
      <c r="B115" s="36"/>
      <c r="C115" s="123" t="s">
        <v>118</v>
      </c>
      <c r="D115" s="124"/>
      <c r="E115" s="124"/>
      <c r="F115" s="124"/>
      <c r="G115" s="124"/>
      <c r="H115" s="124"/>
      <c r="I115" s="124"/>
      <c r="J115" s="125">
        <f>ROUND(J96+J107,2)</f>
        <v>0</v>
      </c>
      <c r="K115" s="124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6.95" customHeight="1">
      <c r="A116" s="35"/>
      <c r="B116" s="59"/>
      <c r="C116" s="60"/>
      <c r="D116" s="60"/>
      <c r="E116" s="60"/>
      <c r="F116" s="60"/>
      <c r="G116" s="60"/>
      <c r="H116" s="60"/>
      <c r="I116" s="60"/>
      <c r="J116" s="60"/>
      <c r="K116" s="60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20" spans="1:65" s="2" customFormat="1" ht="6.95" customHeight="1">
      <c r="A120" s="35"/>
      <c r="B120" s="61"/>
      <c r="C120" s="62"/>
      <c r="D120" s="62"/>
      <c r="E120" s="62"/>
      <c r="F120" s="62"/>
      <c r="G120" s="62"/>
      <c r="H120" s="62"/>
      <c r="I120" s="62"/>
      <c r="J120" s="62"/>
      <c r="K120" s="62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24.95" customHeight="1">
      <c r="A121" s="35"/>
      <c r="B121" s="36"/>
      <c r="C121" s="23" t="s">
        <v>141</v>
      </c>
      <c r="D121" s="37"/>
      <c r="E121" s="37"/>
      <c r="F121" s="37"/>
      <c r="G121" s="37"/>
      <c r="H121" s="37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6.9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2" customFormat="1" ht="12" customHeight="1">
      <c r="A123" s="35"/>
      <c r="B123" s="36"/>
      <c r="C123" s="29" t="s">
        <v>15</v>
      </c>
      <c r="D123" s="37"/>
      <c r="E123" s="37"/>
      <c r="F123" s="37"/>
      <c r="G123" s="37"/>
      <c r="H123" s="37"/>
      <c r="I123" s="37"/>
      <c r="J123" s="37"/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5" s="2" customFormat="1" ht="27" customHeight="1">
      <c r="A124" s="35"/>
      <c r="B124" s="36"/>
      <c r="C124" s="37"/>
      <c r="D124" s="37"/>
      <c r="E124" s="337" t="str">
        <f>E7</f>
        <v>Zviditeľnenie chodcov na priechodoch pre chodcov v meste Trnava</v>
      </c>
      <c r="F124" s="338"/>
      <c r="G124" s="338"/>
      <c r="H124" s="338"/>
      <c r="I124" s="37"/>
      <c r="J124" s="37"/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5" s="2" customFormat="1" ht="12" customHeight="1">
      <c r="A125" s="35"/>
      <c r="B125" s="36"/>
      <c r="C125" s="29" t="s">
        <v>120</v>
      </c>
      <c r="D125" s="37"/>
      <c r="E125" s="37"/>
      <c r="F125" s="37"/>
      <c r="G125" s="37"/>
      <c r="H125" s="37"/>
      <c r="I125" s="37"/>
      <c r="J125" s="37"/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5" s="2" customFormat="1" ht="31.15" customHeight="1">
      <c r="A126" s="35"/>
      <c r="B126" s="36"/>
      <c r="C126" s="37"/>
      <c r="D126" s="37"/>
      <c r="E126" s="286" t="str">
        <f>E9</f>
        <v>1413-7 - SO 07 - Priechod pre chodcov – križovatka ulíc J. Hlúbika - Slnečná</v>
      </c>
      <c r="F126" s="339"/>
      <c r="G126" s="339"/>
      <c r="H126" s="339"/>
      <c r="I126" s="37"/>
      <c r="J126" s="37"/>
      <c r="K126" s="37"/>
      <c r="L126" s="5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65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65" s="2" customFormat="1" ht="12" customHeight="1">
      <c r="A128" s="35"/>
      <c r="B128" s="36"/>
      <c r="C128" s="29" t="s">
        <v>19</v>
      </c>
      <c r="D128" s="37"/>
      <c r="E128" s="37"/>
      <c r="F128" s="27" t="str">
        <f>F12</f>
        <v>Trnava</v>
      </c>
      <c r="G128" s="37"/>
      <c r="H128" s="37"/>
      <c r="I128" s="29" t="s">
        <v>21</v>
      </c>
      <c r="J128" s="71" t="str">
        <f>IF(J12="","",J12)</f>
        <v>4. 7. 2022</v>
      </c>
      <c r="K128" s="37"/>
      <c r="L128" s="5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6.9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40.9" customHeight="1">
      <c r="A130" s="35"/>
      <c r="B130" s="36"/>
      <c r="C130" s="29" t="s">
        <v>23</v>
      </c>
      <c r="D130" s="37"/>
      <c r="E130" s="37"/>
      <c r="F130" s="27" t="str">
        <f>E15</f>
        <v>Mesto Trnava</v>
      </c>
      <c r="G130" s="37"/>
      <c r="H130" s="37"/>
      <c r="I130" s="29" t="s">
        <v>29</v>
      </c>
      <c r="J130" s="32" t="str">
        <f>E21</f>
        <v>Cykloprojekt spol. s.r.o.,  Ing.Alžbeta Masnicová</v>
      </c>
      <c r="K130" s="37"/>
      <c r="L130" s="56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5.6" customHeight="1">
      <c r="A131" s="35"/>
      <c r="B131" s="36"/>
      <c r="C131" s="29" t="s">
        <v>27</v>
      </c>
      <c r="D131" s="37"/>
      <c r="E131" s="37"/>
      <c r="F131" s="27" t="str">
        <f>IF(E18="","",E18)</f>
        <v>Vyplň údaj</v>
      </c>
      <c r="G131" s="37"/>
      <c r="H131" s="37"/>
      <c r="I131" s="29" t="s">
        <v>32</v>
      </c>
      <c r="J131" s="32" t="str">
        <f>E24</f>
        <v xml:space="preserve"> </v>
      </c>
      <c r="K131" s="37"/>
      <c r="L131" s="56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0.35" customHeight="1">
      <c r="A132" s="35"/>
      <c r="B132" s="36"/>
      <c r="C132" s="37"/>
      <c r="D132" s="37"/>
      <c r="E132" s="37"/>
      <c r="F132" s="37"/>
      <c r="G132" s="37"/>
      <c r="H132" s="37"/>
      <c r="I132" s="37"/>
      <c r="J132" s="37"/>
      <c r="K132" s="37"/>
      <c r="L132" s="56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11" customFormat="1" ht="29.25" customHeight="1">
      <c r="A133" s="190"/>
      <c r="B133" s="191"/>
      <c r="C133" s="192" t="s">
        <v>142</v>
      </c>
      <c r="D133" s="193" t="s">
        <v>62</v>
      </c>
      <c r="E133" s="193" t="s">
        <v>58</v>
      </c>
      <c r="F133" s="193" t="s">
        <v>59</v>
      </c>
      <c r="G133" s="193" t="s">
        <v>143</v>
      </c>
      <c r="H133" s="193" t="s">
        <v>144</v>
      </c>
      <c r="I133" s="193" t="s">
        <v>145</v>
      </c>
      <c r="J133" s="194" t="s">
        <v>125</v>
      </c>
      <c r="K133" s="195" t="s">
        <v>146</v>
      </c>
      <c r="L133" s="196"/>
      <c r="M133" s="80" t="s">
        <v>1</v>
      </c>
      <c r="N133" s="81" t="s">
        <v>41</v>
      </c>
      <c r="O133" s="81" t="s">
        <v>147</v>
      </c>
      <c r="P133" s="81" t="s">
        <v>148</v>
      </c>
      <c r="Q133" s="81" t="s">
        <v>149</v>
      </c>
      <c r="R133" s="81" t="s">
        <v>150</v>
      </c>
      <c r="S133" s="81" t="s">
        <v>151</v>
      </c>
      <c r="T133" s="82" t="s">
        <v>152</v>
      </c>
      <c r="U133" s="190"/>
      <c r="V133" s="190"/>
      <c r="W133" s="190"/>
      <c r="X133" s="190"/>
      <c r="Y133" s="190"/>
      <c r="Z133" s="190"/>
      <c r="AA133" s="190"/>
      <c r="AB133" s="190"/>
      <c r="AC133" s="190"/>
      <c r="AD133" s="190"/>
      <c r="AE133" s="190"/>
    </row>
    <row r="134" spans="1:65" s="2" customFormat="1" ht="22.9" customHeight="1">
      <c r="A134" s="35"/>
      <c r="B134" s="36"/>
      <c r="C134" s="87" t="s">
        <v>122</v>
      </c>
      <c r="D134" s="37"/>
      <c r="E134" s="37"/>
      <c r="F134" s="37"/>
      <c r="G134" s="37"/>
      <c r="H134" s="37"/>
      <c r="I134" s="37"/>
      <c r="J134" s="197">
        <f>BK134</f>
        <v>0</v>
      </c>
      <c r="K134" s="37"/>
      <c r="L134" s="38"/>
      <c r="M134" s="83"/>
      <c r="N134" s="198"/>
      <c r="O134" s="84"/>
      <c r="P134" s="199">
        <f>P135+P242</f>
        <v>0</v>
      </c>
      <c r="Q134" s="84"/>
      <c r="R134" s="199">
        <f>R135+R242</f>
        <v>28.9855272</v>
      </c>
      <c r="S134" s="84"/>
      <c r="T134" s="200">
        <f>T135+T242</f>
        <v>18.621500000000001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7" t="s">
        <v>76</v>
      </c>
      <c r="AU134" s="17" t="s">
        <v>127</v>
      </c>
      <c r="BK134" s="201">
        <f>BK135+BK242</f>
        <v>0</v>
      </c>
    </row>
    <row r="135" spans="1:65" s="12" customFormat="1" ht="25.9" customHeight="1">
      <c r="B135" s="202"/>
      <c r="C135" s="203"/>
      <c r="D135" s="204" t="s">
        <v>76</v>
      </c>
      <c r="E135" s="205" t="s">
        <v>153</v>
      </c>
      <c r="F135" s="205" t="s">
        <v>154</v>
      </c>
      <c r="G135" s="203"/>
      <c r="H135" s="203"/>
      <c r="I135" s="206"/>
      <c r="J135" s="207">
        <f>BK135</f>
        <v>0</v>
      </c>
      <c r="K135" s="203"/>
      <c r="L135" s="208"/>
      <c r="M135" s="209"/>
      <c r="N135" s="210"/>
      <c r="O135" s="210"/>
      <c r="P135" s="211">
        <f>P136+P156+P188+P193+P240</f>
        <v>0</v>
      </c>
      <c r="Q135" s="210"/>
      <c r="R135" s="211">
        <f>R136+R156+R188+R193+R240</f>
        <v>28.9855272</v>
      </c>
      <c r="S135" s="210"/>
      <c r="T135" s="212">
        <f>T136+T156+T188+T193+T240</f>
        <v>18.5855</v>
      </c>
      <c r="AR135" s="213" t="s">
        <v>84</v>
      </c>
      <c r="AT135" s="214" t="s">
        <v>76</v>
      </c>
      <c r="AU135" s="214" t="s">
        <v>77</v>
      </c>
      <c r="AY135" s="213" t="s">
        <v>155</v>
      </c>
      <c r="BK135" s="215">
        <f>BK136+BK156+BK188+BK193+BK240</f>
        <v>0</v>
      </c>
    </row>
    <row r="136" spans="1:65" s="12" customFormat="1" ht="22.9" customHeight="1">
      <c r="B136" s="202"/>
      <c r="C136" s="203"/>
      <c r="D136" s="204" t="s">
        <v>76</v>
      </c>
      <c r="E136" s="216" t="s">
        <v>84</v>
      </c>
      <c r="F136" s="216" t="s">
        <v>270</v>
      </c>
      <c r="G136" s="203"/>
      <c r="H136" s="203"/>
      <c r="I136" s="206"/>
      <c r="J136" s="217">
        <f>BK136</f>
        <v>0</v>
      </c>
      <c r="K136" s="203"/>
      <c r="L136" s="208"/>
      <c r="M136" s="209"/>
      <c r="N136" s="210"/>
      <c r="O136" s="210"/>
      <c r="P136" s="211">
        <f>SUM(P137:P155)</f>
        <v>0</v>
      </c>
      <c r="Q136" s="210"/>
      <c r="R136" s="211">
        <f>SUM(R137:R155)</f>
        <v>3.5149999999999999E-3</v>
      </c>
      <c r="S136" s="210"/>
      <c r="T136" s="212">
        <f>SUM(T137:T155)</f>
        <v>18.263500000000001</v>
      </c>
      <c r="AR136" s="213" t="s">
        <v>84</v>
      </c>
      <c r="AT136" s="214" t="s">
        <v>76</v>
      </c>
      <c r="AU136" s="214" t="s">
        <v>84</v>
      </c>
      <c r="AY136" s="213" t="s">
        <v>155</v>
      </c>
      <c r="BK136" s="215">
        <f>SUM(BK137:BK155)</f>
        <v>0</v>
      </c>
    </row>
    <row r="137" spans="1:65" s="2" customFormat="1" ht="22.15" customHeight="1">
      <c r="A137" s="35"/>
      <c r="B137" s="36"/>
      <c r="C137" s="218" t="s">
        <v>84</v>
      </c>
      <c r="D137" s="218" t="s">
        <v>158</v>
      </c>
      <c r="E137" s="219" t="s">
        <v>271</v>
      </c>
      <c r="F137" s="220" t="s">
        <v>272</v>
      </c>
      <c r="G137" s="221" t="s">
        <v>180</v>
      </c>
      <c r="H137" s="222">
        <v>30</v>
      </c>
      <c r="I137" s="223"/>
      <c r="J137" s="224">
        <f>ROUND(I137*H137,2)</f>
        <v>0</v>
      </c>
      <c r="K137" s="225"/>
      <c r="L137" s="38"/>
      <c r="M137" s="226" t="s">
        <v>1</v>
      </c>
      <c r="N137" s="227" t="s">
        <v>43</v>
      </c>
      <c r="O137" s="76"/>
      <c r="P137" s="228">
        <f>O137*H137</f>
        <v>0</v>
      </c>
      <c r="Q137" s="228">
        <v>0</v>
      </c>
      <c r="R137" s="228">
        <f>Q137*H137</f>
        <v>0</v>
      </c>
      <c r="S137" s="228">
        <v>0.13800000000000001</v>
      </c>
      <c r="T137" s="229">
        <f>S137*H137</f>
        <v>4.1400000000000006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0" t="s">
        <v>162</v>
      </c>
      <c r="AT137" s="230" t="s">
        <v>158</v>
      </c>
      <c r="AU137" s="230" t="s">
        <v>134</v>
      </c>
      <c r="AY137" s="17" t="s">
        <v>155</v>
      </c>
      <c r="BE137" s="119">
        <f>IF(N137="základná",J137,0)</f>
        <v>0</v>
      </c>
      <c r="BF137" s="119">
        <f>IF(N137="znížená",J137,0)</f>
        <v>0</v>
      </c>
      <c r="BG137" s="119">
        <f>IF(N137="zákl. prenesená",J137,0)</f>
        <v>0</v>
      </c>
      <c r="BH137" s="119">
        <f>IF(N137="zníž. prenesená",J137,0)</f>
        <v>0</v>
      </c>
      <c r="BI137" s="119">
        <f>IF(N137="nulová",J137,0)</f>
        <v>0</v>
      </c>
      <c r="BJ137" s="17" t="s">
        <v>134</v>
      </c>
      <c r="BK137" s="119">
        <f>ROUND(I137*H137,2)</f>
        <v>0</v>
      </c>
      <c r="BL137" s="17" t="s">
        <v>162</v>
      </c>
      <c r="BM137" s="230" t="s">
        <v>273</v>
      </c>
    </row>
    <row r="138" spans="1:65" s="14" customFormat="1" ht="11.25">
      <c r="B138" s="242"/>
      <c r="C138" s="243"/>
      <c r="D138" s="233" t="s">
        <v>164</v>
      </c>
      <c r="E138" s="244" t="s">
        <v>1</v>
      </c>
      <c r="F138" s="245" t="s">
        <v>274</v>
      </c>
      <c r="G138" s="243"/>
      <c r="H138" s="246">
        <v>30</v>
      </c>
      <c r="I138" s="247"/>
      <c r="J138" s="243"/>
      <c r="K138" s="243"/>
      <c r="L138" s="248"/>
      <c r="M138" s="249"/>
      <c r="N138" s="250"/>
      <c r="O138" s="250"/>
      <c r="P138" s="250"/>
      <c r="Q138" s="250"/>
      <c r="R138" s="250"/>
      <c r="S138" s="250"/>
      <c r="T138" s="251"/>
      <c r="AT138" s="252" t="s">
        <v>164</v>
      </c>
      <c r="AU138" s="252" t="s">
        <v>134</v>
      </c>
      <c r="AV138" s="14" t="s">
        <v>134</v>
      </c>
      <c r="AW138" s="14" t="s">
        <v>31</v>
      </c>
      <c r="AX138" s="14" t="s">
        <v>84</v>
      </c>
      <c r="AY138" s="252" t="s">
        <v>155</v>
      </c>
    </row>
    <row r="139" spans="1:65" s="2" customFormat="1" ht="30" customHeight="1">
      <c r="A139" s="35"/>
      <c r="B139" s="36"/>
      <c r="C139" s="218" t="s">
        <v>134</v>
      </c>
      <c r="D139" s="218" t="s">
        <v>158</v>
      </c>
      <c r="E139" s="219" t="s">
        <v>275</v>
      </c>
      <c r="F139" s="220" t="s">
        <v>276</v>
      </c>
      <c r="G139" s="221" t="s">
        <v>180</v>
      </c>
      <c r="H139" s="222">
        <v>23.5</v>
      </c>
      <c r="I139" s="223"/>
      <c r="J139" s="224">
        <f>ROUND(I139*H139,2)</f>
        <v>0</v>
      </c>
      <c r="K139" s="225"/>
      <c r="L139" s="38"/>
      <c r="M139" s="226" t="s">
        <v>1</v>
      </c>
      <c r="N139" s="227" t="s">
        <v>43</v>
      </c>
      <c r="O139" s="76"/>
      <c r="P139" s="228">
        <f>O139*H139</f>
        <v>0</v>
      </c>
      <c r="Q139" s="228">
        <v>0</v>
      </c>
      <c r="R139" s="228">
        <f>Q139*H139</f>
        <v>0</v>
      </c>
      <c r="S139" s="228">
        <v>0.13</v>
      </c>
      <c r="T139" s="229">
        <f>S139*H139</f>
        <v>3.0550000000000002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0" t="s">
        <v>162</v>
      </c>
      <c r="AT139" s="230" t="s">
        <v>158</v>
      </c>
      <c r="AU139" s="230" t="s">
        <v>134</v>
      </c>
      <c r="AY139" s="17" t="s">
        <v>155</v>
      </c>
      <c r="BE139" s="119">
        <f>IF(N139="základná",J139,0)</f>
        <v>0</v>
      </c>
      <c r="BF139" s="119">
        <f>IF(N139="znížená",J139,0)</f>
        <v>0</v>
      </c>
      <c r="BG139" s="119">
        <f>IF(N139="zákl. prenesená",J139,0)</f>
        <v>0</v>
      </c>
      <c r="BH139" s="119">
        <f>IF(N139="zníž. prenesená",J139,0)</f>
        <v>0</v>
      </c>
      <c r="BI139" s="119">
        <f>IF(N139="nulová",J139,0)</f>
        <v>0</v>
      </c>
      <c r="BJ139" s="17" t="s">
        <v>134</v>
      </c>
      <c r="BK139" s="119">
        <f>ROUND(I139*H139,2)</f>
        <v>0</v>
      </c>
      <c r="BL139" s="17" t="s">
        <v>162</v>
      </c>
      <c r="BM139" s="230" t="s">
        <v>277</v>
      </c>
    </row>
    <row r="140" spans="1:65" s="13" customFormat="1" ht="11.25">
      <c r="B140" s="231"/>
      <c r="C140" s="232"/>
      <c r="D140" s="233" t="s">
        <v>164</v>
      </c>
      <c r="E140" s="234" t="s">
        <v>1</v>
      </c>
      <c r="F140" s="235" t="s">
        <v>278</v>
      </c>
      <c r="G140" s="232"/>
      <c r="H140" s="234" t="s">
        <v>1</v>
      </c>
      <c r="I140" s="236"/>
      <c r="J140" s="232"/>
      <c r="K140" s="232"/>
      <c r="L140" s="237"/>
      <c r="M140" s="238"/>
      <c r="N140" s="239"/>
      <c r="O140" s="239"/>
      <c r="P140" s="239"/>
      <c r="Q140" s="239"/>
      <c r="R140" s="239"/>
      <c r="S140" s="239"/>
      <c r="T140" s="240"/>
      <c r="AT140" s="241" t="s">
        <v>164</v>
      </c>
      <c r="AU140" s="241" t="s">
        <v>134</v>
      </c>
      <c r="AV140" s="13" t="s">
        <v>84</v>
      </c>
      <c r="AW140" s="13" t="s">
        <v>31</v>
      </c>
      <c r="AX140" s="13" t="s">
        <v>77</v>
      </c>
      <c r="AY140" s="241" t="s">
        <v>155</v>
      </c>
    </row>
    <row r="141" spans="1:65" s="14" customFormat="1" ht="11.25">
      <c r="B141" s="242"/>
      <c r="C141" s="243"/>
      <c r="D141" s="233" t="s">
        <v>164</v>
      </c>
      <c r="E141" s="244" t="s">
        <v>1</v>
      </c>
      <c r="F141" s="245" t="s">
        <v>279</v>
      </c>
      <c r="G141" s="243"/>
      <c r="H141" s="246">
        <v>15.5</v>
      </c>
      <c r="I141" s="247"/>
      <c r="J141" s="243"/>
      <c r="K141" s="243"/>
      <c r="L141" s="248"/>
      <c r="M141" s="249"/>
      <c r="N141" s="250"/>
      <c r="O141" s="250"/>
      <c r="P141" s="250"/>
      <c r="Q141" s="250"/>
      <c r="R141" s="250"/>
      <c r="S141" s="250"/>
      <c r="T141" s="251"/>
      <c r="AT141" s="252" t="s">
        <v>164</v>
      </c>
      <c r="AU141" s="252" t="s">
        <v>134</v>
      </c>
      <c r="AV141" s="14" t="s">
        <v>134</v>
      </c>
      <c r="AW141" s="14" t="s">
        <v>31</v>
      </c>
      <c r="AX141" s="14" t="s">
        <v>77</v>
      </c>
      <c r="AY141" s="252" t="s">
        <v>155</v>
      </c>
    </row>
    <row r="142" spans="1:65" s="13" customFormat="1" ht="11.25">
      <c r="B142" s="231"/>
      <c r="C142" s="232"/>
      <c r="D142" s="233" t="s">
        <v>164</v>
      </c>
      <c r="E142" s="234" t="s">
        <v>1</v>
      </c>
      <c r="F142" s="235" t="s">
        <v>280</v>
      </c>
      <c r="G142" s="232"/>
      <c r="H142" s="234" t="s">
        <v>1</v>
      </c>
      <c r="I142" s="236"/>
      <c r="J142" s="232"/>
      <c r="K142" s="232"/>
      <c r="L142" s="237"/>
      <c r="M142" s="238"/>
      <c r="N142" s="239"/>
      <c r="O142" s="239"/>
      <c r="P142" s="239"/>
      <c r="Q142" s="239"/>
      <c r="R142" s="239"/>
      <c r="S142" s="239"/>
      <c r="T142" s="240"/>
      <c r="AT142" s="241" t="s">
        <v>164</v>
      </c>
      <c r="AU142" s="241" t="s">
        <v>134</v>
      </c>
      <c r="AV142" s="13" t="s">
        <v>84</v>
      </c>
      <c r="AW142" s="13" t="s">
        <v>31</v>
      </c>
      <c r="AX142" s="13" t="s">
        <v>77</v>
      </c>
      <c r="AY142" s="241" t="s">
        <v>155</v>
      </c>
    </row>
    <row r="143" spans="1:65" s="14" customFormat="1" ht="11.25">
      <c r="B143" s="242"/>
      <c r="C143" s="243"/>
      <c r="D143" s="233" t="s">
        <v>164</v>
      </c>
      <c r="E143" s="244" t="s">
        <v>1</v>
      </c>
      <c r="F143" s="245" t="s">
        <v>281</v>
      </c>
      <c r="G143" s="243"/>
      <c r="H143" s="246">
        <v>8</v>
      </c>
      <c r="I143" s="247"/>
      <c r="J143" s="243"/>
      <c r="K143" s="243"/>
      <c r="L143" s="248"/>
      <c r="M143" s="249"/>
      <c r="N143" s="250"/>
      <c r="O143" s="250"/>
      <c r="P143" s="250"/>
      <c r="Q143" s="250"/>
      <c r="R143" s="250"/>
      <c r="S143" s="250"/>
      <c r="T143" s="251"/>
      <c r="AT143" s="252" t="s">
        <v>164</v>
      </c>
      <c r="AU143" s="252" t="s">
        <v>134</v>
      </c>
      <c r="AV143" s="14" t="s">
        <v>134</v>
      </c>
      <c r="AW143" s="14" t="s">
        <v>31</v>
      </c>
      <c r="AX143" s="14" t="s">
        <v>77</v>
      </c>
      <c r="AY143" s="252" t="s">
        <v>155</v>
      </c>
    </row>
    <row r="144" spans="1:65" s="15" customFormat="1" ht="11.25">
      <c r="B144" s="269"/>
      <c r="C144" s="270"/>
      <c r="D144" s="233" t="s">
        <v>164</v>
      </c>
      <c r="E144" s="271" t="s">
        <v>1</v>
      </c>
      <c r="F144" s="272" t="s">
        <v>223</v>
      </c>
      <c r="G144" s="270"/>
      <c r="H144" s="273">
        <v>23.5</v>
      </c>
      <c r="I144" s="274"/>
      <c r="J144" s="270"/>
      <c r="K144" s="270"/>
      <c r="L144" s="275"/>
      <c r="M144" s="276"/>
      <c r="N144" s="277"/>
      <c r="O144" s="277"/>
      <c r="P144" s="277"/>
      <c r="Q144" s="277"/>
      <c r="R144" s="277"/>
      <c r="S144" s="277"/>
      <c r="T144" s="278"/>
      <c r="AT144" s="279" t="s">
        <v>164</v>
      </c>
      <c r="AU144" s="279" t="s">
        <v>134</v>
      </c>
      <c r="AV144" s="15" t="s">
        <v>162</v>
      </c>
      <c r="AW144" s="15" t="s">
        <v>31</v>
      </c>
      <c r="AX144" s="15" t="s">
        <v>84</v>
      </c>
      <c r="AY144" s="279" t="s">
        <v>155</v>
      </c>
    </row>
    <row r="145" spans="1:65" s="2" customFormat="1" ht="22.15" customHeight="1">
      <c r="A145" s="35"/>
      <c r="B145" s="36"/>
      <c r="C145" s="218" t="s">
        <v>171</v>
      </c>
      <c r="D145" s="218" t="s">
        <v>158</v>
      </c>
      <c r="E145" s="219" t="s">
        <v>282</v>
      </c>
      <c r="F145" s="220" t="s">
        <v>283</v>
      </c>
      <c r="G145" s="221" t="s">
        <v>180</v>
      </c>
      <c r="H145" s="222">
        <v>15.5</v>
      </c>
      <c r="I145" s="223"/>
      <c r="J145" s="224">
        <f>ROUND(I145*H145,2)</f>
        <v>0</v>
      </c>
      <c r="K145" s="225"/>
      <c r="L145" s="38"/>
      <c r="M145" s="226" t="s">
        <v>1</v>
      </c>
      <c r="N145" s="227" t="s">
        <v>43</v>
      </c>
      <c r="O145" s="76"/>
      <c r="P145" s="228">
        <f>O145*H145</f>
        <v>0</v>
      </c>
      <c r="Q145" s="228">
        <v>0</v>
      </c>
      <c r="R145" s="228">
        <f>Q145*H145</f>
        <v>0</v>
      </c>
      <c r="S145" s="228">
        <v>0.22500000000000001</v>
      </c>
      <c r="T145" s="229">
        <f>S145*H145</f>
        <v>3.4875000000000003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0" t="s">
        <v>162</v>
      </c>
      <c r="AT145" s="230" t="s">
        <v>158</v>
      </c>
      <c r="AU145" s="230" t="s">
        <v>134</v>
      </c>
      <c r="AY145" s="17" t="s">
        <v>155</v>
      </c>
      <c r="BE145" s="119">
        <f>IF(N145="základná",J145,0)</f>
        <v>0</v>
      </c>
      <c r="BF145" s="119">
        <f>IF(N145="znížená",J145,0)</f>
        <v>0</v>
      </c>
      <c r="BG145" s="119">
        <f>IF(N145="zákl. prenesená",J145,0)</f>
        <v>0</v>
      </c>
      <c r="BH145" s="119">
        <f>IF(N145="zníž. prenesená",J145,0)</f>
        <v>0</v>
      </c>
      <c r="BI145" s="119">
        <f>IF(N145="nulová",J145,0)</f>
        <v>0</v>
      </c>
      <c r="BJ145" s="17" t="s">
        <v>134</v>
      </c>
      <c r="BK145" s="119">
        <f>ROUND(I145*H145,2)</f>
        <v>0</v>
      </c>
      <c r="BL145" s="17" t="s">
        <v>162</v>
      </c>
      <c r="BM145" s="230" t="s">
        <v>284</v>
      </c>
    </row>
    <row r="146" spans="1:65" s="13" customFormat="1" ht="11.25">
      <c r="B146" s="231"/>
      <c r="C146" s="232"/>
      <c r="D146" s="233" t="s">
        <v>164</v>
      </c>
      <c r="E146" s="234" t="s">
        <v>1</v>
      </c>
      <c r="F146" s="235" t="s">
        <v>285</v>
      </c>
      <c r="G146" s="232"/>
      <c r="H146" s="234" t="s">
        <v>1</v>
      </c>
      <c r="I146" s="236"/>
      <c r="J146" s="232"/>
      <c r="K146" s="232"/>
      <c r="L146" s="237"/>
      <c r="M146" s="238"/>
      <c r="N146" s="239"/>
      <c r="O146" s="239"/>
      <c r="P146" s="239"/>
      <c r="Q146" s="239"/>
      <c r="R146" s="239"/>
      <c r="S146" s="239"/>
      <c r="T146" s="240"/>
      <c r="AT146" s="241" t="s">
        <v>164</v>
      </c>
      <c r="AU146" s="241" t="s">
        <v>134</v>
      </c>
      <c r="AV146" s="13" t="s">
        <v>84</v>
      </c>
      <c r="AW146" s="13" t="s">
        <v>31</v>
      </c>
      <c r="AX146" s="13" t="s">
        <v>77</v>
      </c>
      <c r="AY146" s="241" t="s">
        <v>155</v>
      </c>
    </row>
    <row r="147" spans="1:65" s="14" customFormat="1" ht="11.25">
      <c r="B147" s="242"/>
      <c r="C147" s="243"/>
      <c r="D147" s="233" t="s">
        <v>164</v>
      </c>
      <c r="E147" s="244" t="s">
        <v>1</v>
      </c>
      <c r="F147" s="245" t="s">
        <v>279</v>
      </c>
      <c r="G147" s="243"/>
      <c r="H147" s="246">
        <v>15.5</v>
      </c>
      <c r="I147" s="247"/>
      <c r="J147" s="243"/>
      <c r="K147" s="243"/>
      <c r="L147" s="248"/>
      <c r="M147" s="249"/>
      <c r="N147" s="250"/>
      <c r="O147" s="250"/>
      <c r="P147" s="250"/>
      <c r="Q147" s="250"/>
      <c r="R147" s="250"/>
      <c r="S147" s="250"/>
      <c r="T147" s="251"/>
      <c r="AT147" s="252" t="s">
        <v>164</v>
      </c>
      <c r="AU147" s="252" t="s">
        <v>134</v>
      </c>
      <c r="AV147" s="14" t="s">
        <v>134</v>
      </c>
      <c r="AW147" s="14" t="s">
        <v>31</v>
      </c>
      <c r="AX147" s="14" t="s">
        <v>84</v>
      </c>
      <c r="AY147" s="252" t="s">
        <v>155</v>
      </c>
    </row>
    <row r="148" spans="1:65" s="2" customFormat="1" ht="30" customHeight="1">
      <c r="A148" s="35"/>
      <c r="B148" s="36"/>
      <c r="C148" s="218" t="s">
        <v>162</v>
      </c>
      <c r="D148" s="218" t="s">
        <v>158</v>
      </c>
      <c r="E148" s="219" t="s">
        <v>286</v>
      </c>
      <c r="F148" s="220" t="s">
        <v>287</v>
      </c>
      <c r="G148" s="221" t="s">
        <v>180</v>
      </c>
      <c r="H148" s="222">
        <v>9.5</v>
      </c>
      <c r="I148" s="223"/>
      <c r="J148" s="224">
        <f>ROUND(I148*H148,2)</f>
        <v>0</v>
      </c>
      <c r="K148" s="225"/>
      <c r="L148" s="38"/>
      <c r="M148" s="226" t="s">
        <v>1</v>
      </c>
      <c r="N148" s="227" t="s">
        <v>43</v>
      </c>
      <c r="O148" s="76"/>
      <c r="P148" s="228">
        <f>O148*H148</f>
        <v>0</v>
      </c>
      <c r="Q148" s="228">
        <v>1.7000000000000001E-4</v>
      </c>
      <c r="R148" s="228">
        <f>Q148*H148</f>
        <v>1.6150000000000001E-3</v>
      </c>
      <c r="S148" s="228">
        <v>0.254</v>
      </c>
      <c r="T148" s="229">
        <f>S148*H148</f>
        <v>2.4130000000000003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0" t="s">
        <v>162</v>
      </c>
      <c r="AT148" s="230" t="s">
        <v>158</v>
      </c>
      <c r="AU148" s="230" t="s">
        <v>134</v>
      </c>
      <c r="AY148" s="17" t="s">
        <v>155</v>
      </c>
      <c r="BE148" s="119">
        <f>IF(N148="základná",J148,0)</f>
        <v>0</v>
      </c>
      <c r="BF148" s="119">
        <f>IF(N148="znížená",J148,0)</f>
        <v>0</v>
      </c>
      <c r="BG148" s="119">
        <f>IF(N148="zákl. prenesená",J148,0)</f>
        <v>0</v>
      </c>
      <c r="BH148" s="119">
        <f>IF(N148="zníž. prenesená",J148,0)</f>
        <v>0</v>
      </c>
      <c r="BI148" s="119">
        <f>IF(N148="nulová",J148,0)</f>
        <v>0</v>
      </c>
      <c r="BJ148" s="17" t="s">
        <v>134</v>
      </c>
      <c r="BK148" s="119">
        <f>ROUND(I148*H148,2)</f>
        <v>0</v>
      </c>
      <c r="BL148" s="17" t="s">
        <v>162</v>
      </c>
      <c r="BM148" s="230" t="s">
        <v>288</v>
      </c>
    </row>
    <row r="149" spans="1:65" s="13" customFormat="1" ht="11.25">
      <c r="B149" s="231"/>
      <c r="C149" s="232"/>
      <c r="D149" s="233" t="s">
        <v>164</v>
      </c>
      <c r="E149" s="234" t="s">
        <v>1</v>
      </c>
      <c r="F149" s="235" t="s">
        <v>289</v>
      </c>
      <c r="G149" s="232"/>
      <c r="H149" s="234" t="s">
        <v>1</v>
      </c>
      <c r="I149" s="236"/>
      <c r="J149" s="232"/>
      <c r="K149" s="232"/>
      <c r="L149" s="237"/>
      <c r="M149" s="238"/>
      <c r="N149" s="239"/>
      <c r="O149" s="239"/>
      <c r="P149" s="239"/>
      <c r="Q149" s="239"/>
      <c r="R149" s="239"/>
      <c r="S149" s="239"/>
      <c r="T149" s="240"/>
      <c r="AT149" s="241" t="s">
        <v>164</v>
      </c>
      <c r="AU149" s="241" t="s">
        <v>134</v>
      </c>
      <c r="AV149" s="13" t="s">
        <v>84</v>
      </c>
      <c r="AW149" s="13" t="s">
        <v>31</v>
      </c>
      <c r="AX149" s="13" t="s">
        <v>77</v>
      </c>
      <c r="AY149" s="241" t="s">
        <v>155</v>
      </c>
    </row>
    <row r="150" spans="1:65" s="14" customFormat="1" ht="11.25">
      <c r="B150" s="242"/>
      <c r="C150" s="243"/>
      <c r="D150" s="233" t="s">
        <v>164</v>
      </c>
      <c r="E150" s="244" t="s">
        <v>1</v>
      </c>
      <c r="F150" s="245" t="s">
        <v>290</v>
      </c>
      <c r="G150" s="243"/>
      <c r="H150" s="246">
        <v>9.5</v>
      </c>
      <c r="I150" s="247"/>
      <c r="J150" s="243"/>
      <c r="K150" s="243"/>
      <c r="L150" s="248"/>
      <c r="M150" s="249"/>
      <c r="N150" s="250"/>
      <c r="O150" s="250"/>
      <c r="P150" s="250"/>
      <c r="Q150" s="250"/>
      <c r="R150" s="250"/>
      <c r="S150" s="250"/>
      <c r="T150" s="251"/>
      <c r="AT150" s="252" t="s">
        <v>164</v>
      </c>
      <c r="AU150" s="252" t="s">
        <v>134</v>
      </c>
      <c r="AV150" s="14" t="s">
        <v>134</v>
      </c>
      <c r="AW150" s="14" t="s">
        <v>31</v>
      </c>
      <c r="AX150" s="14" t="s">
        <v>84</v>
      </c>
      <c r="AY150" s="252" t="s">
        <v>155</v>
      </c>
    </row>
    <row r="151" spans="1:65" s="2" customFormat="1" ht="30" customHeight="1">
      <c r="A151" s="35"/>
      <c r="B151" s="36"/>
      <c r="C151" s="218" t="s">
        <v>183</v>
      </c>
      <c r="D151" s="218" t="s">
        <v>158</v>
      </c>
      <c r="E151" s="219" t="s">
        <v>291</v>
      </c>
      <c r="F151" s="220" t="s">
        <v>292</v>
      </c>
      <c r="G151" s="221" t="s">
        <v>180</v>
      </c>
      <c r="H151" s="222">
        <v>19</v>
      </c>
      <c r="I151" s="223"/>
      <c r="J151" s="224">
        <f>ROUND(I151*H151,2)</f>
        <v>0</v>
      </c>
      <c r="K151" s="225"/>
      <c r="L151" s="38"/>
      <c r="M151" s="226" t="s">
        <v>1</v>
      </c>
      <c r="N151" s="227" t="s">
        <v>43</v>
      </c>
      <c r="O151" s="76"/>
      <c r="P151" s="228">
        <f>O151*H151</f>
        <v>0</v>
      </c>
      <c r="Q151" s="228">
        <v>1E-4</v>
      </c>
      <c r="R151" s="228">
        <f>Q151*H151</f>
        <v>1.9E-3</v>
      </c>
      <c r="S151" s="228">
        <v>0.127</v>
      </c>
      <c r="T151" s="229">
        <f>S151*H151</f>
        <v>2.4130000000000003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0" t="s">
        <v>162</v>
      </c>
      <c r="AT151" s="230" t="s">
        <v>158</v>
      </c>
      <c r="AU151" s="230" t="s">
        <v>134</v>
      </c>
      <c r="AY151" s="17" t="s">
        <v>155</v>
      </c>
      <c r="BE151" s="119">
        <f>IF(N151="základná",J151,0)</f>
        <v>0</v>
      </c>
      <c r="BF151" s="119">
        <f>IF(N151="znížená",J151,0)</f>
        <v>0</v>
      </c>
      <c r="BG151" s="119">
        <f>IF(N151="zákl. prenesená",J151,0)</f>
        <v>0</v>
      </c>
      <c r="BH151" s="119">
        <f>IF(N151="zníž. prenesená",J151,0)</f>
        <v>0</v>
      </c>
      <c r="BI151" s="119">
        <f>IF(N151="nulová",J151,0)</f>
        <v>0</v>
      </c>
      <c r="BJ151" s="17" t="s">
        <v>134</v>
      </c>
      <c r="BK151" s="119">
        <f>ROUND(I151*H151,2)</f>
        <v>0</v>
      </c>
      <c r="BL151" s="17" t="s">
        <v>162</v>
      </c>
      <c r="BM151" s="230" t="s">
        <v>293</v>
      </c>
    </row>
    <row r="152" spans="1:65" s="13" customFormat="1" ht="11.25">
      <c r="B152" s="231"/>
      <c r="C152" s="232"/>
      <c r="D152" s="233" t="s">
        <v>164</v>
      </c>
      <c r="E152" s="234" t="s">
        <v>1</v>
      </c>
      <c r="F152" s="235" t="s">
        <v>294</v>
      </c>
      <c r="G152" s="232"/>
      <c r="H152" s="234" t="s">
        <v>1</v>
      </c>
      <c r="I152" s="236"/>
      <c r="J152" s="232"/>
      <c r="K152" s="232"/>
      <c r="L152" s="237"/>
      <c r="M152" s="238"/>
      <c r="N152" s="239"/>
      <c r="O152" s="239"/>
      <c r="P152" s="239"/>
      <c r="Q152" s="239"/>
      <c r="R152" s="239"/>
      <c r="S152" s="239"/>
      <c r="T152" s="240"/>
      <c r="AT152" s="241" t="s">
        <v>164</v>
      </c>
      <c r="AU152" s="241" t="s">
        <v>134</v>
      </c>
      <c r="AV152" s="13" t="s">
        <v>84</v>
      </c>
      <c r="AW152" s="13" t="s">
        <v>31</v>
      </c>
      <c r="AX152" s="13" t="s">
        <v>77</v>
      </c>
      <c r="AY152" s="241" t="s">
        <v>155</v>
      </c>
    </row>
    <row r="153" spans="1:65" s="14" customFormat="1" ht="11.25">
      <c r="B153" s="242"/>
      <c r="C153" s="243"/>
      <c r="D153" s="233" t="s">
        <v>164</v>
      </c>
      <c r="E153" s="244" t="s">
        <v>1</v>
      </c>
      <c r="F153" s="245" t="s">
        <v>295</v>
      </c>
      <c r="G153" s="243"/>
      <c r="H153" s="246">
        <v>19</v>
      </c>
      <c r="I153" s="247"/>
      <c r="J153" s="243"/>
      <c r="K153" s="243"/>
      <c r="L153" s="248"/>
      <c r="M153" s="249"/>
      <c r="N153" s="250"/>
      <c r="O153" s="250"/>
      <c r="P153" s="250"/>
      <c r="Q153" s="250"/>
      <c r="R153" s="250"/>
      <c r="S153" s="250"/>
      <c r="T153" s="251"/>
      <c r="AT153" s="252" t="s">
        <v>164</v>
      </c>
      <c r="AU153" s="252" t="s">
        <v>134</v>
      </c>
      <c r="AV153" s="14" t="s">
        <v>134</v>
      </c>
      <c r="AW153" s="14" t="s">
        <v>31</v>
      </c>
      <c r="AX153" s="14" t="s">
        <v>84</v>
      </c>
      <c r="AY153" s="252" t="s">
        <v>155</v>
      </c>
    </row>
    <row r="154" spans="1:65" s="2" customFormat="1" ht="22.15" customHeight="1">
      <c r="A154" s="35"/>
      <c r="B154" s="36"/>
      <c r="C154" s="218" t="s">
        <v>187</v>
      </c>
      <c r="D154" s="218" t="s">
        <v>158</v>
      </c>
      <c r="E154" s="219" t="s">
        <v>296</v>
      </c>
      <c r="F154" s="220" t="s">
        <v>297</v>
      </c>
      <c r="G154" s="221" t="s">
        <v>174</v>
      </c>
      <c r="H154" s="222">
        <v>19</v>
      </c>
      <c r="I154" s="223"/>
      <c r="J154" s="224">
        <f>ROUND(I154*H154,2)</f>
        <v>0</v>
      </c>
      <c r="K154" s="225"/>
      <c r="L154" s="38"/>
      <c r="M154" s="226" t="s">
        <v>1</v>
      </c>
      <c r="N154" s="227" t="s">
        <v>43</v>
      </c>
      <c r="O154" s="76"/>
      <c r="P154" s="228">
        <f>O154*H154</f>
        <v>0</v>
      </c>
      <c r="Q154" s="228">
        <v>0</v>
      </c>
      <c r="R154" s="228">
        <f>Q154*H154</f>
        <v>0</v>
      </c>
      <c r="S154" s="228">
        <v>0.14499999999999999</v>
      </c>
      <c r="T154" s="229">
        <f>S154*H154</f>
        <v>2.7549999999999999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0" t="s">
        <v>162</v>
      </c>
      <c r="AT154" s="230" t="s">
        <v>158</v>
      </c>
      <c r="AU154" s="230" t="s">
        <v>134</v>
      </c>
      <c r="AY154" s="17" t="s">
        <v>155</v>
      </c>
      <c r="BE154" s="119">
        <f>IF(N154="základná",J154,0)</f>
        <v>0</v>
      </c>
      <c r="BF154" s="119">
        <f>IF(N154="znížená",J154,0)</f>
        <v>0</v>
      </c>
      <c r="BG154" s="119">
        <f>IF(N154="zákl. prenesená",J154,0)</f>
        <v>0</v>
      </c>
      <c r="BH154" s="119">
        <f>IF(N154="zníž. prenesená",J154,0)</f>
        <v>0</v>
      </c>
      <c r="BI154" s="119">
        <f>IF(N154="nulová",J154,0)</f>
        <v>0</v>
      </c>
      <c r="BJ154" s="17" t="s">
        <v>134</v>
      </c>
      <c r="BK154" s="119">
        <f>ROUND(I154*H154,2)</f>
        <v>0</v>
      </c>
      <c r="BL154" s="17" t="s">
        <v>162</v>
      </c>
      <c r="BM154" s="230" t="s">
        <v>298</v>
      </c>
    </row>
    <row r="155" spans="1:65" s="14" customFormat="1" ht="11.25">
      <c r="B155" s="242"/>
      <c r="C155" s="243"/>
      <c r="D155" s="233" t="s">
        <v>164</v>
      </c>
      <c r="E155" s="244" t="s">
        <v>1</v>
      </c>
      <c r="F155" s="245" t="s">
        <v>299</v>
      </c>
      <c r="G155" s="243"/>
      <c r="H155" s="246">
        <v>19</v>
      </c>
      <c r="I155" s="247"/>
      <c r="J155" s="243"/>
      <c r="K155" s="243"/>
      <c r="L155" s="248"/>
      <c r="M155" s="249"/>
      <c r="N155" s="250"/>
      <c r="O155" s="250"/>
      <c r="P155" s="250"/>
      <c r="Q155" s="250"/>
      <c r="R155" s="250"/>
      <c r="S155" s="250"/>
      <c r="T155" s="251"/>
      <c r="AT155" s="252" t="s">
        <v>164</v>
      </c>
      <c r="AU155" s="252" t="s">
        <v>134</v>
      </c>
      <c r="AV155" s="14" t="s">
        <v>134</v>
      </c>
      <c r="AW155" s="14" t="s">
        <v>31</v>
      </c>
      <c r="AX155" s="14" t="s">
        <v>84</v>
      </c>
      <c r="AY155" s="252" t="s">
        <v>155</v>
      </c>
    </row>
    <row r="156" spans="1:65" s="12" customFormat="1" ht="22.9" customHeight="1">
      <c r="B156" s="202"/>
      <c r="C156" s="203"/>
      <c r="D156" s="204" t="s">
        <v>76</v>
      </c>
      <c r="E156" s="216" t="s">
        <v>183</v>
      </c>
      <c r="F156" s="216" t="s">
        <v>300</v>
      </c>
      <c r="G156" s="203"/>
      <c r="H156" s="203"/>
      <c r="I156" s="206"/>
      <c r="J156" s="217">
        <f>BK156</f>
        <v>0</v>
      </c>
      <c r="K156" s="203"/>
      <c r="L156" s="208"/>
      <c r="M156" s="209"/>
      <c r="N156" s="210"/>
      <c r="O156" s="210"/>
      <c r="P156" s="211">
        <f>SUM(P157:P187)</f>
        <v>0</v>
      </c>
      <c r="Q156" s="210"/>
      <c r="R156" s="211">
        <f>SUM(R157:R187)</f>
        <v>19.078335000000003</v>
      </c>
      <c r="S156" s="210"/>
      <c r="T156" s="212">
        <f>SUM(T157:T187)</f>
        <v>0</v>
      </c>
      <c r="AR156" s="213" t="s">
        <v>84</v>
      </c>
      <c r="AT156" s="214" t="s">
        <v>76</v>
      </c>
      <c r="AU156" s="214" t="s">
        <v>84</v>
      </c>
      <c r="AY156" s="213" t="s">
        <v>155</v>
      </c>
      <c r="BK156" s="215">
        <f>SUM(BK157:BK187)</f>
        <v>0</v>
      </c>
    </row>
    <row r="157" spans="1:65" s="2" customFormat="1" ht="40.15" customHeight="1">
      <c r="A157" s="35"/>
      <c r="B157" s="36"/>
      <c r="C157" s="218" t="s">
        <v>191</v>
      </c>
      <c r="D157" s="218" t="s">
        <v>158</v>
      </c>
      <c r="E157" s="219" t="s">
        <v>301</v>
      </c>
      <c r="F157" s="220" t="s">
        <v>302</v>
      </c>
      <c r="G157" s="221" t="s">
        <v>180</v>
      </c>
      <c r="H157" s="222">
        <v>16</v>
      </c>
      <c r="I157" s="223"/>
      <c r="J157" s="224">
        <f>ROUND(I157*H157,2)</f>
        <v>0</v>
      </c>
      <c r="K157" s="225"/>
      <c r="L157" s="38"/>
      <c r="M157" s="226" t="s">
        <v>1</v>
      </c>
      <c r="N157" s="227" t="s">
        <v>43</v>
      </c>
      <c r="O157" s="76"/>
      <c r="P157" s="228">
        <f>O157*H157</f>
        <v>0</v>
      </c>
      <c r="Q157" s="228">
        <v>0.28731000000000001</v>
      </c>
      <c r="R157" s="228">
        <f>Q157*H157</f>
        <v>4.5969600000000002</v>
      </c>
      <c r="S157" s="228">
        <v>0</v>
      </c>
      <c r="T157" s="229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0" t="s">
        <v>162</v>
      </c>
      <c r="AT157" s="230" t="s">
        <v>158</v>
      </c>
      <c r="AU157" s="230" t="s">
        <v>134</v>
      </c>
      <c r="AY157" s="17" t="s">
        <v>155</v>
      </c>
      <c r="BE157" s="119">
        <f>IF(N157="základná",J157,0)</f>
        <v>0</v>
      </c>
      <c r="BF157" s="119">
        <f>IF(N157="znížená",J157,0)</f>
        <v>0</v>
      </c>
      <c r="BG157" s="119">
        <f>IF(N157="zákl. prenesená",J157,0)</f>
        <v>0</v>
      </c>
      <c r="BH157" s="119">
        <f>IF(N157="zníž. prenesená",J157,0)</f>
        <v>0</v>
      </c>
      <c r="BI157" s="119">
        <f>IF(N157="nulová",J157,0)</f>
        <v>0</v>
      </c>
      <c r="BJ157" s="17" t="s">
        <v>134</v>
      </c>
      <c r="BK157" s="119">
        <f>ROUND(I157*H157,2)</f>
        <v>0</v>
      </c>
      <c r="BL157" s="17" t="s">
        <v>162</v>
      </c>
      <c r="BM157" s="230" t="s">
        <v>303</v>
      </c>
    </row>
    <row r="158" spans="1:65" s="13" customFormat="1" ht="11.25">
      <c r="B158" s="231"/>
      <c r="C158" s="232"/>
      <c r="D158" s="233" t="s">
        <v>164</v>
      </c>
      <c r="E158" s="234" t="s">
        <v>1</v>
      </c>
      <c r="F158" s="235" t="s">
        <v>304</v>
      </c>
      <c r="G158" s="232"/>
      <c r="H158" s="234" t="s">
        <v>1</v>
      </c>
      <c r="I158" s="236"/>
      <c r="J158" s="232"/>
      <c r="K158" s="232"/>
      <c r="L158" s="237"/>
      <c r="M158" s="238"/>
      <c r="N158" s="239"/>
      <c r="O158" s="239"/>
      <c r="P158" s="239"/>
      <c r="Q158" s="239"/>
      <c r="R158" s="239"/>
      <c r="S158" s="239"/>
      <c r="T158" s="240"/>
      <c r="AT158" s="241" t="s">
        <v>164</v>
      </c>
      <c r="AU158" s="241" t="s">
        <v>134</v>
      </c>
      <c r="AV158" s="13" t="s">
        <v>84</v>
      </c>
      <c r="AW158" s="13" t="s">
        <v>31</v>
      </c>
      <c r="AX158" s="13" t="s">
        <v>77</v>
      </c>
      <c r="AY158" s="241" t="s">
        <v>155</v>
      </c>
    </row>
    <row r="159" spans="1:65" s="14" customFormat="1" ht="11.25">
      <c r="B159" s="242"/>
      <c r="C159" s="243"/>
      <c r="D159" s="233" t="s">
        <v>164</v>
      </c>
      <c r="E159" s="244" t="s">
        <v>1</v>
      </c>
      <c r="F159" s="245" t="s">
        <v>305</v>
      </c>
      <c r="G159" s="243"/>
      <c r="H159" s="246">
        <v>13</v>
      </c>
      <c r="I159" s="247"/>
      <c r="J159" s="243"/>
      <c r="K159" s="243"/>
      <c r="L159" s="248"/>
      <c r="M159" s="249"/>
      <c r="N159" s="250"/>
      <c r="O159" s="250"/>
      <c r="P159" s="250"/>
      <c r="Q159" s="250"/>
      <c r="R159" s="250"/>
      <c r="S159" s="250"/>
      <c r="T159" s="251"/>
      <c r="AT159" s="252" t="s">
        <v>164</v>
      </c>
      <c r="AU159" s="252" t="s">
        <v>134</v>
      </c>
      <c r="AV159" s="14" t="s">
        <v>134</v>
      </c>
      <c r="AW159" s="14" t="s">
        <v>31</v>
      </c>
      <c r="AX159" s="14" t="s">
        <v>77</v>
      </c>
      <c r="AY159" s="252" t="s">
        <v>155</v>
      </c>
    </row>
    <row r="160" spans="1:65" s="13" customFormat="1" ht="11.25">
      <c r="B160" s="231"/>
      <c r="C160" s="232"/>
      <c r="D160" s="233" t="s">
        <v>164</v>
      </c>
      <c r="E160" s="234" t="s">
        <v>1</v>
      </c>
      <c r="F160" s="235" t="s">
        <v>306</v>
      </c>
      <c r="G160" s="232"/>
      <c r="H160" s="234" t="s">
        <v>1</v>
      </c>
      <c r="I160" s="236"/>
      <c r="J160" s="232"/>
      <c r="K160" s="232"/>
      <c r="L160" s="237"/>
      <c r="M160" s="238"/>
      <c r="N160" s="239"/>
      <c r="O160" s="239"/>
      <c r="P160" s="239"/>
      <c r="Q160" s="239"/>
      <c r="R160" s="239"/>
      <c r="S160" s="239"/>
      <c r="T160" s="240"/>
      <c r="AT160" s="241" t="s">
        <v>164</v>
      </c>
      <c r="AU160" s="241" t="s">
        <v>134</v>
      </c>
      <c r="AV160" s="13" t="s">
        <v>84</v>
      </c>
      <c r="AW160" s="13" t="s">
        <v>31</v>
      </c>
      <c r="AX160" s="13" t="s">
        <v>77</v>
      </c>
      <c r="AY160" s="241" t="s">
        <v>155</v>
      </c>
    </row>
    <row r="161" spans="1:65" s="14" customFormat="1" ht="11.25">
      <c r="B161" s="242"/>
      <c r="C161" s="243"/>
      <c r="D161" s="233" t="s">
        <v>164</v>
      </c>
      <c r="E161" s="244" t="s">
        <v>1</v>
      </c>
      <c r="F161" s="245" t="s">
        <v>307</v>
      </c>
      <c r="G161" s="243"/>
      <c r="H161" s="246">
        <v>3</v>
      </c>
      <c r="I161" s="247"/>
      <c r="J161" s="243"/>
      <c r="K161" s="243"/>
      <c r="L161" s="248"/>
      <c r="M161" s="249"/>
      <c r="N161" s="250"/>
      <c r="O161" s="250"/>
      <c r="P161" s="250"/>
      <c r="Q161" s="250"/>
      <c r="R161" s="250"/>
      <c r="S161" s="250"/>
      <c r="T161" s="251"/>
      <c r="AT161" s="252" t="s">
        <v>164</v>
      </c>
      <c r="AU161" s="252" t="s">
        <v>134</v>
      </c>
      <c r="AV161" s="14" t="s">
        <v>134</v>
      </c>
      <c r="AW161" s="14" t="s">
        <v>31</v>
      </c>
      <c r="AX161" s="14" t="s">
        <v>77</v>
      </c>
      <c r="AY161" s="252" t="s">
        <v>155</v>
      </c>
    </row>
    <row r="162" spans="1:65" s="15" customFormat="1" ht="11.25">
      <c r="B162" s="269"/>
      <c r="C162" s="270"/>
      <c r="D162" s="233" t="s">
        <v>164</v>
      </c>
      <c r="E162" s="271" t="s">
        <v>1</v>
      </c>
      <c r="F162" s="272" t="s">
        <v>223</v>
      </c>
      <c r="G162" s="270"/>
      <c r="H162" s="273">
        <v>16</v>
      </c>
      <c r="I162" s="274"/>
      <c r="J162" s="270"/>
      <c r="K162" s="270"/>
      <c r="L162" s="275"/>
      <c r="M162" s="276"/>
      <c r="N162" s="277"/>
      <c r="O162" s="277"/>
      <c r="P162" s="277"/>
      <c r="Q162" s="277"/>
      <c r="R162" s="277"/>
      <c r="S162" s="277"/>
      <c r="T162" s="278"/>
      <c r="AT162" s="279" t="s">
        <v>164</v>
      </c>
      <c r="AU162" s="279" t="s">
        <v>134</v>
      </c>
      <c r="AV162" s="15" t="s">
        <v>162</v>
      </c>
      <c r="AW162" s="15" t="s">
        <v>31</v>
      </c>
      <c r="AX162" s="15" t="s">
        <v>84</v>
      </c>
      <c r="AY162" s="279" t="s">
        <v>155</v>
      </c>
    </row>
    <row r="163" spans="1:65" s="2" customFormat="1" ht="22.15" customHeight="1">
      <c r="A163" s="35"/>
      <c r="B163" s="36"/>
      <c r="C163" s="218" t="s">
        <v>169</v>
      </c>
      <c r="D163" s="218" t="s">
        <v>158</v>
      </c>
      <c r="E163" s="219" t="s">
        <v>308</v>
      </c>
      <c r="F163" s="220" t="s">
        <v>309</v>
      </c>
      <c r="G163" s="221" t="s">
        <v>180</v>
      </c>
      <c r="H163" s="222">
        <v>28.5</v>
      </c>
      <c r="I163" s="223"/>
      <c r="J163" s="224">
        <f>ROUND(I163*H163,2)</f>
        <v>0</v>
      </c>
      <c r="K163" s="225"/>
      <c r="L163" s="38"/>
      <c r="M163" s="226" t="s">
        <v>1</v>
      </c>
      <c r="N163" s="227" t="s">
        <v>43</v>
      </c>
      <c r="O163" s="76"/>
      <c r="P163" s="228">
        <f>O163*H163</f>
        <v>0</v>
      </c>
      <c r="Q163" s="228">
        <v>3.1E-4</v>
      </c>
      <c r="R163" s="228">
        <f>Q163*H163</f>
        <v>8.8350000000000008E-3</v>
      </c>
      <c r="S163" s="228">
        <v>0</v>
      </c>
      <c r="T163" s="229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0" t="s">
        <v>162</v>
      </c>
      <c r="AT163" s="230" t="s">
        <v>158</v>
      </c>
      <c r="AU163" s="230" t="s">
        <v>134</v>
      </c>
      <c r="AY163" s="17" t="s">
        <v>155</v>
      </c>
      <c r="BE163" s="119">
        <f>IF(N163="základná",J163,0)</f>
        <v>0</v>
      </c>
      <c r="BF163" s="119">
        <f>IF(N163="znížená",J163,0)</f>
        <v>0</v>
      </c>
      <c r="BG163" s="119">
        <f>IF(N163="zákl. prenesená",J163,0)</f>
        <v>0</v>
      </c>
      <c r="BH163" s="119">
        <f>IF(N163="zníž. prenesená",J163,0)</f>
        <v>0</v>
      </c>
      <c r="BI163" s="119">
        <f>IF(N163="nulová",J163,0)</f>
        <v>0</v>
      </c>
      <c r="BJ163" s="17" t="s">
        <v>134</v>
      </c>
      <c r="BK163" s="119">
        <f>ROUND(I163*H163,2)</f>
        <v>0</v>
      </c>
      <c r="BL163" s="17" t="s">
        <v>162</v>
      </c>
      <c r="BM163" s="230" t="s">
        <v>310</v>
      </c>
    </row>
    <row r="164" spans="1:65" s="13" customFormat="1" ht="11.25">
      <c r="B164" s="231"/>
      <c r="C164" s="232"/>
      <c r="D164" s="233" t="s">
        <v>164</v>
      </c>
      <c r="E164" s="234" t="s">
        <v>1</v>
      </c>
      <c r="F164" s="235" t="s">
        <v>311</v>
      </c>
      <c r="G164" s="232"/>
      <c r="H164" s="234" t="s">
        <v>1</v>
      </c>
      <c r="I164" s="236"/>
      <c r="J164" s="232"/>
      <c r="K164" s="232"/>
      <c r="L164" s="237"/>
      <c r="M164" s="238"/>
      <c r="N164" s="239"/>
      <c r="O164" s="239"/>
      <c r="P164" s="239"/>
      <c r="Q164" s="239"/>
      <c r="R164" s="239"/>
      <c r="S164" s="239"/>
      <c r="T164" s="240"/>
      <c r="AT164" s="241" t="s">
        <v>164</v>
      </c>
      <c r="AU164" s="241" t="s">
        <v>134</v>
      </c>
      <c r="AV164" s="13" t="s">
        <v>84</v>
      </c>
      <c r="AW164" s="13" t="s">
        <v>31</v>
      </c>
      <c r="AX164" s="13" t="s">
        <v>77</v>
      </c>
      <c r="AY164" s="241" t="s">
        <v>155</v>
      </c>
    </row>
    <row r="165" spans="1:65" s="14" customFormat="1" ht="11.25">
      <c r="B165" s="242"/>
      <c r="C165" s="243"/>
      <c r="D165" s="233" t="s">
        <v>164</v>
      </c>
      <c r="E165" s="244" t="s">
        <v>1</v>
      </c>
      <c r="F165" s="245" t="s">
        <v>295</v>
      </c>
      <c r="G165" s="243"/>
      <c r="H165" s="246">
        <v>19</v>
      </c>
      <c r="I165" s="247"/>
      <c r="J165" s="243"/>
      <c r="K165" s="243"/>
      <c r="L165" s="248"/>
      <c r="M165" s="249"/>
      <c r="N165" s="250"/>
      <c r="O165" s="250"/>
      <c r="P165" s="250"/>
      <c r="Q165" s="250"/>
      <c r="R165" s="250"/>
      <c r="S165" s="250"/>
      <c r="T165" s="251"/>
      <c r="AT165" s="252" t="s">
        <v>164</v>
      </c>
      <c r="AU165" s="252" t="s">
        <v>134</v>
      </c>
      <c r="AV165" s="14" t="s">
        <v>134</v>
      </c>
      <c r="AW165" s="14" t="s">
        <v>31</v>
      </c>
      <c r="AX165" s="14" t="s">
        <v>77</v>
      </c>
      <c r="AY165" s="252" t="s">
        <v>155</v>
      </c>
    </row>
    <row r="166" spans="1:65" s="13" customFormat="1" ht="11.25">
      <c r="B166" s="231"/>
      <c r="C166" s="232"/>
      <c r="D166" s="233" t="s">
        <v>164</v>
      </c>
      <c r="E166" s="234" t="s">
        <v>1</v>
      </c>
      <c r="F166" s="235" t="s">
        <v>312</v>
      </c>
      <c r="G166" s="232"/>
      <c r="H166" s="234" t="s">
        <v>1</v>
      </c>
      <c r="I166" s="236"/>
      <c r="J166" s="232"/>
      <c r="K166" s="232"/>
      <c r="L166" s="237"/>
      <c r="M166" s="238"/>
      <c r="N166" s="239"/>
      <c r="O166" s="239"/>
      <c r="P166" s="239"/>
      <c r="Q166" s="239"/>
      <c r="R166" s="239"/>
      <c r="S166" s="239"/>
      <c r="T166" s="240"/>
      <c r="AT166" s="241" t="s">
        <v>164</v>
      </c>
      <c r="AU166" s="241" t="s">
        <v>134</v>
      </c>
      <c r="AV166" s="13" t="s">
        <v>84</v>
      </c>
      <c r="AW166" s="13" t="s">
        <v>31</v>
      </c>
      <c r="AX166" s="13" t="s">
        <v>77</v>
      </c>
      <c r="AY166" s="241" t="s">
        <v>155</v>
      </c>
    </row>
    <row r="167" spans="1:65" s="14" customFormat="1" ht="11.25">
      <c r="B167" s="242"/>
      <c r="C167" s="243"/>
      <c r="D167" s="233" t="s">
        <v>164</v>
      </c>
      <c r="E167" s="244" t="s">
        <v>1</v>
      </c>
      <c r="F167" s="245" t="s">
        <v>290</v>
      </c>
      <c r="G167" s="243"/>
      <c r="H167" s="246">
        <v>9.5</v>
      </c>
      <c r="I167" s="247"/>
      <c r="J167" s="243"/>
      <c r="K167" s="243"/>
      <c r="L167" s="248"/>
      <c r="M167" s="249"/>
      <c r="N167" s="250"/>
      <c r="O167" s="250"/>
      <c r="P167" s="250"/>
      <c r="Q167" s="250"/>
      <c r="R167" s="250"/>
      <c r="S167" s="250"/>
      <c r="T167" s="251"/>
      <c r="AT167" s="252" t="s">
        <v>164</v>
      </c>
      <c r="AU167" s="252" t="s">
        <v>134</v>
      </c>
      <c r="AV167" s="14" t="s">
        <v>134</v>
      </c>
      <c r="AW167" s="14" t="s">
        <v>31</v>
      </c>
      <c r="AX167" s="14" t="s">
        <v>77</v>
      </c>
      <c r="AY167" s="252" t="s">
        <v>155</v>
      </c>
    </row>
    <row r="168" spans="1:65" s="15" customFormat="1" ht="11.25">
      <c r="B168" s="269"/>
      <c r="C168" s="270"/>
      <c r="D168" s="233" t="s">
        <v>164</v>
      </c>
      <c r="E168" s="271" t="s">
        <v>1</v>
      </c>
      <c r="F168" s="272" t="s">
        <v>223</v>
      </c>
      <c r="G168" s="270"/>
      <c r="H168" s="273">
        <v>28.5</v>
      </c>
      <c r="I168" s="274"/>
      <c r="J168" s="270"/>
      <c r="K168" s="270"/>
      <c r="L168" s="275"/>
      <c r="M168" s="276"/>
      <c r="N168" s="277"/>
      <c r="O168" s="277"/>
      <c r="P168" s="277"/>
      <c r="Q168" s="277"/>
      <c r="R168" s="277"/>
      <c r="S168" s="277"/>
      <c r="T168" s="278"/>
      <c r="AT168" s="279" t="s">
        <v>164</v>
      </c>
      <c r="AU168" s="279" t="s">
        <v>134</v>
      </c>
      <c r="AV168" s="15" t="s">
        <v>162</v>
      </c>
      <c r="AW168" s="15" t="s">
        <v>31</v>
      </c>
      <c r="AX168" s="15" t="s">
        <v>84</v>
      </c>
      <c r="AY168" s="279" t="s">
        <v>155</v>
      </c>
    </row>
    <row r="169" spans="1:65" s="2" customFormat="1" ht="34.9" customHeight="1">
      <c r="A169" s="35"/>
      <c r="B169" s="36"/>
      <c r="C169" s="218" t="s">
        <v>156</v>
      </c>
      <c r="D169" s="218" t="s">
        <v>158</v>
      </c>
      <c r="E169" s="219" t="s">
        <v>313</v>
      </c>
      <c r="F169" s="220" t="s">
        <v>314</v>
      </c>
      <c r="G169" s="221" t="s">
        <v>180</v>
      </c>
      <c r="H169" s="222">
        <v>19</v>
      </c>
      <c r="I169" s="223"/>
      <c r="J169" s="224">
        <f>ROUND(I169*H169,2)</f>
        <v>0</v>
      </c>
      <c r="K169" s="225"/>
      <c r="L169" s="38"/>
      <c r="M169" s="226" t="s">
        <v>1</v>
      </c>
      <c r="N169" s="227" t="s">
        <v>43</v>
      </c>
      <c r="O169" s="76"/>
      <c r="P169" s="228">
        <f>O169*H169</f>
        <v>0</v>
      </c>
      <c r="Q169" s="228">
        <v>0.12966</v>
      </c>
      <c r="R169" s="228">
        <f>Q169*H169</f>
        <v>2.4635400000000001</v>
      </c>
      <c r="S169" s="228">
        <v>0</v>
      </c>
      <c r="T169" s="22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0" t="s">
        <v>162</v>
      </c>
      <c r="AT169" s="230" t="s">
        <v>158</v>
      </c>
      <c r="AU169" s="230" t="s">
        <v>134</v>
      </c>
      <c r="AY169" s="17" t="s">
        <v>155</v>
      </c>
      <c r="BE169" s="119">
        <f>IF(N169="základná",J169,0)</f>
        <v>0</v>
      </c>
      <c r="BF169" s="119">
        <f>IF(N169="znížená",J169,0)</f>
        <v>0</v>
      </c>
      <c r="BG169" s="119">
        <f>IF(N169="zákl. prenesená",J169,0)</f>
        <v>0</v>
      </c>
      <c r="BH169" s="119">
        <f>IF(N169="zníž. prenesená",J169,0)</f>
        <v>0</v>
      </c>
      <c r="BI169" s="119">
        <f>IF(N169="nulová",J169,0)</f>
        <v>0</v>
      </c>
      <c r="BJ169" s="17" t="s">
        <v>134</v>
      </c>
      <c r="BK169" s="119">
        <f>ROUND(I169*H169,2)</f>
        <v>0</v>
      </c>
      <c r="BL169" s="17" t="s">
        <v>162</v>
      </c>
      <c r="BM169" s="230" t="s">
        <v>315</v>
      </c>
    </row>
    <row r="170" spans="1:65" s="13" customFormat="1" ht="11.25">
      <c r="B170" s="231"/>
      <c r="C170" s="232"/>
      <c r="D170" s="233" t="s">
        <v>164</v>
      </c>
      <c r="E170" s="234" t="s">
        <v>1</v>
      </c>
      <c r="F170" s="235" t="s">
        <v>311</v>
      </c>
      <c r="G170" s="232"/>
      <c r="H170" s="234" t="s">
        <v>1</v>
      </c>
      <c r="I170" s="236"/>
      <c r="J170" s="232"/>
      <c r="K170" s="232"/>
      <c r="L170" s="237"/>
      <c r="M170" s="238"/>
      <c r="N170" s="239"/>
      <c r="O170" s="239"/>
      <c r="P170" s="239"/>
      <c r="Q170" s="239"/>
      <c r="R170" s="239"/>
      <c r="S170" s="239"/>
      <c r="T170" s="240"/>
      <c r="AT170" s="241" t="s">
        <v>164</v>
      </c>
      <c r="AU170" s="241" t="s">
        <v>134</v>
      </c>
      <c r="AV170" s="13" t="s">
        <v>84</v>
      </c>
      <c r="AW170" s="13" t="s">
        <v>31</v>
      </c>
      <c r="AX170" s="13" t="s">
        <v>77</v>
      </c>
      <c r="AY170" s="241" t="s">
        <v>155</v>
      </c>
    </row>
    <row r="171" spans="1:65" s="14" customFormat="1" ht="11.25">
      <c r="B171" s="242"/>
      <c r="C171" s="243"/>
      <c r="D171" s="233" t="s">
        <v>164</v>
      </c>
      <c r="E171" s="244" t="s">
        <v>1</v>
      </c>
      <c r="F171" s="245" t="s">
        <v>295</v>
      </c>
      <c r="G171" s="243"/>
      <c r="H171" s="246">
        <v>19</v>
      </c>
      <c r="I171" s="247"/>
      <c r="J171" s="243"/>
      <c r="K171" s="243"/>
      <c r="L171" s="248"/>
      <c r="M171" s="249"/>
      <c r="N171" s="250"/>
      <c r="O171" s="250"/>
      <c r="P171" s="250"/>
      <c r="Q171" s="250"/>
      <c r="R171" s="250"/>
      <c r="S171" s="250"/>
      <c r="T171" s="251"/>
      <c r="AT171" s="252" t="s">
        <v>164</v>
      </c>
      <c r="AU171" s="252" t="s">
        <v>134</v>
      </c>
      <c r="AV171" s="14" t="s">
        <v>134</v>
      </c>
      <c r="AW171" s="14" t="s">
        <v>31</v>
      </c>
      <c r="AX171" s="14" t="s">
        <v>77</v>
      </c>
      <c r="AY171" s="252" t="s">
        <v>155</v>
      </c>
    </row>
    <row r="172" spans="1:65" s="15" customFormat="1" ht="11.25">
      <c r="B172" s="269"/>
      <c r="C172" s="270"/>
      <c r="D172" s="233" t="s">
        <v>164</v>
      </c>
      <c r="E172" s="271" t="s">
        <v>1</v>
      </c>
      <c r="F172" s="272" t="s">
        <v>223</v>
      </c>
      <c r="G172" s="270"/>
      <c r="H172" s="273">
        <v>19</v>
      </c>
      <c r="I172" s="274"/>
      <c r="J172" s="270"/>
      <c r="K172" s="270"/>
      <c r="L172" s="275"/>
      <c r="M172" s="276"/>
      <c r="N172" s="277"/>
      <c r="O172" s="277"/>
      <c r="P172" s="277"/>
      <c r="Q172" s="277"/>
      <c r="R172" s="277"/>
      <c r="S172" s="277"/>
      <c r="T172" s="278"/>
      <c r="AT172" s="279" t="s">
        <v>164</v>
      </c>
      <c r="AU172" s="279" t="s">
        <v>134</v>
      </c>
      <c r="AV172" s="15" t="s">
        <v>162</v>
      </c>
      <c r="AW172" s="15" t="s">
        <v>31</v>
      </c>
      <c r="AX172" s="15" t="s">
        <v>84</v>
      </c>
      <c r="AY172" s="279" t="s">
        <v>155</v>
      </c>
    </row>
    <row r="173" spans="1:65" s="2" customFormat="1" ht="34.9" customHeight="1">
      <c r="A173" s="35"/>
      <c r="B173" s="36"/>
      <c r="C173" s="218" t="s">
        <v>202</v>
      </c>
      <c r="D173" s="218" t="s">
        <v>158</v>
      </c>
      <c r="E173" s="219" t="s">
        <v>316</v>
      </c>
      <c r="F173" s="220" t="s">
        <v>317</v>
      </c>
      <c r="G173" s="221" t="s">
        <v>180</v>
      </c>
      <c r="H173" s="222">
        <v>9.5</v>
      </c>
      <c r="I173" s="223"/>
      <c r="J173" s="224">
        <f>ROUND(I173*H173,2)</f>
        <v>0</v>
      </c>
      <c r="K173" s="225"/>
      <c r="L173" s="38"/>
      <c r="M173" s="226" t="s">
        <v>1</v>
      </c>
      <c r="N173" s="227" t="s">
        <v>43</v>
      </c>
      <c r="O173" s="76"/>
      <c r="P173" s="228">
        <f>O173*H173</f>
        <v>0</v>
      </c>
      <c r="Q173" s="228">
        <v>0.18151999999999999</v>
      </c>
      <c r="R173" s="228">
        <f>Q173*H173</f>
        <v>1.72444</v>
      </c>
      <c r="S173" s="228">
        <v>0</v>
      </c>
      <c r="T173" s="229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0" t="s">
        <v>162</v>
      </c>
      <c r="AT173" s="230" t="s">
        <v>158</v>
      </c>
      <c r="AU173" s="230" t="s">
        <v>134</v>
      </c>
      <c r="AY173" s="17" t="s">
        <v>155</v>
      </c>
      <c r="BE173" s="119">
        <f>IF(N173="základná",J173,0)</f>
        <v>0</v>
      </c>
      <c r="BF173" s="119">
        <f>IF(N173="znížená",J173,0)</f>
        <v>0</v>
      </c>
      <c r="BG173" s="119">
        <f>IF(N173="zákl. prenesená",J173,0)</f>
        <v>0</v>
      </c>
      <c r="BH173" s="119">
        <f>IF(N173="zníž. prenesená",J173,0)</f>
        <v>0</v>
      </c>
      <c r="BI173" s="119">
        <f>IF(N173="nulová",J173,0)</f>
        <v>0</v>
      </c>
      <c r="BJ173" s="17" t="s">
        <v>134</v>
      </c>
      <c r="BK173" s="119">
        <f>ROUND(I173*H173,2)</f>
        <v>0</v>
      </c>
      <c r="BL173" s="17" t="s">
        <v>162</v>
      </c>
      <c r="BM173" s="230" t="s">
        <v>318</v>
      </c>
    </row>
    <row r="174" spans="1:65" s="13" customFormat="1" ht="11.25">
      <c r="B174" s="231"/>
      <c r="C174" s="232"/>
      <c r="D174" s="233" t="s">
        <v>164</v>
      </c>
      <c r="E174" s="234" t="s">
        <v>1</v>
      </c>
      <c r="F174" s="235" t="s">
        <v>312</v>
      </c>
      <c r="G174" s="232"/>
      <c r="H174" s="234" t="s">
        <v>1</v>
      </c>
      <c r="I174" s="236"/>
      <c r="J174" s="232"/>
      <c r="K174" s="232"/>
      <c r="L174" s="237"/>
      <c r="M174" s="238"/>
      <c r="N174" s="239"/>
      <c r="O174" s="239"/>
      <c r="P174" s="239"/>
      <c r="Q174" s="239"/>
      <c r="R174" s="239"/>
      <c r="S174" s="239"/>
      <c r="T174" s="240"/>
      <c r="AT174" s="241" t="s">
        <v>164</v>
      </c>
      <c r="AU174" s="241" t="s">
        <v>134</v>
      </c>
      <c r="AV174" s="13" t="s">
        <v>84</v>
      </c>
      <c r="AW174" s="13" t="s">
        <v>31</v>
      </c>
      <c r="AX174" s="13" t="s">
        <v>77</v>
      </c>
      <c r="AY174" s="241" t="s">
        <v>155</v>
      </c>
    </row>
    <row r="175" spans="1:65" s="14" customFormat="1" ht="11.25">
      <c r="B175" s="242"/>
      <c r="C175" s="243"/>
      <c r="D175" s="233" t="s">
        <v>164</v>
      </c>
      <c r="E175" s="244" t="s">
        <v>1</v>
      </c>
      <c r="F175" s="245" t="s">
        <v>290</v>
      </c>
      <c r="G175" s="243"/>
      <c r="H175" s="246">
        <v>9.5</v>
      </c>
      <c r="I175" s="247"/>
      <c r="J175" s="243"/>
      <c r="K175" s="243"/>
      <c r="L175" s="248"/>
      <c r="M175" s="249"/>
      <c r="N175" s="250"/>
      <c r="O175" s="250"/>
      <c r="P175" s="250"/>
      <c r="Q175" s="250"/>
      <c r="R175" s="250"/>
      <c r="S175" s="250"/>
      <c r="T175" s="251"/>
      <c r="AT175" s="252" t="s">
        <v>164</v>
      </c>
      <c r="AU175" s="252" t="s">
        <v>134</v>
      </c>
      <c r="AV175" s="14" t="s">
        <v>134</v>
      </c>
      <c r="AW175" s="14" t="s">
        <v>31</v>
      </c>
      <c r="AX175" s="14" t="s">
        <v>84</v>
      </c>
      <c r="AY175" s="252" t="s">
        <v>155</v>
      </c>
    </row>
    <row r="176" spans="1:65" s="2" customFormat="1" ht="34.9" customHeight="1">
      <c r="A176" s="35"/>
      <c r="B176" s="36"/>
      <c r="C176" s="218" t="s">
        <v>207</v>
      </c>
      <c r="D176" s="218" t="s">
        <v>158</v>
      </c>
      <c r="E176" s="219" t="s">
        <v>319</v>
      </c>
      <c r="F176" s="220" t="s">
        <v>320</v>
      </c>
      <c r="G176" s="221" t="s">
        <v>180</v>
      </c>
      <c r="H176" s="222">
        <v>40</v>
      </c>
      <c r="I176" s="223"/>
      <c r="J176" s="224">
        <f>ROUND(I176*H176,2)</f>
        <v>0</v>
      </c>
      <c r="K176" s="225"/>
      <c r="L176" s="38"/>
      <c r="M176" s="226" t="s">
        <v>1</v>
      </c>
      <c r="N176" s="227" t="s">
        <v>43</v>
      </c>
      <c r="O176" s="76"/>
      <c r="P176" s="228">
        <f>O176*H176</f>
        <v>0</v>
      </c>
      <c r="Q176" s="228">
        <v>8.4000000000000005E-2</v>
      </c>
      <c r="R176" s="228">
        <f>Q176*H176</f>
        <v>3.3600000000000003</v>
      </c>
      <c r="S176" s="228">
        <v>0</v>
      </c>
      <c r="T176" s="229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0" t="s">
        <v>162</v>
      </c>
      <c r="AT176" s="230" t="s">
        <v>158</v>
      </c>
      <c r="AU176" s="230" t="s">
        <v>134</v>
      </c>
      <c r="AY176" s="17" t="s">
        <v>155</v>
      </c>
      <c r="BE176" s="119">
        <f>IF(N176="základná",J176,0)</f>
        <v>0</v>
      </c>
      <c r="BF176" s="119">
        <f>IF(N176="znížená",J176,0)</f>
        <v>0</v>
      </c>
      <c r="BG176" s="119">
        <f>IF(N176="zákl. prenesená",J176,0)</f>
        <v>0</v>
      </c>
      <c r="BH176" s="119">
        <f>IF(N176="zníž. prenesená",J176,0)</f>
        <v>0</v>
      </c>
      <c r="BI176" s="119">
        <f>IF(N176="nulová",J176,0)</f>
        <v>0</v>
      </c>
      <c r="BJ176" s="17" t="s">
        <v>134</v>
      </c>
      <c r="BK176" s="119">
        <f>ROUND(I176*H176,2)</f>
        <v>0</v>
      </c>
      <c r="BL176" s="17" t="s">
        <v>162</v>
      </c>
      <c r="BM176" s="230" t="s">
        <v>321</v>
      </c>
    </row>
    <row r="177" spans="1:65" s="13" customFormat="1" ht="11.25">
      <c r="B177" s="231"/>
      <c r="C177" s="232"/>
      <c r="D177" s="233" t="s">
        <v>164</v>
      </c>
      <c r="E177" s="234" t="s">
        <v>1</v>
      </c>
      <c r="F177" s="235" t="s">
        <v>322</v>
      </c>
      <c r="G177" s="232"/>
      <c r="H177" s="234" t="s">
        <v>1</v>
      </c>
      <c r="I177" s="236"/>
      <c r="J177" s="232"/>
      <c r="K177" s="232"/>
      <c r="L177" s="237"/>
      <c r="M177" s="238"/>
      <c r="N177" s="239"/>
      <c r="O177" s="239"/>
      <c r="P177" s="239"/>
      <c r="Q177" s="239"/>
      <c r="R177" s="239"/>
      <c r="S177" s="239"/>
      <c r="T177" s="240"/>
      <c r="AT177" s="241" t="s">
        <v>164</v>
      </c>
      <c r="AU177" s="241" t="s">
        <v>134</v>
      </c>
      <c r="AV177" s="13" t="s">
        <v>84</v>
      </c>
      <c r="AW177" s="13" t="s">
        <v>31</v>
      </c>
      <c r="AX177" s="13" t="s">
        <v>77</v>
      </c>
      <c r="AY177" s="241" t="s">
        <v>155</v>
      </c>
    </row>
    <row r="178" spans="1:65" s="14" customFormat="1" ht="11.25">
      <c r="B178" s="242"/>
      <c r="C178" s="243"/>
      <c r="D178" s="233" t="s">
        <v>164</v>
      </c>
      <c r="E178" s="244" t="s">
        <v>1</v>
      </c>
      <c r="F178" s="245" t="s">
        <v>323</v>
      </c>
      <c r="G178" s="243"/>
      <c r="H178" s="246">
        <v>27</v>
      </c>
      <c r="I178" s="247"/>
      <c r="J178" s="243"/>
      <c r="K178" s="243"/>
      <c r="L178" s="248"/>
      <c r="M178" s="249"/>
      <c r="N178" s="250"/>
      <c r="O178" s="250"/>
      <c r="P178" s="250"/>
      <c r="Q178" s="250"/>
      <c r="R178" s="250"/>
      <c r="S178" s="250"/>
      <c r="T178" s="251"/>
      <c r="AT178" s="252" t="s">
        <v>164</v>
      </c>
      <c r="AU178" s="252" t="s">
        <v>134</v>
      </c>
      <c r="AV178" s="14" t="s">
        <v>134</v>
      </c>
      <c r="AW178" s="14" t="s">
        <v>31</v>
      </c>
      <c r="AX178" s="14" t="s">
        <v>77</v>
      </c>
      <c r="AY178" s="252" t="s">
        <v>155</v>
      </c>
    </row>
    <row r="179" spans="1:65" s="14" customFormat="1" ht="11.25">
      <c r="B179" s="242"/>
      <c r="C179" s="243"/>
      <c r="D179" s="233" t="s">
        <v>164</v>
      </c>
      <c r="E179" s="244" t="s">
        <v>1</v>
      </c>
      <c r="F179" s="245" t="s">
        <v>305</v>
      </c>
      <c r="G179" s="243"/>
      <c r="H179" s="246">
        <v>13</v>
      </c>
      <c r="I179" s="247"/>
      <c r="J179" s="243"/>
      <c r="K179" s="243"/>
      <c r="L179" s="248"/>
      <c r="M179" s="249"/>
      <c r="N179" s="250"/>
      <c r="O179" s="250"/>
      <c r="P179" s="250"/>
      <c r="Q179" s="250"/>
      <c r="R179" s="250"/>
      <c r="S179" s="250"/>
      <c r="T179" s="251"/>
      <c r="AT179" s="252" t="s">
        <v>164</v>
      </c>
      <c r="AU179" s="252" t="s">
        <v>134</v>
      </c>
      <c r="AV179" s="14" t="s">
        <v>134</v>
      </c>
      <c r="AW179" s="14" t="s">
        <v>31</v>
      </c>
      <c r="AX179" s="14" t="s">
        <v>77</v>
      </c>
      <c r="AY179" s="252" t="s">
        <v>155</v>
      </c>
    </row>
    <row r="180" spans="1:65" s="15" customFormat="1" ht="11.25">
      <c r="B180" s="269"/>
      <c r="C180" s="270"/>
      <c r="D180" s="233" t="s">
        <v>164</v>
      </c>
      <c r="E180" s="271" t="s">
        <v>1</v>
      </c>
      <c r="F180" s="272" t="s">
        <v>223</v>
      </c>
      <c r="G180" s="270"/>
      <c r="H180" s="273">
        <v>40</v>
      </c>
      <c r="I180" s="274"/>
      <c r="J180" s="270"/>
      <c r="K180" s="270"/>
      <c r="L180" s="275"/>
      <c r="M180" s="276"/>
      <c r="N180" s="277"/>
      <c r="O180" s="277"/>
      <c r="P180" s="277"/>
      <c r="Q180" s="277"/>
      <c r="R180" s="277"/>
      <c r="S180" s="277"/>
      <c r="T180" s="278"/>
      <c r="AT180" s="279" t="s">
        <v>164</v>
      </c>
      <c r="AU180" s="279" t="s">
        <v>134</v>
      </c>
      <c r="AV180" s="15" t="s">
        <v>162</v>
      </c>
      <c r="AW180" s="15" t="s">
        <v>31</v>
      </c>
      <c r="AX180" s="15" t="s">
        <v>84</v>
      </c>
      <c r="AY180" s="279" t="s">
        <v>155</v>
      </c>
    </row>
    <row r="181" spans="1:65" s="2" customFormat="1" ht="19.899999999999999" customHeight="1">
      <c r="A181" s="35"/>
      <c r="B181" s="36"/>
      <c r="C181" s="253" t="s">
        <v>211</v>
      </c>
      <c r="D181" s="253" t="s">
        <v>166</v>
      </c>
      <c r="E181" s="254" t="s">
        <v>324</v>
      </c>
      <c r="F181" s="255" t="s">
        <v>325</v>
      </c>
      <c r="G181" s="256" t="s">
        <v>180</v>
      </c>
      <c r="H181" s="257">
        <v>41.6</v>
      </c>
      <c r="I181" s="258"/>
      <c r="J181" s="259">
        <f>ROUND(I181*H181,2)</f>
        <v>0</v>
      </c>
      <c r="K181" s="260"/>
      <c r="L181" s="261"/>
      <c r="M181" s="262" t="s">
        <v>1</v>
      </c>
      <c r="N181" s="263" t="s">
        <v>43</v>
      </c>
      <c r="O181" s="76"/>
      <c r="P181" s="228">
        <f>O181*H181</f>
        <v>0</v>
      </c>
      <c r="Q181" s="228">
        <v>0.13</v>
      </c>
      <c r="R181" s="228">
        <f>Q181*H181</f>
        <v>5.4080000000000004</v>
      </c>
      <c r="S181" s="228">
        <v>0</v>
      </c>
      <c r="T181" s="229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0" t="s">
        <v>169</v>
      </c>
      <c r="AT181" s="230" t="s">
        <v>166</v>
      </c>
      <c r="AU181" s="230" t="s">
        <v>134</v>
      </c>
      <c r="AY181" s="17" t="s">
        <v>155</v>
      </c>
      <c r="BE181" s="119">
        <f>IF(N181="základná",J181,0)</f>
        <v>0</v>
      </c>
      <c r="BF181" s="119">
        <f>IF(N181="znížená",J181,0)</f>
        <v>0</v>
      </c>
      <c r="BG181" s="119">
        <f>IF(N181="zákl. prenesená",J181,0)</f>
        <v>0</v>
      </c>
      <c r="BH181" s="119">
        <f>IF(N181="zníž. prenesená",J181,0)</f>
        <v>0</v>
      </c>
      <c r="BI181" s="119">
        <f>IF(N181="nulová",J181,0)</f>
        <v>0</v>
      </c>
      <c r="BJ181" s="17" t="s">
        <v>134</v>
      </c>
      <c r="BK181" s="119">
        <f>ROUND(I181*H181,2)</f>
        <v>0</v>
      </c>
      <c r="BL181" s="17" t="s">
        <v>162</v>
      </c>
      <c r="BM181" s="230" t="s">
        <v>326</v>
      </c>
    </row>
    <row r="182" spans="1:65" s="14" customFormat="1" ht="11.25">
      <c r="B182" s="242"/>
      <c r="C182" s="243"/>
      <c r="D182" s="233" t="s">
        <v>164</v>
      </c>
      <c r="E182" s="243"/>
      <c r="F182" s="245" t="s">
        <v>327</v>
      </c>
      <c r="G182" s="243"/>
      <c r="H182" s="246">
        <v>41.6</v>
      </c>
      <c r="I182" s="247"/>
      <c r="J182" s="243"/>
      <c r="K182" s="243"/>
      <c r="L182" s="248"/>
      <c r="M182" s="249"/>
      <c r="N182" s="250"/>
      <c r="O182" s="250"/>
      <c r="P182" s="250"/>
      <c r="Q182" s="250"/>
      <c r="R182" s="250"/>
      <c r="S182" s="250"/>
      <c r="T182" s="251"/>
      <c r="AT182" s="252" t="s">
        <v>164</v>
      </c>
      <c r="AU182" s="252" t="s">
        <v>134</v>
      </c>
      <c r="AV182" s="14" t="s">
        <v>134</v>
      </c>
      <c r="AW182" s="14" t="s">
        <v>4</v>
      </c>
      <c r="AX182" s="14" t="s">
        <v>84</v>
      </c>
      <c r="AY182" s="252" t="s">
        <v>155</v>
      </c>
    </row>
    <row r="183" spans="1:65" s="2" customFormat="1" ht="22.15" customHeight="1">
      <c r="A183" s="35"/>
      <c r="B183" s="36"/>
      <c r="C183" s="218" t="s">
        <v>217</v>
      </c>
      <c r="D183" s="218" t="s">
        <v>158</v>
      </c>
      <c r="E183" s="219" t="s">
        <v>328</v>
      </c>
      <c r="F183" s="220" t="s">
        <v>329</v>
      </c>
      <c r="G183" s="221" t="s">
        <v>180</v>
      </c>
      <c r="H183" s="222">
        <v>6</v>
      </c>
      <c r="I183" s="223"/>
      <c r="J183" s="224">
        <f>ROUND(I183*H183,2)</f>
        <v>0</v>
      </c>
      <c r="K183" s="225"/>
      <c r="L183" s="38"/>
      <c r="M183" s="226" t="s">
        <v>1</v>
      </c>
      <c r="N183" s="227" t="s">
        <v>43</v>
      </c>
      <c r="O183" s="76"/>
      <c r="P183" s="228">
        <f>O183*H183</f>
        <v>0</v>
      </c>
      <c r="Q183" s="228">
        <v>0.112</v>
      </c>
      <c r="R183" s="228">
        <f>Q183*H183</f>
        <v>0.67200000000000004</v>
      </c>
      <c r="S183" s="228">
        <v>0</v>
      </c>
      <c r="T183" s="229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0" t="s">
        <v>162</v>
      </c>
      <c r="AT183" s="230" t="s">
        <v>158</v>
      </c>
      <c r="AU183" s="230" t="s">
        <v>134</v>
      </c>
      <c r="AY183" s="17" t="s">
        <v>155</v>
      </c>
      <c r="BE183" s="119">
        <f>IF(N183="základná",J183,0)</f>
        <v>0</v>
      </c>
      <c r="BF183" s="119">
        <f>IF(N183="znížená",J183,0)</f>
        <v>0</v>
      </c>
      <c r="BG183" s="119">
        <f>IF(N183="zákl. prenesená",J183,0)</f>
        <v>0</v>
      </c>
      <c r="BH183" s="119">
        <f>IF(N183="zníž. prenesená",J183,0)</f>
        <v>0</v>
      </c>
      <c r="BI183" s="119">
        <f>IF(N183="nulová",J183,0)</f>
        <v>0</v>
      </c>
      <c r="BJ183" s="17" t="s">
        <v>134</v>
      </c>
      <c r="BK183" s="119">
        <f>ROUND(I183*H183,2)</f>
        <v>0</v>
      </c>
      <c r="BL183" s="17" t="s">
        <v>162</v>
      </c>
      <c r="BM183" s="230" t="s">
        <v>330</v>
      </c>
    </row>
    <row r="184" spans="1:65" s="13" customFormat="1" ht="11.25">
      <c r="B184" s="231"/>
      <c r="C184" s="232"/>
      <c r="D184" s="233" t="s">
        <v>164</v>
      </c>
      <c r="E184" s="234" t="s">
        <v>1</v>
      </c>
      <c r="F184" s="235" t="s">
        <v>306</v>
      </c>
      <c r="G184" s="232"/>
      <c r="H184" s="234" t="s">
        <v>1</v>
      </c>
      <c r="I184" s="236"/>
      <c r="J184" s="232"/>
      <c r="K184" s="232"/>
      <c r="L184" s="237"/>
      <c r="M184" s="238"/>
      <c r="N184" s="239"/>
      <c r="O184" s="239"/>
      <c r="P184" s="239"/>
      <c r="Q184" s="239"/>
      <c r="R184" s="239"/>
      <c r="S184" s="239"/>
      <c r="T184" s="240"/>
      <c r="AT184" s="241" t="s">
        <v>164</v>
      </c>
      <c r="AU184" s="241" t="s">
        <v>134</v>
      </c>
      <c r="AV184" s="13" t="s">
        <v>84</v>
      </c>
      <c r="AW184" s="13" t="s">
        <v>31</v>
      </c>
      <c r="AX184" s="13" t="s">
        <v>77</v>
      </c>
      <c r="AY184" s="241" t="s">
        <v>155</v>
      </c>
    </row>
    <row r="185" spans="1:65" s="14" customFormat="1" ht="11.25">
      <c r="B185" s="242"/>
      <c r="C185" s="243"/>
      <c r="D185" s="233" t="s">
        <v>164</v>
      </c>
      <c r="E185" s="244" t="s">
        <v>1</v>
      </c>
      <c r="F185" s="245" t="s">
        <v>331</v>
      </c>
      <c r="G185" s="243"/>
      <c r="H185" s="246">
        <v>6</v>
      </c>
      <c r="I185" s="247"/>
      <c r="J185" s="243"/>
      <c r="K185" s="243"/>
      <c r="L185" s="248"/>
      <c r="M185" s="249"/>
      <c r="N185" s="250"/>
      <c r="O185" s="250"/>
      <c r="P185" s="250"/>
      <c r="Q185" s="250"/>
      <c r="R185" s="250"/>
      <c r="S185" s="250"/>
      <c r="T185" s="251"/>
      <c r="AT185" s="252" t="s">
        <v>164</v>
      </c>
      <c r="AU185" s="252" t="s">
        <v>134</v>
      </c>
      <c r="AV185" s="14" t="s">
        <v>134</v>
      </c>
      <c r="AW185" s="14" t="s">
        <v>31</v>
      </c>
      <c r="AX185" s="14" t="s">
        <v>84</v>
      </c>
      <c r="AY185" s="252" t="s">
        <v>155</v>
      </c>
    </row>
    <row r="186" spans="1:65" s="2" customFormat="1" ht="22.15" customHeight="1">
      <c r="A186" s="35"/>
      <c r="B186" s="36"/>
      <c r="C186" s="253" t="s">
        <v>248</v>
      </c>
      <c r="D186" s="253" t="s">
        <v>166</v>
      </c>
      <c r="E186" s="254" t="s">
        <v>332</v>
      </c>
      <c r="F186" s="255" t="s">
        <v>333</v>
      </c>
      <c r="G186" s="256" t="s">
        <v>180</v>
      </c>
      <c r="H186" s="257">
        <v>6.12</v>
      </c>
      <c r="I186" s="258"/>
      <c r="J186" s="259">
        <f>ROUND(I186*H186,2)</f>
        <v>0</v>
      </c>
      <c r="K186" s="260"/>
      <c r="L186" s="261"/>
      <c r="M186" s="262" t="s">
        <v>1</v>
      </c>
      <c r="N186" s="263" t="s">
        <v>43</v>
      </c>
      <c r="O186" s="76"/>
      <c r="P186" s="228">
        <f>O186*H186</f>
        <v>0</v>
      </c>
      <c r="Q186" s="228">
        <v>0.13800000000000001</v>
      </c>
      <c r="R186" s="228">
        <f>Q186*H186</f>
        <v>0.84456000000000009</v>
      </c>
      <c r="S186" s="228">
        <v>0</v>
      </c>
      <c r="T186" s="229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0" t="s">
        <v>169</v>
      </c>
      <c r="AT186" s="230" t="s">
        <v>166</v>
      </c>
      <c r="AU186" s="230" t="s">
        <v>134</v>
      </c>
      <c r="AY186" s="17" t="s">
        <v>155</v>
      </c>
      <c r="BE186" s="119">
        <f>IF(N186="základná",J186,0)</f>
        <v>0</v>
      </c>
      <c r="BF186" s="119">
        <f>IF(N186="znížená",J186,0)</f>
        <v>0</v>
      </c>
      <c r="BG186" s="119">
        <f>IF(N186="zákl. prenesená",J186,0)</f>
        <v>0</v>
      </c>
      <c r="BH186" s="119">
        <f>IF(N186="zníž. prenesená",J186,0)</f>
        <v>0</v>
      </c>
      <c r="BI186" s="119">
        <f>IF(N186="nulová",J186,0)</f>
        <v>0</v>
      </c>
      <c r="BJ186" s="17" t="s">
        <v>134</v>
      </c>
      <c r="BK186" s="119">
        <f>ROUND(I186*H186,2)</f>
        <v>0</v>
      </c>
      <c r="BL186" s="17" t="s">
        <v>162</v>
      </c>
      <c r="BM186" s="230" t="s">
        <v>334</v>
      </c>
    </row>
    <row r="187" spans="1:65" s="14" customFormat="1" ht="11.25">
      <c r="B187" s="242"/>
      <c r="C187" s="243"/>
      <c r="D187" s="233" t="s">
        <v>164</v>
      </c>
      <c r="E187" s="243"/>
      <c r="F187" s="245" t="s">
        <v>335</v>
      </c>
      <c r="G187" s="243"/>
      <c r="H187" s="246">
        <v>6.12</v>
      </c>
      <c r="I187" s="247"/>
      <c r="J187" s="243"/>
      <c r="K187" s="243"/>
      <c r="L187" s="248"/>
      <c r="M187" s="249"/>
      <c r="N187" s="250"/>
      <c r="O187" s="250"/>
      <c r="P187" s="250"/>
      <c r="Q187" s="250"/>
      <c r="R187" s="250"/>
      <c r="S187" s="250"/>
      <c r="T187" s="251"/>
      <c r="AT187" s="252" t="s">
        <v>164</v>
      </c>
      <c r="AU187" s="252" t="s">
        <v>134</v>
      </c>
      <c r="AV187" s="14" t="s">
        <v>134</v>
      </c>
      <c r="AW187" s="14" t="s">
        <v>4</v>
      </c>
      <c r="AX187" s="14" t="s">
        <v>84</v>
      </c>
      <c r="AY187" s="252" t="s">
        <v>155</v>
      </c>
    </row>
    <row r="188" spans="1:65" s="12" customFormat="1" ht="22.9" customHeight="1">
      <c r="B188" s="202"/>
      <c r="C188" s="203"/>
      <c r="D188" s="204" t="s">
        <v>76</v>
      </c>
      <c r="E188" s="216" t="s">
        <v>169</v>
      </c>
      <c r="F188" s="216" t="s">
        <v>336</v>
      </c>
      <c r="G188" s="203"/>
      <c r="H188" s="203"/>
      <c r="I188" s="206"/>
      <c r="J188" s="217">
        <f>BK188</f>
        <v>0</v>
      </c>
      <c r="K188" s="203"/>
      <c r="L188" s="208"/>
      <c r="M188" s="209"/>
      <c r="N188" s="210"/>
      <c r="O188" s="210"/>
      <c r="P188" s="211">
        <f>SUM(P189:P192)</f>
        <v>0</v>
      </c>
      <c r="Q188" s="210"/>
      <c r="R188" s="211">
        <f>SUM(R189:R192)</f>
        <v>0.87128000000000005</v>
      </c>
      <c r="S188" s="210"/>
      <c r="T188" s="212">
        <f>SUM(T189:T192)</f>
        <v>0</v>
      </c>
      <c r="AR188" s="213" t="s">
        <v>84</v>
      </c>
      <c r="AT188" s="214" t="s">
        <v>76</v>
      </c>
      <c r="AU188" s="214" t="s">
        <v>84</v>
      </c>
      <c r="AY188" s="213" t="s">
        <v>155</v>
      </c>
      <c r="BK188" s="215">
        <f>SUM(BK189:BK192)</f>
        <v>0</v>
      </c>
    </row>
    <row r="189" spans="1:65" s="2" customFormat="1" ht="22.15" customHeight="1">
      <c r="A189" s="35"/>
      <c r="B189" s="36"/>
      <c r="C189" s="218" t="s">
        <v>249</v>
      </c>
      <c r="D189" s="218" t="s">
        <v>158</v>
      </c>
      <c r="E189" s="219" t="s">
        <v>337</v>
      </c>
      <c r="F189" s="220" t="s">
        <v>338</v>
      </c>
      <c r="G189" s="221" t="s">
        <v>161</v>
      </c>
      <c r="H189" s="222">
        <v>2</v>
      </c>
      <c r="I189" s="223"/>
      <c r="J189" s="224">
        <f>ROUND(I189*H189,2)</f>
        <v>0</v>
      </c>
      <c r="K189" s="225"/>
      <c r="L189" s="38"/>
      <c r="M189" s="226" t="s">
        <v>1</v>
      </c>
      <c r="N189" s="227" t="s">
        <v>43</v>
      </c>
      <c r="O189" s="76"/>
      <c r="P189" s="228">
        <f>O189*H189</f>
        <v>0</v>
      </c>
      <c r="Q189" s="228">
        <v>4.1999999999999997E-3</v>
      </c>
      <c r="R189" s="228">
        <f>Q189*H189</f>
        <v>8.3999999999999995E-3</v>
      </c>
      <c r="S189" s="228">
        <v>0</v>
      </c>
      <c r="T189" s="229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0" t="s">
        <v>162</v>
      </c>
      <c r="AT189" s="230" t="s">
        <v>158</v>
      </c>
      <c r="AU189" s="230" t="s">
        <v>134</v>
      </c>
      <c r="AY189" s="17" t="s">
        <v>155</v>
      </c>
      <c r="BE189" s="119">
        <f>IF(N189="základná",J189,0)</f>
        <v>0</v>
      </c>
      <c r="BF189" s="119">
        <f>IF(N189="znížená",J189,0)</f>
        <v>0</v>
      </c>
      <c r="BG189" s="119">
        <f>IF(N189="zákl. prenesená",J189,0)</f>
        <v>0</v>
      </c>
      <c r="BH189" s="119">
        <f>IF(N189="zníž. prenesená",J189,0)</f>
        <v>0</v>
      </c>
      <c r="BI189" s="119">
        <f>IF(N189="nulová",J189,0)</f>
        <v>0</v>
      </c>
      <c r="BJ189" s="17" t="s">
        <v>134</v>
      </c>
      <c r="BK189" s="119">
        <f>ROUND(I189*H189,2)</f>
        <v>0</v>
      </c>
      <c r="BL189" s="17" t="s">
        <v>162</v>
      </c>
      <c r="BM189" s="230" t="s">
        <v>339</v>
      </c>
    </row>
    <row r="190" spans="1:65" s="2" customFormat="1" ht="22.15" customHeight="1">
      <c r="A190" s="35"/>
      <c r="B190" s="36"/>
      <c r="C190" s="253" t="s">
        <v>182</v>
      </c>
      <c r="D190" s="253" t="s">
        <v>166</v>
      </c>
      <c r="E190" s="254" t="s">
        <v>340</v>
      </c>
      <c r="F190" s="255" t="s">
        <v>341</v>
      </c>
      <c r="G190" s="256" t="s">
        <v>161</v>
      </c>
      <c r="H190" s="257">
        <v>2</v>
      </c>
      <c r="I190" s="258"/>
      <c r="J190" s="259">
        <f>ROUND(I190*H190,2)</f>
        <v>0</v>
      </c>
      <c r="K190" s="260"/>
      <c r="L190" s="261"/>
      <c r="M190" s="262" t="s">
        <v>1</v>
      </c>
      <c r="N190" s="263" t="s">
        <v>43</v>
      </c>
      <c r="O190" s="76"/>
      <c r="P190" s="228">
        <f>O190*H190</f>
        <v>0</v>
      </c>
      <c r="Q190" s="228">
        <v>1.52E-2</v>
      </c>
      <c r="R190" s="228">
        <f>Q190*H190</f>
        <v>3.04E-2</v>
      </c>
      <c r="S190" s="228">
        <v>0</v>
      </c>
      <c r="T190" s="229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0" t="s">
        <v>169</v>
      </c>
      <c r="AT190" s="230" t="s">
        <v>166</v>
      </c>
      <c r="AU190" s="230" t="s">
        <v>134</v>
      </c>
      <c r="AY190" s="17" t="s">
        <v>155</v>
      </c>
      <c r="BE190" s="119">
        <f>IF(N190="základná",J190,0)</f>
        <v>0</v>
      </c>
      <c r="BF190" s="119">
        <f>IF(N190="znížená",J190,0)</f>
        <v>0</v>
      </c>
      <c r="BG190" s="119">
        <f>IF(N190="zákl. prenesená",J190,0)</f>
        <v>0</v>
      </c>
      <c r="BH190" s="119">
        <f>IF(N190="zníž. prenesená",J190,0)</f>
        <v>0</v>
      </c>
      <c r="BI190" s="119">
        <f>IF(N190="nulová",J190,0)</f>
        <v>0</v>
      </c>
      <c r="BJ190" s="17" t="s">
        <v>134</v>
      </c>
      <c r="BK190" s="119">
        <f>ROUND(I190*H190,2)</f>
        <v>0</v>
      </c>
      <c r="BL190" s="17" t="s">
        <v>162</v>
      </c>
      <c r="BM190" s="230" t="s">
        <v>342</v>
      </c>
    </row>
    <row r="191" spans="1:65" s="2" customFormat="1" ht="22.15" customHeight="1">
      <c r="A191" s="35"/>
      <c r="B191" s="36"/>
      <c r="C191" s="253" t="s">
        <v>251</v>
      </c>
      <c r="D191" s="253" t="s">
        <v>166</v>
      </c>
      <c r="E191" s="254" t="s">
        <v>343</v>
      </c>
      <c r="F191" s="255" t="s">
        <v>344</v>
      </c>
      <c r="G191" s="256" t="s">
        <v>161</v>
      </c>
      <c r="H191" s="257">
        <v>2</v>
      </c>
      <c r="I191" s="258"/>
      <c r="J191" s="259">
        <f>ROUND(I191*H191,2)</f>
        <v>0</v>
      </c>
      <c r="K191" s="260"/>
      <c r="L191" s="261"/>
      <c r="M191" s="262" t="s">
        <v>1</v>
      </c>
      <c r="N191" s="263" t="s">
        <v>43</v>
      </c>
      <c r="O191" s="76"/>
      <c r="P191" s="228">
        <f>O191*H191</f>
        <v>0</v>
      </c>
      <c r="Q191" s="228">
        <v>2E-3</v>
      </c>
      <c r="R191" s="228">
        <f>Q191*H191</f>
        <v>4.0000000000000001E-3</v>
      </c>
      <c r="S191" s="228">
        <v>0</v>
      </c>
      <c r="T191" s="229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0" t="s">
        <v>169</v>
      </c>
      <c r="AT191" s="230" t="s">
        <v>166</v>
      </c>
      <c r="AU191" s="230" t="s">
        <v>134</v>
      </c>
      <c r="AY191" s="17" t="s">
        <v>155</v>
      </c>
      <c r="BE191" s="119">
        <f>IF(N191="základná",J191,0)</f>
        <v>0</v>
      </c>
      <c r="BF191" s="119">
        <f>IF(N191="znížená",J191,0)</f>
        <v>0</v>
      </c>
      <c r="BG191" s="119">
        <f>IF(N191="zákl. prenesená",J191,0)</f>
        <v>0</v>
      </c>
      <c r="BH191" s="119">
        <f>IF(N191="zníž. prenesená",J191,0)</f>
        <v>0</v>
      </c>
      <c r="BI191" s="119">
        <f>IF(N191="nulová",J191,0)</f>
        <v>0</v>
      </c>
      <c r="BJ191" s="17" t="s">
        <v>134</v>
      </c>
      <c r="BK191" s="119">
        <f>ROUND(I191*H191,2)</f>
        <v>0</v>
      </c>
      <c r="BL191" s="17" t="s">
        <v>162</v>
      </c>
      <c r="BM191" s="230" t="s">
        <v>345</v>
      </c>
    </row>
    <row r="192" spans="1:65" s="2" customFormat="1" ht="22.15" customHeight="1">
      <c r="A192" s="35"/>
      <c r="B192" s="36"/>
      <c r="C192" s="218" t="s">
        <v>239</v>
      </c>
      <c r="D192" s="218" t="s">
        <v>158</v>
      </c>
      <c r="E192" s="219" t="s">
        <v>346</v>
      </c>
      <c r="F192" s="220" t="s">
        <v>347</v>
      </c>
      <c r="G192" s="221" t="s">
        <v>161</v>
      </c>
      <c r="H192" s="222">
        <v>2</v>
      </c>
      <c r="I192" s="223"/>
      <c r="J192" s="224">
        <f>ROUND(I192*H192,2)</f>
        <v>0</v>
      </c>
      <c r="K192" s="225"/>
      <c r="L192" s="38"/>
      <c r="M192" s="226" t="s">
        <v>1</v>
      </c>
      <c r="N192" s="227" t="s">
        <v>43</v>
      </c>
      <c r="O192" s="76"/>
      <c r="P192" s="228">
        <f>O192*H192</f>
        <v>0</v>
      </c>
      <c r="Q192" s="228">
        <v>0.41424</v>
      </c>
      <c r="R192" s="228">
        <f>Q192*H192</f>
        <v>0.82847999999999999</v>
      </c>
      <c r="S192" s="228">
        <v>0</v>
      </c>
      <c r="T192" s="229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0" t="s">
        <v>162</v>
      </c>
      <c r="AT192" s="230" t="s">
        <v>158</v>
      </c>
      <c r="AU192" s="230" t="s">
        <v>134</v>
      </c>
      <c r="AY192" s="17" t="s">
        <v>155</v>
      </c>
      <c r="BE192" s="119">
        <f>IF(N192="základná",J192,0)</f>
        <v>0</v>
      </c>
      <c r="BF192" s="119">
        <f>IF(N192="znížená",J192,0)</f>
        <v>0</v>
      </c>
      <c r="BG192" s="119">
        <f>IF(N192="zákl. prenesená",J192,0)</f>
        <v>0</v>
      </c>
      <c r="BH192" s="119">
        <f>IF(N192="zníž. prenesená",J192,0)</f>
        <v>0</v>
      </c>
      <c r="BI192" s="119">
        <f>IF(N192="nulová",J192,0)</f>
        <v>0</v>
      </c>
      <c r="BJ192" s="17" t="s">
        <v>134</v>
      </c>
      <c r="BK192" s="119">
        <f>ROUND(I192*H192,2)</f>
        <v>0</v>
      </c>
      <c r="BL192" s="17" t="s">
        <v>162</v>
      </c>
      <c r="BM192" s="230" t="s">
        <v>348</v>
      </c>
    </row>
    <row r="193" spans="1:65" s="12" customFormat="1" ht="22.9" customHeight="1">
      <c r="B193" s="202"/>
      <c r="C193" s="203"/>
      <c r="D193" s="204" t="s">
        <v>76</v>
      </c>
      <c r="E193" s="216" t="s">
        <v>156</v>
      </c>
      <c r="F193" s="216" t="s">
        <v>157</v>
      </c>
      <c r="G193" s="203"/>
      <c r="H193" s="203"/>
      <c r="I193" s="206"/>
      <c r="J193" s="217">
        <f>BK193</f>
        <v>0</v>
      </c>
      <c r="K193" s="203"/>
      <c r="L193" s="208"/>
      <c r="M193" s="209"/>
      <c r="N193" s="210"/>
      <c r="O193" s="210"/>
      <c r="P193" s="211">
        <f>SUM(P194:P239)</f>
        <v>0</v>
      </c>
      <c r="Q193" s="210"/>
      <c r="R193" s="211">
        <f>SUM(R194:R239)</f>
        <v>9.0323971999999983</v>
      </c>
      <c r="S193" s="210"/>
      <c r="T193" s="212">
        <f>SUM(T194:T239)</f>
        <v>0.32200000000000001</v>
      </c>
      <c r="AR193" s="213" t="s">
        <v>84</v>
      </c>
      <c r="AT193" s="214" t="s">
        <v>76</v>
      </c>
      <c r="AU193" s="214" t="s">
        <v>84</v>
      </c>
      <c r="AY193" s="213" t="s">
        <v>155</v>
      </c>
      <c r="BK193" s="215">
        <f>SUM(BK194:BK239)</f>
        <v>0</v>
      </c>
    </row>
    <row r="194" spans="1:65" s="2" customFormat="1" ht="22.15" customHeight="1">
      <c r="A194" s="35"/>
      <c r="B194" s="36"/>
      <c r="C194" s="218" t="s">
        <v>252</v>
      </c>
      <c r="D194" s="218" t="s">
        <v>158</v>
      </c>
      <c r="E194" s="219" t="s">
        <v>159</v>
      </c>
      <c r="F194" s="220" t="s">
        <v>160</v>
      </c>
      <c r="G194" s="221" t="s">
        <v>161</v>
      </c>
      <c r="H194" s="222">
        <v>5</v>
      </c>
      <c r="I194" s="223"/>
      <c r="J194" s="224">
        <f>ROUND(I194*H194,2)</f>
        <v>0</v>
      </c>
      <c r="K194" s="225"/>
      <c r="L194" s="38"/>
      <c r="M194" s="226" t="s">
        <v>1</v>
      </c>
      <c r="N194" s="227" t="s">
        <v>43</v>
      </c>
      <c r="O194" s="76"/>
      <c r="P194" s="228">
        <f>O194*H194</f>
        <v>0</v>
      </c>
      <c r="Q194" s="228">
        <v>0.22133</v>
      </c>
      <c r="R194" s="228">
        <f>Q194*H194</f>
        <v>1.1066499999999999</v>
      </c>
      <c r="S194" s="228">
        <v>0</v>
      </c>
      <c r="T194" s="229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0" t="s">
        <v>162</v>
      </c>
      <c r="AT194" s="230" t="s">
        <v>158</v>
      </c>
      <c r="AU194" s="230" t="s">
        <v>134</v>
      </c>
      <c r="AY194" s="17" t="s">
        <v>155</v>
      </c>
      <c r="BE194" s="119">
        <f>IF(N194="základná",J194,0)</f>
        <v>0</v>
      </c>
      <c r="BF194" s="119">
        <f>IF(N194="znížená",J194,0)</f>
        <v>0</v>
      </c>
      <c r="BG194" s="119">
        <f>IF(N194="zákl. prenesená",J194,0)</f>
        <v>0</v>
      </c>
      <c r="BH194" s="119">
        <f>IF(N194="zníž. prenesená",J194,0)</f>
        <v>0</v>
      </c>
      <c r="BI194" s="119">
        <f>IF(N194="nulová",J194,0)</f>
        <v>0</v>
      </c>
      <c r="BJ194" s="17" t="s">
        <v>134</v>
      </c>
      <c r="BK194" s="119">
        <f>ROUND(I194*H194,2)</f>
        <v>0</v>
      </c>
      <c r="BL194" s="17" t="s">
        <v>162</v>
      </c>
      <c r="BM194" s="230" t="s">
        <v>349</v>
      </c>
    </row>
    <row r="195" spans="1:65" s="13" customFormat="1" ht="11.25">
      <c r="B195" s="231"/>
      <c r="C195" s="232"/>
      <c r="D195" s="233" t="s">
        <v>164</v>
      </c>
      <c r="E195" s="234" t="s">
        <v>1</v>
      </c>
      <c r="F195" s="235" t="s">
        <v>350</v>
      </c>
      <c r="G195" s="232"/>
      <c r="H195" s="234" t="s">
        <v>1</v>
      </c>
      <c r="I195" s="236"/>
      <c r="J195" s="232"/>
      <c r="K195" s="232"/>
      <c r="L195" s="237"/>
      <c r="M195" s="238"/>
      <c r="N195" s="239"/>
      <c r="O195" s="239"/>
      <c r="P195" s="239"/>
      <c r="Q195" s="239"/>
      <c r="R195" s="239"/>
      <c r="S195" s="239"/>
      <c r="T195" s="240"/>
      <c r="AT195" s="241" t="s">
        <v>164</v>
      </c>
      <c r="AU195" s="241" t="s">
        <v>134</v>
      </c>
      <c r="AV195" s="13" t="s">
        <v>84</v>
      </c>
      <c r="AW195" s="13" t="s">
        <v>31</v>
      </c>
      <c r="AX195" s="13" t="s">
        <v>77</v>
      </c>
      <c r="AY195" s="241" t="s">
        <v>155</v>
      </c>
    </row>
    <row r="196" spans="1:65" s="14" customFormat="1" ht="11.25">
      <c r="B196" s="242"/>
      <c r="C196" s="243"/>
      <c r="D196" s="233" t="s">
        <v>164</v>
      </c>
      <c r="E196" s="244" t="s">
        <v>1</v>
      </c>
      <c r="F196" s="245" t="s">
        <v>254</v>
      </c>
      <c r="G196" s="243"/>
      <c r="H196" s="246">
        <v>2</v>
      </c>
      <c r="I196" s="247"/>
      <c r="J196" s="243"/>
      <c r="K196" s="243"/>
      <c r="L196" s="248"/>
      <c r="M196" s="249"/>
      <c r="N196" s="250"/>
      <c r="O196" s="250"/>
      <c r="P196" s="250"/>
      <c r="Q196" s="250"/>
      <c r="R196" s="250"/>
      <c r="S196" s="250"/>
      <c r="T196" s="251"/>
      <c r="AT196" s="252" t="s">
        <v>164</v>
      </c>
      <c r="AU196" s="252" t="s">
        <v>134</v>
      </c>
      <c r="AV196" s="14" t="s">
        <v>134</v>
      </c>
      <c r="AW196" s="14" t="s">
        <v>31</v>
      </c>
      <c r="AX196" s="14" t="s">
        <v>77</v>
      </c>
      <c r="AY196" s="252" t="s">
        <v>155</v>
      </c>
    </row>
    <row r="197" spans="1:65" s="13" customFormat="1" ht="11.25">
      <c r="B197" s="231"/>
      <c r="C197" s="232"/>
      <c r="D197" s="233" t="s">
        <v>164</v>
      </c>
      <c r="E197" s="234" t="s">
        <v>1</v>
      </c>
      <c r="F197" s="235" t="s">
        <v>351</v>
      </c>
      <c r="G197" s="232"/>
      <c r="H197" s="234" t="s">
        <v>1</v>
      </c>
      <c r="I197" s="236"/>
      <c r="J197" s="232"/>
      <c r="K197" s="232"/>
      <c r="L197" s="237"/>
      <c r="M197" s="238"/>
      <c r="N197" s="239"/>
      <c r="O197" s="239"/>
      <c r="P197" s="239"/>
      <c r="Q197" s="239"/>
      <c r="R197" s="239"/>
      <c r="S197" s="239"/>
      <c r="T197" s="240"/>
      <c r="AT197" s="241" t="s">
        <v>164</v>
      </c>
      <c r="AU197" s="241" t="s">
        <v>134</v>
      </c>
      <c r="AV197" s="13" t="s">
        <v>84</v>
      </c>
      <c r="AW197" s="13" t="s">
        <v>31</v>
      </c>
      <c r="AX197" s="13" t="s">
        <v>77</v>
      </c>
      <c r="AY197" s="241" t="s">
        <v>155</v>
      </c>
    </row>
    <row r="198" spans="1:65" s="14" customFormat="1" ht="11.25">
      <c r="B198" s="242"/>
      <c r="C198" s="243"/>
      <c r="D198" s="233" t="s">
        <v>164</v>
      </c>
      <c r="E198" s="244" t="s">
        <v>1</v>
      </c>
      <c r="F198" s="245" t="s">
        <v>307</v>
      </c>
      <c r="G198" s="243"/>
      <c r="H198" s="246">
        <v>3</v>
      </c>
      <c r="I198" s="247"/>
      <c r="J198" s="243"/>
      <c r="K198" s="243"/>
      <c r="L198" s="248"/>
      <c r="M198" s="249"/>
      <c r="N198" s="250"/>
      <c r="O198" s="250"/>
      <c r="P198" s="250"/>
      <c r="Q198" s="250"/>
      <c r="R198" s="250"/>
      <c r="S198" s="250"/>
      <c r="T198" s="251"/>
      <c r="AT198" s="252" t="s">
        <v>164</v>
      </c>
      <c r="AU198" s="252" t="s">
        <v>134</v>
      </c>
      <c r="AV198" s="14" t="s">
        <v>134</v>
      </c>
      <c r="AW198" s="14" t="s">
        <v>31</v>
      </c>
      <c r="AX198" s="14" t="s">
        <v>77</v>
      </c>
      <c r="AY198" s="252" t="s">
        <v>155</v>
      </c>
    </row>
    <row r="199" spans="1:65" s="15" customFormat="1" ht="11.25">
      <c r="B199" s="269"/>
      <c r="C199" s="270"/>
      <c r="D199" s="233" t="s">
        <v>164</v>
      </c>
      <c r="E199" s="271" t="s">
        <v>1</v>
      </c>
      <c r="F199" s="272" t="s">
        <v>223</v>
      </c>
      <c r="G199" s="270"/>
      <c r="H199" s="273">
        <v>5</v>
      </c>
      <c r="I199" s="274"/>
      <c r="J199" s="270"/>
      <c r="K199" s="270"/>
      <c r="L199" s="275"/>
      <c r="M199" s="276"/>
      <c r="N199" s="277"/>
      <c r="O199" s="277"/>
      <c r="P199" s="277"/>
      <c r="Q199" s="277"/>
      <c r="R199" s="277"/>
      <c r="S199" s="277"/>
      <c r="T199" s="278"/>
      <c r="AT199" s="279" t="s">
        <v>164</v>
      </c>
      <c r="AU199" s="279" t="s">
        <v>134</v>
      </c>
      <c r="AV199" s="15" t="s">
        <v>162</v>
      </c>
      <c r="AW199" s="15" t="s">
        <v>31</v>
      </c>
      <c r="AX199" s="15" t="s">
        <v>84</v>
      </c>
      <c r="AY199" s="279" t="s">
        <v>155</v>
      </c>
    </row>
    <row r="200" spans="1:65" s="2" customFormat="1" ht="34.9" customHeight="1">
      <c r="A200" s="35"/>
      <c r="B200" s="36"/>
      <c r="C200" s="253" t="s">
        <v>7</v>
      </c>
      <c r="D200" s="253" t="s">
        <v>166</v>
      </c>
      <c r="E200" s="254" t="s">
        <v>167</v>
      </c>
      <c r="F200" s="255" t="s">
        <v>352</v>
      </c>
      <c r="G200" s="256" t="s">
        <v>161</v>
      </c>
      <c r="H200" s="257">
        <v>1</v>
      </c>
      <c r="I200" s="258"/>
      <c r="J200" s="259">
        <f t="shared" ref="J200:J205" si="5">ROUND(I200*H200,2)</f>
        <v>0</v>
      </c>
      <c r="K200" s="260"/>
      <c r="L200" s="261"/>
      <c r="M200" s="262" t="s">
        <v>1</v>
      </c>
      <c r="N200" s="263" t="s">
        <v>43</v>
      </c>
      <c r="O200" s="76"/>
      <c r="P200" s="228">
        <f t="shared" ref="P200:P205" si="6">O200*H200</f>
        <v>0</v>
      </c>
      <c r="Q200" s="228">
        <v>2.2000000000000001E-3</v>
      </c>
      <c r="R200" s="228">
        <f t="shared" ref="R200:R205" si="7">Q200*H200</f>
        <v>2.2000000000000001E-3</v>
      </c>
      <c r="S200" s="228">
        <v>0</v>
      </c>
      <c r="T200" s="229">
        <f t="shared" ref="T200:T205" si="8"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0" t="s">
        <v>169</v>
      </c>
      <c r="AT200" s="230" t="s">
        <v>166</v>
      </c>
      <c r="AU200" s="230" t="s">
        <v>134</v>
      </c>
      <c r="AY200" s="17" t="s">
        <v>155</v>
      </c>
      <c r="BE200" s="119">
        <f t="shared" ref="BE200:BE205" si="9">IF(N200="základná",J200,0)</f>
        <v>0</v>
      </c>
      <c r="BF200" s="119">
        <f t="shared" ref="BF200:BF205" si="10">IF(N200="znížená",J200,0)</f>
        <v>0</v>
      </c>
      <c r="BG200" s="119">
        <f t="shared" ref="BG200:BG205" si="11">IF(N200="zákl. prenesená",J200,0)</f>
        <v>0</v>
      </c>
      <c r="BH200" s="119">
        <f t="shared" ref="BH200:BH205" si="12">IF(N200="zníž. prenesená",J200,0)</f>
        <v>0</v>
      </c>
      <c r="BI200" s="119">
        <f t="shared" ref="BI200:BI205" si="13">IF(N200="nulová",J200,0)</f>
        <v>0</v>
      </c>
      <c r="BJ200" s="17" t="s">
        <v>134</v>
      </c>
      <c r="BK200" s="119">
        <f t="shared" ref="BK200:BK205" si="14">ROUND(I200*H200,2)</f>
        <v>0</v>
      </c>
      <c r="BL200" s="17" t="s">
        <v>162</v>
      </c>
      <c r="BM200" s="230" t="s">
        <v>353</v>
      </c>
    </row>
    <row r="201" spans="1:65" s="2" customFormat="1" ht="22.15" customHeight="1">
      <c r="A201" s="35"/>
      <c r="B201" s="36"/>
      <c r="C201" s="218" t="s">
        <v>354</v>
      </c>
      <c r="D201" s="218" t="s">
        <v>158</v>
      </c>
      <c r="E201" s="219" t="s">
        <v>225</v>
      </c>
      <c r="F201" s="220" t="s">
        <v>226</v>
      </c>
      <c r="G201" s="221" t="s">
        <v>161</v>
      </c>
      <c r="H201" s="222">
        <v>2</v>
      </c>
      <c r="I201" s="223"/>
      <c r="J201" s="224">
        <f t="shared" si="5"/>
        <v>0</v>
      </c>
      <c r="K201" s="225"/>
      <c r="L201" s="38"/>
      <c r="M201" s="226" t="s">
        <v>1</v>
      </c>
      <c r="N201" s="227" t="s">
        <v>43</v>
      </c>
      <c r="O201" s="76"/>
      <c r="P201" s="228">
        <f t="shared" si="6"/>
        <v>0</v>
      </c>
      <c r="Q201" s="228">
        <v>0.11958000000000001</v>
      </c>
      <c r="R201" s="228">
        <f t="shared" si="7"/>
        <v>0.23916000000000001</v>
      </c>
      <c r="S201" s="228">
        <v>0</v>
      </c>
      <c r="T201" s="229">
        <f t="shared" si="8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0" t="s">
        <v>162</v>
      </c>
      <c r="AT201" s="230" t="s">
        <v>158</v>
      </c>
      <c r="AU201" s="230" t="s">
        <v>134</v>
      </c>
      <c r="AY201" s="17" t="s">
        <v>155</v>
      </c>
      <c r="BE201" s="119">
        <f t="shared" si="9"/>
        <v>0</v>
      </c>
      <c r="BF201" s="119">
        <f t="shared" si="10"/>
        <v>0</v>
      </c>
      <c r="BG201" s="119">
        <f t="shared" si="11"/>
        <v>0</v>
      </c>
      <c r="BH201" s="119">
        <f t="shared" si="12"/>
        <v>0</v>
      </c>
      <c r="BI201" s="119">
        <f t="shared" si="13"/>
        <v>0</v>
      </c>
      <c r="BJ201" s="17" t="s">
        <v>134</v>
      </c>
      <c r="BK201" s="119">
        <f t="shared" si="14"/>
        <v>0</v>
      </c>
      <c r="BL201" s="17" t="s">
        <v>162</v>
      </c>
      <c r="BM201" s="230" t="s">
        <v>355</v>
      </c>
    </row>
    <row r="202" spans="1:65" s="2" customFormat="1" ht="14.45" customHeight="1">
      <c r="A202" s="35"/>
      <c r="B202" s="36"/>
      <c r="C202" s="253" t="s">
        <v>356</v>
      </c>
      <c r="D202" s="253" t="s">
        <v>166</v>
      </c>
      <c r="E202" s="254" t="s">
        <v>228</v>
      </c>
      <c r="F202" s="255" t="s">
        <v>229</v>
      </c>
      <c r="G202" s="256" t="s">
        <v>161</v>
      </c>
      <c r="H202" s="257">
        <v>4</v>
      </c>
      <c r="I202" s="258"/>
      <c r="J202" s="259">
        <f t="shared" si="5"/>
        <v>0</v>
      </c>
      <c r="K202" s="260"/>
      <c r="L202" s="261"/>
      <c r="M202" s="262" t="s">
        <v>1</v>
      </c>
      <c r="N202" s="263" t="s">
        <v>43</v>
      </c>
      <c r="O202" s="76"/>
      <c r="P202" s="228">
        <f t="shared" si="6"/>
        <v>0</v>
      </c>
      <c r="Q202" s="228">
        <v>1.0000000000000001E-5</v>
      </c>
      <c r="R202" s="228">
        <f t="shared" si="7"/>
        <v>4.0000000000000003E-5</v>
      </c>
      <c r="S202" s="228">
        <v>0</v>
      </c>
      <c r="T202" s="229">
        <f t="shared" si="8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0" t="s">
        <v>169</v>
      </c>
      <c r="AT202" s="230" t="s">
        <v>166</v>
      </c>
      <c r="AU202" s="230" t="s">
        <v>134</v>
      </c>
      <c r="AY202" s="17" t="s">
        <v>155</v>
      </c>
      <c r="BE202" s="119">
        <f t="shared" si="9"/>
        <v>0</v>
      </c>
      <c r="BF202" s="119">
        <f t="shared" si="10"/>
        <v>0</v>
      </c>
      <c r="BG202" s="119">
        <f t="shared" si="11"/>
        <v>0</v>
      </c>
      <c r="BH202" s="119">
        <f t="shared" si="12"/>
        <v>0</v>
      </c>
      <c r="BI202" s="119">
        <f t="shared" si="13"/>
        <v>0</v>
      </c>
      <c r="BJ202" s="17" t="s">
        <v>134</v>
      </c>
      <c r="BK202" s="119">
        <f t="shared" si="14"/>
        <v>0</v>
      </c>
      <c r="BL202" s="17" t="s">
        <v>162</v>
      </c>
      <c r="BM202" s="230" t="s">
        <v>357</v>
      </c>
    </row>
    <row r="203" spans="1:65" s="2" customFormat="1" ht="14.45" customHeight="1">
      <c r="A203" s="35"/>
      <c r="B203" s="36"/>
      <c r="C203" s="253" t="s">
        <v>358</v>
      </c>
      <c r="D203" s="253" t="s">
        <v>166</v>
      </c>
      <c r="E203" s="254" t="s">
        <v>231</v>
      </c>
      <c r="F203" s="255" t="s">
        <v>232</v>
      </c>
      <c r="G203" s="256" t="s">
        <v>161</v>
      </c>
      <c r="H203" s="257">
        <v>2</v>
      </c>
      <c r="I203" s="258"/>
      <c r="J203" s="259">
        <f t="shared" si="5"/>
        <v>0</v>
      </c>
      <c r="K203" s="260"/>
      <c r="L203" s="261"/>
      <c r="M203" s="262" t="s">
        <v>1</v>
      </c>
      <c r="N203" s="263" t="s">
        <v>43</v>
      </c>
      <c r="O203" s="76"/>
      <c r="P203" s="228">
        <f t="shared" si="6"/>
        <v>0</v>
      </c>
      <c r="Q203" s="228">
        <v>1.4E-3</v>
      </c>
      <c r="R203" s="228">
        <f t="shared" si="7"/>
        <v>2.8E-3</v>
      </c>
      <c r="S203" s="228">
        <v>0</v>
      </c>
      <c r="T203" s="229">
        <f t="shared" si="8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0" t="s">
        <v>169</v>
      </c>
      <c r="AT203" s="230" t="s">
        <v>166</v>
      </c>
      <c r="AU203" s="230" t="s">
        <v>134</v>
      </c>
      <c r="AY203" s="17" t="s">
        <v>155</v>
      </c>
      <c r="BE203" s="119">
        <f t="shared" si="9"/>
        <v>0</v>
      </c>
      <c r="BF203" s="119">
        <f t="shared" si="10"/>
        <v>0</v>
      </c>
      <c r="BG203" s="119">
        <f t="shared" si="11"/>
        <v>0</v>
      </c>
      <c r="BH203" s="119">
        <f t="shared" si="12"/>
        <v>0</v>
      </c>
      <c r="BI203" s="119">
        <f t="shared" si="13"/>
        <v>0</v>
      </c>
      <c r="BJ203" s="17" t="s">
        <v>134</v>
      </c>
      <c r="BK203" s="119">
        <f t="shared" si="14"/>
        <v>0</v>
      </c>
      <c r="BL203" s="17" t="s">
        <v>162</v>
      </c>
      <c r="BM203" s="230" t="s">
        <v>359</v>
      </c>
    </row>
    <row r="204" spans="1:65" s="2" customFormat="1" ht="14.45" customHeight="1">
      <c r="A204" s="35"/>
      <c r="B204" s="36"/>
      <c r="C204" s="253" t="s">
        <v>360</v>
      </c>
      <c r="D204" s="253" t="s">
        <v>166</v>
      </c>
      <c r="E204" s="254" t="s">
        <v>234</v>
      </c>
      <c r="F204" s="255" t="s">
        <v>235</v>
      </c>
      <c r="G204" s="256" t="s">
        <v>161</v>
      </c>
      <c r="H204" s="257">
        <v>2</v>
      </c>
      <c r="I204" s="258"/>
      <c r="J204" s="259">
        <f t="shared" si="5"/>
        <v>0</v>
      </c>
      <c r="K204" s="260"/>
      <c r="L204" s="261"/>
      <c r="M204" s="262" t="s">
        <v>1</v>
      </c>
      <c r="N204" s="263" t="s">
        <v>43</v>
      </c>
      <c r="O204" s="76"/>
      <c r="P204" s="228">
        <f t="shared" si="6"/>
        <v>0</v>
      </c>
      <c r="Q204" s="228">
        <v>0</v>
      </c>
      <c r="R204" s="228">
        <f t="shared" si="7"/>
        <v>0</v>
      </c>
      <c r="S204" s="228">
        <v>0</v>
      </c>
      <c r="T204" s="229">
        <f t="shared" si="8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0" t="s">
        <v>169</v>
      </c>
      <c r="AT204" s="230" t="s">
        <v>166</v>
      </c>
      <c r="AU204" s="230" t="s">
        <v>134</v>
      </c>
      <c r="AY204" s="17" t="s">
        <v>155</v>
      </c>
      <c r="BE204" s="119">
        <f t="shared" si="9"/>
        <v>0</v>
      </c>
      <c r="BF204" s="119">
        <f t="shared" si="10"/>
        <v>0</v>
      </c>
      <c r="BG204" s="119">
        <f t="shared" si="11"/>
        <v>0</v>
      </c>
      <c r="BH204" s="119">
        <f t="shared" si="12"/>
        <v>0</v>
      </c>
      <c r="BI204" s="119">
        <f t="shared" si="13"/>
        <v>0</v>
      </c>
      <c r="BJ204" s="17" t="s">
        <v>134</v>
      </c>
      <c r="BK204" s="119">
        <f t="shared" si="14"/>
        <v>0</v>
      </c>
      <c r="BL204" s="17" t="s">
        <v>162</v>
      </c>
      <c r="BM204" s="230" t="s">
        <v>361</v>
      </c>
    </row>
    <row r="205" spans="1:65" s="2" customFormat="1" ht="34.9" customHeight="1">
      <c r="A205" s="35"/>
      <c r="B205" s="36"/>
      <c r="C205" s="218" t="s">
        <v>362</v>
      </c>
      <c r="D205" s="218" t="s">
        <v>158</v>
      </c>
      <c r="E205" s="219" t="s">
        <v>172</v>
      </c>
      <c r="F205" s="220" t="s">
        <v>173</v>
      </c>
      <c r="G205" s="221" t="s">
        <v>174</v>
      </c>
      <c r="H205" s="222">
        <v>10</v>
      </c>
      <c r="I205" s="223"/>
      <c r="J205" s="224">
        <f t="shared" si="5"/>
        <v>0</v>
      </c>
      <c r="K205" s="225"/>
      <c r="L205" s="38"/>
      <c r="M205" s="226" t="s">
        <v>1</v>
      </c>
      <c r="N205" s="227" t="s">
        <v>43</v>
      </c>
      <c r="O205" s="76"/>
      <c r="P205" s="228">
        <f t="shared" si="6"/>
        <v>0</v>
      </c>
      <c r="Q205" s="228">
        <v>7.2999999999999996E-4</v>
      </c>
      <c r="R205" s="228">
        <f t="shared" si="7"/>
        <v>7.2999999999999992E-3</v>
      </c>
      <c r="S205" s="228">
        <v>0</v>
      </c>
      <c r="T205" s="229">
        <f t="shared" si="8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0" t="s">
        <v>162</v>
      </c>
      <c r="AT205" s="230" t="s">
        <v>158</v>
      </c>
      <c r="AU205" s="230" t="s">
        <v>134</v>
      </c>
      <c r="AY205" s="17" t="s">
        <v>155</v>
      </c>
      <c r="BE205" s="119">
        <f t="shared" si="9"/>
        <v>0</v>
      </c>
      <c r="BF205" s="119">
        <f t="shared" si="10"/>
        <v>0</v>
      </c>
      <c r="BG205" s="119">
        <f t="shared" si="11"/>
        <v>0</v>
      </c>
      <c r="BH205" s="119">
        <f t="shared" si="12"/>
        <v>0</v>
      </c>
      <c r="BI205" s="119">
        <f t="shared" si="13"/>
        <v>0</v>
      </c>
      <c r="BJ205" s="17" t="s">
        <v>134</v>
      </c>
      <c r="BK205" s="119">
        <f t="shared" si="14"/>
        <v>0</v>
      </c>
      <c r="BL205" s="17" t="s">
        <v>162</v>
      </c>
      <c r="BM205" s="230" t="s">
        <v>363</v>
      </c>
    </row>
    <row r="206" spans="1:65" s="13" customFormat="1" ht="22.5">
      <c r="B206" s="231"/>
      <c r="C206" s="232"/>
      <c r="D206" s="233" t="s">
        <v>164</v>
      </c>
      <c r="E206" s="234" t="s">
        <v>1</v>
      </c>
      <c r="F206" s="235" t="s">
        <v>176</v>
      </c>
      <c r="G206" s="232"/>
      <c r="H206" s="234" t="s">
        <v>1</v>
      </c>
      <c r="I206" s="236"/>
      <c r="J206" s="232"/>
      <c r="K206" s="232"/>
      <c r="L206" s="237"/>
      <c r="M206" s="238"/>
      <c r="N206" s="239"/>
      <c r="O206" s="239"/>
      <c r="P206" s="239"/>
      <c r="Q206" s="239"/>
      <c r="R206" s="239"/>
      <c r="S206" s="239"/>
      <c r="T206" s="240"/>
      <c r="AT206" s="241" t="s">
        <v>164</v>
      </c>
      <c r="AU206" s="241" t="s">
        <v>134</v>
      </c>
      <c r="AV206" s="13" t="s">
        <v>84</v>
      </c>
      <c r="AW206" s="13" t="s">
        <v>31</v>
      </c>
      <c r="AX206" s="13" t="s">
        <v>77</v>
      </c>
      <c r="AY206" s="241" t="s">
        <v>155</v>
      </c>
    </row>
    <row r="207" spans="1:65" s="14" customFormat="1" ht="11.25">
      <c r="B207" s="242"/>
      <c r="C207" s="243"/>
      <c r="D207" s="233" t="s">
        <v>164</v>
      </c>
      <c r="E207" s="244" t="s">
        <v>1</v>
      </c>
      <c r="F207" s="245" t="s">
        <v>364</v>
      </c>
      <c r="G207" s="243"/>
      <c r="H207" s="246">
        <v>10</v>
      </c>
      <c r="I207" s="247"/>
      <c r="J207" s="243"/>
      <c r="K207" s="243"/>
      <c r="L207" s="248"/>
      <c r="M207" s="249"/>
      <c r="N207" s="250"/>
      <c r="O207" s="250"/>
      <c r="P207" s="250"/>
      <c r="Q207" s="250"/>
      <c r="R207" s="250"/>
      <c r="S207" s="250"/>
      <c r="T207" s="251"/>
      <c r="AT207" s="252" t="s">
        <v>164</v>
      </c>
      <c r="AU207" s="252" t="s">
        <v>134</v>
      </c>
      <c r="AV207" s="14" t="s">
        <v>134</v>
      </c>
      <c r="AW207" s="14" t="s">
        <v>31</v>
      </c>
      <c r="AX207" s="14" t="s">
        <v>84</v>
      </c>
      <c r="AY207" s="252" t="s">
        <v>155</v>
      </c>
    </row>
    <row r="208" spans="1:65" s="2" customFormat="1" ht="34.9" customHeight="1">
      <c r="A208" s="35"/>
      <c r="B208" s="36"/>
      <c r="C208" s="218" t="s">
        <v>261</v>
      </c>
      <c r="D208" s="218" t="s">
        <v>158</v>
      </c>
      <c r="E208" s="219" t="s">
        <v>178</v>
      </c>
      <c r="F208" s="220" t="s">
        <v>179</v>
      </c>
      <c r="G208" s="221" t="s">
        <v>180</v>
      </c>
      <c r="H208" s="222">
        <v>20</v>
      </c>
      <c r="I208" s="223"/>
      <c r="J208" s="224">
        <f>ROUND(I208*H208,2)</f>
        <v>0</v>
      </c>
      <c r="K208" s="225"/>
      <c r="L208" s="38"/>
      <c r="M208" s="226" t="s">
        <v>1</v>
      </c>
      <c r="N208" s="227" t="s">
        <v>43</v>
      </c>
      <c r="O208" s="76"/>
      <c r="P208" s="228">
        <f>O208*H208</f>
        <v>0</v>
      </c>
      <c r="Q208" s="228">
        <v>2.9199999999999999E-3</v>
      </c>
      <c r="R208" s="228">
        <f>Q208*H208</f>
        <v>5.8399999999999994E-2</v>
      </c>
      <c r="S208" s="228">
        <v>0</v>
      </c>
      <c r="T208" s="229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0" t="s">
        <v>162</v>
      </c>
      <c r="AT208" s="230" t="s">
        <v>158</v>
      </c>
      <c r="AU208" s="230" t="s">
        <v>134</v>
      </c>
      <c r="AY208" s="17" t="s">
        <v>155</v>
      </c>
      <c r="BE208" s="119">
        <f>IF(N208="základná",J208,0)</f>
        <v>0</v>
      </c>
      <c r="BF208" s="119">
        <f>IF(N208="znížená",J208,0)</f>
        <v>0</v>
      </c>
      <c r="BG208" s="119">
        <f>IF(N208="zákl. prenesená",J208,0)</f>
        <v>0</v>
      </c>
      <c r="BH208" s="119">
        <f>IF(N208="zníž. prenesená",J208,0)</f>
        <v>0</v>
      </c>
      <c r="BI208" s="119">
        <f>IF(N208="nulová",J208,0)</f>
        <v>0</v>
      </c>
      <c r="BJ208" s="17" t="s">
        <v>134</v>
      </c>
      <c r="BK208" s="119">
        <f>ROUND(I208*H208,2)</f>
        <v>0</v>
      </c>
      <c r="BL208" s="17" t="s">
        <v>162</v>
      </c>
      <c r="BM208" s="230" t="s">
        <v>365</v>
      </c>
    </row>
    <row r="209" spans="1:65" s="14" customFormat="1" ht="11.25">
      <c r="B209" s="242"/>
      <c r="C209" s="243"/>
      <c r="D209" s="233" t="s">
        <v>164</v>
      </c>
      <c r="E209" s="244" t="s">
        <v>1</v>
      </c>
      <c r="F209" s="245" t="s">
        <v>366</v>
      </c>
      <c r="G209" s="243"/>
      <c r="H209" s="246">
        <v>20</v>
      </c>
      <c r="I209" s="247"/>
      <c r="J209" s="243"/>
      <c r="K209" s="243"/>
      <c r="L209" s="248"/>
      <c r="M209" s="249"/>
      <c r="N209" s="250"/>
      <c r="O209" s="250"/>
      <c r="P209" s="250"/>
      <c r="Q209" s="250"/>
      <c r="R209" s="250"/>
      <c r="S209" s="250"/>
      <c r="T209" s="251"/>
      <c r="AT209" s="252" t="s">
        <v>164</v>
      </c>
      <c r="AU209" s="252" t="s">
        <v>134</v>
      </c>
      <c r="AV209" s="14" t="s">
        <v>134</v>
      </c>
      <c r="AW209" s="14" t="s">
        <v>31</v>
      </c>
      <c r="AX209" s="14" t="s">
        <v>84</v>
      </c>
      <c r="AY209" s="252" t="s">
        <v>155</v>
      </c>
    </row>
    <row r="210" spans="1:65" s="2" customFormat="1" ht="22.15" customHeight="1">
      <c r="A210" s="35"/>
      <c r="B210" s="36"/>
      <c r="C210" s="218" t="s">
        <v>367</v>
      </c>
      <c r="D210" s="218" t="s">
        <v>158</v>
      </c>
      <c r="E210" s="219" t="s">
        <v>184</v>
      </c>
      <c r="F210" s="220" t="s">
        <v>185</v>
      </c>
      <c r="G210" s="221" t="s">
        <v>174</v>
      </c>
      <c r="H210" s="222">
        <v>10</v>
      </c>
      <c r="I210" s="223"/>
      <c r="J210" s="224">
        <f>ROUND(I210*H210,2)</f>
        <v>0</v>
      </c>
      <c r="K210" s="225"/>
      <c r="L210" s="38"/>
      <c r="M210" s="226" t="s">
        <v>1</v>
      </c>
      <c r="N210" s="227" t="s">
        <v>43</v>
      </c>
      <c r="O210" s="76"/>
      <c r="P210" s="228">
        <f>O210*H210</f>
        <v>0</v>
      </c>
      <c r="Q210" s="228">
        <v>0</v>
      </c>
      <c r="R210" s="228">
        <f>Q210*H210</f>
        <v>0</v>
      </c>
      <c r="S210" s="228">
        <v>0</v>
      </c>
      <c r="T210" s="229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0" t="s">
        <v>162</v>
      </c>
      <c r="AT210" s="230" t="s">
        <v>158</v>
      </c>
      <c r="AU210" s="230" t="s">
        <v>134</v>
      </c>
      <c r="AY210" s="17" t="s">
        <v>155</v>
      </c>
      <c r="BE210" s="119">
        <f>IF(N210="základná",J210,0)</f>
        <v>0</v>
      </c>
      <c r="BF210" s="119">
        <f>IF(N210="znížená",J210,0)</f>
        <v>0</v>
      </c>
      <c r="BG210" s="119">
        <f>IF(N210="zákl. prenesená",J210,0)</f>
        <v>0</v>
      </c>
      <c r="BH210" s="119">
        <f>IF(N210="zníž. prenesená",J210,0)</f>
        <v>0</v>
      </c>
      <c r="BI210" s="119">
        <f>IF(N210="nulová",J210,0)</f>
        <v>0</v>
      </c>
      <c r="BJ210" s="17" t="s">
        <v>134</v>
      </c>
      <c r="BK210" s="119">
        <f>ROUND(I210*H210,2)</f>
        <v>0</v>
      </c>
      <c r="BL210" s="17" t="s">
        <v>162</v>
      </c>
      <c r="BM210" s="230" t="s">
        <v>368</v>
      </c>
    </row>
    <row r="211" spans="1:65" s="2" customFormat="1" ht="22.15" customHeight="1">
      <c r="A211" s="35"/>
      <c r="B211" s="36"/>
      <c r="C211" s="218" t="s">
        <v>369</v>
      </c>
      <c r="D211" s="218" t="s">
        <v>158</v>
      </c>
      <c r="E211" s="219" t="s">
        <v>188</v>
      </c>
      <c r="F211" s="220" t="s">
        <v>189</v>
      </c>
      <c r="G211" s="221" t="s">
        <v>180</v>
      </c>
      <c r="H211" s="222">
        <v>20</v>
      </c>
      <c r="I211" s="223"/>
      <c r="J211" s="224">
        <f>ROUND(I211*H211,2)</f>
        <v>0</v>
      </c>
      <c r="K211" s="225"/>
      <c r="L211" s="38"/>
      <c r="M211" s="226" t="s">
        <v>1</v>
      </c>
      <c r="N211" s="227" t="s">
        <v>43</v>
      </c>
      <c r="O211" s="76"/>
      <c r="P211" s="228">
        <f>O211*H211</f>
        <v>0</v>
      </c>
      <c r="Q211" s="228">
        <v>1.0000000000000001E-5</v>
      </c>
      <c r="R211" s="228">
        <f>Q211*H211</f>
        <v>2.0000000000000001E-4</v>
      </c>
      <c r="S211" s="228">
        <v>0</v>
      </c>
      <c r="T211" s="229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0" t="s">
        <v>162</v>
      </c>
      <c r="AT211" s="230" t="s">
        <v>158</v>
      </c>
      <c r="AU211" s="230" t="s">
        <v>134</v>
      </c>
      <c r="AY211" s="17" t="s">
        <v>155</v>
      </c>
      <c r="BE211" s="119">
        <f>IF(N211="základná",J211,0)</f>
        <v>0</v>
      </c>
      <c r="BF211" s="119">
        <f>IF(N211="znížená",J211,0)</f>
        <v>0</v>
      </c>
      <c r="BG211" s="119">
        <f>IF(N211="zákl. prenesená",J211,0)</f>
        <v>0</v>
      </c>
      <c r="BH211" s="119">
        <f>IF(N211="zníž. prenesená",J211,0)</f>
        <v>0</v>
      </c>
      <c r="BI211" s="119">
        <f>IF(N211="nulová",J211,0)</f>
        <v>0</v>
      </c>
      <c r="BJ211" s="17" t="s">
        <v>134</v>
      </c>
      <c r="BK211" s="119">
        <f>ROUND(I211*H211,2)</f>
        <v>0</v>
      </c>
      <c r="BL211" s="17" t="s">
        <v>162</v>
      </c>
      <c r="BM211" s="230" t="s">
        <v>370</v>
      </c>
    </row>
    <row r="212" spans="1:65" s="2" customFormat="1" ht="30" customHeight="1">
      <c r="A212" s="35"/>
      <c r="B212" s="36"/>
      <c r="C212" s="218" t="s">
        <v>371</v>
      </c>
      <c r="D212" s="218" t="s">
        <v>158</v>
      </c>
      <c r="E212" s="219" t="s">
        <v>372</v>
      </c>
      <c r="F212" s="220" t="s">
        <v>373</v>
      </c>
      <c r="G212" s="221" t="s">
        <v>174</v>
      </c>
      <c r="H212" s="222">
        <v>19</v>
      </c>
      <c r="I212" s="223"/>
      <c r="J212" s="224">
        <f>ROUND(I212*H212,2)</f>
        <v>0</v>
      </c>
      <c r="K212" s="225"/>
      <c r="L212" s="38"/>
      <c r="M212" s="226" t="s">
        <v>1</v>
      </c>
      <c r="N212" s="227" t="s">
        <v>43</v>
      </c>
      <c r="O212" s="76"/>
      <c r="P212" s="228">
        <f>O212*H212</f>
        <v>0</v>
      </c>
      <c r="Q212" s="228">
        <v>0.15112999999999999</v>
      </c>
      <c r="R212" s="228">
        <f>Q212*H212</f>
        <v>2.8714699999999995</v>
      </c>
      <c r="S212" s="228">
        <v>0</v>
      </c>
      <c r="T212" s="229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0" t="s">
        <v>162</v>
      </c>
      <c r="AT212" s="230" t="s">
        <v>158</v>
      </c>
      <c r="AU212" s="230" t="s">
        <v>134</v>
      </c>
      <c r="AY212" s="17" t="s">
        <v>155</v>
      </c>
      <c r="BE212" s="119">
        <f>IF(N212="základná",J212,0)</f>
        <v>0</v>
      </c>
      <c r="BF212" s="119">
        <f>IF(N212="znížená",J212,0)</f>
        <v>0</v>
      </c>
      <c r="BG212" s="119">
        <f>IF(N212="zákl. prenesená",J212,0)</f>
        <v>0</v>
      </c>
      <c r="BH212" s="119">
        <f>IF(N212="zníž. prenesená",J212,0)</f>
        <v>0</v>
      </c>
      <c r="BI212" s="119">
        <f>IF(N212="nulová",J212,0)</f>
        <v>0</v>
      </c>
      <c r="BJ212" s="17" t="s">
        <v>134</v>
      </c>
      <c r="BK212" s="119">
        <f>ROUND(I212*H212,2)</f>
        <v>0</v>
      </c>
      <c r="BL212" s="17" t="s">
        <v>162</v>
      </c>
      <c r="BM212" s="230" t="s">
        <v>374</v>
      </c>
    </row>
    <row r="213" spans="1:65" s="13" customFormat="1" ht="11.25">
      <c r="B213" s="231"/>
      <c r="C213" s="232"/>
      <c r="D213" s="233" t="s">
        <v>164</v>
      </c>
      <c r="E213" s="234" t="s">
        <v>1</v>
      </c>
      <c r="F213" s="235" t="s">
        <v>375</v>
      </c>
      <c r="G213" s="232"/>
      <c r="H213" s="234" t="s">
        <v>1</v>
      </c>
      <c r="I213" s="236"/>
      <c r="J213" s="232"/>
      <c r="K213" s="232"/>
      <c r="L213" s="237"/>
      <c r="M213" s="238"/>
      <c r="N213" s="239"/>
      <c r="O213" s="239"/>
      <c r="P213" s="239"/>
      <c r="Q213" s="239"/>
      <c r="R213" s="239"/>
      <c r="S213" s="239"/>
      <c r="T213" s="240"/>
      <c r="AT213" s="241" t="s">
        <v>164</v>
      </c>
      <c r="AU213" s="241" t="s">
        <v>134</v>
      </c>
      <c r="AV213" s="13" t="s">
        <v>84</v>
      </c>
      <c r="AW213" s="13" t="s">
        <v>31</v>
      </c>
      <c r="AX213" s="13" t="s">
        <v>77</v>
      </c>
      <c r="AY213" s="241" t="s">
        <v>155</v>
      </c>
    </row>
    <row r="214" spans="1:65" s="14" customFormat="1" ht="11.25">
      <c r="B214" s="242"/>
      <c r="C214" s="243"/>
      <c r="D214" s="233" t="s">
        <v>164</v>
      </c>
      <c r="E214" s="244" t="s">
        <v>1</v>
      </c>
      <c r="F214" s="245" t="s">
        <v>299</v>
      </c>
      <c r="G214" s="243"/>
      <c r="H214" s="246">
        <v>19</v>
      </c>
      <c r="I214" s="247"/>
      <c r="J214" s="243"/>
      <c r="K214" s="243"/>
      <c r="L214" s="248"/>
      <c r="M214" s="249"/>
      <c r="N214" s="250"/>
      <c r="O214" s="250"/>
      <c r="P214" s="250"/>
      <c r="Q214" s="250"/>
      <c r="R214" s="250"/>
      <c r="S214" s="250"/>
      <c r="T214" s="251"/>
      <c r="AT214" s="252" t="s">
        <v>164</v>
      </c>
      <c r="AU214" s="252" t="s">
        <v>134</v>
      </c>
      <c r="AV214" s="14" t="s">
        <v>134</v>
      </c>
      <c r="AW214" s="14" t="s">
        <v>31</v>
      </c>
      <c r="AX214" s="14" t="s">
        <v>84</v>
      </c>
      <c r="AY214" s="252" t="s">
        <v>155</v>
      </c>
    </row>
    <row r="215" spans="1:65" s="2" customFormat="1" ht="22.15" customHeight="1">
      <c r="A215" s="35"/>
      <c r="B215" s="36"/>
      <c r="C215" s="253" t="s">
        <v>376</v>
      </c>
      <c r="D215" s="253" t="s">
        <v>166</v>
      </c>
      <c r="E215" s="254" t="s">
        <v>377</v>
      </c>
      <c r="F215" s="255" t="s">
        <v>378</v>
      </c>
      <c r="G215" s="256" t="s">
        <v>161</v>
      </c>
      <c r="H215" s="257">
        <v>19.190000000000001</v>
      </c>
      <c r="I215" s="258"/>
      <c r="J215" s="259">
        <f>ROUND(I215*H215,2)</f>
        <v>0</v>
      </c>
      <c r="K215" s="260"/>
      <c r="L215" s="261"/>
      <c r="M215" s="262" t="s">
        <v>1</v>
      </c>
      <c r="N215" s="263" t="s">
        <v>43</v>
      </c>
      <c r="O215" s="76"/>
      <c r="P215" s="228">
        <f>O215*H215</f>
        <v>0</v>
      </c>
      <c r="Q215" s="228">
        <v>8.1000000000000003E-2</v>
      </c>
      <c r="R215" s="228">
        <f>Q215*H215</f>
        <v>1.5543900000000002</v>
      </c>
      <c r="S215" s="228">
        <v>0</v>
      </c>
      <c r="T215" s="229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0" t="s">
        <v>169</v>
      </c>
      <c r="AT215" s="230" t="s">
        <v>166</v>
      </c>
      <c r="AU215" s="230" t="s">
        <v>134</v>
      </c>
      <c r="AY215" s="17" t="s">
        <v>155</v>
      </c>
      <c r="BE215" s="119">
        <f>IF(N215="základná",J215,0)</f>
        <v>0</v>
      </c>
      <c r="BF215" s="119">
        <f>IF(N215="znížená",J215,0)</f>
        <v>0</v>
      </c>
      <c r="BG215" s="119">
        <f>IF(N215="zákl. prenesená",J215,0)</f>
        <v>0</v>
      </c>
      <c r="BH215" s="119">
        <f>IF(N215="zníž. prenesená",J215,0)</f>
        <v>0</v>
      </c>
      <c r="BI215" s="119">
        <f>IF(N215="nulová",J215,0)</f>
        <v>0</v>
      </c>
      <c r="BJ215" s="17" t="s">
        <v>134</v>
      </c>
      <c r="BK215" s="119">
        <f>ROUND(I215*H215,2)</f>
        <v>0</v>
      </c>
      <c r="BL215" s="17" t="s">
        <v>162</v>
      </c>
      <c r="BM215" s="230" t="s">
        <v>379</v>
      </c>
    </row>
    <row r="216" spans="1:65" s="14" customFormat="1" ht="11.25">
      <c r="B216" s="242"/>
      <c r="C216" s="243"/>
      <c r="D216" s="233" t="s">
        <v>164</v>
      </c>
      <c r="E216" s="243"/>
      <c r="F216" s="245" t="s">
        <v>380</v>
      </c>
      <c r="G216" s="243"/>
      <c r="H216" s="246">
        <v>19.190000000000001</v>
      </c>
      <c r="I216" s="247"/>
      <c r="J216" s="243"/>
      <c r="K216" s="243"/>
      <c r="L216" s="248"/>
      <c r="M216" s="249"/>
      <c r="N216" s="250"/>
      <c r="O216" s="250"/>
      <c r="P216" s="250"/>
      <c r="Q216" s="250"/>
      <c r="R216" s="250"/>
      <c r="S216" s="250"/>
      <c r="T216" s="251"/>
      <c r="AT216" s="252" t="s">
        <v>164</v>
      </c>
      <c r="AU216" s="252" t="s">
        <v>134</v>
      </c>
      <c r="AV216" s="14" t="s">
        <v>134</v>
      </c>
      <c r="AW216" s="14" t="s">
        <v>4</v>
      </c>
      <c r="AX216" s="14" t="s">
        <v>84</v>
      </c>
      <c r="AY216" s="252" t="s">
        <v>155</v>
      </c>
    </row>
    <row r="217" spans="1:65" s="2" customFormat="1" ht="22.15" customHeight="1">
      <c r="A217" s="35"/>
      <c r="B217" s="36"/>
      <c r="C217" s="218" t="s">
        <v>381</v>
      </c>
      <c r="D217" s="218" t="s">
        <v>158</v>
      </c>
      <c r="E217" s="219" t="s">
        <v>382</v>
      </c>
      <c r="F217" s="220" t="s">
        <v>383</v>
      </c>
      <c r="G217" s="221" t="s">
        <v>384</v>
      </c>
      <c r="H217" s="222">
        <v>1.44</v>
      </c>
      <c r="I217" s="223"/>
      <c r="J217" s="224">
        <f>ROUND(I217*H217,2)</f>
        <v>0</v>
      </c>
      <c r="K217" s="225"/>
      <c r="L217" s="38"/>
      <c r="M217" s="226" t="s">
        <v>1</v>
      </c>
      <c r="N217" s="227" t="s">
        <v>43</v>
      </c>
      <c r="O217" s="76"/>
      <c r="P217" s="228">
        <f>O217*H217</f>
        <v>0</v>
      </c>
      <c r="Q217" s="228">
        <v>2.2151299999999998</v>
      </c>
      <c r="R217" s="228">
        <f>Q217*H217</f>
        <v>3.1897871999999996</v>
      </c>
      <c r="S217" s="228">
        <v>0</v>
      </c>
      <c r="T217" s="229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0" t="s">
        <v>162</v>
      </c>
      <c r="AT217" s="230" t="s">
        <v>158</v>
      </c>
      <c r="AU217" s="230" t="s">
        <v>134</v>
      </c>
      <c r="AY217" s="17" t="s">
        <v>155</v>
      </c>
      <c r="BE217" s="119">
        <f>IF(N217="základná",J217,0)</f>
        <v>0</v>
      </c>
      <c r="BF217" s="119">
        <f>IF(N217="znížená",J217,0)</f>
        <v>0</v>
      </c>
      <c r="BG217" s="119">
        <f>IF(N217="zákl. prenesená",J217,0)</f>
        <v>0</v>
      </c>
      <c r="BH217" s="119">
        <f>IF(N217="zníž. prenesená",J217,0)</f>
        <v>0</v>
      </c>
      <c r="BI217" s="119">
        <f>IF(N217="nulová",J217,0)</f>
        <v>0</v>
      </c>
      <c r="BJ217" s="17" t="s">
        <v>134</v>
      </c>
      <c r="BK217" s="119">
        <f>ROUND(I217*H217,2)</f>
        <v>0</v>
      </c>
      <c r="BL217" s="17" t="s">
        <v>162</v>
      </c>
      <c r="BM217" s="230" t="s">
        <v>385</v>
      </c>
    </row>
    <row r="218" spans="1:65" s="13" customFormat="1" ht="11.25">
      <c r="B218" s="231"/>
      <c r="C218" s="232"/>
      <c r="D218" s="233" t="s">
        <v>164</v>
      </c>
      <c r="E218" s="234" t="s">
        <v>1</v>
      </c>
      <c r="F218" s="235" t="s">
        <v>375</v>
      </c>
      <c r="G218" s="232"/>
      <c r="H218" s="234" t="s">
        <v>1</v>
      </c>
      <c r="I218" s="236"/>
      <c r="J218" s="232"/>
      <c r="K218" s="232"/>
      <c r="L218" s="237"/>
      <c r="M218" s="238"/>
      <c r="N218" s="239"/>
      <c r="O218" s="239"/>
      <c r="P218" s="239"/>
      <c r="Q218" s="239"/>
      <c r="R218" s="239"/>
      <c r="S218" s="239"/>
      <c r="T218" s="240"/>
      <c r="AT218" s="241" t="s">
        <v>164</v>
      </c>
      <c r="AU218" s="241" t="s">
        <v>134</v>
      </c>
      <c r="AV218" s="13" t="s">
        <v>84</v>
      </c>
      <c r="AW218" s="13" t="s">
        <v>31</v>
      </c>
      <c r="AX218" s="13" t="s">
        <v>77</v>
      </c>
      <c r="AY218" s="241" t="s">
        <v>155</v>
      </c>
    </row>
    <row r="219" spans="1:65" s="14" customFormat="1" ht="11.25">
      <c r="B219" s="242"/>
      <c r="C219" s="243"/>
      <c r="D219" s="233" t="s">
        <v>164</v>
      </c>
      <c r="E219" s="244" t="s">
        <v>1</v>
      </c>
      <c r="F219" s="245" t="s">
        <v>386</v>
      </c>
      <c r="G219" s="243"/>
      <c r="H219" s="246">
        <v>0.76</v>
      </c>
      <c r="I219" s="247"/>
      <c r="J219" s="243"/>
      <c r="K219" s="243"/>
      <c r="L219" s="248"/>
      <c r="M219" s="249"/>
      <c r="N219" s="250"/>
      <c r="O219" s="250"/>
      <c r="P219" s="250"/>
      <c r="Q219" s="250"/>
      <c r="R219" s="250"/>
      <c r="S219" s="250"/>
      <c r="T219" s="251"/>
      <c r="AT219" s="252" t="s">
        <v>164</v>
      </c>
      <c r="AU219" s="252" t="s">
        <v>134</v>
      </c>
      <c r="AV219" s="14" t="s">
        <v>134</v>
      </c>
      <c r="AW219" s="14" t="s">
        <v>31</v>
      </c>
      <c r="AX219" s="14" t="s">
        <v>77</v>
      </c>
      <c r="AY219" s="252" t="s">
        <v>155</v>
      </c>
    </row>
    <row r="220" spans="1:65" s="13" customFormat="1" ht="11.25">
      <c r="B220" s="231"/>
      <c r="C220" s="232"/>
      <c r="D220" s="233" t="s">
        <v>164</v>
      </c>
      <c r="E220" s="234" t="s">
        <v>1</v>
      </c>
      <c r="F220" s="235" t="s">
        <v>387</v>
      </c>
      <c r="G220" s="232"/>
      <c r="H220" s="234" t="s">
        <v>1</v>
      </c>
      <c r="I220" s="236"/>
      <c r="J220" s="232"/>
      <c r="K220" s="232"/>
      <c r="L220" s="237"/>
      <c r="M220" s="238"/>
      <c r="N220" s="239"/>
      <c r="O220" s="239"/>
      <c r="P220" s="239"/>
      <c r="Q220" s="239"/>
      <c r="R220" s="239"/>
      <c r="S220" s="239"/>
      <c r="T220" s="240"/>
      <c r="AT220" s="241" t="s">
        <v>164</v>
      </c>
      <c r="AU220" s="241" t="s">
        <v>134</v>
      </c>
      <c r="AV220" s="13" t="s">
        <v>84</v>
      </c>
      <c r="AW220" s="13" t="s">
        <v>31</v>
      </c>
      <c r="AX220" s="13" t="s">
        <v>77</v>
      </c>
      <c r="AY220" s="241" t="s">
        <v>155</v>
      </c>
    </row>
    <row r="221" spans="1:65" s="14" customFormat="1" ht="11.25">
      <c r="B221" s="242"/>
      <c r="C221" s="243"/>
      <c r="D221" s="233" t="s">
        <v>164</v>
      </c>
      <c r="E221" s="244" t="s">
        <v>1</v>
      </c>
      <c r="F221" s="245" t="s">
        <v>388</v>
      </c>
      <c r="G221" s="243"/>
      <c r="H221" s="246">
        <v>0.68</v>
      </c>
      <c r="I221" s="247"/>
      <c r="J221" s="243"/>
      <c r="K221" s="243"/>
      <c r="L221" s="248"/>
      <c r="M221" s="249"/>
      <c r="N221" s="250"/>
      <c r="O221" s="250"/>
      <c r="P221" s="250"/>
      <c r="Q221" s="250"/>
      <c r="R221" s="250"/>
      <c r="S221" s="250"/>
      <c r="T221" s="251"/>
      <c r="AT221" s="252" t="s">
        <v>164</v>
      </c>
      <c r="AU221" s="252" t="s">
        <v>134</v>
      </c>
      <c r="AV221" s="14" t="s">
        <v>134</v>
      </c>
      <c r="AW221" s="14" t="s">
        <v>31</v>
      </c>
      <c r="AX221" s="14" t="s">
        <v>77</v>
      </c>
      <c r="AY221" s="252" t="s">
        <v>155</v>
      </c>
    </row>
    <row r="222" spans="1:65" s="15" customFormat="1" ht="11.25">
      <c r="B222" s="269"/>
      <c r="C222" s="270"/>
      <c r="D222" s="233" t="s">
        <v>164</v>
      </c>
      <c r="E222" s="271" t="s">
        <v>1</v>
      </c>
      <c r="F222" s="272" t="s">
        <v>223</v>
      </c>
      <c r="G222" s="270"/>
      <c r="H222" s="273">
        <v>1.44</v>
      </c>
      <c r="I222" s="274"/>
      <c r="J222" s="270"/>
      <c r="K222" s="270"/>
      <c r="L222" s="275"/>
      <c r="M222" s="276"/>
      <c r="N222" s="277"/>
      <c r="O222" s="277"/>
      <c r="P222" s="277"/>
      <c r="Q222" s="277"/>
      <c r="R222" s="277"/>
      <c r="S222" s="277"/>
      <c r="T222" s="278"/>
      <c r="AT222" s="279" t="s">
        <v>164</v>
      </c>
      <c r="AU222" s="279" t="s">
        <v>134</v>
      </c>
      <c r="AV222" s="15" t="s">
        <v>162</v>
      </c>
      <c r="AW222" s="15" t="s">
        <v>31</v>
      </c>
      <c r="AX222" s="15" t="s">
        <v>84</v>
      </c>
      <c r="AY222" s="279" t="s">
        <v>155</v>
      </c>
    </row>
    <row r="223" spans="1:65" s="2" customFormat="1" ht="22.15" customHeight="1">
      <c r="A223" s="35"/>
      <c r="B223" s="36"/>
      <c r="C223" s="218" t="s">
        <v>389</v>
      </c>
      <c r="D223" s="218" t="s">
        <v>158</v>
      </c>
      <c r="E223" s="219" t="s">
        <v>390</v>
      </c>
      <c r="F223" s="220" t="s">
        <v>391</v>
      </c>
      <c r="G223" s="221" t="s">
        <v>174</v>
      </c>
      <c r="H223" s="222">
        <v>21.6</v>
      </c>
      <c r="I223" s="223"/>
      <c r="J223" s="224">
        <f>ROUND(I223*H223,2)</f>
        <v>0</v>
      </c>
      <c r="K223" s="225"/>
      <c r="L223" s="38"/>
      <c r="M223" s="226" t="s">
        <v>1</v>
      </c>
      <c r="N223" s="227" t="s">
        <v>43</v>
      </c>
      <c r="O223" s="76"/>
      <c r="P223" s="228">
        <f>O223*H223</f>
        <v>0</v>
      </c>
      <c r="Q223" s="228">
        <v>0</v>
      </c>
      <c r="R223" s="228">
        <f>Q223*H223</f>
        <v>0</v>
      </c>
      <c r="S223" s="228">
        <v>0</v>
      </c>
      <c r="T223" s="229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0" t="s">
        <v>162</v>
      </c>
      <c r="AT223" s="230" t="s">
        <v>158</v>
      </c>
      <c r="AU223" s="230" t="s">
        <v>134</v>
      </c>
      <c r="AY223" s="17" t="s">
        <v>155</v>
      </c>
      <c r="BE223" s="119">
        <f>IF(N223="základná",J223,0)</f>
        <v>0</v>
      </c>
      <c r="BF223" s="119">
        <f>IF(N223="znížená",J223,0)</f>
        <v>0</v>
      </c>
      <c r="BG223" s="119">
        <f>IF(N223="zákl. prenesená",J223,0)</f>
        <v>0</v>
      </c>
      <c r="BH223" s="119">
        <f>IF(N223="zníž. prenesená",J223,0)</f>
        <v>0</v>
      </c>
      <c r="BI223" s="119">
        <f>IF(N223="nulová",J223,0)</f>
        <v>0</v>
      </c>
      <c r="BJ223" s="17" t="s">
        <v>134</v>
      </c>
      <c r="BK223" s="119">
        <f>ROUND(I223*H223,2)</f>
        <v>0</v>
      </c>
      <c r="BL223" s="17" t="s">
        <v>162</v>
      </c>
      <c r="BM223" s="230" t="s">
        <v>392</v>
      </c>
    </row>
    <row r="224" spans="1:65" s="13" customFormat="1" ht="11.25">
      <c r="B224" s="231"/>
      <c r="C224" s="232"/>
      <c r="D224" s="233" t="s">
        <v>164</v>
      </c>
      <c r="E224" s="234" t="s">
        <v>1</v>
      </c>
      <c r="F224" s="235" t="s">
        <v>393</v>
      </c>
      <c r="G224" s="232"/>
      <c r="H224" s="234" t="s">
        <v>1</v>
      </c>
      <c r="I224" s="236"/>
      <c r="J224" s="232"/>
      <c r="K224" s="232"/>
      <c r="L224" s="237"/>
      <c r="M224" s="238"/>
      <c r="N224" s="239"/>
      <c r="O224" s="239"/>
      <c r="P224" s="239"/>
      <c r="Q224" s="239"/>
      <c r="R224" s="239"/>
      <c r="S224" s="239"/>
      <c r="T224" s="240"/>
      <c r="AT224" s="241" t="s">
        <v>164</v>
      </c>
      <c r="AU224" s="241" t="s">
        <v>134</v>
      </c>
      <c r="AV224" s="13" t="s">
        <v>84</v>
      </c>
      <c r="AW224" s="13" t="s">
        <v>31</v>
      </c>
      <c r="AX224" s="13" t="s">
        <v>77</v>
      </c>
      <c r="AY224" s="241" t="s">
        <v>155</v>
      </c>
    </row>
    <row r="225" spans="1:65" s="14" customFormat="1" ht="11.25">
      <c r="B225" s="242"/>
      <c r="C225" s="243"/>
      <c r="D225" s="233" t="s">
        <v>164</v>
      </c>
      <c r="E225" s="244" t="s">
        <v>1</v>
      </c>
      <c r="F225" s="245" t="s">
        <v>394</v>
      </c>
      <c r="G225" s="243"/>
      <c r="H225" s="246">
        <v>2.6</v>
      </c>
      <c r="I225" s="247"/>
      <c r="J225" s="243"/>
      <c r="K225" s="243"/>
      <c r="L225" s="248"/>
      <c r="M225" s="249"/>
      <c r="N225" s="250"/>
      <c r="O225" s="250"/>
      <c r="P225" s="250"/>
      <c r="Q225" s="250"/>
      <c r="R225" s="250"/>
      <c r="S225" s="250"/>
      <c r="T225" s="251"/>
      <c r="AT225" s="252" t="s">
        <v>164</v>
      </c>
      <c r="AU225" s="252" t="s">
        <v>134</v>
      </c>
      <c r="AV225" s="14" t="s">
        <v>134</v>
      </c>
      <c r="AW225" s="14" t="s">
        <v>31</v>
      </c>
      <c r="AX225" s="14" t="s">
        <v>77</v>
      </c>
      <c r="AY225" s="252" t="s">
        <v>155</v>
      </c>
    </row>
    <row r="226" spans="1:65" s="13" customFormat="1" ht="11.25">
      <c r="B226" s="231"/>
      <c r="C226" s="232"/>
      <c r="D226" s="233" t="s">
        <v>164</v>
      </c>
      <c r="E226" s="234" t="s">
        <v>1</v>
      </c>
      <c r="F226" s="235" t="s">
        <v>395</v>
      </c>
      <c r="G226" s="232"/>
      <c r="H226" s="234" t="s">
        <v>1</v>
      </c>
      <c r="I226" s="236"/>
      <c r="J226" s="232"/>
      <c r="K226" s="232"/>
      <c r="L226" s="237"/>
      <c r="M226" s="238"/>
      <c r="N226" s="239"/>
      <c r="O226" s="239"/>
      <c r="P226" s="239"/>
      <c r="Q226" s="239"/>
      <c r="R226" s="239"/>
      <c r="S226" s="239"/>
      <c r="T226" s="240"/>
      <c r="AT226" s="241" t="s">
        <v>164</v>
      </c>
      <c r="AU226" s="241" t="s">
        <v>134</v>
      </c>
      <c r="AV226" s="13" t="s">
        <v>84</v>
      </c>
      <c r="AW226" s="13" t="s">
        <v>31</v>
      </c>
      <c r="AX226" s="13" t="s">
        <v>77</v>
      </c>
      <c r="AY226" s="241" t="s">
        <v>155</v>
      </c>
    </row>
    <row r="227" spans="1:65" s="14" customFormat="1" ht="11.25">
      <c r="B227" s="242"/>
      <c r="C227" s="243"/>
      <c r="D227" s="233" t="s">
        <v>164</v>
      </c>
      <c r="E227" s="244" t="s">
        <v>1</v>
      </c>
      <c r="F227" s="245" t="s">
        <v>299</v>
      </c>
      <c r="G227" s="243"/>
      <c r="H227" s="246">
        <v>19</v>
      </c>
      <c r="I227" s="247"/>
      <c r="J227" s="243"/>
      <c r="K227" s="243"/>
      <c r="L227" s="248"/>
      <c r="M227" s="249"/>
      <c r="N227" s="250"/>
      <c r="O227" s="250"/>
      <c r="P227" s="250"/>
      <c r="Q227" s="250"/>
      <c r="R227" s="250"/>
      <c r="S227" s="250"/>
      <c r="T227" s="251"/>
      <c r="AT227" s="252" t="s">
        <v>164</v>
      </c>
      <c r="AU227" s="252" t="s">
        <v>134</v>
      </c>
      <c r="AV227" s="14" t="s">
        <v>134</v>
      </c>
      <c r="AW227" s="14" t="s">
        <v>31</v>
      </c>
      <c r="AX227" s="14" t="s">
        <v>77</v>
      </c>
      <c r="AY227" s="252" t="s">
        <v>155</v>
      </c>
    </row>
    <row r="228" spans="1:65" s="15" customFormat="1" ht="11.25">
      <c r="B228" s="269"/>
      <c r="C228" s="270"/>
      <c r="D228" s="233" t="s">
        <v>164</v>
      </c>
      <c r="E228" s="271" t="s">
        <v>1</v>
      </c>
      <c r="F228" s="272" t="s">
        <v>223</v>
      </c>
      <c r="G228" s="270"/>
      <c r="H228" s="273">
        <v>21.6</v>
      </c>
      <c r="I228" s="274"/>
      <c r="J228" s="270"/>
      <c r="K228" s="270"/>
      <c r="L228" s="275"/>
      <c r="M228" s="276"/>
      <c r="N228" s="277"/>
      <c r="O228" s="277"/>
      <c r="P228" s="277"/>
      <c r="Q228" s="277"/>
      <c r="R228" s="277"/>
      <c r="S228" s="277"/>
      <c r="T228" s="278"/>
      <c r="AT228" s="279" t="s">
        <v>164</v>
      </c>
      <c r="AU228" s="279" t="s">
        <v>134</v>
      </c>
      <c r="AV228" s="15" t="s">
        <v>162</v>
      </c>
      <c r="AW228" s="15" t="s">
        <v>31</v>
      </c>
      <c r="AX228" s="15" t="s">
        <v>84</v>
      </c>
      <c r="AY228" s="279" t="s">
        <v>155</v>
      </c>
    </row>
    <row r="229" spans="1:65" s="2" customFormat="1" ht="14.45" customHeight="1">
      <c r="A229" s="35"/>
      <c r="B229" s="36"/>
      <c r="C229" s="218" t="s">
        <v>396</v>
      </c>
      <c r="D229" s="218" t="s">
        <v>158</v>
      </c>
      <c r="E229" s="219" t="s">
        <v>240</v>
      </c>
      <c r="F229" s="220" t="s">
        <v>241</v>
      </c>
      <c r="G229" s="221" t="s">
        <v>161</v>
      </c>
      <c r="H229" s="222">
        <v>2</v>
      </c>
      <c r="I229" s="223"/>
      <c r="J229" s="224">
        <f t="shared" ref="J229:J234" si="15">ROUND(I229*H229,2)</f>
        <v>0</v>
      </c>
      <c r="K229" s="225"/>
      <c r="L229" s="38"/>
      <c r="M229" s="226" t="s">
        <v>1</v>
      </c>
      <c r="N229" s="227" t="s">
        <v>43</v>
      </c>
      <c r="O229" s="76"/>
      <c r="P229" s="228">
        <f t="shared" ref="P229:P234" si="16">O229*H229</f>
        <v>0</v>
      </c>
      <c r="Q229" s="228">
        <v>0</v>
      </c>
      <c r="R229" s="228">
        <f t="shared" ref="R229:R234" si="17">Q229*H229</f>
        <v>0</v>
      </c>
      <c r="S229" s="228">
        <v>8.2000000000000003E-2</v>
      </c>
      <c r="T229" s="229">
        <f t="shared" ref="T229:T234" si="18">S229*H229</f>
        <v>0.16400000000000001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30" t="s">
        <v>162</v>
      </c>
      <c r="AT229" s="230" t="s">
        <v>158</v>
      </c>
      <c r="AU229" s="230" t="s">
        <v>134</v>
      </c>
      <c r="AY229" s="17" t="s">
        <v>155</v>
      </c>
      <c r="BE229" s="119">
        <f t="shared" ref="BE229:BE234" si="19">IF(N229="základná",J229,0)</f>
        <v>0</v>
      </c>
      <c r="BF229" s="119">
        <f t="shared" ref="BF229:BF234" si="20">IF(N229="znížená",J229,0)</f>
        <v>0</v>
      </c>
      <c r="BG229" s="119">
        <f t="shared" ref="BG229:BG234" si="21">IF(N229="zákl. prenesená",J229,0)</f>
        <v>0</v>
      </c>
      <c r="BH229" s="119">
        <f t="shared" ref="BH229:BH234" si="22">IF(N229="zníž. prenesená",J229,0)</f>
        <v>0</v>
      </c>
      <c r="BI229" s="119">
        <f t="shared" ref="BI229:BI234" si="23">IF(N229="nulová",J229,0)</f>
        <v>0</v>
      </c>
      <c r="BJ229" s="17" t="s">
        <v>134</v>
      </c>
      <c r="BK229" s="119">
        <f t="shared" ref="BK229:BK234" si="24">ROUND(I229*H229,2)</f>
        <v>0</v>
      </c>
      <c r="BL229" s="17" t="s">
        <v>162</v>
      </c>
      <c r="BM229" s="230" t="s">
        <v>397</v>
      </c>
    </row>
    <row r="230" spans="1:65" s="2" customFormat="1" ht="22.15" customHeight="1">
      <c r="A230" s="35"/>
      <c r="B230" s="36"/>
      <c r="C230" s="218" t="s">
        <v>398</v>
      </c>
      <c r="D230" s="218" t="s">
        <v>158</v>
      </c>
      <c r="E230" s="219" t="s">
        <v>192</v>
      </c>
      <c r="F230" s="220" t="s">
        <v>193</v>
      </c>
      <c r="G230" s="221" t="s">
        <v>161</v>
      </c>
      <c r="H230" s="222">
        <v>1</v>
      </c>
      <c r="I230" s="223"/>
      <c r="J230" s="224">
        <f t="shared" si="15"/>
        <v>0</v>
      </c>
      <c r="K230" s="225"/>
      <c r="L230" s="38"/>
      <c r="M230" s="226" t="s">
        <v>1</v>
      </c>
      <c r="N230" s="227" t="s">
        <v>43</v>
      </c>
      <c r="O230" s="76"/>
      <c r="P230" s="228">
        <f t="shared" si="16"/>
        <v>0</v>
      </c>
      <c r="Q230" s="228">
        <v>0</v>
      </c>
      <c r="R230" s="228">
        <f t="shared" si="17"/>
        <v>0</v>
      </c>
      <c r="S230" s="228">
        <v>8.2000000000000003E-2</v>
      </c>
      <c r="T230" s="229">
        <f t="shared" si="18"/>
        <v>8.2000000000000003E-2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30" t="s">
        <v>162</v>
      </c>
      <c r="AT230" s="230" t="s">
        <v>158</v>
      </c>
      <c r="AU230" s="230" t="s">
        <v>134</v>
      </c>
      <c r="AY230" s="17" t="s">
        <v>155</v>
      </c>
      <c r="BE230" s="119">
        <f t="shared" si="19"/>
        <v>0</v>
      </c>
      <c r="BF230" s="119">
        <f t="shared" si="20"/>
        <v>0</v>
      </c>
      <c r="BG230" s="119">
        <f t="shared" si="21"/>
        <v>0</v>
      </c>
      <c r="BH230" s="119">
        <f t="shared" si="22"/>
        <v>0</v>
      </c>
      <c r="BI230" s="119">
        <f t="shared" si="23"/>
        <v>0</v>
      </c>
      <c r="BJ230" s="17" t="s">
        <v>134</v>
      </c>
      <c r="BK230" s="119">
        <f t="shared" si="24"/>
        <v>0</v>
      </c>
      <c r="BL230" s="17" t="s">
        <v>162</v>
      </c>
      <c r="BM230" s="230" t="s">
        <v>399</v>
      </c>
    </row>
    <row r="231" spans="1:65" s="2" customFormat="1" ht="22.15" customHeight="1">
      <c r="A231" s="35"/>
      <c r="B231" s="36"/>
      <c r="C231" s="218" t="s">
        <v>400</v>
      </c>
      <c r="D231" s="218" t="s">
        <v>158</v>
      </c>
      <c r="E231" s="219" t="s">
        <v>244</v>
      </c>
      <c r="F231" s="220" t="s">
        <v>245</v>
      </c>
      <c r="G231" s="221" t="s">
        <v>161</v>
      </c>
      <c r="H231" s="222">
        <v>3</v>
      </c>
      <c r="I231" s="223"/>
      <c r="J231" s="224">
        <f t="shared" si="15"/>
        <v>0</v>
      </c>
      <c r="K231" s="225"/>
      <c r="L231" s="38"/>
      <c r="M231" s="226" t="s">
        <v>1</v>
      </c>
      <c r="N231" s="227" t="s">
        <v>43</v>
      </c>
      <c r="O231" s="76"/>
      <c r="P231" s="228">
        <f t="shared" si="16"/>
        <v>0</v>
      </c>
      <c r="Q231" s="228">
        <v>0</v>
      </c>
      <c r="R231" s="228">
        <f t="shared" si="17"/>
        <v>0</v>
      </c>
      <c r="S231" s="228">
        <v>4.0000000000000001E-3</v>
      </c>
      <c r="T231" s="229">
        <f t="shared" si="18"/>
        <v>1.2E-2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30" t="s">
        <v>162</v>
      </c>
      <c r="AT231" s="230" t="s">
        <v>158</v>
      </c>
      <c r="AU231" s="230" t="s">
        <v>134</v>
      </c>
      <c r="AY231" s="17" t="s">
        <v>155</v>
      </c>
      <c r="BE231" s="119">
        <f t="shared" si="19"/>
        <v>0</v>
      </c>
      <c r="BF231" s="119">
        <f t="shared" si="20"/>
        <v>0</v>
      </c>
      <c r="BG231" s="119">
        <f t="shared" si="21"/>
        <v>0</v>
      </c>
      <c r="BH231" s="119">
        <f t="shared" si="22"/>
        <v>0</v>
      </c>
      <c r="BI231" s="119">
        <f t="shared" si="23"/>
        <v>0</v>
      </c>
      <c r="BJ231" s="17" t="s">
        <v>134</v>
      </c>
      <c r="BK231" s="119">
        <f t="shared" si="24"/>
        <v>0</v>
      </c>
      <c r="BL231" s="17" t="s">
        <v>162</v>
      </c>
      <c r="BM231" s="230" t="s">
        <v>401</v>
      </c>
    </row>
    <row r="232" spans="1:65" s="2" customFormat="1" ht="22.15" customHeight="1">
      <c r="A232" s="35"/>
      <c r="B232" s="36"/>
      <c r="C232" s="218" t="s">
        <v>402</v>
      </c>
      <c r="D232" s="218" t="s">
        <v>158</v>
      </c>
      <c r="E232" s="219" t="s">
        <v>195</v>
      </c>
      <c r="F232" s="220" t="s">
        <v>196</v>
      </c>
      <c r="G232" s="221" t="s">
        <v>180</v>
      </c>
      <c r="H232" s="222">
        <v>16</v>
      </c>
      <c r="I232" s="223"/>
      <c r="J232" s="224">
        <f t="shared" si="15"/>
        <v>0</v>
      </c>
      <c r="K232" s="225"/>
      <c r="L232" s="38"/>
      <c r="M232" s="226" t="s">
        <v>1</v>
      </c>
      <c r="N232" s="227" t="s">
        <v>43</v>
      </c>
      <c r="O232" s="76"/>
      <c r="P232" s="228">
        <f t="shared" si="16"/>
        <v>0</v>
      </c>
      <c r="Q232" s="228">
        <v>0</v>
      </c>
      <c r="R232" s="228">
        <f t="shared" si="17"/>
        <v>0</v>
      </c>
      <c r="S232" s="228">
        <v>4.0000000000000001E-3</v>
      </c>
      <c r="T232" s="229">
        <f t="shared" si="18"/>
        <v>6.4000000000000001E-2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30" t="s">
        <v>162</v>
      </c>
      <c r="AT232" s="230" t="s">
        <v>158</v>
      </c>
      <c r="AU232" s="230" t="s">
        <v>134</v>
      </c>
      <c r="AY232" s="17" t="s">
        <v>155</v>
      </c>
      <c r="BE232" s="119">
        <f t="shared" si="19"/>
        <v>0</v>
      </c>
      <c r="BF232" s="119">
        <f t="shared" si="20"/>
        <v>0</v>
      </c>
      <c r="BG232" s="119">
        <f t="shared" si="21"/>
        <v>0</v>
      </c>
      <c r="BH232" s="119">
        <f t="shared" si="22"/>
        <v>0</v>
      </c>
      <c r="BI232" s="119">
        <f t="shared" si="23"/>
        <v>0</v>
      </c>
      <c r="BJ232" s="17" t="s">
        <v>134</v>
      </c>
      <c r="BK232" s="119">
        <f t="shared" si="24"/>
        <v>0</v>
      </c>
      <c r="BL232" s="17" t="s">
        <v>162</v>
      </c>
      <c r="BM232" s="230" t="s">
        <v>403</v>
      </c>
    </row>
    <row r="233" spans="1:65" s="2" customFormat="1" ht="30" customHeight="1">
      <c r="A233" s="35"/>
      <c r="B233" s="36"/>
      <c r="C233" s="218" t="s">
        <v>404</v>
      </c>
      <c r="D233" s="218" t="s">
        <v>158</v>
      </c>
      <c r="E233" s="219" t="s">
        <v>198</v>
      </c>
      <c r="F233" s="220" t="s">
        <v>199</v>
      </c>
      <c r="G233" s="221" t="s">
        <v>200</v>
      </c>
      <c r="H233" s="222">
        <v>18.622</v>
      </c>
      <c r="I233" s="223"/>
      <c r="J233" s="224">
        <f t="shared" si="15"/>
        <v>0</v>
      </c>
      <c r="K233" s="225"/>
      <c r="L233" s="38"/>
      <c r="M233" s="226" t="s">
        <v>1</v>
      </c>
      <c r="N233" s="227" t="s">
        <v>43</v>
      </c>
      <c r="O233" s="76"/>
      <c r="P233" s="228">
        <f t="shared" si="16"/>
        <v>0</v>
      </c>
      <c r="Q233" s="228">
        <v>0</v>
      </c>
      <c r="R233" s="228">
        <f t="shared" si="17"/>
        <v>0</v>
      </c>
      <c r="S233" s="228">
        <v>0</v>
      </c>
      <c r="T233" s="229">
        <f t="shared" si="18"/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30" t="s">
        <v>162</v>
      </c>
      <c r="AT233" s="230" t="s">
        <v>158</v>
      </c>
      <c r="AU233" s="230" t="s">
        <v>134</v>
      </c>
      <c r="AY233" s="17" t="s">
        <v>155</v>
      </c>
      <c r="BE233" s="119">
        <f t="shared" si="19"/>
        <v>0</v>
      </c>
      <c r="BF233" s="119">
        <f t="shared" si="20"/>
        <v>0</v>
      </c>
      <c r="BG233" s="119">
        <f t="shared" si="21"/>
        <v>0</v>
      </c>
      <c r="BH233" s="119">
        <f t="shared" si="22"/>
        <v>0</v>
      </c>
      <c r="BI233" s="119">
        <f t="shared" si="23"/>
        <v>0</v>
      </c>
      <c r="BJ233" s="17" t="s">
        <v>134</v>
      </c>
      <c r="BK233" s="119">
        <f t="shared" si="24"/>
        <v>0</v>
      </c>
      <c r="BL233" s="17" t="s">
        <v>162</v>
      </c>
      <c r="BM233" s="230" t="s">
        <v>405</v>
      </c>
    </row>
    <row r="234" spans="1:65" s="2" customFormat="1" ht="22.15" customHeight="1">
      <c r="A234" s="35"/>
      <c r="B234" s="36"/>
      <c r="C234" s="218" t="s">
        <v>406</v>
      </c>
      <c r="D234" s="218" t="s">
        <v>158</v>
      </c>
      <c r="E234" s="219" t="s">
        <v>203</v>
      </c>
      <c r="F234" s="220" t="s">
        <v>204</v>
      </c>
      <c r="G234" s="221" t="s">
        <v>200</v>
      </c>
      <c r="H234" s="222">
        <v>74.488</v>
      </c>
      <c r="I234" s="223"/>
      <c r="J234" s="224">
        <f t="shared" si="15"/>
        <v>0</v>
      </c>
      <c r="K234" s="225"/>
      <c r="L234" s="38"/>
      <c r="M234" s="226" t="s">
        <v>1</v>
      </c>
      <c r="N234" s="227" t="s">
        <v>43</v>
      </c>
      <c r="O234" s="76"/>
      <c r="P234" s="228">
        <f t="shared" si="16"/>
        <v>0</v>
      </c>
      <c r="Q234" s="228">
        <v>0</v>
      </c>
      <c r="R234" s="228">
        <f t="shared" si="17"/>
        <v>0</v>
      </c>
      <c r="S234" s="228">
        <v>0</v>
      </c>
      <c r="T234" s="229">
        <f t="shared" si="18"/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30" t="s">
        <v>162</v>
      </c>
      <c r="AT234" s="230" t="s">
        <v>158</v>
      </c>
      <c r="AU234" s="230" t="s">
        <v>134</v>
      </c>
      <c r="AY234" s="17" t="s">
        <v>155</v>
      </c>
      <c r="BE234" s="119">
        <f t="shared" si="19"/>
        <v>0</v>
      </c>
      <c r="BF234" s="119">
        <f t="shared" si="20"/>
        <v>0</v>
      </c>
      <c r="BG234" s="119">
        <f t="shared" si="21"/>
        <v>0</v>
      </c>
      <c r="BH234" s="119">
        <f t="shared" si="22"/>
        <v>0</v>
      </c>
      <c r="BI234" s="119">
        <f t="shared" si="23"/>
        <v>0</v>
      </c>
      <c r="BJ234" s="17" t="s">
        <v>134</v>
      </c>
      <c r="BK234" s="119">
        <f t="shared" si="24"/>
        <v>0</v>
      </c>
      <c r="BL234" s="17" t="s">
        <v>162</v>
      </c>
      <c r="BM234" s="230" t="s">
        <v>407</v>
      </c>
    </row>
    <row r="235" spans="1:65" s="14" customFormat="1" ht="11.25">
      <c r="B235" s="242"/>
      <c r="C235" s="243"/>
      <c r="D235" s="233" t="s">
        <v>164</v>
      </c>
      <c r="E235" s="243"/>
      <c r="F235" s="245" t="s">
        <v>408</v>
      </c>
      <c r="G235" s="243"/>
      <c r="H235" s="246">
        <v>74.488</v>
      </c>
      <c r="I235" s="247"/>
      <c r="J235" s="243"/>
      <c r="K235" s="243"/>
      <c r="L235" s="248"/>
      <c r="M235" s="249"/>
      <c r="N235" s="250"/>
      <c r="O235" s="250"/>
      <c r="P235" s="250"/>
      <c r="Q235" s="250"/>
      <c r="R235" s="250"/>
      <c r="S235" s="250"/>
      <c r="T235" s="251"/>
      <c r="AT235" s="252" t="s">
        <v>164</v>
      </c>
      <c r="AU235" s="252" t="s">
        <v>134</v>
      </c>
      <c r="AV235" s="14" t="s">
        <v>134</v>
      </c>
      <c r="AW235" s="14" t="s">
        <v>4</v>
      </c>
      <c r="AX235" s="14" t="s">
        <v>84</v>
      </c>
      <c r="AY235" s="252" t="s">
        <v>155</v>
      </c>
    </row>
    <row r="236" spans="1:65" s="2" customFormat="1" ht="22.15" customHeight="1">
      <c r="A236" s="35"/>
      <c r="B236" s="36"/>
      <c r="C236" s="218" t="s">
        <v>409</v>
      </c>
      <c r="D236" s="218" t="s">
        <v>158</v>
      </c>
      <c r="E236" s="219" t="s">
        <v>208</v>
      </c>
      <c r="F236" s="220" t="s">
        <v>209</v>
      </c>
      <c r="G236" s="221" t="s">
        <v>200</v>
      </c>
      <c r="H236" s="222">
        <v>18.622</v>
      </c>
      <c r="I236" s="223"/>
      <c r="J236" s="224">
        <f>ROUND(I236*H236,2)</f>
        <v>0</v>
      </c>
      <c r="K236" s="225"/>
      <c r="L236" s="38"/>
      <c r="M236" s="226" t="s">
        <v>1</v>
      </c>
      <c r="N236" s="227" t="s">
        <v>43</v>
      </c>
      <c r="O236" s="76"/>
      <c r="P236" s="228">
        <f>O236*H236</f>
        <v>0</v>
      </c>
      <c r="Q236" s="228">
        <v>0</v>
      </c>
      <c r="R236" s="228">
        <f>Q236*H236</f>
        <v>0</v>
      </c>
      <c r="S236" s="228">
        <v>0</v>
      </c>
      <c r="T236" s="229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30" t="s">
        <v>162</v>
      </c>
      <c r="AT236" s="230" t="s">
        <v>158</v>
      </c>
      <c r="AU236" s="230" t="s">
        <v>134</v>
      </c>
      <c r="AY236" s="17" t="s">
        <v>155</v>
      </c>
      <c r="BE236" s="119">
        <f>IF(N236="základná",J236,0)</f>
        <v>0</v>
      </c>
      <c r="BF236" s="119">
        <f>IF(N236="znížená",J236,0)</f>
        <v>0</v>
      </c>
      <c r="BG236" s="119">
        <f>IF(N236="zákl. prenesená",J236,0)</f>
        <v>0</v>
      </c>
      <c r="BH236" s="119">
        <f>IF(N236="zníž. prenesená",J236,0)</f>
        <v>0</v>
      </c>
      <c r="BI236" s="119">
        <f>IF(N236="nulová",J236,0)</f>
        <v>0</v>
      </c>
      <c r="BJ236" s="17" t="s">
        <v>134</v>
      </c>
      <c r="BK236" s="119">
        <f>ROUND(I236*H236,2)</f>
        <v>0</v>
      </c>
      <c r="BL236" s="17" t="s">
        <v>162</v>
      </c>
      <c r="BM236" s="230" t="s">
        <v>410</v>
      </c>
    </row>
    <row r="237" spans="1:65" s="2" customFormat="1" ht="22.15" customHeight="1">
      <c r="A237" s="35"/>
      <c r="B237" s="36"/>
      <c r="C237" s="218" t="s">
        <v>411</v>
      </c>
      <c r="D237" s="218" t="s">
        <v>158</v>
      </c>
      <c r="E237" s="219" t="s">
        <v>412</v>
      </c>
      <c r="F237" s="220" t="s">
        <v>413</v>
      </c>
      <c r="G237" s="221" t="s">
        <v>200</v>
      </c>
      <c r="H237" s="222">
        <v>13.538</v>
      </c>
      <c r="I237" s="223"/>
      <c r="J237" s="224">
        <f>ROUND(I237*H237,2)</f>
        <v>0</v>
      </c>
      <c r="K237" s="225"/>
      <c r="L237" s="38"/>
      <c r="M237" s="226" t="s">
        <v>1</v>
      </c>
      <c r="N237" s="227" t="s">
        <v>43</v>
      </c>
      <c r="O237" s="76"/>
      <c r="P237" s="228">
        <f>O237*H237</f>
        <v>0</v>
      </c>
      <c r="Q237" s="228">
        <v>0</v>
      </c>
      <c r="R237" s="228">
        <f>Q237*H237</f>
        <v>0</v>
      </c>
      <c r="S237" s="228">
        <v>0</v>
      </c>
      <c r="T237" s="229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30" t="s">
        <v>162</v>
      </c>
      <c r="AT237" s="230" t="s">
        <v>158</v>
      </c>
      <c r="AU237" s="230" t="s">
        <v>134</v>
      </c>
      <c r="AY237" s="17" t="s">
        <v>155</v>
      </c>
      <c r="BE237" s="119">
        <f>IF(N237="základná",J237,0)</f>
        <v>0</v>
      </c>
      <c r="BF237" s="119">
        <f>IF(N237="znížená",J237,0)</f>
        <v>0</v>
      </c>
      <c r="BG237" s="119">
        <f>IF(N237="zákl. prenesená",J237,0)</f>
        <v>0</v>
      </c>
      <c r="BH237" s="119">
        <f>IF(N237="zníž. prenesená",J237,0)</f>
        <v>0</v>
      </c>
      <c r="BI237" s="119">
        <f>IF(N237="nulová",J237,0)</f>
        <v>0</v>
      </c>
      <c r="BJ237" s="17" t="s">
        <v>134</v>
      </c>
      <c r="BK237" s="119">
        <f>ROUND(I237*H237,2)</f>
        <v>0</v>
      </c>
      <c r="BL237" s="17" t="s">
        <v>162</v>
      </c>
      <c r="BM237" s="230" t="s">
        <v>414</v>
      </c>
    </row>
    <row r="238" spans="1:65" s="2" customFormat="1" ht="19.899999999999999" customHeight="1">
      <c r="A238" s="35"/>
      <c r="B238" s="36"/>
      <c r="C238" s="218" t="s">
        <v>415</v>
      </c>
      <c r="D238" s="218" t="s">
        <v>158</v>
      </c>
      <c r="E238" s="219" t="s">
        <v>416</v>
      </c>
      <c r="F238" s="220" t="s">
        <v>417</v>
      </c>
      <c r="G238" s="221" t="s">
        <v>200</v>
      </c>
      <c r="H238" s="222">
        <v>4.8259999999999996</v>
      </c>
      <c r="I238" s="223"/>
      <c r="J238" s="224">
        <f>ROUND(I238*H238,2)</f>
        <v>0</v>
      </c>
      <c r="K238" s="225"/>
      <c r="L238" s="38"/>
      <c r="M238" s="226" t="s">
        <v>1</v>
      </c>
      <c r="N238" s="227" t="s">
        <v>43</v>
      </c>
      <c r="O238" s="76"/>
      <c r="P238" s="228">
        <f>O238*H238</f>
        <v>0</v>
      </c>
      <c r="Q238" s="228">
        <v>0</v>
      </c>
      <c r="R238" s="228">
        <f>Q238*H238</f>
        <v>0</v>
      </c>
      <c r="S238" s="228">
        <v>0</v>
      </c>
      <c r="T238" s="229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30" t="s">
        <v>162</v>
      </c>
      <c r="AT238" s="230" t="s">
        <v>158</v>
      </c>
      <c r="AU238" s="230" t="s">
        <v>134</v>
      </c>
      <c r="AY238" s="17" t="s">
        <v>155</v>
      </c>
      <c r="BE238" s="119">
        <f>IF(N238="základná",J238,0)</f>
        <v>0</v>
      </c>
      <c r="BF238" s="119">
        <f>IF(N238="znížená",J238,0)</f>
        <v>0</v>
      </c>
      <c r="BG238" s="119">
        <f>IF(N238="zákl. prenesená",J238,0)</f>
        <v>0</v>
      </c>
      <c r="BH238" s="119">
        <f>IF(N238="zníž. prenesená",J238,0)</f>
        <v>0</v>
      </c>
      <c r="BI238" s="119">
        <f>IF(N238="nulová",J238,0)</f>
        <v>0</v>
      </c>
      <c r="BJ238" s="17" t="s">
        <v>134</v>
      </c>
      <c r="BK238" s="119">
        <f>ROUND(I238*H238,2)</f>
        <v>0</v>
      </c>
      <c r="BL238" s="17" t="s">
        <v>162</v>
      </c>
      <c r="BM238" s="230" t="s">
        <v>418</v>
      </c>
    </row>
    <row r="239" spans="1:65" s="2" customFormat="1" ht="22.15" customHeight="1">
      <c r="A239" s="35"/>
      <c r="B239" s="36"/>
      <c r="C239" s="218" t="s">
        <v>419</v>
      </c>
      <c r="D239" s="218" t="s">
        <v>158</v>
      </c>
      <c r="E239" s="219" t="s">
        <v>212</v>
      </c>
      <c r="F239" s="220" t="s">
        <v>213</v>
      </c>
      <c r="G239" s="221" t="s">
        <v>200</v>
      </c>
      <c r="H239" s="222">
        <v>0.18</v>
      </c>
      <c r="I239" s="223"/>
      <c r="J239" s="224">
        <f>ROUND(I239*H239,2)</f>
        <v>0</v>
      </c>
      <c r="K239" s="225"/>
      <c r="L239" s="38"/>
      <c r="M239" s="226" t="s">
        <v>1</v>
      </c>
      <c r="N239" s="227" t="s">
        <v>43</v>
      </c>
      <c r="O239" s="76"/>
      <c r="P239" s="228">
        <f>O239*H239</f>
        <v>0</v>
      </c>
      <c r="Q239" s="228">
        <v>0</v>
      </c>
      <c r="R239" s="228">
        <f>Q239*H239</f>
        <v>0</v>
      </c>
      <c r="S239" s="228">
        <v>0</v>
      </c>
      <c r="T239" s="229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30" t="s">
        <v>162</v>
      </c>
      <c r="AT239" s="230" t="s">
        <v>158</v>
      </c>
      <c r="AU239" s="230" t="s">
        <v>134</v>
      </c>
      <c r="AY239" s="17" t="s">
        <v>155</v>
      </c>
      <c r="BE239" s="119">
        <f>IF(N239="základná",J239,0)</f>
        <v>0</v>
      </c>
      <c r="BF239" s="119">
        <f>IF(N239="znížená",J239,0)</f>
        <v>0</v>
      </c>
      <c r="BG239" s="119">
        <f>IF(N239="zákl. prenesená",J239,0)</f>
        <v>0</v>
      </c>
      <c r="BH239" s="119">
        <f>IF(N239="zníž. prenesená",J239,0)</f>
        <v>0</v>
      </c>
      <c r="BI239" s="119">
        <f>IF(N239="nulová",J239,0)</f>
        <v>0</v>
      </c>
      <c r="BJ239" s="17" t="s">
        <v>134</v>
      </c>
      <c r="BK239" s="119">
        <f>ROUND(I239*H239,2)</f>
        <v>0</v>
      </c>
      <c r="BL239" s="17" t="s">
        <v>162</v>
      </c>
      <c r="BM239" s="230" t="s">
        <v>420</v>
      </c>
    </row>
    <row r="240" spans="1:65" s="12" customFormat="1" ht="22.9" customHeight="1">
      <c r="B240" s="202"/>
      <c r="C240" s="203"/>
      <c r="D240" s="204" t="s">
        <v>76</v>
      </c>
      <c r="E240" s="216" t="s">
        <v>215</v>
      </c>
      <c r="F240" s="216" t="s">
        <v>216</v>
      </c>
      <c r="G240" s="203"/>
      <c r="H240" s="203"/>
      <c r="I240" s="206"/>
      <c r="J240" s="217">
        <f>BK240</f>
        <v>0</v>
      </c>
      <c r="K240" s="203"/>
      <c r="L240" s="208"/>
      <c r="M240" s="209"/>
      <c r="N240" s="210"/>
      <c r="O240" s="210"/>
      <c r="P240" s="211">
        <f>P241</f>
        <v>0</v>
      </c>
      <c r="Q240" s="210"/>
      <c r="R240" s="211">
        <f>R241</f>
        <v>0</v>
      </c>
      <c r="S240" s="210"/>
      <c r="T240" s="212">
        <f>T241</f>
        <v>0</v>
      </c>
      <c r="AR240" s="213" t="s">
        <v>84</v>
      </c>
      <c r="AT240" s="214" t="s">
        <v>76</v>
      </c>
      <c r="AU240" s="214" t="s">
        <v>84</v>
      </c>
      <c r="AY240" s="213" t="s">
        <v>155</v>
      </c>
      <c r="BK240" s="215">
        <f>BK241</f>
        <v>0</v>
      </c>
    </row>
    <row r="241" spans="1:65" s="2" customFormat="1" ht="22.15" customHeight="1">
      <c r="A241" s="35"/>
      <c r="B241" s="36"/>
      <c r="C241" s="218" t="s">
        <v>421</v>
      </c>
      <c r="D241" s="218" t="s">
        <v>158</v>
      </c>
      <c r="E241" s="219" t="s">
        <v>218</v>
      </c>
      <c r="F241" s="220" t="s">
        <v>219</v>
      </c>
      <c r="G241" s="221" t="s">
        <v>200</v>
      </c>
      <c r="H241" s="222">
        <v>28.986000000000001</v>
      </c>
      <c r="I241" s="223"/>
      <c r="J241" s="224">
        <f>ROUND(I241*H241,2)</f>
        <v>0</v>
      </c>
      <c r="K241" s="225"/>
      <c r="L241" s="38"/>
      <c r="M241" s="226" t="s">
        <v>1</v>
      </c>
      <c r="N241" s="227" t="s">
        <v>43</v>
      </c>
      <c r="O241" s="76"/>
      <c r="P241" s="228">
        <f>O241*H241</f>
        <v>0</v>
      </c>
      <c r="Q241" s="228">
        <v>0</v>
      </c>
      <c r="R241" s="228">
        <f>Q241*H241</f>
        <v>0</v>
      </c>
      <c r="S241" s="228">
        <v>0</v>
      </c>
      <c r="T241" s="229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30" t="s">
        <v>162</v>
      </c>
      <c r="AT241" s="230" t="s">
        <v>158</v>
      </c>
      <c r="AU241" s="230" t="s">
        <v>134</v>
      </c>
      <c r="AY241" s="17" t="s">
        <v>155</v>
      </c>
      <c r="BE241" s="119">
        <f>IF(N241="základná",J241,0)</f>
        <v>0</v>
      </c>
      <c r="BF241" s="119">
        <f>IF(N241="znížená",J241,0)</f>
        <v>0</v>
      </c>
      <c r="BG241" s="119">
        <f>IF(N241="zákl. prenesená",J241,0)</f>
        <v>0</v>
      </c>
      <c r="BH241" s="119">
        <f>IF(N241="zníž. prenesená",J241,0)</f>
        <v>0</v>
      </c>
      <c r="BI241" s="119">
        <f>IF(N241="nulová",J241,0)</f>
        <v>0</v>
      </c>
      <c r="BJ241" s="17" t="s">
        <v>134</v>
      </c>
      <c r="BK241" s="119">
        <f>ROUND(I241*H241,2)</f>
        <v>0</v>
      </c>
      <c r="BL241" s="17" t="s">
        <v>162</v>
      </c>
      <c r="BM241" s="230" t="s">
        <v>422</v>
      </c>
    </row>
    <row r="242" spans="1:65" s="12" customFormat="1" ht="25.9" customHeight="1">
      <c r="B242" s="202"/>
      <c r="C242" s="203"/>
      <c r="D242" s="204" t="s">
        <v>76</v>
      </c>
      <c r="E242" s="205" t="s">
        <v>423</v>
      </c>
      <c r="F242" s="205" t="s">
        <v>424</v>
      </c>
      <c r="G242" s="203"/>
      <c r="H242" s="203"/>
      <c r="I242" s="206"/>
      <c r="J242" s="207">
        <f>BK242</f>
        <v>0</v>
      </c>
      <c r="K242" s="203"/>
      <c r="L242" s="208"/>
      <c r="M242" s="209"/>
      <c r="N242" s="210"/>
      <c r="O242" s="210"/>
      <c r="P242" s="211">
        <f>P243</f>
        <v>0</v>
      </c>
      <c r="Q242" s="210"/>
      <c r="R242" s="211">
        <f>R243</f>
        <v>0</v>
      </c>
      <c r="S242" s="210"/>
      <c r="T242" s="212">
        <f>T243</f>
        <v>3.5999999999999997E-2</v>
      </c>
      <c r="AR242" s="213" t="s">
        <v>134</v>
      </c>
      <c r="AT242" s="214" t="s">
        <v>76</v>
      </c>
      <c r="AU242" s="214" t="s">
        <v>77</v>
      </c>
      <c r="AY242" s="213" t="s">
        <v>155</v>
      </c>
      <c r="BK242" s="215">
        <f>BK243</f>
        <v>0</v>
      </c>
    </row>
    <row r="243" spans="1:65" s="12" customFormat="1" ht="22.9" customHeight="1">
      <c r="B243" s="202"/>
      <c r="C243" s="203"/>
      <c r="D243" s="204" t="s">
        <v>76</v>
      </c>
      <c r="E243" s="216" t="s">
        <v>425</v>
      </c>
      <c r="F243" s="216" t="s">
        <v>426</v>
      </c>
      <c r="G243" s="203"/>
      <c r="H243" s="203"/>
      <c r="I243" s="206"/>
      <c r="J243" s="217">
        <f>BK243</f>
        <v>0</v>
      </c>
      <c r="K243" s="203"/>
      <c r="L243" s="208"/>
      <c r="M243" s="209"/>
      <c r="N243" s="210"/>
      <c r="O243" s="210"/>
      <c r="P243" s="211">
        <f>P244</f>
        <v>0</v>
      </c>
      <c r="Q243" s="210"/>
      <c r="R243" s="211">
        <f>R244</f>
        <v>0</v>
      </c>
      <c r="S243" s="210"/>
      <c r="T243" s="212">
        <f>T244</f>
        <v>3.5999999999999997E-2</v>
      </c>
      <c r="AR243" s="213" t="s">
        <v>134</v>
      </c>
      <c r="AT243" s="214" t="s">
        <v>76</v>
      </c>
      <c r="AU243" s="214" t="s">
        <v>84</v>
      </c>
      <c r="AY243" s="213" t="s">
        <v>155</v>
      </c>
      <c r="BK243" s="215">
        <f>BK244</f>
        <v>0</v>
      </c>
    </row>
    <row r="244" spans="1:65" s="2" customFormat="1" ht="22.15" customHeight="1">
      <c r="A244" s="35"/>
      <c r="B244" s="36"/>
      <c r="C244" s="218" t="s">
        <v>427</v>
      </c>
      <c r="D244" s="218" t="s">
        <v>158</v>
      </c>
      <c r="E244" s="219" t="s">
        <v>428</v>
      </c>
      <c r="F244" s="220" t="s">
        <v>429</v>
      </c>
      <c r="G244" s="221" t="s">
        <v>174</v>
      </c>
      <c r="H244" s="222">
        <v>4</v>
      </c>
      <c r="I244" s="223"/>
      <c r="J244" s="224">
        <f>ROUND(I244*H244,2)</f>
        <v>0</v>
      </c>
      <c r="K244" s="225"/>
      <c r="L244" s="38"/>
      <c r="M244" s="264" t="s">
        <v>1</v>
      </c>
      <c r="N244" s="265" t="s">
        <v>43</v>
      </c>
      <c r="O244" s="266"/>
      <c r="P244" s="267">
        <f>O244*H244</f>
        <v>0</v>
      </c>
      <c r="Q244" s="267">
        <v>0</v>
      </c>
      <c r="R244" s="267">
        <f>Q244*H244</f>
        <v>0</v>
      </c>
      <c r="S244" s="267">
        <v>8.9999999999999993E-3</v>
      </c>
      <c r="T244" s="268">
        <f>S244*H244</f>
        <v>3.5999999999999997E-2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30" t="s">
        <v>182</v>
      </c>
      <c r="AT244" s="230" t="s">
        <v>158</v>
      </c>
      <c r="AU244" s="230" t="s">
        <v>134</v>
      </c>
      <c r="AY244" s="17" t="s">
        <v>155</v>
      </c>
      <c r="BE244" s="119">
        <f>IF(N244="základná",J244,0)</f>
        <v>0</v>
      </c>
      <c r="BF244" s="119">
        <f>IF(N244="znížená",J244,0)</f>
        <v>0</v>
      </c>
      <c r="BG244" s="119">
        <f>IF(N244="zákl. prenesená",J244,0)</f>
        <v>0</v>
      </c>
      <c r="BH244" s="119">
        <f>IF(N244="zníž. prenesená",J244,0)</f>
        <v>0</v>
      </c>
      <c r="BI244" s="119">
        <f>IF(N244="nulová",J244,0)</f>
        <v>0</v>
      </c>
      <c r="BJ244" s="17" t="s">
        <v>134</v>
      </c>
      <c r="BK244" s="119">
        <f>ROUND(I244*H244,2)</f>
        <v>0</v>
      </c>
      <c r="BL244" s="17" t="s">
        <v>182</v>
      </c>
      <c r="BM244" s="230" t="s">
        <v>430</v>
      </c>
    </row>
    <row r="245" spans="1:65" s="2" customFormat="1" ht="6.95" customHeight="1">
      <c r="A245" s="35"/>
      <c r="B245" s="59"/>
      <c r="C245" s="60"/>
      <c r="D245" s="60"/>
      <c r="E245" s="60"/>
      <c r="F245" s="60"/>
      <c r="G245" s="60"/>
      <c r="H245" s="60"/>
      <c r="I245" s="60"/>
      <c r="J245" s="60"/>
      <c r="K245" s="60"/>
      <c r="L245" s="38"/>
      <c r="M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</row>
  </sheetData>
  <sheetProtection algorithmName="SHA-512" hashValue="uoeD7YT4wrUnC+LF6DXO78EmizYqc1oe0nwI2CcCFbXdABeOemPz1lnLz80zWt6oLP1G/+41DaBX3zLbKOMd1w==" saltValue="ebe2kXJ5NinQEooNwcUpa8dclx4PYgH8WwVmgG5mPYHckY09QXEtNYXUj1+UhoaJw1B7S+gFVWn3Tewl3h/55A==" spinCount="100000" sheet="1" objects="1" scenarios="1" formatColumns="0" formatRows="0" autoFilter="0"/>
  <autoFilter ref="C133:K244" xr:uid="{00000000-0009-0000-0000-000004000000}"/>
  <mergeCells count="14">
    <mergeCell ref="D112:F112"/>
    <mergeCell ref="E124:H124"/>
    <mergeCell ref="E126:H126"/>
    <mergeCell ref="L2:V2"/>
    <mergeCell ref="E87:H87"/>
    <mergeCell ref="D108:F108"/>
    <mergeCell ref="D109:F109"/>
    <mergeCell ref="D110:F110"/>
    <mergeCell ref="D111:F111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22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54.5" style="1" customWidth="1"/>
    <col min="7" max="7" width="8" style="1" customWidth="1"/>
    <col min="8" max="8" width="15" style="1" customWidth="1"/>
    <col min="9" max="9" width="16.83203125" style="1" customWidth="1"/>
    <col min="10" max="10" width="23.83203125" style="1" customWidth="1"/>
    <col min="11" max="11" width="23.83203125" style="1" hidden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AT2" s="17" t="s">
        <v>97</v>
      </c>
    </row>
    <row r="3" spans="1:46" s="1" customFormat="1" ht="6.95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0"/>
      <c r="AT3" s="17" t="s">
        <v>77</v>
      </c>
    </row>
    <row r="4" spans="1:46" s="1" customFormat="1" ht="24.95" customHeight="1">
      <c r="B4" s="20"/>
      <c r="D4" s="128" t="s">
        <v>119</v>
      </c>
      <c r="L4" s="20"/>
      <c r="M4" s="129" t="s">
        <v>9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30" t="s">
        <v>15</v>
      </c>
      <c r="L6" s="20"/>
    </row>
    <row r="7" spans="1:46" s="1" customFormat="1" ht="27" customHeight="1">
      <c r="B7" s="20"/>
      <c r="E7" s="330" t="str">
        <f>'Rekapitulácia stavby'!K6</f>
        <v>Zviditeľnenie chodcov na priechodoch pre chodcov v meste Trnava</v>
      </c>
      <c r="F7" s="331"/>
      <c r="G7" s="331"/>
      <c r="H7" s="331"/>
      <c r="L7" s="20"/>
    </row>
    <row r="8" spans="1:46" s="2" customFormat="1" ht="12" customHeight="1">
      <c r="A8" s="35"/>
      <c r="B8" s="38"/>
      <c r="C8" s="35"/>
      <c r="D8" s="130" t="s">
        <v>120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31.15" customHeight="1">
      <c r="A9" s="35"/>
      <c r="B9" s="38"/>
      <c r="C9" s="35"/>
      <c r="D9" s="35"/>
      <c r="E9" s="332" t="s">
        <v>431</v>
      </c>
      <c r="F9" s="333"/>
      <c r="G9" s="333"/>
      <c r="H9" s="333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38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8"/>
      <c r="C11" s="35"/>
      <c r="D11" s="130" t="s">
        <v>17</v>
      </c>
      <c r="E11" s="35"/>
      <c r="F11" s="131" t="s">
        <v>1</v>
      </c>
      <c r="G11" s="35"/>
      <c r="H11" s="35"/>
      <c r="I11" s="130" t="s">
        <v>18</v>
      </c>
      <c r="J11" s="131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8"/>
      <c r="C12" s="35"/>
      <c r="D12" s="130" t="s">
        <v>19</v>
      </c>
      <c r="E12" s="35"/>
      <c r="F12" s="131" t="s">
        <v>20</v>
      </c>
      <c r="G12" s="35"/>
      <c r="H12" s="35"/>
      <c r="I12" s="130" t="s">
        <v>21</v>
      </c>
      <c r="J12" s="132" t="str">
        <f>'Rekapitulácia stavby'!AN8</f>
        <v>4. 7. 2022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8"/>
      <c r="C14" s="35"/>
      <c r="D14" s="130" t="s">
        <v>23</v>
      </c>
      <c r="E14" s="35"/>
      <c r="F14" s="35"/>
      <c r="G14" s="35"/>
      <c r="H14" s="35"/>
      <c r="I14" s="130" t="s">
        <v>24</v>
      </c>
      <c r="J14" s="131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8"/>
      <c r="C15" s="35"/>
      <c r="D15" s="35"/>
      <c r="E15" s="131" t="s">
        <v>25</v>
      </c>
      <c r="F15" s="35"/>
      <c r="G15" s="35"/>
      <c r="H15" s="35"/>
      <c r="I15" s="130" t="s">
        <v>26</v>
      </c>
      <c r="J15" s="131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38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8"/>
      <c r="C17" s="35"/>
      <c r="D17" s="130" t="s">
        <v>27</v>
      </c>
      <c r="E17" s="35"/>
      <c r="F17" s="35"/>
      <c r="G17" s="35"/>
      <c r="H17" s="35"/>
      <c r="I17" s="130" t="s">
        <v>24</v>
      </c>
      <c r="J17" s="30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8"/>
      <c r="C18" s="35"/>
      <c r="D18" s="35"/>
      <c r="E18" s="334" t="str">
        <f>'Rekapitulácia stavby'!E14</f>
        <v>Vyplň údaj</v>
      </c>
      <c r="F18" s="335"/>
      <c r="G18" s="335"/>
      <c r="H18" s="335"/>
      <c r="I18" s="130" t="s">
        <v>26</v>
      </c>
      <c r="J18" s="30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8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8"/>
      <c r="C20" s="35"/>
      <c r="D20" s="130" t="s">
        <v>29</v>
      </c>
      <c r="E20" s="35"/>
      <c r="F20" s="35"/>
      <c r="G20" s="35"/>
      <c r="H20" s="35"/>
      <c r="I20" s="130" t="s">
        <v>24</v>
      </c>
      <c r="J20" s="131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8"/>
      <c r="C21" s="35"/>
      <c r="D21" s="35"/>
      <c r="E21" s="131" t="s">
        <v>30</v>
      </c>
      <c r="F21" s="35"/>
      <c r="G21" s="35"/>
      <c r="H21" s="35"/>
      <c r="I21" s="130" t="s">
        <v>26</v>
      </c>
      <c r="J21" s="131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8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8"/>
      <c r="C23" s="35"/>
      <c r="D23" s="130" t="s">
        <v>32</v>
      </c>
      <c r="E23" s="35"/>
      <c r="F23" s="35"/>
      <c r="G23" s="35"/>
      <c r="H23" s="35"/>
      <c r="I23" s="130" t="s">
        <v>24</v>
      </c>
      <c r="J23" s="131" t="str">
        <f>IF('Rekapitulácia stavby'!AN19="","",'Rekapitulácia stavby'!AN19)</f>
        <v/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8"/>
      <c r="C24" s="35"/>
      <c r="D24" s="35"/>
      <c r="E24" s="131" t="str">
        <f>IF('Rekapitulácia stavby'!E20="","",'Rekapitulácia stavby'!E20)</f>
        <v xml:space="preserve"> </v>
      </c>
      <c r="F24" s="35"/>
      <c r="G24" s="35"/>
      <c r="H24" s="35"/>
      <c r="I24" s="130" t="s">
        <v>26</v>
      </c>
      <c r="J24" s="131" t="str">
        <f>IF('Rekapitulácia stavby'!AN20="","",'Rekapitulácia stavby'!AN20)</f>
        <v/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8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8"/>
      <c r="C26" s="35"/>
      <c r="D26" s="130" t="s">
        <v>34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33"/>
      <c r="B27" s="134"/>
      <c r="C27" s="133"/>
      <c r="D27" s="133"/>
      <c r="E27" s="336" t="s">
        <v>1</v>
      </c>
      <c r="F27" s="336"/>
      <c r="G27" s="336"/>
      <c r="H27" s="336"/>
      <c r="I27" s="133"/>
      <c r="J27" s="133"/>
      <c r="K27" s="133"/>
      <c r="L27" s="135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</row>
    <row r="28" spans="1:31" s="2" customFormat="1" ht="6.95" customHeight="1">
      <c r="A28" s="35"/>
      <c r="B28" s="38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8"/>
      <c r="C29" s="35"/>
      <c r="D29" s="136"/>
      <c r="E29" s="136"/>
      <c r="F29" s="136"/>
      <c r="G29" s="136"/>
      <c r="H29" s="136"/>
      <c r="I29" s="136"/>
      <c r="J29" s="136"/>
      <c r="K29" s="136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8"/>
      <c r="C30" s="35"/>
      <c r="D30" s="131" t="s">
        <v>122</v>
      </c>
      <c r="E30" s="35"/>
      <c r="F30" s="35"/>
      <c r="G30" s="35"/>
      <c r="H30" s="35"/>
      <c r="I30" s="35"/>
      <c r="J30" s="137">
        <f>J96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8"/>
      <c r="C31" s="35"/>
      <c r="D31" s="138" t="s">
        <v>113</v>
      </c>
      <c r="E31" s="35"/>
      <c r="F31" s="35"/>
      <c r="G31" s="35"/>
      <c r="H31" s="35"/>
      <c r="I31" s="35"/>
      <c r="J31" s="137">
        <f>J104</f>
        <v>0</v>
      </c>
      <c r="K31" s="35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38"/>
      <c r="C32" s="35"/>
      <c r="D32" s="139" t="s">
        <v>37</v>
      </c>
      <c r="E32" s="35"/>
      <c r="F32" s="35"/>
      <c r="G32" s="35"/>
      <c r="H32" s="35"/>
      <c r="I32" s="35"/>
      <c r="J32" s="140">
        <f>ROUND(J30 + J31, 2)</f>
        <v>0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38"/>
      <c r="C33" s="35"/>
      <c r="D33" s="136"/>
      <c r="E33" s="136"/>
      <c r="F33" s="136"/>
      <c r="G33" s="136"/>
      <c r="H33" s="136"/>
      <c r="I33" s="136"/>
      <c r="J33" s="136"/>
      <c r="K33" s="136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38"/>
      <c r="C34" s="35"/>
      <c r="D34" s="35"/>
      <c r="E34" s="35"/>
      <c r="F34" s="141" t="s">
        <v>39</v>
      </c>
      <c r="G34" s="35"/>
      <c r="H34" s="35"/>
      <c r="I34" s="141" t="s">
        <v>38</v>
      </c>
      <c r="J34" s="141" t="s">
        <v>40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8"/>
      <c r="C35" s="35"/>
      <c r="D35" s="142" t="s">
        <v>41</v>
      </c>
      <c r="E35" s="143" t="s">
        <v>42</v>
      </c>
      <c r="F35" s="144">
        <f>ROUND((SUM(BE104:BE111) + SUM(BE131:BE225)),  2)</f>
        <v>0</v>
      </c>
      <c r="G35" s="145"/>
      <c r="H35" s="145"/>
      <c r="I35" s="146">
        <v>0.2</v>
      </c>
      <c r="J35" s="144">
        <f>ROUND(((SUM(BE104:BE111) + SUM(BE131:BE225))*I35),  2)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8"/>
      <c r="C36" s="35"/>
      <c r="D36" s="35"/>
      <c r="E36" s="143" t="s">
        <v>43</v>
      </c>
      <c r="F36" s="144">
        <f>ROUND((SUM(BF104:BF111) + SUM(BF131:BF225)),  2)</f>
        <v>0</v>
      </c>
      <c r="G36" s="145"/>
      <c r="H36" s="145"/>
      <c r="I36" s="146">
        <v>0.2</v>
      </c>
      <c r="J36" s="144">
        <f>ROUND(((SUM(BF104:BF111) + SUM(BF131:BF225))*I36),  2)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38"/>
      <c r="C37" s="35"/>
      <c r="D37" s="35"/>
      <c r="E37" s="130" t="s">
        <v>44</v>
      </c>
      <c r="F37" s="147">
        <f>ROUND((SUM(BG104:BG111) + SUM(BG131:BG225)),  2)</f>
        <v>0</v>
      </c>
      <c r="G37" s="35"/>
      <c r="H37" s="35"/>
      <c r="I37" s="148">
        <v>0.2</v>
      </c>
      <c r="J37" s="147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8"/>
      <c r="C38" s="35"/>
      <c r="D38" s="35"/>
      <c r="E38" s="130" t="s">
        <v>45</v>
      </c>
      <c r="F38" s="147">
        <f>ROUND((SUM(BH104:BH111) + SUM(BH131:BH225)),  2)</f>
        <v>0</v>
      </c>
      <c r="G38" s="35"/>
      <c r="H38" s="35"/>
      <c r="I38" s="148">
        <v>0.2</v>
      </c>
      <c r="J38" s="147">
        <f>0</f>
        <v>0</v>
      </c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8"/>
      <c r="C39" s="35"/>
      <c r="D39" s="35"/>
      <c r="E39" s="143" t="s">
        <v>46</v>
      </c>
      <c r="F39" s="144">
        <f>ROUND((SUM(BI104:BI111) + SUM(BI131:BI225)),  2)</f>
        <v>0</v>
      </c>
      <c r="G39" s="145"/>
      <c r="H39" s="145"/>
      <c r="I39" s="146">
        <v>0</v>
      </c>
      <c r="J39" s="144">
        <f>0</f>
        <v>0</v>
      </c>
      <c r="K39" s="35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38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38"/>
      <c r="C41" s="149"/>
      <c r="D41" s="150" t="s">
        <v>47</v>
      </c>
      <c r="E41" s="151"/>
      <c r="F41" s="151"/>
      <c r="G41" s="152" t="s">
        <v>48</v>
      </c>
      <c r="H41" s="153" t="s">
        <v>49</v>
      </c>
      <c r="I41" s="151"/>
      <c r="J41" s="154">
        <f>SUM(J32:J39)</f>
        <v>0</v>
      </c>
      <c r="K41" s="155"/>
      <c r="L41" s="5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38"/>
      <c r="C42" s="35"/>
      <c r="D42" s="35"/>
      <c r="E42" s="35"/>
      <c r="F42" s="35"/>
      <c r="G42" s="35"/>
      <c r="H42" s="35"/>
      <c r="I42" s="35"/>
      <c r="J42" s="35"/>
      <c r="K42" s="35"/>
      <c r="L42" s="5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6"/>
      <c r="D50" s="156" t="s">
        <v>50</v>
      </c>
      <c r="E50" s="157"/>
      <c r="F50" s="157"/>
      <c r="G50" s="156" t="s">
        <v>51</v>
      </c>
      <c r="H50" s="157"/>
      <c r="I50" s="157"/>
      <c r="J50" s="157"/>
      <c r="K50" s="157"/>
      <c r="L50" s="56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5"/>
      <c r="B61" s="38"/>
      <c r="C61" s="35"/>
      <c r="D61" s="158" t="s">
        <v>52</v>
      </c>
      <c r="E61" s="159"/>
      <c r="F61" s="160" t="s">
        <v>53</v>
      </c>
      <c r="G61" s="158" t="s">
        <v>52</v>
      </c>
      <c r="H61" s="159"/>
      <c r="I61" s="159"/>
      <c r="J61" s="161" t="s">
        <v>53</v>
      </c>
      <c r="K61" s="159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5"/>
      <c r="B65" s="38"/>
      <c r="C65" s="35"/>
      <c r="D65" s="156" t="s">
        <v>54</v>
      </c>
      <c r="E65" s="162"/>
      <c r="F65" s="162"/>
      <c r="G65" s="156" t="s">
        <v>55</v>
      </c>
      <c r="H65" s="162"/>
      <c r="I65" s="162"/>
      <c r="J65" s="162"/>
      <c r="K65" s="162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5"/>
      <c r="B76" s="38"/>
      <c r="C76" s="35"/>
      <c r="D76" s="158" t="s">
        <v>52</v>
      </c>
      <c r="E76" s="159"/>
      <c r="F76" s="160" t="s">
        <v>53</v>
      </c>
      <c r="G76" s="158" t="s">
        <v>52</v>
      </c>
      <c r="H76" s="159"/>
      <c r="I76" s="159"/>
      <c r="J76" s="161" t="s">
        <v>53</v>
      </c>
      <c r="K76" s="159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3" t="s">
        <v>123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27" customHeight="1">
      <c r="A85" s="35"/>
      <c r="B85" s="36"/>
      <c r="C85" s="37"/>
      <c r="D85" s="37"/>
      <c r="E85" s="337" t="str">
        <f>E7</f>
        <v>Zviditeľnenie chodcov na priechodoch pre chodcov v meste Trnava</v>
      </c>
      <c r="F85" s="338"/>
      <c r="G85" s="338"/>
      <c r="H85" s="338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29" t="s">
        <v>120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31.15" customHeight="1">
      <c r="A87" s="35"/>
      <c r="B87" s="36"/>
      <c r="C87" s="37"/>
      <c r="D87" s="37"/>
      <c r="E87" s="286" t="str">
        <f>E9</f>
        <v>1413-8 - SO 08 - Priechod pre chodcov – križovatka ulíc Oblúková – Okružná (pri MŠ)</v>
      </c>
      <c r="F87" s="339"/>
      <c r="G87" s="339"/>
      <c r="H87" s="33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29" t="s">
        <v>19</v>
      </c>
      <c r="D89" s="37"/>
      <c r="E89" s="37"/>
      <c r="F89" s="27" t="str">
        <f>F12</f>
        <v>Trnava</v>
      </c>
      <c r="G89" s="37"/>
      <c r="H89" s="37"/>
      <c r="I89" s="29" t="s">
        <v>21</v>
      </c>
      <c r="J89" s="71" t="str">
        <f>IF(J12="","",J12)</f>
        <v>4. 7. 2022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9" customHeight="1">
      <c r="A91" s="35"/>
      <c r="B91" s="36"/>
      <c r="C91" s="29" t="s">
        <v>23</v>
      </c>
      <c r="D91" s="37"/>
      <c r="E91" s="37"/>
      <c r="F91" s="27" t="str">
        <f>E15</f>
        <v>Mesto Trnava</v>
      </c>
      <c r="G91" s="37"/>
      <c r="H91" s="37"/>
      <c r="I91" s="29" t="s">
        <v>29</v>
      </c>
      <c r="J91" s="32" t="str">
        <f>E21</f>
        <v>Cykloprojekt spol. s.r.o.,  Ing.Alžbeta Masnicová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6" customHeight="1">
      <c r="A92" s="35"/>
      <c r="B92" s="36"/>
      <c r="C92" s="29" t="s">
        <v>27</v>
      </c>
      <c r="D92" s="37"/>
      <c r="E92" s="37"/>
      <c r="F92" s="27" t="str">
        <f>IF(E18="","",E18)</f>
        <v>Vyplň údaj</v>
      </c>
      <c r="G92" s="37"/>
      <c r="H92" s="37"/>
      <c r="I92" s="29" t="s">
        <v>32</v>
      </c>
      <c r="J92" s="32" t="str">
        <f>E24</f>
        <v xml:space="preserve"> 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67" t="s">
        <v>124</v>
      </c>
      <c r="D94" s="124"/>
      <c r="E94" s="124"/>
      <c r="F94" s="124"/>
      <c r="G94" s="124"/>
      <c r="H94" s="124"/>
      <c r="I94" s="124"/>
      <c r="J94" s="168" t="s">
        <v>125</v>
      </c>
      <c r="K94" s="124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9" t="s">
        <v>126</v>
      </c>
      <c r="D96" s="37"/>
      <c r="E96" s="37"/>
      <c r="F96" s="37"/>
      <c r="G96" s="37"/>
      <c r="H96" s="37"/>
      <c r="I96" s="37"/>
      <c r="J96" s="89">
        <f>J131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7" t="s">
        <v>127</v>
      </c>
    </row>
    <row r="97" spans="1:65" s="9" customFormat="1" ht="24.95" customHeight="1">
      <c r="B97" s="170"/>
      <c r="C97" s="171"/>
      <c r="D97" s="172" t="s">
        <v>128</v>
      </c>
      <c r="E97" s="173"/>
      <c r="F97" s="173"/>
      <c r="G97" s="173"/>
      <c r="H97" s="173"/>
      <c r="I97" s="173"/>
      <c r="J97" s="174">
        <f>J132</f>
        <v>0</v>
      </c>
      <c r="K97" s="171"/>
      <c r="L97" s="175"/>
    </row>
    <row r="98" spans="1:65" s="10" customFormat="1" ht="19.899999999999999" customHeight="1">
      <c r="B98" s="176"/>
      <c r="C98" s="177"/>
      <c r="D98" s="178" t="s">
        <v>265</v>
      </c>
      <c r="E98" s="179"/>
      <c r="F98" s="179"/>
      <c r="G98" s="179"/>
      <c r="H98" s="179"/>
      <c r="I98" s="179"/>
      <c r="J98" s="180">
        <f>J133</f>
        <v>0</v>
      </c>
      <c r="K98" s="177"/>
      <c r="L98" s="181"/>
    </row>
    <row r="99" spans="1:65" s="10" customFormat="1" ht="19.899999999999999" customHeight="1">
      <c r="B99" s="176"/>
      <c r="C99" s="177"/>
      <c r="D99" s="178" t="s">
        <v>266</v>
      </c>
      <c r="E99" s="179"/>
      <c r="F99" s="179"/>
      <c r="G99" s="179"/>
      <c r="H99" s="179"/>
      <c r="I99" s="179"/>
      <c r="J99" s="180">
        <f>J156</f>
        <v>0</v>
      </c>
      <c r="K99" s="177"/>
      <c r="L99" s="181"/>
    </row>
    <row r="100" spans="1:65" s="10" customFormat="1" ht="19.899999999999999" customHeight="1">
      <c r="B100" s="176"/>
      <c r="C100" s="177"/>
      <c r="D100" s="178" t="s">
        <v>129</v>
      </c>
      <c r="E100" s="179"/>
      <c r="F100" s="179"/>
      <c r="G100" s="179"/>
      <c r="H100" s="179"/>
      <c r="I100" s="179"/>
      <c r="J100" s="180">
        <f>J187</f>
        <v>0</v>
      </c>
      <c r="K100" s="177"/>
      <c r="L100" s="181"/>
    </row>
    <row r="101" spans="1:65" s="10" customFormat="1" ht="19.899999999999999" customHeight="1">
      <c r="B101" s="176"/>
      <c r="C101" s="177"/>
      <c r="D101" s="178" t="s">
        <v>130</v>
      </c>
      <c r="E101" s="179"/>
      <c r="F101" s="179"/>
      <c r="G101" s="179"/>
      <c r="H101" s="179"/>
      <c r="I101" s="179"/>
      <c r="J101" s="180">
        <f>J224</f>
        <v>0</v>
      </c>
      <c r="K101" s="177"/>
      <c r="L101" s="181"/>
    </row>
    <row r="102" spans="1:65" s="2" customFormat="1" ht="21.75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5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65" s="2" customFormat="1" ht="6.95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5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65" s="2" customFormat="1" ht="29.25" customHeight="1">
      <c r="A104" s="35"/>
      <c r="B104" s="36"/>
      <c r="C104" s="169" t="s">
        <v>131</v>
      </c>
      <c r="D104" s="37"/>
      <c r="E104" s="37"/>
      <c r="F104" s="37"/>
      <c r="G104" s="37"/>
      <c r="H104" s="37"/>
      <c r="I104" s="37"/>
      <c r="J104" s="182">
        <f>ROUND(J105 + J106 + J107 + J108 + J109 + J110,2)</f>
        <v>0</v>
      </c>
      <c r="K104" s="37"/>
      <c r="L104" s="56"/>
      <c r="N104" s="183" t="s">
        <v>41</v>
      </c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65" s="2" customFormat="1" ht="18" customHeight="1">
      <c r="A105" s="35"/>
      <c r="B105" s="36"/>
      <c r="C105" s="37"/>
      <c r="D105" s="282" t="s">
        <v>132</v>
      </c>
      <c r="E105" s="283"/>
      <c r="F105" s="283"/>
      <c r="G105" s="37"/>
      <c r="H105" s="37"/>
      <c r="I105" s="37"/>
      <c r="J105" s="115">
        <v>0</v>
      </c>
      <c r="K105" s="37"/>
      <c r="L105" s="184"/>
      <c r="M105" s="185"/>
      <c r="N105" s="186" t="s">
        <v>43</v>
      </c>
      <c r="O105" s="185"/>
      <c r="P105" s="185"/>
      <c r="Q105" s="185"/>
      <c r="R105" s="185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5"/>
      <c r="AV105" s="185"/>
      <c r="AW105" s="185"/>
      <c r="AX105" s="185"/>
      <c r="AY105" s="188" t="s">
        <v>133</v>
      </c>
      <c r="AZ105" s="185"/>
      <c r="BA105" s="185"/>
      <c r="BB105" s="185"/>
      <c r="BC105" s="185"/>
      <c r="BD105" s="185"/>
      <c r="BE105" s="189">
        <f t="shared" ref="BE105:BE110" si="0">IF(N105="základná",J105,0)</f>
        <v>0</v>
      </c>
      <c r="BF105" s="189">
        <f t="shared" ref="BF105:BF110" si="1">IF(N105="znížená",J105,0)</f>
        <v>0</v>
      </c>
      <c r="BG105" s="189">
        <f t="shared" ref="BG105:BG110" si="2">IF(N105="zákl. prenesená",J105,0)</f>
        <v>0</v>
      </c>
      <c r="BH105" s="189">
        <f t="shared" ref="BH105:BH110" si="3">IF(N105="zníž. prenesená",J105,0)</f>
        <v>0</v>
      </c>
      <c r="BI105" s="189">
        <f t="shared" ref="BI105:BI110" si="4">IF(N105="nulová",J105,0)</f>
        <v>0</v>
      </c>
      <c r="BJ105" s="188" t="s">
        <v>134</v>
      </c>
      <c r="BK105" s="185"/>
      <c r="BL105" s="185"/>
      <c r="BM105" s="185"/>
    </row>
    <row r="106" spans="1:65" s="2" customFormat="1" ht="18" customHeight="1">
      <c r="A106" s="35"/>
      <c r="B106" s="36"/>
      <c r="C106" s="37"/>
      <c r="D106" s="282" t="s">
        <v>135</v>
      </c>
      <c r="E106" s="283"/>
      <c r="F106" s="283"/>
      <c r="G106" s="37"/>
      <c r="H106" s="37"/>
      <c r="I106" s="37"/>
      <c r="J106" s="115">
        <v>0</v>
      </c>
      <c r="K106" s="37"/>
      <c r="L106" s="184"/>
      <c r="M106" s="185"/>
      <c r="N106" s="186" t="s">
        <v>43</v>
      </c>
      <c r="O106" s="185"/>
      <c r="P106" s="185"/>
      <c r="Q106" s="185"/>
      <c r="R106" s="185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5"/>
      <c r="AG106" s="185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5"/>
      <c r="AS106" s="185"/>
      <c r="AT106" s="185"/>
      <c r="AU106" s="185"/>
      <c r="AV106" s="185"/>
      <c r="AW106" s="185"/>
      <c r="AX106" s="185"/>
      <c r="AY106" s="188" t="s">
        <v>133</v>
      </c>
      <c r="AZ106" s="185"/>
      <c r="BA106" s="185"/>
      <c r="BB106" s="185"/>
      <c r="BC106" s="185"/>
      <c r="BD106" s="185"/>
      <c r="BE106" s="189">
        <f t="shared" si="0"/>
        <v>0</v>
      </c>
      <c r="BF106" s="189">
        <f t="shared" si="1"/>
        <v>0</v>
      </c>
      <c r="BG106" s="189">
        <f t="shared" si="2"/>
        <v>0</v>
      </c>
      <c r="BH106" s="189">
        <f t="shared" si="3"/>
        <v>0</v>
      </c>
      <c r="BI106" s="189">
        <f t="shared" si="4"/>
        <v>0</v>
      </c>
      <c r="BJ106" s="188" t="s">
        <v>134</v>
      </c>
      <c r="BK106" s="185"/>
      <c r="BL106" s="185"/>
      <c r="BM106" s="185"/>
    </row>
    <row r="107" spans="1:65" s="2" customFormat="1" ht="18" customHeight="1">
      <c r="A107" s="35"/>
      <c r="B107" s="36"/>
      <c r="C107" s="37"/>
      <c r="D107" s="282" t="s">
        <v>136</v>
      </c>
      <c r="E107" s="283"/>
      <c r="F107" s="283"/>
      <c r="G107" s="37"/>
      <c r="H107" s="37"/>
      <c r="I107" s="37"/>
      <c r="J107" s="115">
        <v>0</v>
      </c>
      <c r="K107" s="37"/>
      <c r="L107" s="184"/>
      <c r="M107" s="185"/>
      <c r="N107" s="186" t="s">
        <v>43</v>
      </c>
      <c r="O107" s="185"/>
      <c r="P107" s="185"/>
      <c r="Q107" s="185"/>
      <c r="R107" s="185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  <c r="AS107" s="185"/>
      <c r="AT107" s="185"/>
      <c r="AU107" s="185"/>
      <c r="AV107" s="185"/>
      <c r="AW107" s="185"/>
      <c r="AX107" s="185"/>
      <c r="AY107" s="188" t="s">
        <v>133</v>
      </c>
      <c r="AZ107" s="185"/>
      <c r="BA107" s="185"/>
      <c r="BB107" s="185"/>
      <c r="BC107" s="185"/>
      <c r="BD107" s="185"/>
      <c r="BE107" s="189">
        <f t="shared" si="0"/>
        <v>0</v>
      </c>
      <c r="BF107" s="189">
        <f t="shared" si="1"/>
        <v>0</v>
      </c>
      <c r="BG107" s="189">
        <f t="shared" si="2"/>
        <v>0</v>
      </c>
      <c r="BH107" s="189">
        <f t="shared" si="3"/>
        <v>0</v>
      </c>
      <c r="BI107" s="189">
        <f t="shared" si="4"/>
        <v>0</v>
      </c>
      <c r="BJ107" s="188" t="s">
        <v>134</v>
      </c>
      <c r="BK107" s="185"/>
      <c r="BL107" s="185"/>
      <c r="BM107" s="185"/>
    </row>
    <row r="108" spans="1:65" s="2" customFormat="1" ht="18" customHeight="1">
      <c r="A108" s="35"/>
      <c r="B108" s="36"/>
      <c r="C108" s="37"/>
      <c r="D108" s="282" t="s">
        <v>137</v>
      </c>
      <c r="E108" s="283"/>
      <c r="F108" s="283"/>
      <c r="G108" s="37"/>
      <c r="H108" s="37"/>
      <c r="I108" s="37"/>
      <c r="J108" s="115">
        <v>0</v>
      </c>
      <c r="K108" s="37"/>
      <c r="L108" s="184"/>
      <c r="M108" s="185"/>
      <c r="N108" s="186" t="s">
        <v>43</v>
      </c>
      <c r="O108" s="185"/>
      <c r="P108" s="185"/>
      <c r="Q108" s="185"/>
      <c r="R108" s="185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185"/>
      <c r="AT108" s="185"/>
      <c r="AU108" s="185"/>
      <c r="AV108" s="185"/>
      <c r="AW108" s="185"/>
      <c r="AX108" s="185"/>
      <c r="AY108" s="188" t="s">
        <v>133</v>
      </c>
      <c r="AZ108" s="185"/>
      <c r="BA108" s="185"/>
      <c r="BB108" s="185"/>
      <c r="BC108" s="185"/>
      <c r="BD108" s="185"/>
      <c r="BE108" s="189">
        <f t="shared" si="0"/>
        <v>0</v>
      </c>
      <c r="BF108" s="189">
        <f t="shared" si="1"/>
        <v>0</v>
      </c>
      <c r="BG108" s="189">
        <f t="shared" si="2"/>
        <v>0</v>
      </c>
      <c r="BH108" s="189">
        <f t="shared" si="3"/>
        <v>0</v>
      </c>
      <c r="BI108" s="189">
        <f t="shared" si="4"/>
        <v>0</v>
      </c>
      <c r="BJ108" s="188" t="s">
        <v>134</v>
      </c>
      <c r="BK108" s="185"/>
      <c r="BL108" s="185"/>
      <c r="BM108" s="185"/>
    </row>
    <row r="109" spans="1:65" s="2" customFormat="1" ht="18" customHeight="1">
      <c r="A109" s="35"/>
      <c r="B109" s="36"/>
      <c r="C109" s="37"/>
      <c r="D109" s="282" t="s">
        <v>138</v>
      </c>
      <c r="E109" s="283"/>
      <c r="F109" s="283"/>
      <c r="G109" s="37"/>
      <c r="H109" s="37"/>
      <c r="I109" s="37"/>
      <c r="J109" s="115">
        <v>0</v>
      </c>
      <c r="K109" s="37"/>
      <c r="L109" s="184"/>
      <c r="M109" s="185"/>
      <c r="N109" s="186" t="s">
        <v>43</v>
      </c>
      <c r="O109" s="185"/>
      <c r="P109" s="185"/>
      <c r="Q109" s="185"/>
      <c r="R109" s="185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187"/>
      <c r="AE109" s="187"/>
      <c r="AF109" s="185"/>
      <c r="AG109" s="185"/>
      <c r="AH109" s="185"/>
      <c r="AI109" s="185"/>
      <c r="AJ109" s="185"/>
      <c r="AK109" s="185"/>
      <c r="AL109" s="185"/>
      <c r="AM109" s="185"/>
      <c r="AN109" s="185"/>
      <c r="AO109" s="185"/>
      <c r="AP109" s="185"/>
      <c r="AQ109" s="185"/>
      <c r="AR109" s="185"/>
      <c r="AS109" s="185"/>
      <c r="AT109" s="185"/>
      <c r="AU109" s="185"/>
      <c r="AV109" s="185"/>
      <c r="AW109" s="185"/>
      <c r="AX109" s="185"/>
      <c r="AY109" s="188" t="s">
        <v>133</v>
      </c>
      <c r="AZ109" s="185"/>
      <c r="BA109" s="185"/>
      <c r="BB109" s="185"/>
      <c r="BC109" s="185"/>
      <c r="BD109" s="185"/>
      <c r="BE109" s="189">
        <f t="shared" si="0"/>
        <v>0</v>
      </c>
      <c r="BF109" s="189">
        <f t="shared" si="1"/>
        <v>0</v>
      </c>
      <c r="BG109" s="189">
        <f t="shared" si="2"/>
        <v>0</v>
      </c>
      <c r="BH109" s="189">
        <f t="shared" si="3"/>
        <v>0</v>
      </c>
      <c r="BI109" s="189">
        <f t="shared" si="4"/>
        <v>0</v>
      </c>
      <c r="BJ109" s="188" t="s">
        <v>134</v>
      </c>
      <c r="BK109" s="185"/>
      <c r="BL109" s="185"/>
      <c r="BM109" s="185"/>
    </row>
    <row r="110" spans="1:65" s="2" customFormat="1" ht="18" customHeight="1">
      <c r="A110" s="35"/>
      <c r="B110" s="36"/>
      <c r="C110" s="37"/>
      <c r="D110" s="114" t="s">
        <v>139</v>
      </c>
      <c r="E110" s="37"/>
      <c r="F110" s="37"/>
      <c r="G110" s="37"/>
      <c r="H110" s="37"/>
      <c r="I110" s="37"/>
      <c r="J110" s="115">
        <f>ROUND(J30*T110,2)</f>
        <v>0</v>
      </c>
      <c r="K110" s="37"/>
      <c r="L110" s="184"/>
      <c r="M110" s="185"/>
      <c r="N110" s="186" t="s">
        <v>43</v>
      </c>
      <c r="O110" s="185"/>
      <c r="P110" s="185"/>
      <c r="Q110" s="185"/>
      <c r="R110" s="185"/>
      <c r="S110" s="187"/>
      <c r="T110" s="187"/>
      <c r="U110" s="187"/>
      <c r="V110" s="187"/>
      <c r="W110" s="187"/>
      <c r="X110" s="187"/>
      <c r="Y110" s="187"/>
      <c r="Z110" s="187"/>
      <c r="AA110" s="187"/>
      <c r="AB110" s="187"/>
      <c r="AC110" s="187"/>
      <c r="AD110" s="187"/>
      <c r="AE110" s="187"/>
      <c r="AF110" s="185"/>
      <c r="AG110" s="185"/>
      <c r="AH110" s="185"/>
      <c r="AI110" s="185"/>
      <c r="AJ110" s="185"/>
      <c r="AK110" s="185"/>
      <c r="AL110" s="185"/>
      <c r="AM110" s="185"/>
      <c r="AN110" s="185"/>
      <c r="AO110" s="185"/>
      <c r="AP110" s="185"/>
      <c r="AQ110" s="185"/>
      <c r="AR110" s="185"/>
      <c r="AS110" s="185"/>
      <c r="AT110" s="185"/>
      <c r="AU110" s="185"/>
      <c r="AV110" s="185"/>
      <c r="AW110" s="185"/>
      <c r="AX110" s="185"/>
      <c r="AY110" s="188" t="s">
        <v>140</v>
      </c>
      <c r="AZ110" s="185"/>
      <c r="BA110" s="185"/>
      <c r="BB110" s="185"/>
      <c r="BC110" s="185"/>
      <c r="BD110" s="185"/>
      <c r="BE110" s="189">
        <f t="shared" si="0"/>
        <v>0</v>
      </c>
      <c r="BF110" s="189">
        <f t="shared" si="1"/>
        <v>0</v>
      </c>
      <c r="BG110" s="189">
        <f t="shared" si="2"/>
        <v>0</v>
      </c>
      <c r="BH110" s="189">
        <f t="shared" si="3"/>
        <v>0</v>
      </c>
      <c r="BI110" s="189">
        <f t="shared" si="4"/>
        <v>0</v>
      </c>
      <c r="BJ110" s="188" t="s">
        <v>134</v>
      </c>
      <c r="BK110" s="185"/>
      <c r="BL110" s="185"/>
      <c r="BM110" s="185"/>
    </row>
    <row r="111" spans="1:65" s="2" customFormat="1" ht="11.25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65" s="2" customFormat="1" ht="29.25" customHeight="1">
      <c r="A112" s="35"/>
      <c r="B112" s="36"/>
      <c r="C112" s="123" t="s">
        <v>118</v>
      </c>
      <c r="D112" s="124"/>
      <c r="E112" s="124"/>
      <c r="F112" s="124"/>
      <c r="G112" s="124"/>
      <c r="H112" s="124"/>
      <c r="I112" s="124"/>
      <c r="J112" s="125">
        <f>ROUND(J96+J104,2)</f>
        <v>0</v>
      </c>
      <c r="K112" s="124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31" s="2" customFormat="1" ht="6.95" customHeight="1">
      <c r="A113" s="35"/>
      <c r="B113" s="59"/>
      <c r="C113" s="60"/>
      <c r="D113" s="60"/>
      <c r="E113" s="60"/>
      <c r="F113" s="60"/>
      <c r="G113" s="60"/>
      <c r="H113" s="60"/>
      <c r="I113" s="60"/>
      <c r="J113" s="60"/>
      <c r="K113" s="60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7" spans="1:31" s="2" customFormat="1" ht="6.95" customHeight="1">
      <c r="A117" s="35"/>
      <c r="B117" s="61"/>
      <c r="C117" s="62"/>
      <c r="D117" s="62"/>
      <c r="E117" s="62"/>
      <c r="F117" s="62"/>
      <c r="G117" s="62"/>
      <c r="H117" s="62"/>
      <c r="I117" s="62"/>
      <c r="J117" s="62"/>
      <c r="K117" s="62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24.95" customHeight="1">
      <c r="A118" s="35"/>
      <c r="B118" s="36"/>
      <c r="C118" s="23" t="s">
        <v>141</v>
      </c>
      <c r="D118" s="37"/>
      <c r="E118" s="37"/>
      <c r="F118" s="37"/>
      <c r="G118" s="37"/>
      <c r="H118" s="37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6.95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2" customHeight="1">
      <c r="A120" s="35"/>
      <c r="B120" s="36"/>
      <c r="C120" s="29" t="s">
        <v>15</v>
      </c>
      <c r="D120" s="37"/>
      <c r="E120" s="37"/>
      <c r="F120" s="37"/>
      <c r="G120" s="37"/>
      <c r="H120" s="37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27" customHeight="1">
      <c r="A121" s="35"/>
      <c r="B121" s="36"/>
      <c r="C121" s="37"/>
      <c r="D121" s="37"/>
      <c r="E121" s="337" t="str">
        <f>E7</f>
        <v>Zviditeľnenie chodcov na priechodoch pre chodcov v meste Trnava</v>
      </c>
      <c r="F121" s="338"/>
      <c r="G121" s="338"/>
      <c r="H121" s="338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29" t="s">
        <v>120</v>
      </c>
      <c r="D122" s="37"/>
      <c r="E122" s="37"/>
      <c r="F122" s="37"/>
      <c r="G122" s="37"/>
      <c r="H122" s="37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31.15" customHeight="1">
      <c r="A123" s="35"/>
      <c r="B123" s="36"/>
      <c r="C123" s="37"/>
      <c r="D123" s="37"/>
      <c r="E123" s="286" t="str">
        <f>E9</f>
        <v>1413-8 - SO 08 - Priechod pre chodcov – križovatka ulíc Oblúková – Okružná (pri MŠ)</v>
      </c>
      <c r="F123" s="339"/>
      <c r="G123" s="339"/>
      <c r="H123" s="339"/>
      <c r="I123" s="37"/>
      <c r="J123" s="37"/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29" t="s">
        <v>19</v>
      </c>
      <c r="D125" s="37"/>
      <c r="E125" s="37"/>
      <c r="F125" s="27" t="str">
        <f>F12</f>
        <v>Trnava</v>
      </c>
      <c r="G125" s="37"/>
      <c r="H125" s="37"/>
      <c r="I125" s="29" t="s">
        <v>21</v>
      </c>
      <c r="J125" s="71" t="str">
        <f>IF(J12="","",J12)</f>
        <v>4. 7. 2022</v>
      </c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40.9" customHeight="1">
      <c r="A127" s="35"/>
      <c r="B127" s="36"/>
      <c r="C127" s="29" t="s">
        <v>23</v>
      </c>
      <c r="D127" s="37"/>
      <c r="E127" s="37"/>
      <c r="F127" s="27" t="str">
        <f>E15</f>
        <v>Mesto Trnava</v>
      </c>
      <c r="G127" s="37"/>
      <c r="H127" s="37"/>
      <c r="I127" s="29" t="s">
        <v>29</v>
      </c>
      <c r="J127" s="32" t="str">
        <f>E21</f>
        <v>Cykloprojekt spol. s.r.o.,  Ing.Alžbeta Masnicová</v>
      </c>
      <c r="K127" s="37"/>
      <c r="L127" s="5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6" customHeight="1">
      <c r="A128" s="35"/>
      <c r="B128" s="36"/>
      <c r="C128" s="29" t="s">
        <v>27</v>
      </c>
      <c r="D128" s="37"/>
      <c r="E128" s="37"/>
      <c r="F128" s="27" t="str">
        <f>IF(E18="","",E18)</f>
        <v>Vyplň údaj</v>
      </c>
      <c r="G128" s="37"/>
      <c r="H128" s="37"/>
      <c r="I128" s="29" t="s">
        <v>32</v>
      </c>
      <c r="J128" s="32" t="str">
        <f>E24</f>
        <v xml:space="preserve"> </v>
      </c>
      <c r="K128" s="37"/>
      <c r="L128" s="5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0.3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11" customFormat="1" ht="29.25" customHeight="1">
      <c r="A130" s="190"/>
      <c r="B130" s="191"/>
      <c r="C130" s="192" t="s">
        <v>142</v>
      </c>
      <c r="D130" s="193" t="s">
        <v>62</v>
      </c>
      <c r="E130" s="193" t="s">
        <v>58</v>
      </c>
      <c r="F130" s="193" t="s">
        <v>59</v>
      </c>
      <c r="G130" s="193" t="s">
        <v>143</v>
      </c>
      <c r="H130" s="193" t="s">
        <v>144</v>
      </c>
      <c r="I130" s="193" t="s">
        <v>145</v>
      </c>
      <c r="J130" s="194" t="s">
        <v>125</v>
      </c>
      <c r="K130" s="195" t="s">
        <v>146</v>
      </c>
      <c r="L130" s="196"/>
      <c r="M130" s="80" t="s">
        <v>1</v>
      </c>
      <c r="N130" s="81" t="s">
        <v>41</v>
      </c>
      <c r="O130" s="81" t="s">
        <v>147</v>
      </c>
      <c r="P130" s="81" t="s">
        <v>148</v>
      </c>
      <c r="Q130" s="81" t="s">
        <v>149</v>
      </c>
      <c r="R130" s="81" t="s">
        <v>150</v>
      </c>
      <c r="S130" s="81" t="s">
        <v>151</v>
      </c>
      <c r="T130" s="82" t="s">
        <v>152</v>
      </c>
      <c r="U130" s="190"/>
      <c r="V130" s="190"/>
      <c r="W130" s="190"/>
      <c r="X130" s="190"/>
      <c r="Y130" s="190"/>
      <c r="Z130" s="190"/>
      <c r="AA130" s="190"/>
      <c r="AB130" s="190"/>
      <c r="AC130" s="190"/>
      <c r="AD130" s="190"/>
      <c r="AE130" s="190"/>
    </row>
    <row r="131" spans="1:65" s="2" customFormat="1" ht="22.9" customHeight="1">
      <c r="A131" s="35"/>
      <c r="B131" s="36"/>
      <c r="C131" s="87" t="s">
        <v>122</v>
      </c>
      <c r="D131" s="37"/>
      <c r="E131" s="37"/>
      <c r="F131" s="37"/>
      <c r="G131" s="37"/>
      <c r="H131" s="37"/>
      <c r="I131" s="37"/>
      <c r="J131" s="197">
        <f>BK131</f>
        <v>0</v>
      </c>
      <c r="K131" s="37"/>
      <c r="L131" s="38"/>
      <c r="M131" s="83"/>
      <c r="N131" s="198"/>
      <c r="O131" s="84"/>
      <c r="P131" s="199">
        <f>P132</f>
        <v>0</v>
      </c>
      <c r="Q131" s="84"/>
      <c r="R131" s="199">
        <f>R132</f>
        <v>56.072006299999998</v>
      </c>
      <c r="S131" s="84"/>
      <c r="T131" s="200">
        <f>T132</f>
        <v>23.314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7" t="s">
        <v>76</v>
      </c>
      <c r="AU131" s="17" t="s">
        <v>127</v>
      </c>
      <c r="BK131" s="201">
        <f>BK132</f>
        <v>0</v>
      </c>
    </row>
    <row r="132" spans="1:65" s="12" customFormat="1" ht="25.9" customHeight="1">
      <c r="B132" s="202"/>
      <c r="C132" s="203"/>
      <c r="D132" s="204" t="s">
        <v>76</v>
      </c>
      <c r="E132" s="205" t="s">
        <v>153</v>
      </c>
      <c r="F132" s="205" t="s">
        <v>154</v>
      </c>
      <c r="G132" s="203"/>
      <c r="H132" s="203"/>
      <c r="I132" s="206"/>
      <c r="J132" s="207">
        <f>BK132</f>
        <v>0</v>
      </c>
      <c r="K132" s="203"/>
      <c r="L132" s="208"/>
      <c r="M132" s="209"/>
      <c r="N132" s="210"/>
      <c r="O132" s="210"/>
      <c r="P132" s="211">
        <f>P133+P156+P187+P224</f>
        <v>0</v>
      </c>
      <c r="Q132" s="210"/>
      <c r="R132" s="211">
        <f>R133+R156+R187+R224</f>
        <v>56.072006299999998</v>
      </c>
      <c r="S132" s="210"/>
      <c r="T132" s="212">
        <f>T133+T156+T187+T224</f>
        <v>23.314</v>
      </c>
      <c r="AR132" s="213" t="s">
        <v>84</v>
      </c>
      <c r="AT132" s="214" t="s">
        <v>76</v>
      </c>
      <c r="AU132" s="214" t="s">
        <v>77</v>
      </c>
      <c r="AY132" s="213" t="s">
        <v>155</v>
      </c>
      <c r="BK132" s="215">
        <f>BK133+BK156+BK187+BK224</f>
        <v>0</v>
      </c>
    </row>
    <row r="133" spans="1:65" s="12" customFormat="1" ht="22.9" customHeight="1">
      <c r="B133" s="202"/>
      <c r="C133" s="203"/>
      <c r="D133" s="204" t="s">
        <v>76</v>
      </c>
      <c r="E133" s="216" t="s">
        <v>84</v>
      </c>
      <c r="F133" s="216" t="s">
        <v>270</v>
      </c>
      <c r="G133" s="203"/>
      <c r="H133" s="203"/>
      <c r="I133" s="206"/>
      <c r="J133" s="217">
        <f>BK133</f>
        <v>0</v>
      </c>
      <c r="K133" s="203"/>
      <c r="L133" s="208"/>
      <c r="M133" s="209"/>
      <c r="N133" s="210"/>
      <c r="O133" s="210"/>
      <c r="P133" s="211">
        <f>SUM(P134:P155)</f>
        <v>0</v>
      </c>
      <c r="Q133" s="210"/>
      <c r="R133" s="211">
        <f>SUM(R134:R155)</f>
        <v>7.9749999999999995E-3</v>
      </c>
      <c r="S133" s="210"/>
      <c r="T133" s="212">
        <f>SUM(T134:T155)</f>
        <v>22.986000000000001</v>
      </c>
      <c r="AR133" s="213" t="s">
        <v>84</v>
      </c>
      <c r="AT133" s="214" t="s">
        <v>76</v>
      </c>
      <c r="AU133" s="214" t="s">
        <v>84</v>
      </c>
      <c r="AY133" s="213" t="s">
        <v>155</v>
      </c>
      <c r="BK133" s="215">
        <f>SUM(BK134:BK155)</f>
        <v>0</v>
      </c>
    </row>
    <row r="134" spans="1:65" s="2" customFormat="1" ht="22.15" customHeight="1">
      <c r="A134" s="35"/>
      <c r="B134" s="36"/>
      <c r="C134" s="218" t="s">
        <v>84</v>
      </c>
      <c r="D134" s="218" t="s">
        <v>158</v>
      </c>
      <c r="E134" s="219" t="s">
        <v>271</v>
      </c>
      <c r="F134" s="220" t="s">
        <v>272</v>
      </c>
      <c r="G134" s="221" t="s">
        <v>180</v>
      </c>
      <c r="H134" s="222">
        <v>40</v>
      </c>
      <c r="I134" s="223"/>
      <c r="J134" s="224">
        <f>ROUND(I134*H134,2)</f>
        <v>0</v>
      </c>
      <c r="K134" s="225"/>
      <c r="L134" s="38"/>
      <c r="M134" s="226" t="s">
        <v>1</v>
      </c>
      <c r="N134" s="227" t="s">
        <v>43</v>
      </c>
      <c r="O134" s="76"/>
      <c r="P134" s="228">
        <f>O134*H134</f>
        <v>0</v>
      </c>
      <c r="Q134" s="228">
        <v>0</v>
      </c>
      <c r="R134" s="228">
        <f>Q134*H134</f>
        <v>0</v>
      </c>
      <c r="S134" s="228">
        <v>0.13800000000000001</v>
      </c>
      <c r="T134" s="229">
        <f>S134*H134</f>
        <v>5.5200000000000005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0" t="s">
        <v>162</v>
      </c>
      <c r="AT134" s="230" t="s">
        <v>158</v>
      </c>
      <c r="AU134" s="230" t="s">
        <v>134</v>
      </c>
      <c r="AY134" s="17" t="s">
        <v>155</v>
      </c>
      <c r="BE134" s="119">
        <f>IF(N134="základná",J134,0)</f>
        <v>0</v>
      </c>
      <c r="BF134" s="119">
        <f>IF(N134="znížená",J134,0)</f>
        <v>0</v>
      </c>
      <c r="BG134" s="119">
        <f>IF(N134="zákl. prenesená",J134,0)</f>
        <v>0</v>
      </c>
      <c r="BH134" s="119">
        <f>IF(N134="zníž. prenesená",J134,0)</f>
        <v>0</v>
      </c>
      <c r="BI134" s="119">
        <f>IF(N134="nulová",J134,0)</f>
        <v>0</v>
      </c>
      <c r="BJ134" s="17" t="s">
        <v>134</v>
      </c>
      <c r="BK134" s="119">
        <f>ROUND(I134*H134,2)</f>
        <v>0</v>
      </c>
      <c r="BL134" s="17" t="s">
        <v>162</v>
      </c>
      <c r="BM134" s="230" t="s">
        <v>273</v>
      </c>
    </row>
    <row r="135" spans="1:65" s="14" customFormat="1" ht="11.25">
      <c r="B135" s="242"/>
      <c r="C135" s="243"/>
      <c r="D135" s="233" t="s">
        <v>164</v>
      </c>
      <c r="E135" s="244" t="s">
        <v>1</v>
      </c>
      <c r="F135" s="245" t="s">
        <v>432</v>
      </c>
      <c r="G135" s="243"/>
      <c r="H135" s="246">
        <v>40</v>
      </c>
      <c r="I135" s="247"/>
      <c r="J135" s="243"/>
      <c r="K135" s="243"/>
      <c r="L135" s="248"/>
      <c r="M135" s="249"/>
      <c r="N135" s="250"/>
      <c r="O135" s="250"/>
      <c r="P135" s="250"/>
      <c r="Q135" s="250"/>
      <c r="R135" s="250"/>
      <c r="S135" s="250"/>
      <c r="T135" s="251"/>
      <c r="AT135" s="252" t="s">
        <v>164</v>
      </c>
      <c r="AU135" s="252" t="s">
        <v>134</v>
      </c>
      <c r="AV135" s="14" t="s">
        <v>134</v>
      </c>
      <c r="AW135" s="14" t="s">
        <v>31</v>
      </c>
      <c r="AX135" s="14" t="s">
        <v>84</v>
      </c>
      <c r="AY135" s="252" t="s">
        <v>155</v>
      </c>
    </row>
    <row r="136" spans="1:65" s="2" customFormat="1" ht="30" customHeight="1">
      <c r="A136" s="35"/>
      <c r="B136" s="36"/>
      <c r="C136" s="218" t="s">
        <v>134</v>
      </c>
      <c r="D136" s="218" t="s">
        <v>158</v>
      </c>
      <c r="E136" s="219" t="s">
        <v>433</v>
      </c>
      <c r="F136" s="220" t="s">
        <v>434</v>
      </c>
      <c r="G136" s="221" t="s">
        <v>180</v>
      </c>
      <c r="H136" s="222">
        <v>9</v>
      </c>
      <c r="I136" s="223"/>
      <c r="J136" s="224">
        <f>ROUND(I136*H136,2)</f>
        <v>0</v>
      </c>
      <c r="K136" s="225"/>
      <c r="L136" s="38"/>
      <c r="M136" s="226" t="s">
        <v>1</v>
      </c>
      <c r="N136" s="227" t="s">
        <v>43</v>
      </c>
      <c r="O136" s="76"/>
      <c r="P136" s="228">
        <f>O136*H136</f>
        <v>0</v>
      </c>
      <c r="Q136" s="228">
        <v>0</v>
      </c>
      <c r="R136" s="228">
        <f>Q136*H136</f>
        <v>0</v>
      </c>
      <c r="S136" s="228">
        <v>0.23499999999999999</v>
      </c>
      <c r="T136" s="229">
        <f>S136*H136</f>
        <v>2.1149999999999998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0" t="s">
        <v>162</v>
      </c>
      <c r="AT136" s="230" t="s">
        <v>158</v>
      </c>
      <c r="AU136" s="230" t="s">
        <v>134</v>
      </c>
      <c r="AY136" s="17" t="s">
        <v>155</v>
      </c>
      <c r="BE136" s="119">
        <f>IF(N136="základná",J136,0)</f>
        <v>0</v>
      </c>
      <c r="BF136" s="119">
        <f>IF(N136="znížená",J136,0)</f>
        <v>0</v>
      </c>
      <c r="BG136" s="119">
        <f>IF(N136="zákl. prenesená",J136,0)</f>
        <v>0</v>
      </c>
      <c r="BH136" s="119">
        <f>IF(N136="zníž. prenesená",J136,0)</f>
        <v>0</v>
      </c>
      <c r="BI136" s="119">
        <f>IF(N136="nulová",J136,0)</f>
        <v>0</v>
      </c>
      <c r="BJ136" s="17" t="s">
        <v>134</v>
      </c>
      <c r="BK136" s="119">
        <f>ROUND(I136*H136,2)</f>
        <v>0</v>
      </c>
      <c r="BL136" s="17" t="s">
        <v>162</v>
      </c>
      <c r="BM136" s="230" t="s">
        <v>435</v>
      </c>
    </row>
    <row r="137" spans="1:65" s="13" customFormat="1" ht="11.25">
      <c r="B137" s="231"/>
      <c r="C137" s="232"/>
      <c r="D137" s="233" t="s">
        <v>164</v>
      </c>
      <c r="E137" s="234" t="s">
        <v>1</v>
      </c>
      <c r="F137" s="235" t="s">
        <v>436</v>
      </c>
      <c r="G137" s="232"/>
      <c r="H137" s="234" t="s">
        <v>1</v>
      </c>
      <c r="I137" s="236"/>
      <c r="J137" s="232"/>
      <c r="K137" s="232"/>
      <c r="L137" s="237"/>
      <c r="M137" s="238"/>
      <c r="N137" s="239"/>
      <c r="O137" s="239"/>
      <c r="P137" s="239"/>
      <c r="Q137" s="239"/>
      <c r="R137" s="239"/>
      <c r="S137" s="239"/>
      <c r="T137" s="240"/>
      <c r="AT137" s="241" t="s">
        <v>164</v>
      </c>
      <c r="AU137" s="241" t="s">
        <v>134</v>
      </c>
      <c r="AV137" s="13" t="s">
        <v>84</v>
      </c>
      <c r="AW137" s="13" t="s">
        <v>31</v>
      </c>
      <c r="AX137" s="13" t="s">
        <v>77</v>
      </c>
      <c r="AY137" s="241" t="s">
        <v>155</v>
      </c>
    </row>
    <row r="138" spans="1:65" s="14" customFormat="1" ht="11.25">
      <c r="B138" s="242"/>
      <c r="C138" s="243"/>
      <c r="D138" s="233" t="s">
        <v>164</v>
      </c>
      <c r="E138" s="244" t="s">
        <v>1</v>
      </c>
      <c r="F138" s="245" t="s">
        <v>437</v>
      </c>
      <c r="G138" s="243"/>
      <c r="H138" s="246">
        <v>9</v>
      </c>
      <c r="I138" s="247"/>
      <c r="J138" s="243"/>
      <c r="K138" s="243"/>
      <c r="L138" s="248"/>
      <c r="M138" s="249"/>
      <c r="N138" s="250"/>
      <c r="O138" s="250"/>
      <c r="P138" s="250"/>
      <c r="Q138" s="250"/>
      <c r="R138" s="250"/>
      <c r="S138" s="250"/>
      <c r="T138" s="251"/>
      <c r="AT138" s="252" t="s">
        <v>164</v>
      </c>
      <c r="AU138" s="252" t="s">
        <v>134</v>
      </c>
      <c r="AV138" s="14" t="s">
        <v>134</v>
      </c>
      <c r="AW138" s="14" t="s">
        <v>31</v>
      </c>
      <c r="AX138" s="14" t="s">
        <v>84</v>
      </c>
      <c r="AY138" s="252" t="s">
        <v>155</v>
      </c>
    </row>
    <row r="139" spans="1:65" s="2" customFormat="1" ht="22.15" customHeight="1">
      <c r="A139" s="35"/>
      <c r="B139" s="36"/>
      <c r="C139" s="218" t="s">
        <v>171</v>
      </c>
      <c r="D139" s="218" t="s">
        <v>158</v>
      </c>
      <c r="E139" s="219" t="s">
        <v>438</v>
      </c>
      <c r="F139" s="220" t="s">
        <v>439</v>
      </c>
      <c r="G139" s="221" t="s">
        <v>180</v>
      </c>
      <c r="H139" s="222">
        <v>9</v>
      </c>
      <c r="I139" s="223"/>
      <c r="J139" s="224">
        <f>ROUND(I139*H139,2)</f>
        <v>0</v>
      </c>
      <c r="K139" s="225"/>
      <c r="L139" s="38"/>
      <c r="M139" s="226" t="s">
        <v>1</v>
      </c>
      <c r="N139" s="227" t="s">
        <v>43</v>
      </c>
      <c r="O139" s="76"/>
      <c r="P139" s="228">
        <f>O139*H139</f>
        <v>0</v>
      </c>
      <c r="Q139" s="228">
        <v>0</v>
      </c>
      <c r="R139" s="228">
        <f>Q139*H139</f>
        <v>0</v>
      </c>
      <c r="S139" s="228">
        <v>0.22500000000000001</v>
      </c>
      <c r="T139" s="229">
        <f>S139*H139</f>
        <v>2.0249999999999999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0" t="s">
        <v>162</v>
      </c>
      <c r="AT139" s="230" t="s">
        <v>158</v>
      </c>
      <c r="AU139" s="230" t="s">
        <v>134</v>
      </c>
      <c r="AY139" s="17" t="s">
        <v>155</v>
      </c>
      <c r="BE139" s="119">
        <f>IF(N139="základná",J139,0)</f>
        <v>0</v>
      </c>
      <c r="BF139" s="119">
        <f>IF(N139="znížená",J139,0)</f>
        <v>0</v>
      </c>
      <c r="BG139" s="119">
        <f>IF(N139="zákl. prenesená",J139,0)</f>
        <v>0</v>
      </c>
      <c r="BH139" s="119">
        <f>IF(N139="zníž. prenesená",J139,0)</f>
        <v>0</v>
      </c>
      <c r="BI139" s="119">
        <f>IF(N139="nulová",J139,0)</f>
        <v>0</v>
      </c>
      <c r="BJ139" s="17" t="s">
        <v>134</v>
      </c>
      <c r="BK139" s="119">
        <f>ROUND(I139*H139,2)</f>
        <v>0</v>
      </c>
      <c r="BL139" s="17" t="s">
        <v>162</v>
      </c>
      <c r="BM139" s="230" t="s">
        <v>440</v>
      </c>
    </row>
    <row r="140" spans="1:65" s="13" customFormat="1" ht="11.25">
      <c r="B140" s="231"/>
      <c r="C140" s="232"/>
      <c r="D140" s="233" t="s">
        <v>164</v>
      </c>
      <c r="E140" s="234" t="s">
        <v>1</v>
      </c>
      <c r="F140" s="235" t="s">
        <v>436</v>
      </c>
      <c r="G140" s="232"/>
      <c r="H140" s="234" t="s">
        <v>1</v>
      </c>
      <c r="I140" s="236"/>
      <c r="J140" s="232"/>
      <c r="K140" s="232"/>
      <c r="L140" s="237"/>
      <c r="M140" s="238"/>
      <c r="N140" s="239"/>
      <c r="O140" s="239"/>
      <c r="P140" s="239"/>
      <c r="Q140" s="239"/>
      <c r="R140" s="239"/>
      <c r="S140" s="239"/>
      <c r="T140" s="240"/>
      <c r="AT140" s="241" t="s">
        <v>164</v>
      </c>
      <c r="AU140" s="241" t="s">
        <v>134</v>
      </c>
      <c r="AV140" s="13" t="s">
        <v>84</v>
      </c>
      <c r="AW140" s="13" t="s">
        <v>31</v>
      </c>
      <c r="AX140" s="13" t="s">
        <v>77</v>
      </c>
      <c r="AY140" s="241" t="s">
        <v>155</v>
      </c>
    </row>
    <row r="141" spans="1:65" s="14" customFormat="1" ht="11.25">
      <c r="B141" s="242"/>
      <c r="C141" s="243"/>
      <c r="D141" s="233" t="s">
        <v>164</v>
      </c>
      <c r="E141" s="244" t="s">
        <v>1</v>
      </c>
      <c r="F141" s="245" t="s">
        <v>437</v>
      </c>
      <c r="G141" s="243"/>
      <c r="H141" s="246">
        <v>9</v>
      </c>
      <c r="I141" s="247"/>
      <c r="J141" s="243"/>
      <c r="K141" s="243"/>
      <c r="L141" s="248"/>
      <c r="M141" s="249"/>
      <c r="N141" s="250"/>
      <c r="O141" s="250"/>
      <c r="P141" s="250"/>
      <c r="Q141" s="250"/>
      <c r="R141" s="250"/>
      <c r="S141" s="250"/>
      <c r="T141" s="251"/>
      <c r="AT141" s="252" t="s">
        <v>164</v>
      </c>
      <c r="AU141" s="252" t="s">
        <v>134</v>
      </c>
      <c r="AV141" s="14" t="s">
        <v>134</v>
      </c>
      <c r="AW141" s="14" t="s">
        <v>31</v>
      </c>
      <c r="AX141" s="14" t="s">
        <v>84</v>
      </c>
      <c r="AY141" s="252" t="s">
        <v>155</v>
      </c>
    </row>
    <row r="142" spans="1:65" s="2" customFormat="1" ht="22.15" customHeight="1">
      <c r="A142" s="35"/>
      <c r="B142" s="36"/>
      <c r="C142" s="218" t="s">
        <v>162</v>
      </c>
      <c r="D142" s="218" t="s">
        <v>158</v>
      </c>
      <c r="E142" s="219" t="s">
        <v>441</v>
      </c>
      <c r="F142" s="220" t="s">
        <v>442</v>
      </c>
      <c r="G142" s="221" t="s">
        <v>180</v>
      </c>
      <c r="H142" s="222">
        <v>9</v>
      </c>
      <c r="I142" s="223"/>
      <c r="J142" s="224">
        <f>ROUND(I142*H142,2)</f>
        <v>0</v>
      </c>
      <c r="K142" s="225"/>
      <c r="L142" s="38"/>
      <c r="M142" s="226" t="s">
        <v>1</v>
      </c>
      <c r="N142" s="227" t="s">
        <v>43</v>
      </c>
      <c r="O142" s="76"/>
      <c r="P142" s="228">
        <f>O142*H142</f>
        <v>0</v>
      </c>
      <c r="Q142" s="228">
        <v>0</v>
      </c>
      <c r="R142" s="228">
        <f>Q142*H142</f>
        <v>0</v>
      </c>
      <c r="S142" s="228">
        <v>9.8000000000000004E-2</v>
      </c>
      <c r="T142" s="229">
        <f>S142*H142</f>
        <v>0.88200000000000001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0" t="s">
        <v>162</v>
      </c>
      <c r="AT142" s="230" t="s">
        <v>158</v>
      </c>
      <c r="AU142" s="230" t="s">
        <v>134</v>
      </c>
      <c r="AY142" s="17" t="s">
        <v>155</v>
      </c>
      <c r="BE142" s="119">
        <f>IF(N142="základná",J142,0)</f>
        <v>0</v>
      </c>
      <c r="BF142" s="119">
        <f>IF(N142="znížená",J142,0)</f>
        <v>0</v>
      </c>
      <c r="BG142" s="119">
        <f>IF(N142="zákl. prenesená",J142,0)</f>
        <v>0</v>
      </c>
      <c r="BH142" s="119">
        <f>IF(N142="zníž. prenesená",J142,0)</f>
        <v>0</v>
      </c>
      <c r="BI142" s="119">
        <f>IF(N142="nulová",J142,0)</f>
        <v>0</v>
      </c>
      <c r="BJ142" s="17" t="s">
        <v>134</v>
      </c>
      <c r="BK142" s="119">
        <f>ROUND(I142*H142,2)</f>
        <v>0</v>
      </c>
      <c r="BL142" s="17" t="s">
        <v>162</v>
      </c>
      <c r="BM142" s="230" t="s">
        <v>443</v>
      </c>
    </row>
    <row r="143" spans="1:65" s="13" customFormat="1" ht="11.25">
      <c r="B143" s="231"/>
      <c r="C143" s="232"/>
      <c r="D143" s="233" t="s">
        <v>164</v>
      </c>
      <c r="E143" s="234" t="s">
        <v>1</v>
      </c>
      <c r="F143" s="235" t="s">
        <v>436</v>
      </c>
      <c r="G143" s="232"/>
      <c r="H143" s="234" t="s">
        <v>1</v>
      </c>
      <c r="I143" s="236"/>
      <c r="J143" s="232"/>
      <c r="K143" s="232"/>
      <c r="L143" s="237"/>
      <c r="M143" s="238"/>
      <c r="N143" s="239"/>
      <c r="O143" s="239"/>
      <c r="P143" s="239"/>
      <c r="Q143" s="239"/>
      <c r="R143" s="239"/>
      <c r="S143" s="239"/>
      <c r="T143" s="240"/>
      <c r="AT143" s="241" t="s">
        <v>164</v>
      </c>
      <c r="AU143" s="241" t="s">
        <v>134</v>
      </c>
      <c r="AV143" s="13" t="s">
        <v>84</v>
      </c>
      <c r="AW143" s="13" t="s">
        <v>31</v>
      </c>
      <c r="AX143" s="13" t="s">
        <v>77</v>
      </c>
      <c r="AY143" s="241" t="s">
        <v>155</v>
      </c>
    </row>
    <row r="144" spans="1:65" s="14" customFormat="1" ht="11.25">
      <c r="B144" s="242"/>
      <c r="C144" s="243"/>
      <c r="D144" s="233" t="s">
        <v>164</v>
      </c>
      <c r="E144" s="244" t="s">
        <v>1</v>
      </c>
      <c r="F144" s="245" t="s">
        <v>437</v>
      </c>
      <c r="G144" s="243"/>
      <c r="H144" s="246">
        <v>9</v>
      </c>
      <c r="I144" s="247"/>
      <c r="J144" s="243"/>
      <c r="K144" s="243"/>
      <c r="L144" s="248"/>
      <c r="M144" s="249"/>
      <c r="N144" s="250"/>
      <c r="O144" s="250"/>
      <c r="P144" s="250"/>
      <c r="Q144" s="250"/>
      <c r="R144" s="250"/>
      <c r="S144" s="250"/>
      <c r="T144" s="251"/>
      <c r="AT144" s="252" t="s">
        <v>164</v>
      </c>
      <c r="AU144" s="252" t="s">
        <v>134</v>
      </c>
      <c r="AV144" s="14" t="s">
        <v>134</v>
      </c>
      <c r="AW144" s="14" t="s">
        <v>31</v>
      </c>
      <c r="AX144" s="14" t="s">
        <v>84</v>
      </c>
      <c r="AY144" s="252" t="s">
        <v>155</v>
      </c>
    </row>
    <row r="145" spans="1:65" s="2" customFormat="1" ht="30" customHeight="1">
      <c r="A145" s="35"/>
      <c r="B145" s="36"/>
      <c r="C145" s="218" t="s">
        <v>183</v>
      </c>
      <c r="D145" s="218" t="s">
        <v>158</v>
      </c>
      <c r="E145" s="219" t="s">
        <v>286</v>
      </c>
      <c r="F145" s="220" t="s">
        <v>287</v>
      </c>
      <c r="G145" s="221" t="s">
        <v>180</v>
      </c>
      <c r="H145" s="222">
        <v>7.5</v>
      </c>
      <c r="I145" s="223"/>
      <c r="J145" s="224">
        <f>ROUND(I145*H145,2)</f>
        <v>0</v>
      </c>
      <c r="K145" s="225"/>
      <c r="L145" s="38"/>
      <c r="M145" s="226" t="s">
        <v>1</v>
      </c>
      <c r="N145" s="227" t="s">
        <v>43</v>
      </c>
      <c r="O145" s="76"/>
      <c r="P145" s="228">
        <f>O145*H145</f>
        <v>0</v>
      </c>
      <c r="Q145" s="228">
        <v>1.7000000000000001E-4</v>
      </c>
      <c r="R145" s="228">
        <f>Q145*H145</f>
        <v>1.2750000000000001E-3</v>
      </c>
      <c r="S145" s="228">
        <v>0.254</v>
      </c>
      <c r="T145" s="229">
        <f>S145*H145</f>
        <v>1.905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0" t="s">
        <v>162</v>
      </c>
      <c r="AT145" s="230" t="s">
        <v>158</v>
      </c>
      <c r="AU145" s="230" t="s">
        <v>134</v>
      </c>
      <c r="AY145" s="17" t="s">
        <v>155</v>
      </c>
      <c r="BE145" s="119">
        <f>IF(N145="základná",J145,0)</f>
        <v>0</v>
      </c>
      <c r="BF145" s="119">
        <f>IF(N145="znížená",J145,0)</f>
        <v>0</v>
      </c>
      <c r="BG145" s="119">
        <f>IF(N145="zákl. prenesená",J145,0)</f>
        <v>0</v>
      </c>
      <c r="BH145" s="119">
        <f>IF(N145="zníž. prenesená",J145,0)</f>
        <v>0</v>
      </c>
      <c r="BI145" s="119">
        <f>IF(N145="nulová",J145,0)</f>
        <v>0</v>
      </c>
      <c r="BJ145" s="17" t="s">
        <v>134</v>
      </c>
      <c r="BK145" s="119">
        <f>ROUND(I145*H145,2)</f>
        <v>0</v>
      </c>
      <c r="BL145" s="17" t="s">
        <v>162</v>
      </c>
      <c r="BM145" s="230" t="s">
        <v>288</v>
      </c>
    </row>
    <row r="146" spans="1:65" s="13" customFormat="1" ht="11.25">
      <c r="B146" s="231"/>
      <c r="C146" s="232"/>
      <c r="D146" s="233" t="s">
        <v>164</v>
      </c>
      <c r="E146" s="234" t="s">
        <v>1</v>
      </c>
      <c r="F146" s="235" t="s">
        <v>289</v>
      </c>
      <c r="G146" s="232"/>
      <c r="H146" s="234" t="s">
        <v>1</v>
      </c>
      <c r="I146" s="236"/>
      <c r="J146" s="232"/>
      <c r="K146" s="232"/>
      <c r="L146" s="237"/>
      <c r="M146" s="238"/>
      <c r="N146" s="239"/>
      <c r="O146" s="239"/>
      <c r="P146" s="239"/>
      <c r="Q146" s="239"/>
      <c r="R146" s="239"/>
      <c r="S146" s="239"/>
      <c r="T146" s="240"/>
      <c r="AT146" s="241" t="s">
        <v>164</v>
      </c>
      <c r="AU146" s="241" t="s">
        <v>134</v>
      </c>
      <c r="AV146" s="13" t="s">
        <v>84</v>
      </c>
      <c r="AW146" s="13" t="s">
        <v>31</v>
      </c>
      <c r="AX146" s="13" t="s">
        <v>77</v>
      </c>
      <c r="AY146" s="241" t="s">
        <v>155</v>
      </c>
    </row>
    <row r="147" spans="1:65" s="14" customFormat="1" ht="11.25">
      <c r="B147" s="242"/>
      <c r="C147" s="243"/>
      <c r="D147" s="233" t="s">
        <v>164</v>
      </c>
      <c r="E147" s="244" t="s">
        <v>1</v>
      </c>
      <c r="F147" s="245" t="s">
        <v>444</v>
      </c>
      <c r="G147" s="243"/>
      <c r="H147" s="246">
        <v>7.5</v>
      </c>
      <c r="I147" s="247"/>
      <c r="J147" s="243"/>
      <c r="K147" s="243"/>
      <c r="L147" s="248"/>
      <c r="M147" s="249"/>
      <c r="N147" s="250"/>
      <c r="O147" s="250"/>
      <c r="P147" s="250"/>
      <c r="Q147" s="250"/>
      <c r="R147" s="250"/>
      <c r="S147" s="250"/>
      <c r="T147" s="251"/>
      <c r="AT147" s="252" t="s">
        <v>164</v>
      </c>
      <c r="AU147" s="252" t="s">
        <v>134</v>
      </c>
      <c r="AV147" s="14" t="s">
        <v>134</v>
      </c>
      <c r="AW147" s="14" t="s">
        <v>31</v>
      </c>
      <c r="AX147" s="14" t="s">
        <v>84</v>
      </c>
      <c r="AY147" s="252" t="s">
        <v>155</v>
      </c>
    </row>
    <row r="148" spans="1:65" s="2" customFormat="1" ht="30" customHeight="1">
      <c r="A148" s="35"/>
      <c r="B148" s="36"/>
      <c r="C148" s="218" t="s">
        <v>187</v>
      </c>
      <c r="D148" s="218" t="s">
        <v>158</v>
      </c>
      <c r="E148" s="219" t="s">
        <v>291</v>
      </c>
      <c r="F148" s="220" t="s">
        <v>292</v>
      </c>
      <c r="G148" s="221" t="s">
        <v>180</v>
      </c>
      <c r="H148" s="222">
        <v>67</v>
      </c>
      <c r="I148" s="223"/>
      <c r="J148" s="224">
        <f>ROUND(I148*H148,2)</f>
        <v>0</v>
      </c>
      <c r="K148" s="225"/>
      <c r="L148" s="38"/>
      <c r="M148" s="226" t="s">
        <v>1</v>
      </c>
      <c r="N148" s="227" t="s">
        <v>43</v>
      </c>
      <c r="O148" s="76"/>
      <c r="P148" s="228">
        <f>O148*H148</f>
        <v>0</v>
      </c>
      <c r="Q148" s="228">
        <v>1E-4</v>
      </c>
      <c r="R148" s="228">
        <f>Q148*H148</f>
        <v>6.7000000000000002E-3</v>
      </c>
      <c r="S148" s="228">
        <v>0.127</v>
      </c>
      <c r="T148" s="229">
        <f>S148*H148</f>
        <v>8.5090000000000003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0" t="s">
        <v>162</v>
      </c>
      <c r="AT148" s="230" t="s">
        <v>158</v>
      </c>
      <c r="AU148" s="230" t="s">
        <v>134</v>
      </c>
      <c r="AY148" s="17" t="s">
        <v>155</v>
      </c>
      <c r="BE148" s="119">
        <f>IF(N148="základná",J148,0)</f>
        <v>0</v>
      </c>
      <c r="BF148" s="119">
        <f>IF(N148="znížená",J148,0)</f>
        <v>0</v>
      </c>
      <c r="BG148" s="119">
        <f>IF(N148="zákl. prenesená",J148,0)</f>
        <v>0</v>
      </c>
      <c r="BH148" s="119">
        <f>IF(N148="zníž. prenesená",J148,0)</f>
        <v>0</v>
      </c>
      <c r="BI148" s="119">
        <f>IF(N148="nulová",J148,0)</f>
        <v>0</v>
      </c>
      <c r="BJ148" s="17" t="s">
        <v>134</v>
      </c>
      <c r="BK148" s="119">
        <f>ROUND(I148*H148,2)</f>
        <v>0</v>
      </c>
      <c r="BL148" s="17" t="s">
        <v>162</v>
      </c>
      <c r="BM148" s="230" t="s">
        <v>293</v>
      </c>
    </row>
    <row r="149" spans="1:65" s="13" customFormat="1" ht="11.25">
      <c r="B149" s="231"/>
      <c r="C149" s="232"/>
      <c r="D149" s="233" t="s">
        <v>164</v>
      </c>
      <c r="E149" s="234" t="s">
        <v>1</v>
      </c>
      <c r="F149" s="235" t="s">
        <v>294</v>
      </c>
      <c r="G149" s="232"/>
      <c r="H149" s="234" t="s">
        <v>1</v>
      </c>
      <c r="I149" s="236"/>
      <c r="J149" s="232"/>
      <c r="K149" s="232"/>
      <c r="L149" s="237"/>
      <c r="M149" s="238"/>
      <c r="N149" s="239"/>
      <c r="O149" s="239"/>
      <c r="P149" s="239"/>
      <c r="Q149" s="239"/>
      <c r="R149" s="239"/>
      <c r="S149" s="239"/>
      <c r="T149" s="240"/>
      <c r="AT149" s="241" t="s">
        <v>164</v>
      </c>
      <c r="AU149" s="241" t="s">
        <v>134</v>
      </c>
      <c r="AV149" s="13" t="s">
        <v>84</v>
      </c>
      <c r="AW149" s="13" t="s">
        <v>31</v>
      </c>
      <c r="AX149" s="13" t="s">
        <v>77</v>
      </c>
      <c r="AY149" s="241" t="s">
        <v>155</v>
      </c>
    </row>
    <row r="150" spans="1:65" s="14" customFormat="1" ht="11.25">
      <c r="B150" s="242"/>
      <c r="C150" s="243"/>
      <c r="D150" s="233" t="s">
        <v>164</v>
      </c>
      <c r="E150" s="244" t="s">
        <v>1</v>
      </c>
      <c r="F150" s="245" t="s">
        <v>445</v>
      </c>
      <c r="G150" s="243"/>
      <c r="H150" s="246">
        <v>15</v>
      </c>
      <c r="I150" s="247"/>
      <c r="J150" s="243"/>
      <c r="K150" s="243"/>
      <c r="L150" s="248"/>
      <c r="M150" s="249"/>
      <c r="N150" s="250"/>
      <c r="O150" s="250"/>
      <c r="P150" s="250"/>
      <c r="Q150" s="250"/>
      <c r="R150" s="250"/>
      <c r="S150" s="250"/>
      <c r="T150" s="251"/>
      <c r="AT150" s="252" t="s">
        <v>164</v>
      </c>
      <c r="AU150" s="252" t="s">
        <v>134</v>
      </c>
      <c r="AV150" s="14" t="s">
        <v>134</v>
      </c>
      <c r="AW150" s="14" t="s">
        <v>31</v>
      </c>
      <c r="AX150" s="14" t="s">
        <v>77</v>
      </c>
      <c r="AY150" s="252" t="s">
        <v>155</v>
      </c>
    </row>
    <row r="151" spans="1:65" s="13" customFormat="1" ht="11.25">
      <c r="B151" s="231"/>
      <c r="C151" s="232"/>
      <c r="D151" s="233" t="s">
        <v>164</v>
      </c>
      <c r="E151" s="234" t="s">
        <v>1</v>
      </c>
      <c r="F151" s="235" t="s">
        <v>446</v>
      </c>
      <c r="G151" s="232"/>
      <c r="H151" s="234" t="s">
        <v>1</v>
      </c>
      <c r="I151" s="236"/>
      <c r="J151" s="232"/>
      <c r="K151" s="232"/>
      <c r="L151" s="237"/>
      <c r="M151" s="238"/>
      <c r="N151" s="239"/>
      <c r="O151" s="239"/>
      <c r="P151" s="239"/>
      <c r="Q151" s="239"/>
      <c r="R151" s="239"/>
      <c r="S151" s="239"/>
      <c r="T151" s="240"/>
      <c r="AT151" s="241" t="s">
        <v>164</v>
      </c>
      <c r="AU151" s="241" t="s">
        <v>134</v>
      </c>
      <c r="AV151" s="13" t="s">
        <v>84</v>
      </c>
      <c r="AW151" s="13" t="s">
        <v>31</v>
      </c>
      <c r="AX151" s="13" t="s">
        <v>77</v>
      </c>
      <c r="AY151" s="241" t="s">
        <v>155</v>
      </c>
    </row>
    <row r="152" spans="1:65" s="14" customFormat="1" ht="11.25">
      <c r="B152" s="242"/>
      <c r="C152" s="243"/>
      <c r="D152" s="233" t="s">
        <v>164</v>
      </c>
      <c r="E152" s="244" t="s">
        <v>1</v>
      </c>
      <c r="F152" s="245" t="s">
        <v>447</v>
      </c>
      <c r="G152" s="243"/>
      <c r="H152" s="246">
        <v>52</v>
      </c>
      <c r="I152" s="247"/>
      <c r="J152" s="243"/>
      <c r="K152" s="243"/>
      <c r="L152" s="248"/>
      <c r="M152" s="249"/>
      <c r="N152" s="250"/>
      <c r="O152" s="250"/>
      <c r="P152" s="250"/>
      <c r="Q152" s="250"/>
      <c r="R152" s="250"/>
      <c r="S152" s="250"/>
      <c r="T152" s="251"/>
      <c r="AT152" s="252" t="s">
        <v>164</v>
      </c>
      <c r="AU152" s="252" t="s">
        <v>134</v>
      </c>
      <c r="AV152" s="14" t="s">
        <v>134</v>
      </c>
      <c r="AW152" s="14" t="s">
        <v>31</v>
      </c>
      <c r="AX152" s="14" t="s">
        <v>77</v>
      </c>
      <c r="AY152" s="252" t="s">
        <v>155</v>
      </c>
    </row>
    <row r="153" spans="1:65" s="15" customFormat="1" ht="11.25">
      <c r="B153" s="269"/>
      <c r="C153" s="270"/>
      <c r="D153" s="233" t="s">
        <v>164</v>
      </c>
      <c r="E153" s="271" t="s">
        <v>1</v>
      </c>
      <c r="F153" s="272" t="s">
        <v>223</v>
      </c>
      <c r="G153" s="270"/>
      <c r="H153" s="273">
        <v>67</v>
      </c>
      <c r="I153" s="274"/>
      <c r="J153" s="270"/>
      <c r="K153" s="270"/>
      <c r="L153" s="275"/>
      <c r="M153" s="276"/>
      <c r="N153" s="277"/>
      <c r="O153" s="277"/>
      <c r="P153" s="277"/>
      <c r="Q153" s="277"/>
      <c r="R153" s="277"/>
      <c r="S153" s="277"/>
      <c r="T153" s="278"/>
      <c r="AT153" s="279" t="s">
        <v>164</v>
      </c>
      <c r="AU153" s="279" t="s">
        <v>134</v>
      </c>
      <c r="AV153" s="15" t="s">
        <v>162</v>
      </c>
      <c r="AW153" s="15" t="s">
        <v>31</v>
      </c>
      <c r="AX153" s="15" t="s">
        <v>84</v>
      </c>
      <c r="AY153" s="279" t="s">
        <v>155</v>
      </c>
    </row>
    <row r="154" spans="1:65" s="2" customFormat="1" ht="22.15" customHeight="1">
      <c r="A154" s="35"/>
      <c r="B154" s="36"/>
      <c r="C154" s="218" t="s">
        <v>191</v>
      </c>
      <c r="D154" s="218" t="s">
        <v>158</v>
      </c>
      <c r="E154" s="219" t="s">
        <v>296</v>
      </c>
      <c r="F154" s="220" t="s">
        <v>297</v>
      </c>
      <c r="G154" s="221" t="s">
        <v>174</v>
      </c>
      <c r="H154" s="222">
        <v>14</v>
      </c>
      <c r="I154" s="223"/>
      <c r="J154" s="224">
        <f>ROUND(I154*H154,2)</f>
        <v>0</v>
      </c>
      <c r="K154" s="225"/>
      <c r="L154" s="38"/>
      <c r="M154" s="226" t="s">
        <v>1</v>
      </c>
      <c r="N154" s="227" t="s">
        <v>43</v>
      </c>
      <c r="O154" s="76"/>
      <c r="P154" s="228">
        <f>O154*H154</f>
        <v>0</v>
      </c>
      <c r="Q154" s="228">
        <v>0</v>
      </c>
      <c r="R154" s="228">
        <f>Q154*H154</f>
        <v>0</v>
      </c>
      <c r="S154" s="228">
        <v>0.14499999999999999</v>
      </c>
      <c r="T154" s="229">
        <f>S154*H154</f>
        <v>2.0299999999999998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0" t="s">
        <v>162</v>
      </c>
      <c r="AT154" s="230" t="s">
        <v>158</v>
      </c>
      <c r="AU154" s="230" t="s">
        <v>134</v>
      </c>
      <c r="AY154" s="17" t="s">
        <v>155</v>
      </c>
      <c r="BE154" s="119">
        <f>IF(N154="základná",J154,0)</f>
        <v>0</v>
      </c>
      <c r="BF154" s="119">
        <f>IF(N154="znížená",J154,0)</f>
        <v>0</v>
      </c>
      <c r="BG154" s="119">
        <f>IF(N154="zákl. prenesená",J154,0)</f>
        <v>0</v>
      </c>
      <c r="BH154" s="119">
        <f>IF(N154="zníž. prenesená",J154,0)</f>
        <v>0</v>
      </c>
      <c r="BI154" s="119">
        <f>IF(N154="nulová",J154,0)</f>
        <v>0</v>
      </c>
      <c r="BJ154" s="17" t="s">
        <v>134</v>
      </c>
      <c r="BK154" s="119">
        <f>ROUND(I154*H154,2)</f>
        <v>0</v>
      </c>
      <c r="BL154" s="17" t="s">
        <v>162</v>
      </c>
      <c r="BM154" s="230" t="s">
        <v>298</v>
      </c>
    </row>
    <row r="155" spans="1:65" s="14" customFormat="1" ht="11.25">
      <c r="B155" s="242"/>
      <c r="C155" s="243"/>
      <c r="D155" s="233" t="s">
        <v>164</v>
      </c>
      <c r="E155" s="244" t="s">
        <v>1</v>
      </c>
      <c r="F155" s="245" t="s">
        <v>448</v>
      </c>
      <c r="G155" s="243"/>
      <c r="H155" s="246">
        <v>14</v>
      </c>
      <c r="I155" s="247"/>
      <c r="J155" s="243"/>
      <c r="K155" s="243"/>
      <c r="L155" s="248"/>
      <c r="M155" s="249"/>
      <c r="N155" s="250"/>
      <c r="O155" s="250"/>
      <c r="P155" s="250"/>
      <c r="Q155" s="250"/>
      <c r="R155" s="250"/>
      <c r="S155" s="250"/>
      <c r="T155" s="251"/>
      <c r="AT155" s="252" t="s">
        <v>164</v>
      </c>
      <c r="AU155" s="252" t="s">
        <v>134</v>
      </c>
      <c r="AV155" s="14" t="s">
        <v>134</v>
      </c>
      <c r="AW155" s="14" t="s">
        <v>31</v>
      </c>
      <c r="AX155" s="14" t="s">
        <v>84</v>
      </c>
      <c r="AY155" s="252" t="s">
        <v>155</v>
      </c>
    </row>
    <row r="156" spans="1:65" s="12" customFormat="1" ht="22.9" customHeight="1">
      <c r="B156" s="202"/>
      <c r="C156" s="203"/>
      <c r="D156" s="204" t="s">
        <v>76</v>
      </c>
      <c r="E156" s="216" t="s">
        <v>183</v>
      </c>
      <c r="F156" s="216" t="s">
        <v>300</v>
      </c>
      <c r="G156" s="203"/>
      <c r="H156" s="203"/>
      <c r="I156" s="206"/>
      <c r="J156" s="217">
        <f>BK156</f>
        <v>0</v>
      </c>
      <c r="K156" s="203"/>
      <c r="L156" s="208"/>
      <c r="M156" s="209"/>
      <c r="N156" s="210"/>
      <c r="O156" s="210"/>
      <c r="P156" s="211">
        <f>SUM(P157:P186)</f>
        <v>0</v>
      </c>
      <c r="Q156" s="210"/>
      <c r="R156" s="211">
        <f>SUM(R157:R186)</f>
        <v>39.681542499999999</v>
      </c>
      <c r="S156" s="210"/>
      <c r="T156" s="212">
        <f>SUM(T157:T186)</f>
        <v>0</v>
      </c>
      <c r="AR156" s="213" t="s">
        <v>84</v>
      </c>
      <c r="AT156" s="214" t="s">
        <v>76</v>
      </c>
      <c r="AU156" s="214" t="s">
        <v>84</v>
      </c>
      <c r="AY156" s="213" t="s">
        <v>155</v>
      </c>
      <c r="BK156" s="215">
        <f>SUM(BK157:BK186)</f>
        <v>0</v>
      </c>
    </row>
    <row r="157" spans="1:65" s="2" customFormat="1" ht="22.15" customHeight="1">
      <c r="A157" s="35"/>
      <c r="B157" s="36"/>
      <c r="C157" s="218" t="s">
        <v>169</v>
      </c>
      <c r="D157" s="218" t="s">
        <v>158</v>
      </c>
      <c r="E157" s="219" t="s">
        <v>449</v>
      </c>
      <c r="F157" s="220" t="s">
        <v>450</v>
      </c>
      <c r="G157" s="221" t="s">
        <v>180</v>
      </c>
      <c r="H157" s="222">
        <v>40</v>
      </c>
      <c r="I157" s="223"/>
      <c r="J157" s="224">
        <f>ROUND(I157*H157,2)</f>
        <v>0</v>
      </c>
      <c r="K157" s="225"/>
      <c r="L157" s="38"/>
      <c r="M157" s="226" t="s">
        <v>1</v>
      </c>
      <c r="N157" s="227" t="s">
        <v>43</v>
      </c>
      <c r="O157" s="76"/>
      <c r="P157" s="228">
        <f>O157*H157</f>
        <v>0</v>
      </c>
      <c r="Q157" s="228">
        <v>9.8199999999999996E-2</v>
      </c>
      <c r="R157" s="228">
        <f>Q157*H157</f>
        <v>3.9279999999999999</v>
      </c>
      <c r="S157" s="228">
        <v>0</v>
      </c>
      <c r="T157" s="229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0" t="s">
        <v>162</v>
      </c>
      <c r="AT157" s="230" t="s">
        <v>158</v>
      </c>
      <c r="AU157" s="230" t="s">
        <v>134</v>
      </c>
      <c r="AY157" s="17" t="s">
        <v>155</v>
      </c>
      <c r="BE157" s="119">
        <f>IF(N157="základná",J157,0)</f>
        <v>0</v>
      </c>
      <c r="BF157" s="119">
        <f>IF(N157="znížená",J157,0)</f>
        <v>0</v>
      </c>
      <c r="BG157" s="119">
        <f>IF(N157="zákl. prenesená",J157,0)</f>
        <v>0</v>
      </c>
      <c r="BH157" s="119">
        <f>IF(N157="zníž. prenesená",J157,0)</f>
        <v>0</v>
      </c>
      <c r="BI157" s="119">
        <f>IF(N157="nulová",J157,0)</f>
        <v>0</v>
      </c>
      <c r="BJ157" s="17" t="s">
        <v>134</v>
      </c>
      <c r="BK157" s="119">
        <f>ROUND(I157*H157,2)</f>
        <v>0</v>
      </c>
      <c r="BL157" s="17" t="s">
        <v>162</v>
      </c>
      <c r="BM157" s="230" t="s">
        <v>451</v>
      </c>
    </row>
    <row r="158" spans="1:65" s="13" customFormat="1" ht="11.25">
      <c r="B158" s="231"/>
      <c r="C158" s="232"/>
      <c r="D158" s="233" t="s">
        <v>164</v>
      </c>
      <c r="E158" s="234" t="s">
        <v>1</v>
      </c>
      <c r="F158" s="235" t="s">
        <v>452</v>
      </c>
      <c r="G158" s="232"/>
      <c r="H158" s="234" t="s">
        <v>1</v>
      </c>
      <c r="I158" s="236"/>
      <c r="J158" s="232"/>
      <c r="K158" s="232"/>
      <c r="L158" s="237"/>
      <c r="M158" s="238"/>
      <c r="N158" s="239"/>
      <c r="O158" s="239"/>
      <c r="P158" s="239"/>
      <c r="Q158" s="239"/>
      <c r="R158" s="239"/>
      <c r="S158" s="239"/>
      <c r="T158" s="240"/>
      <c r="AT158" s="241" t="s">
        <v>164</v>
      </c>
      <c r="AU158" s="241" t="s">
        <v>134</v>
      </c>
      <c r="AV158" s="13" t="s">
        <v>84</v>
      </c>
      <c r="AW158" s="13" t="s">
        <v>31</v>
      </c>
      <c r="AX158" s="13" t="s">
        <v>77</v>
      </c>
      <c r="AY158" s="241" t="s">
        <v>155</v>
      </c>
    </row>
    <row r="159" spans="1:65" s="14" customFormat="1" ht="11.25">
      <c r="B159" s="242"/>
      <c r="C159" s="243"/>
      <c r="D159" s="233" t="s">
        <v>164</v>
      </c>
      <c r="E159" s="244" t="s">
        <v>1</v>
      </c>
      <c r="F159" s="245" t="s">
        <v>432</v>
      </c>
      <c r="G159" s="243"/>
      <c r="H159" s="246">
        <v>40</v>
      </c>
      <c r="I159" s="247"/>
      <c r="J159" s="243"/>
      <c r="K159" s="243"/>
      <c r="L159" s="248"/>
      <c r="M159" s="249"/>
      <c r="N159" s="250"/>
      <c r="O159" s="250"/>
      <c r="P159" s="250"/>
      <c r="Q159" s="250"/>
      <c r="R159" s="250"/>
      <c r="S159" s="250"/>
      <c r="T159" s="251"/>
      <c r="AT159" s="252" t="s">
        <v>164</v>
      </c>
      <c r="AU159" s="252" t="s">
        <v>134</v>
      </c>
      <c r="AV159" s="14" t="s">
        <v>134</v>
      </c>
      <c r="AW159" s="14" t="s">
        <v>31</v>
      </c>
      <c r="AX159" s="14" t="s">
        <v>84</v>
      </c>
      <c r="AY159" s="252" t="s">
        <v>155</v>
      </c>
    </row>
    <row r="160" spans="1:65" s="2" customFormat="1" ht="34.9" customHeight="1">
      <c r="A160" s="35"/>
      <c r="B160" s="36"/>
      <c r="C160" s="218" t="s">
        <v>156</v>
      </c>
      <c r="D160" s="218" t="s">
        <v>158</v>
      </c>
      <c r="E160" s="219" t="s">
        <v>301</v>
      </c>
      <c r="F160" s="220" t="s">
        <v>453</v>
      </c>
      <c r="G160" s="221" t="s">
        <v>180</v>
      </c>
      <c r="H160" s="222">
        <v>52</v>
      </c>
      <c r="I160" s="223"/>
      <c r="J160" s="224">
        <f>ROUND(I160*H160,2)</f>
        <v>0</v>
      </c>
      <c r="K160" s="225"/>
      <c r="L160" s="38"/>
      <c r="M160" s="226" t="s">
        <v>1</v>
      </c>
      <c r="N160" s="227" t="s">
        <v>43</v>
      </c>
      <c r="O160" s="76"/>
      <c r="P160" s="228">
        <f>O160*H160</f>
        <v>0</v>
      </c>
      <c r="Q160" s="228">
        <v>0.28731000000000001</v>
      </c>
      <c r="R160" s="228">
        <f>Q160*H160</f>
        <v>14.94012</v>
      </c>
      <c r="S160" s="228">
        <v>0</v>
      </c>
      <c r="T160" s="229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0" t="s">
        <v>162</v>
      </c>
      <c r="AT160" s="230" t="s">
        <v>158</v>
      </c>
      <c r="AU160" s="230" t="s">
        <v>134</v>
      </c>
      <c r="AY160" s="17" t="s">
        <v>155</v>
      </c>
      <c r="BE160" s="119">
        <f>IF(N160="základná",J160,0)</f>
        <v>0</v>
      </c>
      <c r="BF160" s="119">
        <f>IF(N160="znížená",J160,0)</f>
        <v>0</v>
      </c>
      <c r="BG160" s="119">
        <f>IF(N160="zákl. prenesená",J160,0)</f>
        <v>0</v>
      </c>
      <c r="BH160" s="119">
        <f>IF(N160="zníž. prenesená",J160,0)</f>
        <v>0</v>
      </c>
      <c r="BI160" s="119">
        <f>IF(N160="nulová",J160,0)</f>
        <v>0</v>
      </c>
      <c r="BJ160" s="17" t="s">
        <v>134</v>
      </c>
      <c r="BK160" s="119">
        <f>ROUND(I160*H160,2)</f>
        <v>0</v>
      </c>
      <c r="BL160" s="17" t="s">
        <v>162</v>
      </c>
      <c r="BM160" s="230" t="s">
        <v>303</v>
      </c>
    </row>
    <row r="161" spans="1:65" s="13" customFormat="1" ht="11.25">
      <c r="B161" s="231"/>
      <c r="C161" s="232"/>
      <c r="D161" s="233" t="s">
        <v>164</v>
      </c>
      <c r="E161" s="234" t="s">
        <v>1</v>
      </c>
      <c r="F161" s="235" t="s">
        <v>454</v>
      </c>
      <c r="G161" s="232"/>
      <c r="H161" s="234" t="s">
        <v>1</v>
      </c>
      <c r="I161" s="236"/>
      <c r="J161" s="232"/>
      <c r="K161" s="232"/>
      <c r="L161" s="237"/>
      <c r="M161" s="238"/>
      <c r="N161" s="239"/>
      <c r="O161" s="239"/>
      <c r="P161" s="239"/>
      <c r="Q161" s="239"/>
      <c r="R161" s="239"/>
      <c r="S161" s="239"/>
      <c r="T161" s="240"/>
      <c r="AT161" s="241" t="s">
        <v>164</v>
      </c>
      <c r="AU161" s="241" t="s">
        <v>134</v>
      </c>
      <c r="AV161" s="13" t="s">
        <v>84</v>
      </c>
      <c r="AW161" s="13" t="s">
        <v>31</v>
      </c>
      <c r="AX161" s="13" t="s">
        <v>77</v>
      </c>
      <c r="AY161" s="241" t="s">
        <v>155</v>
      </c>
    </row>
    <row r="162" spans="1:65" s="14" customFormat="1" ht="11.25">
      <c r="B162" s="242"/>
      <c r="C162" s="243"/>
      <c r="D162" s="233" t="s">
        <v>164</v>
      </c>
      <c r="E162" s="244" t="s">
        <v>1</v>
      </c>
      <c r="F162" s="245" t="s">
        <v>447</v>
      </c>
      <c r="G162" s="243"/>
      <c r="H162" s="246">
        <v>52</v>
      </c>
      <c r="I162" s="247"/>
      <c r="J162" s="243"/>
      <c r="K162" s="243"/>
      <c r="L162" s="248"/>
      <c r="M162" s="249"/>
      <c r="N162" s="250"/>
      <c r="O162" s="250"/>
      <c r="P162" s="250"/>
      <c r="Q162" s="250"/>
      <c r="R162" s="250"/>
      <c r="S162" s="250"/>
      <c r="T162" s="251"/>
      <c r="AT162" s="252" t="s">
        <v>164</v>
      </c>
      <c r="AU162" s="252" t="s">
        <v>134</v>
      </c>
      <c r="AV162" s="14" t="s">
        <v>134</v>
      </c>
      <c r="AW162" s="14" t="s">
        <v>31</v>
      </c>
      <c r="AX162" s="14" t="s">
        <v>84</v>
      </c>
      <c r="AY162" s="252" t="s">
        <v>155</v>
      </c>
    </row>
    <row r="163" spans="1:65" s="2" customFormat="1" ht="22.15" customHeight="1">
      <c r="A163" s="35"/>
      <c r="B163" s="36"/>
      <c r="C163" s="218" t="s">
        <v>202</v>
      </c>
      <c r="D163" s="218" t="s">
        <v>158</v>
      </c>
      <c r="E163" s="219" t="s">
        <v>308</v>
      </c>
      <c r="F163" s="220" t="s">
        <v>309</v>
      </c>
      <c r="G163" s="221" t="s">
        <v>180</v>
      </c>
      <c r="H163" s="222">
        <v>63.75</v>
      </c>
      <c r="I163" s="223"/>
      <c r="J163" s="224">
        <f>ROUND(I163*H163,2)</f>
        <v>0</v>
      </c>
      <c r="K163" s="225"/>
      <c r="L163" s="38"/>
      <c r="M163" s="226" t="s">
        <v>1</v>
      </c>
      <c r="N163" s="227" t="s">
        <v>43</v>
      </c>
      <c r="O163" s="76"/>
      <c r="P163" s="228">
        <f>O163*H163</f>
        <v>0</v>
      </c>
      <c r="Q163" s="228">
        <v>3.1E-4</v>
      </c>
      <c r="R163" s="228">
        <f>Q163*H163</f>
        <v>1.9762499999999999E-2</v>
      </c>
      <c r="S163" s="228">
        <v>0</v>
      </c>
      <c r="T163" s="229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0" t="s">
        <v>162</v>
      </c>
      <c r="AT163" s="230" t="s">
        <v>158</v>
      </c>
      <c r="AU163" s="230" t="s">
        <v>134</v>
      </c>
      <c r="AY163" s="17" t="s">
        <v>155</v>
      </c>
      <c r="BE163" s="119">
        <f>IF(N163="základná",J163,0)</f>
        <v>0</v>
      </c>
      <c r="BF163" s="119">
        <f>IF(N163="znížená",J163,0)</f>
        <v>0</v>
      </c>
      <c r="BG163" s="119">
        <f>IF(N163="zákl. prenesená",J163,0)</f>
        <v>0</v>
      </c>
      <c r="BH163" s="119">
        <f>IF(N163="zníž. prenesená",J163,0)</f>
        <v>0</v>
      </c>
      <c r="BI163" s="119">
        <f>IF(N163="nulová",J163,0)</f>
        <v>0</v>
      </c>
      <c r="BJ163" s="17" t="s">
        <v>134</v>
      </c>
      <c r="BK163" s="119">
        <f>ROUND(I163*H163,2)</f>
        <v>0</v>
      </c>
      <c r="BL163" s="17" t="s">
        <v>162</v>
      </c>
      <c r="BM163" s="230" t="s">
        <v>310</v>
      </c>
    </row>
    <row r="164" spans="1:65" s="13" customFormat="1" ht="11.25">
      <c r="B164" s="231"/>
      <c r="C164" s="232"/>
      <c r="D164" s="233" t="s">
        <v>164</v>
      </c>
      <c r="E164" s="234" t="s">
        <v>1</v>
      </c>
      <c r="F164" s="235" t="s">
        <v>311</v>
      </c>
      <c r="G164" s="232"/>
      <c r="H164" s="234" t="s">
        <v>1</v>
      </c>
      <c r="I164" s="236"/>
      <c r="J164" s="232"/>
      <c r="K164" s="232"/>
      <c r="L164" s="237"/>
      <c r="M164" s="238"/>
      <c r="N164" s="239"/>
      <c r="O164" s="239"/>
      <c r="P164" s="239"/>
      <c r="Q164" s="239"/>
      <c r="R164" s="239"/>
      <c r="S164" s="239"/>
      <c r="T164" s="240"/>
      <c r="AT164" s="241" t="s">
        <v>164</v>
      </c>
      <c r="AU164" s="241" t="s">
        <v>134</v>
      </c>
      <c r="AV164" s="13" t="s">
        <v>84</v>
      </c>
      <c r="AW164" s="13" t="s">
        <v>31</v>
      </c>
      <c r="AX164" s="13" t="s">
        <v>77</v>
      </c>
      <c r="AY164" s="241" t="s">
        <v>155</v>
      </c>
    </row>
    <row r="165" spans="1:65" s="14" customFormat="1" ht="11.25">
      <c r="B165" s="242"/>
      <c r="C165" s="243"/>
      <c r="D165" s="233" t="s">
        <v>164</v>
      </c>
      <c r="E165" s="244" t="s">
        <v>1</v>
      </c>
      <c r="F165" s="245" t="s">
        <v>455</v>
      </c>
      <c r="G165" s="243"/>
      <c r="H165" s="246">
        <v>56.25</v>
      </c>
      <c r="I165" s="247"/>
      <c r="J165" s="243"/>
      <c r="K165" s="243"/>
      <c r="L165" s="248"/>
      <c r="M165" s="249"/>
      <c r="N165" s="250"/>
      <c r="O165" s="250"/>
      <c r="P165" s="250"/>
      <c r="Q165" s="250"/>
      <c r="R165" s="250"/>
      <c r="S165" s="250"/>
      <c r="T165" s="251"/>
      <c r="AT165" s="252" t="s">
        <v>164</v>
      </c>
      <c r="AU165" s="252" t="s">
        <v>134</v>
      </c>
      <c r="AV165" s="14" t="s">
        <v>134</v>
      </c>
      <c r="AW165" s="14" t="s">
        <v>31</v>
      </c>
      <c r="AX165" s="14" t="s">
        <v>77</v>
      </c>
      <c r="AY165" s="252" t="s">
        <v>155</v>
      </c>
    </row>
    <row r="166" spans="1:65" s="13" customFormat="1" ht="11.25">
      <c r="B166" s="231"/>
      <c r="C166" s="232"/>
      <c r="D166" s="233" t="s">
        <v>164</v>
      </c>
      <c r="E166" s="234" t="s">
        <v>1</v>
      </c>
      <c r="F166" s="235" t="s">
        <v>312</v>
      </c>
      <c r="G166" s="232"/>
      <c r="H166" s="234" t="s">
        <v>1</v>
      </c>
      <c r="I166" s="236"/>
      <c r="J166" s="232"/>
      <c r="K166" s="232"/>
      <c r="L166" s="237"/>
      <c r="M166" s="238"/>
      <c r="N166" s="239"/>
      <c r="O166" s="239"/>
      <c r="P166" s="239"/>
      <c r="Q166" s="239"/>
      <c r="R166" s="239"/>
      <c r="S166" s="239"/>
      <c r="T166" s="240"/>
      <c r="AT166" s="241" t="s">
        <v>164</v>
      </c>
      <c r="AU166" s="241" t="s">
        <v>134</v>
      </c>
      <c r="AV166" s="13" t="s">
        <v>84</v>
      </c>
      <c r="AW166" s="13" t="s">
        <v>31</v>
      </c>
      <c r="AX166" s="13" t="s">
        <v>77</v>
      </c>
      <c r="AY166" s="241" t="s">
        <v>155</v>
      </c>
    </row>
    <row r="167" spans="1:65" s="14" customFormat="1" ht="11.25">
      <c r="B167" s="242"/>
      <c r="C167" s="243"/>
      <c r="D167" s="233" t="s">
        <v>164</v>
      </c>
      <c r="E167" s="244" t="s">
        <v>1</v>
      </c>
      <c r="F167" s="245" t="s">
        <v>444</v>
      </c>
      <c r="G167" s="243"/>
      <c r="H167" s="246">
        <v>7.5</v>
      </c>
      <c r="I167" s="247"/>
      <c r="J167" s="243"/>
      <c r="K167" s="243"/>
      <c r="L167" s="248"/>
      <c r="M167" s="249"/>
      <c r="N167" s="250"/>
      <c r="O167" s="250"/>
      <c r="P167" s="250"/>
      <c r="Q167" s="250"/>
      <c r="R167" s="250"/>
      <c r="S167" s="250"/>
      <c r="T167" s="251"/>
      <c r="AT167" s="252" t="s">
        <v>164</v>
      </c>
      <c r="AU167" s="252" t="s">
        <v>134</v>
      </c>
      <c r="AV167" s="14" t="s">
        <v>134</v>
      </c>
      <c r="AW167" s="14" t="s">
        <v>31</v>
      </c>
      <c r="AX167" s="14" t="s">
        <v>77</v>
      </c>
      <c r="AY167" s="252" t="s">
        <v>155</v>
      </c>
    </row>
    <row r="168" spans="1:65" s="15" customFormat="1" ht="11.25">
      <c r="B168" s="269"/>
      <c r="C168" s="270"/>
      <c r="D168" s="233" t="s">
        <v>164</v>
      </c>
      <c r="E168" s="271" t="s">
        <v>1</v>
      </c>
      <c r="F168" s="272" t="s">
        <v>223</v>
      </c>
      <c r="G168" s="270"/>
      <c r="H168" s="273">
        <v>63.75</v>
      </c>
      <c r="I168" s="274"/>
      <c r="J168" s="270"/>
      <c r="K168" s="270"/>
      <c r="L168" s="275"/>
      <c r="M168" s="276"/>
      <c r="N168" s="277"/>
      <c r="O168" s="277"/>
      <c r="P168" s="277"/>
      <c r="Q168" s="277"/>
      <c r="R168" s="277"/>
      <c r="S168" s="277"/>
      <c r="T168" s="278"/>
      <c r="AT168" s="279" t="s">
        <v>164</v>
      </c>
      <c r="AU168" s="279" t="s">
        <v>134</v>
      </c>
      <c r="AV168" s="15" t="s">
        <v>162</v>
      </c>
      <c r="AW168" s="15" t="s">
        <v>31</v>
      </c>
      <c r="AX168" s="15" t="s">
        <v>84</v>
      </c>
      <c r="AY168" s="279" t="s">
        <v>155</v>
      </c>
    </row>
    <row r="169" spans="1:65" s="2" customFormat="1" ht="34.9" customHeight="1">
      <c r="A169" s="35"/>
      <c r="B169" s="36"/>
      <c r="C169" s="218" t="s">
        <v>207</v>
      </c>
      <c r="D169" s="218" t="s">
        <v>158</v>
      </c>
      <c r="E169" s="219" t="s">
        <v>313</v>
      </c>
      <c r="F169" s="220" t="s">
        <v>314</v>
      </c>
      <c r="G169" s="221" t="s">
        <v>180</v>
      </c>
      <c r="H169" s="222">
        <v>15</v>
      </c>
      <c r="I169" s="223"/>
      <c r="J169" s="224">
        <f>ROUND(I169*H169,2)</f>
        <v>0</v>
      </c>
      <c r="K169" s="225"/>
      <c r="L169" s="38"/>
      <c r="M169" s="226" t="s">
        <v>1</v>
      </c>
      <c r="N169" s="227" t="s">
        <v>43</v>
      </c>
      <c r="O169" s="76"/>
      <c r="P169" s="228">
        <f>O169*H169</f>
        <v>0</v>
      </c>
      <c r="Q169" s="228">
        <v>0.12966</v>
      </c>
      <c r="R169" s="228">
        <f>Q169*H169</f>
        <v>1.9449000000000001</v>
      </c>
      <c r="S169" s="228">
        <v>0</v>
      </c>
      <c r="T169" s="22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0" t="s">
        <v>162</v>
      </c>
      <c r="AT169" s="230" t="s">
        <v>158</v>
      </c>
      <c r="AU169" s="230" t="s">
        <v>134</v>
      </c>
      <c r="AY169" s="17" t="s">
        <v>155</v>
      </c>
      <c r="BE169" s="119">
        <f>IF(N169="základná",J169,0)</f>
        <v>0</v>
      </c>
      <c r="BF169" s="119">
        <f>IF(N169="znížená",J169,0)</f>
        <v>0</v>
      </c>
      <c r="BG169" s="119">
        <f>IF(N169="zákl. prenesená",J169,0)</f>
        <v>0</v>
      </c>
      <c r="BH169" s="119">
        <f>IF(N169="zníž. prenesená",J169,0)</f>
        <v>0</v>
      </c>
      <c r="BI169" s="119">
        <f>IF(N169="nulová",J169,0)</f>
        <v>0</v>
      </c>
      <c r="BJ169" s="17" t="s">
        <v>134</v>
      </c>
      <c r="BK169" s="119">
        <f>ROUND(I169*H169,2)</f>
        <v>0</v>
      </c>
      <c r="BL169" s="17" t="s">
        <v>162</v>
      </c>
      <c r="BM169" s="230" t="s">
        <v>315</v>
      </c>
    </row>
    <row r="170" spans="1:65" s="13" customFormat="1" ht="11.25">
      <c r="B170" s="231"/>
      <c r="C170" s="232"/>
      <c r="D170" s="233" t="s">
        <v>164</v>
      </c>
      <c r="E170" s="234" t="s">
        <v>1</v>
      </c>
      <c r="F170" s="235" t="s">
        <v>311</v>
      </c>
      <c r="G170" s="232"/>
      <c r="H170" s="234" t="s">
        <v>1</v>
      </c>
      <c r="I170" s="236"/>
      <c r="J170" s="232"/>
      <c r="K170" s="232"/>
      <c r="L170" s="237"/>
      <c r="M170" s="238"/>
      <c r="N170" s="239"/>
      <c r="O170" s="239"/>
      <c r="P170" s="239"/>
      <c r="Q170" s="239"/>
      <c r="R170" s="239"/>
      <c r="S170" s="239"/>
      <c r="T170" s="240"/>
      <c r="AT170" s="241" t="s">
        <v>164</v>
      </c>
      <c r="AU170" s="241" t="s">
        <v>134</v>
      </c>
      <c r="AV170" s="13" t="s">
        <v>84</v>
      </c>
      <c r="AW170" s="13" t="s">
        <v>31</v>
      </c>
      <c r="AX170" s="13" t="s">
        <v>77</v>
      </c>
      <c r="AY170" s="241" t="s">
        <v>155</v>
      </c>
    </row>
    <row r="171" spans="1:65" s="14" customFormat="1" ht="11.25">
      <c r="B171" s="242"/>
      <c r="C171" s="243"/>
      <c r="D171" s="233" t="s">
        <v>164</v>
      </c>
      <c r="E171" s="244" t="s">
        <v>1</v>
      </c>
      <c r="F171" s="245" t="s">
        <v>445</v>
      </c>
      <c r="G171" s="243"/>
      <c r="H171" s="246">
        <v>15</v>
      </c>
      <c r="I171" s="247"/>
      <c r="J171" s="243"/>
      <c r="K171" s="243"/>
      <c r="L171" s="248"/>
      <c r="M171" s="249"/>
      <c r="N171" s="250"/>
      <c r="O171" s="250"/>
      <c r="P171" s="250"/>
      <c r="Q171" s="250"/>
      <c r="R171" s="250"/>
      <c r="S171" s="250"/>
      <c r="T171" s="251"/>
      <c r="AT171" s="252" t="s">
        <v>164</v>
      </c>
      <c r="AU171" s="252" t="s">
        <v>134</v>
      </c>
      <c r="AV171" s="14" t="s">
        <v>134</v>
      </c>
      <c r="AW171" s="14" t="s">
        <v>31</v>
      </c>
      <c r="AX171" s="14" t="s">
        <v>77</v>
      </c>
      <c r="AY171" s="252" t="s">
        <v>155</v>
      </c>
    </row>
    <row r="172" spans="1:65" s="15" customFormat="1" ht="11.25">
      <c r="B172" s="269"/>
      <c r="C172" s="270"/>
      <c r="D172" s="233" t="s">
        <v>164</v>
      </c>
      <c r="E172" s="271" t="s">
        <v>1</v>
      </c>
      <c r="F172" s="272" t="s">
        <v>223</v>
      </c>
      <c r="G172" s="270"/>
      <c r="H172" s="273">
        <v>15</v>
      </c>
      <c r="I172" s="274"/>
      <c r="J172" s="270"/>
      <c r="K172" s="270"/>
      <c r="L172" s="275"/>
      <c r="M172" s="276"/>
      <c r="N172" s="277"/>
      <c r="O172" s="277"/>
      <c r="P172" s="277"/>
      <c r="Q172" s="277"/>
      <c r="R172" s="277"/>
      <c r="S172" s="277"/>
      <c r="T172" s="278"/>
      <c r="AT172" s="279" t="s">
        <v>164</v>
      </c>
      <c r="AU172" s="279" t="s">
        <v>134</v>
      </c>
      <c r="AV172" s="15" t="s">
        <v>162</v>
      </c>
      <c r="AW172" s="15" t="s">
        <v>31</v>
      </c>
      <c r="AX172" s="15" t="s">
        <v>84</v>
      </c>
      <c r="AY172" s="279" t="s">
        <v>155</v>
      </c>
    </row>
    <row r="173" spans="1:65" s="2" customFormat="1" ht="34.9" customHeight="1">
      <c r="A173" s="35"/>
      <c r="B173" s="36"/>
      <c r="C173" s="218" t="s">
        <v>211</v>
      </c>
      <c r="D173" s="218" t="s">
        <v>158</v>
      </c>
      <c r="E173" s="219" t="s">
        <v>316</v>
      </c>
      <c r="F173" s="220" t="s">
        <v>317</v>
      </c>
      <c r="G173" s="221" t="s">
        <v>180</v>
      </c>
      <c r="H173" s="222">
        <v>7.5</v>
      </c>
      <c r="I173" s="223"/>
      <c r="J173" s="224">
        <f>ROUND(I173*H173,2)</f>
        <v>0</v>
      </c>
      <c r="K173" s="225"/>
      <c r="L173" s="38"/>
      <c r="M173" s="226" t="s">
        <v>1</v>
      </c>
      <c r="N173" s="227" t="s">
        <v>43</v>
      </c>
      <c r="O173" s="76"/>
      <c r="P173" s="228">
        <f>O173*H173</f>
        <v>0</v>
      </c>
      <c r="Q173" s="228">
        <v>0.18151999999999999</v>
      </c>
      <c r="R173" s="228">
        <f>Q173*H173</f>
        <v>1.3613999999999999</v>
      </c>
      <c r="S173" s="228">
        <v>0</v>
      </c>
      <c r="T173" s="229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0" t="s">
        <v>162</v>
      </c>
      <c r="AT173" s="230" t="s">
        <v>158</v>
      </c>
      <c r="AU173" s="230" t="s">
        <v>134</v>
      </c>
      <c r="AY173" s="17" t="s">
        <v>155</v>
      </c>
      <c r="BE173" s="119">
        <f>IF(N173="základná",J173,0)</f>
        <v>0</v>
      </c>
      <c r="BF173" s="119">
        <f>IF(N173="znížená",J173,0)</f>
        <v>0</v>
      </c>
      <c r="BG173" s="119">
        <f>IF(N173="zákl. prenesená",J173,0)</f>
        <v>0</v>
      </c>
      <c r="BH173" s="119">
        <f>IF(N173="zníž. prenesená",J173,0)</f>
        <v>0</v>
      </c>
      <c r="BI173" s="119">
        <f>IF(N173="nulová",J173,0)</f>
        <v>0</v>
      </c>
      <c r="BJ173" s="17" t="s">
        <v>134</v>
      </c>
      <c r="BK173" s="119">
        <f>ROUND(I173*H173,2)</f>
        <v>0</v>
      </c>
      <c r="BL173" s="17" t="s">
        <v>162</v>
      </c>
      <c r="BM173" s="230" t="s">
        <v>318</v>
      </c>
    </row>
    <row r="174" spans="1:65" s="13" customFormat="1" ht="11.25">
      <c r="B174" s="231"/>
      <c r="C174" s="232"/>
      <c r="D174" s="233" t="s">
        <v>164</v>
      </c>
      <c r="E174" s="234" t="s">
        <v>1</v>
      </c>
      <c r="F174" s="235" t="s">
        <v>312</v>
      </c>
      <c r="G174" s="232"/>
      <c r="H174" s="234" t="s">
        <v>1</v>
      </c>
      <c r="I174" s="236"/>
      <c r="J174" s="232"/>
      <c r="K174" s="232"/>
      <c r="L174" s="237"/>
      <c r="M174" s="238"/>
      <c r="N174" s="239"/>
      <c r="O174" s="239"/>
      <c r="P174" s="239"/>
      <c r="Q174" s="239"/>
      <c r="R174" s="239"/>
      <c r="S174" s="239"/>
      <c r="T174" s="240"/>
      <c r="AT174" s="241" t="s">
        <v>164</v>
      </c>
      <c r="AU174" s="241" t="s">
        <v>134</v>
      </c>
      <c r="AV174" s="13" t="s">
        <v>84</v>
      </c>
      <c r="AW174" s="13" t="s">
        <v>31</v>
      </c>
      <c r="AX174" s="13" t="s">
        <v>77</v>
      </c>
      <c r="AY174" s="241" t="s">
        <v>155</v>
      </c>
    </row>
    <row r="175" spans="1:65" s="14" customFormat="1" ht="11.25">
      <c r="B175" s="242"/>
      <c r="C175" s="243"/>
      <c r="D175" s="233" t="s">
        <v>164</v>
      </c>
      <c r="E175" s="244" t="s">
        <v>1</v>
      </c>
      <c r="F175" s="245" t="s">
        <v>444</v>
      </c>
      <c r="G175" s="243"/>
      <c r="H175" s="246">
        <v>7.5</v>
      </c>
      <c r="I175" s="247"/>
      <c r="J175" s="243"/>
      <c r="K175" s="243"/>
      <c r="L175" s="248"/>
      <c r="M175" s="249"/>
      <c r="N175" s="250"/>
      <c r="O175" s="250"/>
      <c r="P175" s="250"/>
      <c r="Q175" s="250"/>
      <c r="R175" s="250"/>
      <c r="S175" s="250"/>
      <c r="T175" s="251"/>
      <c r="AT175" s="252" t="s">
        <v>164</v>
      </c>
      <c r="AU175" s="252" t="s">
        <v>134</v>
      </c>
      <c r="AV175" s="14" t="s">
        <v>134</v>
      </c>
      <c r="AW175" s="14" t="s">
        <v>31</v>
      </c>
      <c r="AX175" s="14" t="s">
        <v>84</v>
      </c>
      <c r="AY175" s="252" t="s">
        <v>155</v>
      </c>
    </row>
    <row r="176" spans="1:65" s="2" customFormat="1" ht="34.9" customHeight="1">
      <c r="A176" s="35"/>
      <c r="B176" s="36"/>
      <c r="C176" s="218" t="s">
        <v>217</v>
      </c>
      <c r="D176" s="218" t="s">
        <v>158</v>
      </c>
      <c r="E176" s="219" t="s">
        <v>456</v>
      </c>
      <c r="F176" s="220" t="s">
        <v>457</v>
      </c>
      <c r="G176" s="221" t="s">
        <v>180</v>
      </c>
      <c r="H176" s="222">
        <v>52</v>
      </c>
      <c r="I176" s="223"/>
      <c r="J176" s="224">
        <f>ROUND(I176*H176,2)</f>
        <v>0</v>
      </c>
      <c r="K176" s="225"/>
      <c r="L176" s="38"/>
      <c r="M176" s="226" t="s">
        <v>1</v>
      </c>
      <c r="N176" s="227" t="s">
        <v>43</v>
      </c>
      <c r="O176" s="76"/>
      <c r="P176" s="228">
        <f>O176*H176</f>
        <v>0</v>
      </c>
      <c r="Q176" s="228">
        <v>8.4000000000000005E-2</v>
      </c>
      <c r="R176" s="228">
        <f>Q176*H176</f>
        <v>4.3680000000000003</v>
      </c>
      <c r="S176" s="228">
        <v>0</v>
      </c>
      <c r="T176" s="229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0" t="s">
        <v>162</v>
      </c>
      <c r="AT176" s="230" t="s">
        <v>158</v>
      </c>
      <c r="AU176" s="230" t="s">
        <v>134</v>
      </c>
      <c r="AY176" s="17" t="s">
        <v>155</v>
      </c>
      <c r="BE176" s="119">
        <f>IF(N176="základná",J176,0)</f>
        <v>0</v>
      </c>
      <c r="BF176" s="119">
        <f>IF(N176="znížená",J176,0)</f>
        <v>0</v>
      </c>
      <c r="BG176" s="119">
        <f>IF(N176="zákl. prenesená",J176,0)</f>
        <v>0</v>
      </c>
      <c r="BH176" s="119">
        <f>IF(N176="zníž. prenesená",J176,0)</f>
        <v>0</v>
      </c>
      <c r="BI176" s="119">
        <f>IF(N176="nulová",J176,0)</f>
        <v>0</v>
      </c>
      <c r="BJ176" s="17" t="s">
        <v>134</v>
      </c>
      <c r="BK176" s="119">
        <f>ROUND(I176*H176,2)</f>
        <v>0</v>
      </c>
      <c r="BL176" s="17" t="s">
        <v>162</v>
      </c>
      <c r="BM176" s="230" t="s">
        <v>458</v>
      </c>
    </row>
    <row r="177" spans="1:65" s="13" customFormat="1" ht="11.25">
      <c r="B177" s="231"/>
      <c r="C177" s="232"/>
      <c r="D177" s="233" t="s">
        <v>164</v>
      </c>
      <c r="E177" s="234" t="s">
        <v>1</v>
      </c>
      <c r="F177" s="235" t="s">
        <v>459</v>
      </c>
      <c r="G177" s="232"/>
      <c r="H177" s="234" t="s">
        <v>1</v>
      </c>
      <c r="I177" s="236"/>
      <c r="J177" s="232"/>
      <c r="K177" s="232"/>
      <c r="L177" s="237"/>
      <c r="M177" s="238"/>
      <c r="N177" s="239"/>
      <c r="O177" s="239"/>
      <c r="P177" s="239"/>
      <c r="Q177" s="239"/>
      <c r="R177" s="239"/>
      <c r="S177" s="239"/>
      <c r="T177" s="240"/>
      <c r="AT177" s="241" t="s">
        <v>164</v>
      </c>
      <c r="AU177" s="241" t="s">
        <v>134</v>
      </c>
      <c r="AV177" s="13" t="s">
        <v>84</v>
      </c>
      <c r="AW177" s="13" t="s">
        <v>31</v>
      </c>
      <c r="AX177" s="13" t="s">
        <v>77</v>
      </c>
      <c r="AY177" s="241" t="s">
        <v>155</v>
      </c>
    </row>
    <row r="178" spans="1:65" s="14" customFormat="1" ht="11.25">
      <c r="B178" s="242"/>
      <c r="C178" s="243"/>
      <c r="D178" s="233" t="s">
        <v>164</v>
      </c>
      <c r="E178" s="244" t="s">
        <v>1</v>
      </c>
      <c r="F178" s="245" t="s">
        <v>447</v>
      </c>
      <c r="G178" s="243"/>
      <c r="H178" s="246">
        <v>52</v>
      </c>
      <c r="I178" s="247"/>
      <c r="J178" s="243"/>
      <c r="K178" s="243"/>
      <c r="L178" s="248"/>
      <c r="M178" s="249"/>
      <c r="N178" s="250"/>
      <c r="O178" s="250"/>
      <c r="P178" s="250"/>
      <c r="Q178" s="250"/>
      <c r="R178" s="250"/>
      <c r="S178" s="250"/>
      <c r="T178" s="251"/>
      <c r="AT178" s="252" t="s">
        <v>164</v>
      </c>
      <c r="AU178" s="252" t="s">
        <v>134</v>
      </c>
      <c r="AV178" s="14" t="s">
        <v>134</v>
      </c>
      <c r="AW178" s="14" t="s">
        <v>31</v>
      </c>
      <c r="AX178" s="14" t="s">
        <v>77</v>
      </c>
      <c r="AY178" s="252" t="s">
        <v>155</v>
      </c>
    </row>
    <row r="179" spans="1:65" s="15" customFormat="1" ht="11.25">
      <c r="B179" s="269"/>
      <c r="C179" s="270"/>
      <c r="D179" s="233" t="s">
        <v>164</v>
      </c>
      <c r="E179" s="271" t="s">
        <v>1</v>
      </c>
      <c r="F179" s="272" t="s">
        <v>223</v>
      </c>
      <c r="G179" s="270"/>
      <c r="H179" s="273">
        <v>52</v>
      </c>
      <c r="I179" s="274"/>
      <c r="J179" s="270"/>
      <c r="K179" s="270"/>
      <c r="L179" s="275"/>
      <c r="M179" s="276"/>
      <c r="N179" s="277"/>
      <c r="O179" s="277"/>
      <c r="P179" s="277"/>
      <c r="Q179" s="277"/>
      <c r="R179" s="277"/>
      <c r="S179" s="277"/>
      <c r="T179" s="278"/>
      <c r="AT179" s="279" t="s">
        <v>164</v>
      </c>
      <c r="AU179" s="279" t="s">
        <v>134</v>
      </c>
      <c r="AV179" s="15" t="s">
        <v>162</v>
      </c>
      <c r="AW179" s="15" t="s">
        <v>31</v>
      </c>
      <c r="AX179" s="15" t="s">
        <v>84</v>
      </c>
      <c r="AY179" s="279" t="s">
        <v>155</v>
      </c>
    </row>
    <row r="180" spans="1:65" s="2" customFormat="1" ht="19.899999999999999" customHeight="1">
      <c r="A180" s="35"/>
      <c r="B180" s="36"/>
      <c r="C180" s="253" t="s">
        <v>248</v>
      </c>
      <c r="D180" s="253" t="s">
        <v>166</v>
      </c>
      <c r="E180" s="254" t="s">
        <v>460</v>
      </c>
      <c r="F180" s="255" t="s">
        <v>461</v>
      </c>
      <c r="G180" s="256" t="s">
        <v>180</v>
      </c>
      <c r="H180" s="257">
        <v>53.04</v>
      </c>
      <c r="I180" s="258"/>
      <c r="J180" s="259">
        <f>ROUND(I180*H180,2)</f>
        <v>0</v>
      </c>
      <c r="K180" s="260"/>
      <c r="L180" s="261"/>
      <c r="M180" s="262" t="s">
        <v>1</v>
      </c>
      <c r="N180" s="263" t="s">
        <v>43</v>
      </c>
      <c r="O180" s="76"/>
      <c r="P180" s="228">
        <f>O180*H180</f>
        <v>0</v>
      </c>
      <c r="Q180" s="228">
        <v>0.184</v>
      </c>
      <c r="R180" s="228">
        <f>Q180*H180</f>
        <v>9.7593599999999991</v>
      </c>
      <c r="S180" s="228">
        <v>0</v>
      </c>
      <c r="T180" s="229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0" t="s">
        <v>169</v>
      </c>
      <c r="AT180" s="230" t="s">
        <v>166</v>
      </c>
      <c r="AU180" s="230" t="s">
        <v>134</v>
      </c>
      <c r="AY180" s="17" t="s">
        <v>155</v>
      </c>
      <c r="BE180" s="119">
        <f>IF(N180="základná",J180,0)</f>
        <v>0</v>
      </c>
      <c r="BF180" s="119">
        <f>IF(N180="znížená",J180,0)</f>
        <v>0</v>
      </c>
      <c r="BG180" s="119">
        <f>IF(N180="zákl. prenesená",J180,0)</f>
        <v>0</v>
      </c>
      <c r="BH180" s="119">
        <f>IF(N180="zníž. prenesená",J180,0)</f>
        <v>0</v>
      </c>
      <c r="BI180" s="119">
        <f>IF(N180="nulová",J180,0)</f>
        <v>0</v>
      </c>
      <c r="BJ180" s="17" t="s">
        <v>134</v>
      </c>
      <c r="BK180" s="119">
        <f>ROUND(I180*H180,2)</f>
        <v>0</v>
      </c>
      <c r="BL180" s="17" t="s">
        <v>162</v>
      </c>
      <c r="BM180" s="230" t="s">
        <v>462</v>
      </c>
    </row>
    <row r="181" spans="1:65" s="13" customFormat="1" ht="11.25">
      <c r="B181" s="231"/>
      <c r="C181" s="232"/>
      <c r="D181" s="233" t="s">
        <v>164</v>
      </c>
      <c r="E181" s="234" t="s">
        <v>1</v>
      </c>
      <c r="F181" s="235" t="s">
        <v>459</v>
      </c>
      <c r="G181" s="232"/>
      <c r="H181" s="234" t="s">
        <v>1</v>
      </c>
      <c r="I181" s="236"/>
      <c r="J181" s="232"/>
      <c r="K181" s="232"/>
      <c r="L181" s="237"/>
      <c r="M181" s="238"/>
      <c r="N181" s="239"/>
      <c r="O181" s="239"/>
      <c r="P181" s="239"/>
      <c r="Q181" s="239"/>
      <c r="R181" s="239"/>
      <c r="S181" s="239"/>
      <c r="T181" s="240"/>
      <c r="AT181" s="241" t="s">
        <v>164</v>
      </c>
      <c r="AU181" s="241" t="s">
        <v>134</v>
      </c>
      <c r="AV181" s="13" t="s">
        <v>84</v>
      </c>
      <c r="AW181" s="13" t="s">
        <v>31</v>
      </c>
      <c r="AX181" s="13" t="s">
        <v>77</v>
      </c>
      <c r="AY181" s="241" t="s">
        <v>155</v>
      </c>
    </row>
    <row r="182" spans="1:65" s="14" customFormat="1" ht="11.25">
      <c r="B182" s="242"/>
      <c r="C182" s="243"/>
      <c r="D182" s="233" t="s">
        <v>164</v>
      </c>
      <c r="E182" s="244" t="s">
        <v>1</v>
      </c>
      <c r="F182" s="245" t="s">
        <v>447</v>
      </c>
      <c r="G182" s="243"/>
      <c r="H182" s="246">
        <v>52</v>
      </c>
      <c r="I182" s="247"/>
      <c r="J182" s="243"/>
      <c r="K182" s="243"/>
      <c r="L182" s="248"/>
      <c r="M182" s="249"/>
      <c r="N182" s="250"/>
      <c r="O182" s="250"/>
      <c r="P182" s="250"/>
      <c r="Q182" s="250"/>
      <c r="R182" s="250"/>
      <c r="S182" s="250"/>
      <c r="T182" s="251"/>
      <c r="AT182" s="252" t="s">
        <v>164</v>
      </c>
      <c r="AU182" s="252" t="s">
        <v>134</v>
      </c>
      <c r="AV182" s="14" t="s">
        <v>134</v>
      </c>
      <c r="AW182" s="14" t="s">
        <v>31</v>
      </c>
      <c r="AX182" s="14" t="s">
        <v>84</v>
      </c>
      <c r="AY182" s="252" t="s">
        <v>155</v>
      </c>
    </row>
    <row r="183" spans="1:65" s="14" customFormat="1" ht="11.25">
      <c r="B183" s="242"/>
      <c r="C183" s="243"/>
      <c r="D183" s="233" t="s">
        <v>164</v>
      </c>
      <c r="E183" s="243"/>
      <c r="F183" s="245" t="s">
        <v>463</v>
      </c>
      <c r="G183" s="243"/>
      <c r="H183" s="246">
        <v>53.04</v>
      </c>
      <c r="I183" s="247"/>
      <c r="J183" s="243"/>
      <c r="K183" s="243"/>
      <c r="L183" s="248"/>
      <c r="M183" s="249"/>
      <c r="N183" s="250"/>
      <c r="O183" s="250"/>
      <c r="P183" s="250"/>
      <c r="Q183" s="250"/>
      <c r="R183" s="250"/>
      <c r="S183" s="250"/>
      <c r="T183" s="251"/>
      <c r="AT183" s="252" t="s">
        <v>164</v>
      </c>
      <c r="AU183" s="252" t="s">
        <v>134</v>
      </c>
      <c r="AV183" s="14" t="s">
        <v>134</v>
      </c>
      <c r="AW183" s="14" t="s">
        <v>4</v>
      </c>
      <c r="AX183" s="14" t="s">
        <v>84</v>
      </c>
      <c r="AY183" s="252" t="s">
        <v>155</v>
      </c>
    </row>
    <row r="184" spans="1:65" s="2" customFormat="1" ht="34.9" customHeight="1">
      <c r="A184" s="35"/>
      <c r="B184" s="36"/>
      <c r="C184" s="218" t="s">
        <v>249</v>
      </c>
      <c r="D184" s="218" t="s">
        <v>158</v>
      </c>
      <c r="E184" s="219" t="s">
        <v>319</v>
      </c>
      <c r="F184" s="220" t="s">
        <v>464</v>
      </c>
      <c r="G184" s="221" t="s">
        <v>180</v>
      </c>
      <c r="H184" s="222">
        <v>40</v>
      </c>
      <c r="I184" s="223"/>
      <c r="J184" s="224">
        <f>ROUND(I184*H184,2)</f>
        <v>0</v>
      </c>
      <c r="K184" s="225"/>
      <c r="L184" s="38"/>
      <c r="M184" s="226" t="s">
        <v>1</v>
      </c>
      <c r="N184" s="227" t="s">
        <v>43</v>
      </c>
      <c r="O184" s="76"/>
      <c r="P184" s="228">
        <f>O184*H184</f>
        <v>0</v>
      </c>
      <c r="Q184" s="228">
        <v>8.4000000000000005E-2</v>
      </c>
      <c r="R184" s="228">
        <f>Q184*H184</f>
        <v>3.3600000000000003</v>
      </c>
      <c r="S184" s="228">
        <v>0</v>
      </c>
      <c r="T184" s="229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0" t="s">
        <v>162</v>
      </c>
      <c r="AT184" s="230" t="s">
        <v>158</v>
      </c>
      <c r="AU184" s="230" t="s">
        <v>134</v>
      </c>
      <c r="AY184" s="17" t="s">
        <v>155</v>
      </c>
      <c r="BE184" s="119">
        <f>IF(N184="základná",J184,0)</f>
        <v>0</v>
      </c>
      <c r="BF184" s="119">
        <f>IF(N184="znížená",J184,0)</f>
        <v>0</v>
      </c>
      <c r="BG184" s="119">
        <f>IF(N184="zákl. prenesená",J184,0)</f>
        <v>0</v>
      </c>
      <c r="BH184" s="119">
        <f>IF(N184="zníž. prenesená",J184,0)</f>
        <v>0</v>
      </c>
      <c r="BI184" s="119">
        <f>IF(N184="nulová",J184,0)</f>
        <v>0</v>
      </c>
      <c r="BJ184" s="17" t="s">
        <v>134</v>
      </c>
      <c r="BK184" s="119">
        <f>ROUND(I184*H184,2)</f>
        <v>0</v>
      </c>
      <c r="BL184" s="17" t="s">
        <v>162</v>
      </c>
      <c r="BM184" s="230" t="s">
        <v>321</v>
      </c>
    </row>
    <row r="185" spans="1:65" s="13" customFormat="1" ht="11.25">
      <c r="B185" s="231"/>
      <c r="C185" s="232"/>
      <c r="D185" s="233" t="s">
        <v>164</v>
      </c>
      <c r="E185" s="234" t="s">
        <v>1</v>
      </c>
      <c r="F185" s="235" t="s">
        <v>465</v>
      </c>
      <c r="G185" s="232"/>
      <c r="H185" s="234" t="s">
        <v>1</v>
      </c>
      <c r="I185" s="236"/>
      <c r="J185" s="232"/>
      <c r="K185" s="232"/>
      <c r="L185" s="237"/>
      <c r="M185" s="238"/>
      <c r="N185" s="239"/>
      <c r="O185" s="239"/>
      <c r="P185" s="239"/>
      <c r="Q185" s="239"/>
      <c r="R185" s="239"/>
      <c r="S185" s="239"/>
      <c r="T185" s="240"/>
      <c r="AT185" s="241" t="s">
        <v>164</v>
      </c>
      <c r="AU185" s="241" t="s">
        <v>134</v>
      </c>
      <c r="AV185" s="13" t="s">
        <v>84</v>
      </c>
      <c r="AW185" s="13" t="s">
        <v>31</v>
      </c>
      <c r="AX185" s="13" t="s">
        <v>77</v>
      </c>
      <c r="AY185" s="241" t="s">
        <v>155</v>
      </c>
    </row>
    <row r="186" spans="1:65" s="14" customFormat="1" ht="11.25">
      <c r="B186" s="242"/>
      <c r="C186" s="243"/>
      <c r="D186" s="233" t="s">
        <v>164</v>
      </c>
      <c r="E186" s="244" t="s">
        <v>1</v>
      </c>
      <c r="F186" s="245" t="s">
        <v>432</v>
      </c>
      <c r="G186" s="243"/>
      <c r="H186" s="246">
        <v>40</v>
      </c>
      <c r="I186" s="247"/>
      <c r="J186" s="243"/>
      <c r="K186" s="243"/>
      <c r="L186" s="248"/>
      <c r="M186" s="249"/>
      <c r="N186" s="250"/>
      <c r="O186" s="250"/>
      <c r="P186" s="250"/>
      <c r="Q186" s="250"/>
      <c r="R186" s="250"/>
      <c r="S186" s="250"/>
      <c r="T186" s="251"/>
      <c r="AT186" s="252" t="s">
        <v>164</v>
      </c>
      <c r="AU186" s="252" t="s">
        <v>134</v>
      </c>
      <c r="AV186" s="14" t="s">
        <v>134</v>
      </c>
      <c r="AW186" s="14" t="s">
        <v>31</v>
      </c>
      <c r="AX186" s="14" t="s">
        <v>84</v>
      </c>
      <c r="AY186" s="252" t="s">
        <v>155</v>
      </c>
    </row>
    <row r="187" spans="1:65" s="12" customFormat="1" ht="22.9" customHeight="1">
      <c r="B187" s="202"/>
      <c r="C187" s="203"/>
      <c r="D187" s="204" t="s">
        <v>76</v>
      </c>
      <c r="E187" s="216" t="s">
        <v>156</v>
      </c>
      <c r="F187" s="216" t="s">
        <v>157</v>
      </c>
      <c r="G187" s="203"/>
      <c r="H187" s="203"/>
      <c r="I187" s="206"/>
      <c r="J187" s="217">
        <f>BK187</f>
        <v>0</v>
      </c>
      <c r="K187" s="203"/>
      <c r="L187" s="208"/>
      <c r="M187" s="209"/>
      <c r="N187" s="210"/>
      <c r="O187" s="210"/>
      <c r="P187" s="211">
        <f>SUM(P188:P223)</f>
        <v>0</v>
      </c>
      <c r="Q187" s="210"/>
      <c r="R187" s="211">
        <f>SUM(R188:R223)</f>
        <v>16.382488799999997</v>
      </c>
      <c r="S187" s="210"/>
      <c r="T187" s="212">
        <f>SUM(T188:T223)</f>
        <v>0.32800000000000001</v>
      </c>
      <c r="AR187" s="213" t="s">
        <v>84</v>
      </c>
      <c r="AT187" s="214" t="s">
        <v>76</v>
      </c>
      <c r="AU187" s="214" t="s">
        <v>84</v>
      </c>
      <c r="AY187" s="213" t="s">
        <v>155</v>
      </c>
      <c r="BK187" s="215">
        <f>SUM(BK188:BK223)</f>
        <v>0</v>
      </c>
    </row>
    <row r="188" spans="1:65" s="2" customFormat="1" ht="22.15" customHeight="1">
      <c r="A188" s="35"/>
      <c r="B188" s="36"/>
      <c r="C188" s="218" t="s">
        <v>182</v>
      </c>
      <c r="D188" s="218" t="s">
        <v>158</v>
      </c>
      <c r="E188" s="219" t="s">
        <v>159</v>
      </c>
      <c r="F188" s="220" t="s">
        <v>160</v>
      </c>
      <c r="G188" s="221" t="s">
        <v>161</v>
      </c>
      <c r="H188" s="222">
        <v>7</v>
      </c>
      <c r="I188" s="223"/>
      <c r="J188" s="224">
        <f>ROUND(I188*H188,2)</f>
        <v>0</v>
      </c>
      <c r="K188" s="225"/>
      <c r="L188" s="38"/>
      <c r="M188" s="226" t="s">
        <v>1</v>
      </c>
      <c r="N188" s="227" t="s">
        <v>43</v>
      </c>
      <c r="O188" s="76"/>
      <c r="P188" s="228">
        <f>O188*H188</f>
        <v>0</v>
      </c>
      <c r="Q188" s="228">
        <v>0.22133</v>
      </c>
      <c r="R188" s="228">
        <f>Q188*H188</f>
        <v>1.54931</v>
      </c>
      <c r="S188" s="228">
        <v>0</v>
      </c>
      <c r="T188" s="229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0" t="s">
        <v>162</v>
      </c>
      <c r="AT188" s="230" t="s">
        <v>158</v>
      </c>
      <c r="AU188" s="230" t="s">
        <v>134</v>
      </c>
      <c r="AY188" s="17" t="s">
        <v>155</v>
      </c>
      <c r="BE188" s="119">
        <f>IF(N188="základná",J188,0)</f>
        <v>0</v>
      </c>
      <c r="BF188" s="119">
        <f>IF(N188="znížená",J188,0)</f>
        <v>0</v>
      </c>
      <c r="BG188" s="119">
        <f>IF(N188="zákl. prenesená",J188,0)</f>
        <v>0</v>
      </c>
      <c r="BH188" s="119">
        <f>IF(N188="zníž. prenesená",J188,0)</f>
        <v>0</v>
      </c>
      <c r="BI188" s="119">
        <f>IF(N188="nulová",J188,0)</f>
        <v>0</v>
      </c>
      <c r="BJ188" s="17" t="s">
        <v>134</v>
      </c>
      <c r="BK188" s="119">
        <f>ROUND(I188*H188,2)</f>
        <v>0</v>
      </c>
      <c r="BL188" s="17" t="s">
        <v>162</v>
      </c>
      <c r="BM188" s="230" t="s">
        <v>349</v>
      </c>
    </row>
    <row r="189" spans="1:65" s="13" customFormat="1" ht="11.25">
      <c r="B189" s="231"/>
      <c r="C189" s="232"/>
      <c r="D189" s="233" t="s">
        <v>164</v>
      </c>
      <c r="E189" s="234" t="s">
        <v>1</v>
      </c>
      <c r="F189" s="235" t="s">
        <v>350</v>
      </c>
      <c r="G189" s="232"/>
      <c r="H189" s="234" t="s">
        <v>1</v>
      </c>
      <c r="I189" s="236"/>
      <c r="J189" s="232"/>
      <c r="K189" s="232"/>
      <c r="L189" s="237"/>
      <c r="M189" s="238"/>
      <c r="N189" s="239"/>
      <c r="O189" s="239"/>
      <c r="P189" s="239"/>
      <c r="Q189" s="239"/>
      <c r="R189" s="239"/>
      <c r="S189" s="239"/>
      <c r="T189" s="240"/>
      <c r="AT189" s="241" t="s">
        <v>164</v>
      </c>
      <c r="AU189" s="241" t="s">
        <v>134</v>
      </c>
      <c r="AV189" s="13" t="s">
        <v>84</v>
      </c>
      <c r="AW189" s="13" t="s">
        <v>31</v>
      </c>
      <c r="AX189" s="13" t="s">
        <v>77</v>
      </c>
      <c r="AY189" s="241" t="s">
        <v>155</v>
      </c>
    </row>
    <row r="190" spans="1:65" s="14" customFormat="1" ht="11.25">
      <c r="B190" s="242"/>
      <c r="C190" s="243"/>
      <c r="D190" s="233" t="s">
        <v>164</v>
      </c>
      <c r="E190" s="244" t="s">
        <v>1</v>
      </c>
      <c r="F190" s="245" t="s">
        <v>254</v>
      </c>
      <c r="G190" s="243"/>
      <c r="H190" s="246">
        <v>2</v>
      </c>
      <c r="I190" s="247"/>
      <c r="J190" s="243"/>
      <c r="K190" s="243"/>
      <c r="L190" s="248"/>
      <c r="M190" s="249"/>
      <c r="N190" s="250"/>
      <c r="O190" s="250"/>
      <c r="P190" s="250"/>
      <c r="Q190" s="250"/>
      <c r="R190" s="250"/>
      <c r="S190" s="250"/>
      <c r="T190" s="251"/>
      <c r="AT190" s="252" t="s">
        <v>164</v>
      </c>
      <c r="AU190" s="252" t="s">
        <v>134</v>
      </c>
      <c r="AV190" s="14" t="s">
        <v>134</v>
      </c>
      <c r="AW190" s="14" t="s">
        <v>31</v>
      </c>
      <c r="AX190" s="14" t="s">
        <v>77</v>
      </c>
      <c r="AY190" s="252" t="s">
        <v>155</v>
      </c>
    </row>
    <row r="191" spans="1:65" s="13" customFormat="1" ht="11.25">
      <c r="B191" s="231"/>
      <c r="C191" s="232"/>
      <c r="D191" s="233" t="s">
        <v>164</v>
      </c>
      <c r="E191" s="234" t="s">
        <v>1</v>
      </c>
      <c r="F191" s="235" t="s">
        <v>466</v>
      </c>
      <c r="G191" s="232"/>
      <c r="H191" s="234" t="s">
        <v>1</v>
      </c>
      <c r="I191" s="236"/>
      <c r="J191" s="232"/>
      <c r="K191" s="232"/>
      <c r="L191" s="237"/>
      <c r="M191" s="238"/>
      <c r="N191" s="239"/>
      <c r="O191" s="239"/>
      <c r="P191" s="239"/>
      <c r="Q191" s="239"/>
      <c r="R191" s="239"/>
      <c r="S191" s="239"/>
      <c r="T191" s="240"/>
      <c r="AT191" s="241" t="s">
        <v>164</v>
      </c>
      <c r="AU191" s="241" t="s">
        <v>134</v>
      </c>
      <c r="AV191" s="13" t="s">
        <v>84</v>
      </c>
      <c r="AW191" s="13" t="s">
        <v>31</v>
      </c>
      <c r="AX191" s="13" t="s">
        <v>77</v>
      </c>
      <c r="AY191" s="241" t="s">
        <v>155</v>
      </c>
    </row>
    <row r="192" spans="1:65" s="14" customFormat="1" ht="11.25">
      <c r="B192" s="242"/>
      <c r="C192" s="243"/>
      <c r="D192" s="233" t="s">
        <v>164</v>
      </c>
      <c r="E192" s="244" t="s">
        <v>1</v>
      </c>
      <c r="F192" s="245" t="s">
        <v>467</v>
      </c>
      <c r="G192" s="243"/>
      <c r="H192" s="246">
        <v>5</v>
      </c>
      <c r="I192" s="247"/>
      <c r="J192" s="243"/>
      <c r="K192" s="243"/>
      <c r="L192" s="248"/>
      <c r="M192" s="249"/>
      <c r="N192" s="250"/>
      <c r="O192" s="250"/>
      <c r="P192" s="250"/>
      <c r="Q192" s="250"/>
      <c r="R192" s="250"/>
      <c r="S192" s="250"/>
      <c r="T192" s="251"/>
      <c r="AT192" s="252" t="s">
        <v>164</v>
      </c>
      <c r="AU192" s="252" t="s">
        <v>134</v>
      </c>
      <c r="AV192" s="14" t="s">
        <v>134</v>
      </c>
      <c r="AW192" s="14" t="s">
        <v>31</v>
      </c>
      <c r="AX192" s="14" t="s">
        <v>77</v>
      </c>
      <c r="AY192" s="252" t="s">
        <v>155</v>
      </c>
    </row>
    <row r="193" spans="1:65" s="15" customFormat="1" ht="11.25">
      <c r="B193" s="269"/>
      <c r="C193" s="270"/>
      <c r="D193" s="233" t="s">
        <v>164</v>
      </c>
      <c r="E193" s="271" t="s">
        <v>1</v>
      </c>
      <c r="F193" s="272" t="s">
        <v>223</v>
      </c>
      <c r="G193" s="270"/>
      <c r="H193" s="273">
        <v>7</v>
      </c>
      <c r="I193" s="274"/>
      <c r="J193" s="270"/>
      <c r="K193" s="270"/>
      <c r="L193" s="275"/>
      <c r="M193" s="276"/>
      <c r="N193" s="277"/>
      <c r="O193" s="277"/>
      <c r="P193" s="277"/>
      <c r="Q193" s="277"/>
      <c r="R193" s="277"/>
      <c r="S193" s="277"/>
      <c r="T193" s="278"/>
      <c r="AT193" s="279" t="s">
        <v>164</v>
      </c>
      <c r="AU193" s="279" t="s">
        <v>134</v>
      </c>
      <c r="AV193" s="15" t="s">
        <v>162</v>
      </c>
      <c r="AW193" s="15" t="s">
        <v>31</v>
      </c>
      <c r="AX193" s="15" t="s">
        <v>84</v>
      </c>
      <c r="AY193" s="279" t="s">
        <v>155</v>
      </c>
    </row>
    <row r="194" spans="1:65" s="2" customFormat="1" ht="34.9" customHeight="1">
      <c r="A194" s="35"/>
      <c r="B194" s="36"/>
      <c r="C194" s="253" t="s">
        <v>251</v>
      </c>
      <c r="D194" s="253" t="s">
        <v>166</v>
      </c>
      <c r="E194" s="254" t="s">
        <v>167</v>
      </c>
      <c r="F194" s="255" t="s">
        <v>352</v>
      </c>
      <c r="G194" s="256" t="s">
        <v>161</v>
      </c>
      <c r="H194" s="257">
        <v>1</v>
      </c>
      <c r="I194" s="258"/>
      <c r="J194" s="259">
        <f t="shared" ref="J194:J199" si="5">ROUND(I194*H194,2)</f>
        <v>0</v>
      </c>
      <c r="K194" s="260"/>
      <c r="L194" s="261"/>
      <c r="M194" s="262" t="s">
        <v>1</v>
      </c>
      <c r="N194" s="263" t="s">
        <v>43</v>
      </c>
      <c r="O194" s="76"/>
      <c r="P194" s="228">
        <f t="shared" ref="P194:P199" si="6">O194*H194</f>
        <v>0</v>
      </c>
      <c r="Q194" s="228">
        <v>2.2000000000000001E-3</v>
      </c>
      <c r="R194" s="228">
        <f t="shared" ref="R194:R199" si="7">Q194*H194</f>
        <v>2.2000000000000001E-3</v>
      </c>
      <c r="S194" s="228">
        <v>0</v>
      </c>
      <c r="T194" s="229">
        <f t="shared" ref="T194:T199" si="8"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0" t="s">
        <v>169</v>
      </c>
      <c r="AT194" s="230" t="s">
        <v>166</v>
      </c>
      <c r="AU194" s="230" t="s">
        <v>134</v>
      </c>
      <c r="AY194" s="17" t="s">
        <v>155</v>
      </c>
      <c r="BE194" s="119">
        <f t="shared" ref="BE194:BE199" si="9">IF(N194="základná",J194,0)</f>
        <v>0</v>
      </c>
      <c r="BF194" s="119">
        <f t="shared" ref="BF194:BF199" si="10">IF(N194="znížená",J194,0)</f>
        <v>0</v>
      </c>
      <c r="BG194" s="119">
        <f t="shared" ref="BG194:BG199" si="11">IF(N194="zákl. prenesená",J194,0)</f>
        <v>0</v>
      </c>
      <c r="BH194" s="119">
        <f t="shared" ref="BH194:BH199" si="12">IF(N194="zníž. prenesená",J194,0)</f>
        <v>0</v>
      </c>
      <c r="BI194" s="119">
        <f t="shared" ref="BI194:BI199" si="13">IF(N194="nulová",J194,0)</f>
        <v>0</v>
      </c>
      <c r="BJ194" s="17" t="s">
        <v>134</v>
      </c>
      <c r="BK194" s="119">
        <f t="shared" ref="BK194:BK199" si="14">ROUND(I194*H194,2)</f>
        <v>0</v>
      </c>
      <c r="BL194" s="17" t="s">
        <v>162</v>
      </c>
      <c r="BM194" s="230" t="s">
        <v>468</v>
      </c>
    </row>
    <row r="195" spans="1:65" s="2" customFormat="1" ht="22.15" customHeight="1">
      <c r="A195" s="35"/>
      <c r="B195" s="36"/>
      <c r="C195" s="218" t="s">
        <v>239</v>
      </c>
      <c r="D195" s="218" t="s">
        <v>158</v>
      </c>
      <c r="E195" s="219" t="s">
        <v>225</v>
      </c>
      <c r="F195" s="220" t="s">
        <v>226</v>
      </c>
      <c r="G195" s="221" t="s">
        <v>161</v>
      </c>
      <c r="H195" s="222">
        <v>2</v>
      </c>
      <c r="I195" s="223"/>
      <c r="J195" s="224">
        <f t="shared" si="5"/>
        <v>0</v>
      </c>
      <c r="K195" s="225"/>
      <c r="L195" s="38"/>
      <c r="M195" s="226" t="s">
        <v>1</v>
      </c>
      <c r="N195" s="227" t="s">
        <v>43</v>
      </c>
      <c r="O195" s="76"/>
      <c r="P195" s="228">
        <f t="shared" si="6"/>
        <v>0</v>
      </c>
      <c r="Q195" s="228">
        <v>0.11958000000000001</v>
      </c>
      <c r="R195" s="228">
        <f t="shared" si="7"/>
        <v>0.23916000000000001</v>
      </c>
      <c r="S195" s="228">
        <v>0</v>
      </c>
      <c r="T195" s="229">
        <f t="shared" si="8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0" t="s">
        <v>162</v>
      </c>
      <c r="AT195" s="230" t="s">
        <v>158</v>
      </c>
      <c r="AU195" s="230" t="s">
        <v>134</v>
      </c>
      <c r="AY195" s="17" t="s">
        <v>155</v>
      </c>
      <c r="BE195" s="119">
        <f t="shared" si="9"/>
        <v>0</v>
      </c>
      <c r="BF195" s="119">
        <f t="shared" si="10"/>
        <v>0</v>
      </c>
      <c r="BG195" s="119">
        <f t="shared" si="11"/>
        <v>0</v>
      </c>
      <c r="BH195" s="119">
        <f t="shared" si="12"/>
        <v>0</v>
      </c>
      <c r="BI195" s="119">
        <f t="shared" si="13"/>
        <v>0</v>
      </c>
      <c r="BJ195" s="17" t="s">
        <v>134</v>
      </c>
      <c r="BK195" s="119">
        <f t="shared" si="14"/>
        <v>0</v>
      </c>
      <c r="BL195" s="17" t="s">
        <v>162</v>
      </c>
      <c r="BM195" s="230" t="s">
        <v>355</v>
      </c>
    </row>
    <row r="196" spans="1:65" s="2" customFormat="1" ht="14.45" customHeight="1">
      <c r="A196" s="35"/>
      <c r="B196" s="36"/>
      <c r="C196" s="253" t="s">
        <v>252</v>
      </c>
      <c r="D196" s="253" t="s">
        <v>166</v>
      </c>
      <c r="E196" s="254" t="s">
        <v>228</v>
      </c>
      <c r="F196" s="255" t="s">
        <v>229</v>
      </c>
      <c r="G196" s="256" t="s">
        <v>161</v>
      </c>
      <c r="H196" s="257">
        <v>5</v>
      </c>
      <c r="I196" s="258"/>
      <c r="J196" s="259">
        <f t="shared" si="5"/>
        <v>0</v>
      </c>
      <c r="K196" s="260"/>
      <c r="L196" s="261"/>
      <c r="M196" s="262" t="s">
        <v>1</v>
      </c>
      <c r="N196" s="263" t="s">
        <v>43</v>
      </c>
      <c r="O196" s="76"/>
      <c r="P196" s="228">
        <f t="shared" si="6"/>
        <v>0</v>
      </c>
      <c r="Q196" s="228">
        <v>1.0000000000000001E-5</v>
      </c>
      <c r="R196" s="228">
        <f t="shared" si="7"/>
        <v>5.0000000000000002E-5</v>
      </c>
      <c r="S196" s="228">
        <v>0</v>
      </c>
      <c r="T196" s="229">
        <f t="shared" si="8"/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0" t="s">
        <v>169</v>
      </c>
      <c r="AT196" s="230" t="s">
        <v>166</v>
      </c>
      <c r="AU196" s="230" t="s">
        <v>134</v>
      </c>
      <c r="AY196" s="17" t="s">
        <v>155</v>
      </c>
      <c r="BE196" s="119">
        <f t="shared" si="9"/>
        <v>0</v>
      </c>
      <c r="BF196" s="119">
        <f t="shared" si="10"/>
        <v>0</v>
      </c>
      <c r="BG196" s="119">
        <f t="shared" si="11"/>
        <v>0</v>
      </c>
      <c r="BH196" s="119">
        <f t="shared" si="12"/>
        <v>0</v>
      </c>
      <c r="BI196" s="119">
        <f t="shared" si="13"/>
        <v>0</v>
      </c>
      <c r="BJ196" s="17" t="s">
        <v>134</v>
      </c>
      <c r="BK196" s="119">
        <f t="shared" si="14"/>
        <v>0</v>
      </c>
      <c r="BL196" s="17" t="s">
        <v>162</v>
      </c>
      <c r="BM196" s="230" t="s">
        <v>357</v>
      </c>
    </row>
    <row r="197" spans="1:65" s="2" customFormat="1" ht="14.45" customHeight="1">
      <c r="A197" s="35"/>
      <c r="B197" s="36"/>
      <c r="C197" s="253" t="s">
        <v>7</v>
      </c>
      <c r="D197" s="253" t="s">
        <v>166</v>
      </c>
      <c r="E197" s="254" t="s">
        <v>231</v>
      </c>
      <c r="F197" s="255" t="s">
        <v>232</v>
      </c>
      <c r="G197" s="256" t="s">
        <v>161</v>
      </c>
      <c r="H197" s="257">
        <v>2</v>
      </c>
      <c r="I197" s="258"/>
      <c r="J197" s="259">
        <f t="shared" si="5"/>
        <v>0</v>
      </c>
      <c r="K197" s="260"/>
      <c r="L197" s="261"/>
      <c r="M197" s="262" t="s">
        <v>1</v>
      </c>
      <c r="N197" s="263" t="s">
        <v>43</v>
      </c>
      <c r="O197" s="76"/>
      <c r="P197" s="228">
        <f t="shared" si="6"/>
        <v>0</v>
      </c>
      <c r="Q197" s="228">
        <v>1.4E-3</v>
      </c>
      <c r="R197" s="228">
        <f t="shared" si="7"/>
        <v>2.8E-3</v>
      </c>
      <c r="S197" s="228">
        <v>0</v>
      </c>
      <c r="T197" s="229">
        <f t="shared" si="8"/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0" t="s">
        <v>169</v>
      </c>
      <c r="AT197" s="230" t="s">
        <v>166</v>
      </c>
      <c r="AU197" s="230" t="s">
        <v>134</v>
      </c>
      <c r="AY197" s="17" t="s">
        <v>155</v>
      </c>
      <c r="BE197" s="119">
        <f t="shared" si="9"/>
        <v>0</v>
      </c>
      <c r="BF197" s="119">
        <f t="shared" si="10"/>
        <v>0</v>
      </c>
      <c r="BG197" s="119">
        <f t="shared" si="11"/>
        <v>0</v>
      </c>
      <c r="BH197" s="119">
        <f t="shared" si="12"/>
        <v>0</v>
      </c>
      <c r="BI197" s="119">
        <f t="shared" si="13"/>
        <v>0</v>
      </c>
      <c r="BJ197" s="17" t="s">
        <v>134</v>
      </c>
      <c r="BK197" s="119">
        <f t="shared" si="14"/>
        <v>0</v>
      </c>
      <c r="BL197" s="17" t="s">
        <v>162</v>
      </c>
      <c r="BM197" s="230" t="s">
        <v>359</v>
      </c>
    </row>
    <row r="198" spans="1:65" s="2" customFormat="1" ht="14.45" customHeight="1">
      <c r="A198" s="35"/>
      <c r="B198" s="36"/>
      <c r="C198" s="253" t="s">
        <v>354</v>
      </c>
      <c r="D198" s="253" t="s">
        <v>166</v>
      </c>
      <c r="E198" s="254" t="s">
        <v>234</v>
      </c>
      <c r="F198" s="255" t="s">
        <v>235</v>
      </c>
      <c r="G198" s="256" t="s">
        <v>161</v>
      </c>
      <c r="H198" s="257">
        <v>2</v>
      </c>
      <c r="I198" s="258"/>
      <c r="J198" s="259">
        <f t="shared" si="5"/>
        <v>0</v>
      </c>
      <c r="K198" s="260"/>
      <c r="L198" s="261"/>
      <c r="M198" s="262" t="s">
        <v>1</v>
      </c>
      <c r="N198" s="263" t="s">
        <v>43</v>
      </c>
      <c r="O198" s="76"/>
      <c r="P198" s="228">
        <f t="shared" si="6"/>
        <v>0</v>
      </c>
      <c r="Q198" s="228">
        <v>0</v>
      </c>
      <c r="R198" s="228">
        <f t="shared" si="7"/>
        <v>0</v>
      </c>
      <c r="S198" s="228">
        <v>0</v>
      </c>
      <c r="T198" s="229">
        <f t="shared" si="8"/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0" t="s">
        <v>169</v>
      </c>
      <c r="AT198" s="230" t="s">
        <v>166</v>
      </c>
      <c r="AU198" s="230" t="s">
        <v>134</v>
      </c>
      <c r="AY198" s="17" t="s">
        <v>155</v>
      </c>
      <c r="BE198" s="119">
        <f t="shared" si="9"/>
        <v>0</v>
      </c>
      <c r="BF198" s="119">
        <f t="shared" si="10"/>
        <v>0</v>
      </c>
      <c r="BG198" s="119">
        <f t="shared" si="11"/>
        <v>0</v>
      </c>
      <c r="BH198" s="119">
        <f t="shared" si="12"/>
        <v>0</v>
      </c>
      <c r="BI198" s="119">
        <f t="shared" si="13"/>
        <v>0</v>
      </c>
      <c r="BJ198" s="17" t="s">
        <v>134</v>
      </c>
      <c r="BK198" s="119">
        <f t="shared" si="14"/>
        <v>0</v>
      </c>
      <c r="BL198" s="17" t="s">
        <v>162</v>
      </c>
      <c r="BM198" s="230" t="s">
        <v>361</v>
      </c>
    </row>
    <row r="199" spans="1:65" s="2" customFormat="1" ht="34.9" customHeight="1">
      <c r="A199" s="35"/>
      <c r="B199" s="36"/>
      <c r="C199" s="218" t="s">
        <v>356</v>
      </c>
      <c r="D199" s="218" t="s">
        <v>158</v>
      </c>
      <c r="E199" s="219" t="s">
        <v>178</v>
      </c>
      <c r="F199" s="220" t="s">
        <v>179</v>
      </c>
      <c r="G199" s="221" t="s">
        <v>180</v>
      </c>
      <c r="H199" s="222">
        <v>14</v>
      </c>
      <c r="I199" s="223"/>
      <c r="J199" s="224">
        <f t="shared" si="5"/>
        <v>0</v>
      </c>
      <c r="K199" s="225"/>
      <c r="L199" s="38"/>
      <c r="M199" s="226" t="s">
        <v>1</v>
      </c>
      <c r="N199" s="227" t="s">
        <v>43</v>
      </c>
      <c r="O199" s="76"/>
      <c r="P199" s="228">
        <f t="shared" si="6"/>
        <v>0</v>
      </c>
      <c r="Q199" s="228">
        <v>2.9199999999999999E-3</v>
      </c>
      <c r="R199" s="228">
        <f t="shared" si="7"/>
        <v>4.088E-2</v>
      </c>
      <c r="S199" s="228">
        <v>0</v>
      </c>
      <c r="T199" s="229">
        <f t="shared" si="8"/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0" t="s">
        <v>162</v>
      </c>
      <c r="AT199" s="230" t="s">
        <v>158</v>
      </c>
      <c r="AU199" s="230" t="s">
        <v>134</v>
      </c>
      <c r="AY199" s="17" t="s">
        <v>155</v>
      </c>
      <c r="BE199" s="119">
        <f t="shared" si="9"/>
        <v>0</v>
      </c>
      <c r="BF199" s="119">
        <f t="shared" si="10"/>
        <v>0</v>
      </c>
      <c r="BG199" s="119">
        <f t="shared" si="11"/>
        <v>0</v>
      </c>
      <c r="BH199" s="119">
        <f t="shared" si="12"/>
        <v>0</v>
      </c>
      <c r="BI199" s="119">
        <f t="shared" si="13"/>
        <v>0</v>
      </c>
      <c r="BJ199" s="17" t="s">
        <v>134</v>
      </c>
      <c r="BK199" s="119">
        <f t="shared" si="14"/>
        <v>0</v>
      </c>
      <c r="BL199" s="17" t="s">
        <v>162</v>
      </c>
      <c r="BM199" s="230" t="s">
        <v>365</v>
      </c>
    </row>
    <row r="200" spans="1:65" s="14" customFormat="1" ht="11.25">
      <c r="B200" s="242"/>
      <c r="C200" s="243"/>
      <c r="D200" s="233" t="s">
        <v>164</v>
      </c>
      <c r="E200" s="244" t="s">
        <v>1</v>
      </c>
      <c r="F200" s="245" t="s">
        <v>469</v>
      </c>
      <c r="G200" s="243"/>
      <c r="H200" s="246">
        <v>14</v>
      </c>
      <c r="I200" s="247"/>
      <c r="J200" s="243"/>
      <c r="K200" s="243"/>
      <c r="L200" s="248"/>
      <c r="M200" s="249"/>
      <c r="N200" s="250"/>
      <c r="O200" s="250"/>
      <c r="P200" s="250"/>
      <c r="Q200" s="250"/>
      <c r="R200" s="250"/>
      <c r="S200" s="250"/>
      <c r="T200" s="251"/>
      <c r="AT200" s="252" t="s">
        <v>164</v>
      </c>
      <c r="AU200" s="252" t="s">
        <v>134</v>
      </c>
      <c r="AV200" s="14" t="s">
        <v>134</v>
      </c>
      <c r="AW200" s="14" t="s">
        <v>31</v>
      </c>
      <c r="AX200" s="14" t="s">
        <v>84</v>
      </c>
      <c r="AY200" s="252" t="s">
        <v>155</v>
      </c>
    </row>
    <row r="201" spans="1:65" s="2" customFormat="1" ht="22.15" customHeight="1">
      <c r="A201" s="35"/>
      <c r="B201" s="36"/>
      <c r="C201" s="218" t="s">
        <v>358</v>
      </c>
      <c r="D201" s="218" t="s">
        <v>158</v>
      </c>
      <c r="E201" s="219" t="s">
        <v>188</v>
      </c>
      <c r="F201" s="220" t="s">
        <v>189</v>
      </c>
      <c r="G201" s="221" t="s">
        <v>180</v>
      </c>
      <c r="H201" s="222">
        <v>14</v>
      </c>
      <c r="I201" s="223"/>
      <c r="J201" s="224">
        <f>ROUND(I201*H201,2)</f>
        <v>0</v>
      </c>
      <c r="K201" s="225"/>
      <c r="L201" s="38"/>
      <c r="M201" s="226" t="s">
        <v>1</v>
      </c>
      <c r="N201" s="227" t="s">
        <v>43</v>
      </c>
      <c r="O201" s="76"/>
      <c r="P201" s="228">
        <f>O201*H201</f>
        <v>0</v>
      </c>
      <c r="Q201" s="228">
        <v>1.0000000000000001E-5</v>
      </c>
      <c r="R201" s="228">
        <f>Q201*H201</f>
        <v>1.4000000000000001E-4</v>
      </c>
      <c r="S201" s="228">
        <v>0</v>
      </c>
      <c r="T201" s="229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0" t="s">
        <v>162</v>
      </c>
      <c r="AT201" s="230" t="s">
        <v>158</v>
      </c>
      <c r="AU201" s="230" t="s">
        <v>134</v>
      </c>
      <c r="AY201" s="17" t="s">
        <v>155</v>
      </c>
      <c r="BE201" s="119">
        <f>IF(N201="základná",J201,0)</f>
        <v>0</v>
      </c>
      <c r="BF201" s="119">
        <f>IF(N201="znížená",J201,0)</f>
        <v>0</v>
      </c>
      <c r="BG201" s="119">
        <f>IF(N201="zákl. prenesená",J201,0)</f>
        <v>0</v>
      </c>
      <c r="BH201" s="119">
        <f>IF(N201="zníž. prenesená",J201,0)</f>
        <v>0</v>
      </c>
      <c r="BI201" s="119">
        <f>IF(N201="nulová",J201,0)</f>
        <v>0</v>
      </c>
      <c r="BJ201" s="17" t="s">
        <v>134</v>
      </c>
      <c r="BK201" s="119">
        <f>ROUND(I201*H201,2)</f>
        <v>0</v>
      </c>
      <c r="BL201" s="17" t="s">
        <v>162</v>
      </c>
      <c r="BM201" s="230" t="s">
        <v>370</v>
      </c>
    </row>
    <row r="202" spans="1:65" s="2" customFormat="1" ht="30" customHeight="1">
      <c r="A202" s="35"/>
      <c r="B202" s="36"/>
      <c r="C202" s="218" t="s">
        <v>360</v>
      </c>
      <c r="D202" s="218" t="s">
        <v>158</v>
      </c>
      <c r="E202" s="219" t="s">
        <v>372</v>
      </c>
      <c r="F202" s="220" t="s">
        <v>373</v>
      </c>
      <c r="G202" s="221" t="s">
        <v>174</v>
      </c>
      <c r="H202" s="222">
        <v>44</v>
      </c>
      <c r="I202" s="223"/>
      <c r="J202" s="224">
        <f>ROUND(I202*H202,2)</f>
        <v>0</v>
      </c>
      <c r="K202" s="225"/>
      <c r="L202" s="38"/>
      <c r="M202" s="226" t="s">
        <v>1</v>
      </c>
      <c r="N202" s="227" t="s">
        <v>43</v>
      </c>
      <c r="O202" s="76"/>
      <c r="P202" s="228">
        <f>O202*H202</f>
        <v>0</v>
      </c>
      <c r="Q202" s="228">
        <v>0.15112999999999999</v>
      </c>
      <c r="R202" s="228">
        <f>Q202*H202</f>
        <v>6.6497199999999994</v>
      </c>
      <c r="S202" s="228">
        <v>0</v>
      </c>
      <c r="T202" s="229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0" t="s">
        <v>162</v>
      </c>
      <c r="AT202" s="230" t="s">
        <v>158</v>
      </c>
      <c r="AU202" s="230" t="s">
        <v>134</v>
      </c>
      <c r="AY202" s="17" t="s">
        <v>155</v>
      </c>
      <c r="BE202" s="119">
        <f>IF(N202="základná",J202,0)</f>
        <v>0</v>
      </c>
      <c r="BF202" s="119">
        <f>IF(N202="znížená",J202,0)</f>
        <v>0</v>
      </c>
      <c r="BG202" s="119">
        <f>IF(N202="zákl. prenesená",J202,0)</f>
        <v>0</v>
      </c>
      <c r="BH202" s="119">
        <f>IF(N202="zníž. prenesená",J202,0)</f>
        <v>0</v>
      </c>
      <c r="BI202" s="119">
        <f>IF(N202="nulová",J202,0)</f>
        <v>0</v>
      </c>
      <c r="BJ202" s="17" t="s">
        <v>134</v>
      </c>
      <c r="BK202" s="119">
        <f>ROUND(I202*H202,2)</f>
        <v>0</v>
      </c>
      <c r="BL202" s="17" t="s">
        <v>162</v>
      </c>
      <c r="BM202" s="230" t="s">
        <v>374</v>
      </c>
    </row>
    <row r="203" spans="1:65" s="13" customFormat="1" ht="11.25">
      <c r="B203" s="231"/>
      <c r="C203" s="232"/>
      <c r="D203" s="233" t="s">
        <v>164</v>
      </c>
      <c r="E203" s="234" t="s">
        <v>1</v>
      </c>
      <c r="F203" s="235" t="s">
        <v>470</v>
      </c>
      <c r="G203" s="232"/>
      <c r="H203" s="234" t="s">
        <v>1</v>
      </c>
      <c r="I203" s="236"/>
      <c r="J203" s="232"/>
      <c r="K203" s="232"/>
      <c r="L203" s="237"/>
      <c r="M203" s="238"/>
      <c r="N203" s="239"/>
      <c r="O203" s="239"/>
      <c r="P203" s="239"/>
      <c r="Q203" s="239"/>
      <c r="R203" s="239"/>
      <c r="S203" s="239"/>
      <c r="T203" s="240"/>
      <c r="AT203" s="241" t="s">
        <v>164</v>
      </c>
      <c r="AU203" s="241" t="s">
        <v>134</v>
      </c>
      <c r="AV203" s="13" t="s">
        <v>84</v>
      </c>
      <c r="AW203" s="13" t="s">
        <v>31</v>
      </c>
      <c r="AX203" s="13" t="s">
        <v>77</v>
      </c>
      <c r="AY203" s="241" t="s">
        <v>155</v>
      </c>
    </row>
    <row r="204" spans="1:65" s="14" customFormat="1" ht="11.25">
      <c r="B204" s="242"/>
      <c r="C204" s="243"/>
      <c r="D204" s="233" t="s">
        <v>164</v>
      </c>
      <c r="E204" s="244" t="s">
        <v>1</v>
      </c>
      <c r="F204" s="245" t="s">
        <v>471</v>
      </c>
      <c r="G204" s="243"/>
      <c r="H204" s="246">
        <v>44</v>
      </c>
      <c r="I204" s="247"/>
      <c r="J204" s="243"/>
      <c r="K204" s="243"/>
      <c r="L204" s="248"/>
      <c r="M204" s="249"/>
      <c r="N204" s="250"/>
      <c r="O204" s="250"/>
      <c r="P204" s="250"/>
      <c r="Q204" s="250"/>
      <c r="R204" s="250"/>
      <c r="S204" s="250"/>
      <c r="T204" s="251"/>
      <c r="AT204" s="252" t="s">
        <v>164</v>
      </c>
      <c r="AU204" s="252" t="s">
        <v>134</v>
      </c>
      <c r="AV204" s="14" t="s">
        <v>134</v>
      </c>
      <c r="AW204" s="14" t="s">
        <v>31</v>
      </c>
      <c r="AX204" s="14" t="s">
        <v>84</v>
      </c>
      <c r="AY204" s="252" t="s">
        <v>155</v>
      </c>
    </row>
    <row r="205" spans="1:65" s="2" customFormat="1" ht="22.15" customHeight="1">
      <c r="A205" s="35"/>
      <c r="B205" s="36"/>
      <c r="C205" s="253" t="s">
        <v>362</v>
      </c>
      <c r="D205" s="253" t="s">
        <v>166</v>
      </c>
      <c r="E205" s="254" t="s">
        <v>472</v>
      </c>
      <c r="F205" s="255" t="s">
        <v>473</v>
      </c>
      <c r="G205" s="256" t="s">
        <v>161</v>
      </c>
      <c r="H205" s="257">
        <v>44.44</v>
      </c>
      <c r="I205" s="258"/>
      <c r="J205" s="259">
        <f>ROUND(I205*H205,2)</f>
        <v>0</v>
      </c>
      <c r="K205" s="260"/>
      <c r="L205" s="261"/>
      <c r="M205" s="262" t="s">
        <v>1</v>
      </c>
      <c r="N205" s="263" t="s">
        <v>43</v>
      </c>
      <c r="O205" s="76"/>
      <c r="P205" s="228">
        <f>O205*H205</f>
        <v>0</v>
      </c>
      <c r="Q205" s="228">
        <v>0.09</v>
      </c>
      <c r="R205" s="228">
        <f>Q205*H205</f>
        <v>3.9995999999999996</v>
      </c>
      <c r="S205" s="228">
        <v>0</v>
      </c>
      <c r="T205" s="229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0" t="s">
        <v>169</v>
      </c>
      <c r="AT205" s="230" t="s">
        <v>166</v>
      </c>
      <c r="AU205" s="230" t="s">
        <v>134</v>
      </c>
      <c r="AY205" s="17" t="s">
        <v>155</v>
      </c>
      <c r="BE205" s="119">
        <f>IF(N205="základná",J205,0)</f>
        <v>0</v>
      </c>
      <c r="BF205" s="119">
        <f>IF(N205="znížená",J205,0)</f>
        <v>0</v>
      </c>
      <c r="BG205" s="119">
        <f>IF(N205="zákl. prenesená",J205,0)</f>
        <v>0</v>
      </c>
      <c r="BH205" s="119">
        <f>IF(N205="zníž. prenesená",J205,0)</f>
        <v>0</v>
      </c>
      <c r="BI205" s="119">
        <f>IF(N205="nulová",J205,0)</f>
        <v>0</v>
      </c>
      <c r="BJ205" s="17" t="s">
        <v>134</v>
      </c>
      <c r="BK205" s="119">
        <f>ROUND(I205*H205,2)</f>
        <v>0</v>
      </c>
      <c r="BL205" s="17" t="s">
        <v>162</v>
      </c>
      <c r="BM205" s="230" t="s">
        <v>474</v>
      </c>
    </row>
    <row r="206" spans="1:65" s="14" customFormat="1" ht="11.25">
      <c r="B206" s="242"/>
      <c r="C206" s="243"/>
      <c r="D206" s="233" t="s">
        <v>164</v>
      </c>
      <c r="E206" s="243"/>
      <c r="F206" s="245" t="s">
        <v>475</v>
      </c>
      <c r="G206" s="243"/>
      <c r="H206" s="246">
        <v>44.44</v>
      </c>
      <c r="I206" s="247"/>
      <c r="J206" s="243"/>
      <c r="K206" s="243"/>
      <c r="L206" s="248"/>
      <c r="M206" s="249"/>
      <c r="N206" s="250"/>
      <c r="O206" s="250"/>
      <c r="P206" s="250"/>
      <c r="Q206" s="250"/>
      <c r="R206" s="250"/>
      <c r="S206" s="250"/>
      <c r="T206" s="251"/>
      <c r="AT206" s="252" t="s">
        <v>164</v>
      </c>
      <c r="AU206" s="252" t="s">
        <v>134</v>
      </c>
      <c r="AV206" s="14" t="s">
        <v>134</v>
      </c>
      <c r="AW206" s="14" t="s">
        <v>4</v>
      </c>
      <c r="AX206" s="14" t="s">
        <v>84</v>
      </c>
      <c r="AY206" s="252" t="s">
        <v>155</v>
      </c>
    </row>
    <row r="207" spans="1:65" s="2" customFormat="1" ht="22.15" customHeight="1">
      <c r="A207" s="35"/>
      <c r="B207" s="36"/>
      <c r="C207" s="218" t="s">
        <v>261</v>
      </c>
      <c r="D207" s="218" t="s">
        <v>158</v>
      </c>
      <c r="E207" s="219" t="s">
        <v>382</v>
      </c>
      <c r="F207" s="220" t="s">
        <v>383</v>
      </c>
      <c r="G207" s="221" t="s">
        <v>384</v>
      </c>
      <c r="H207" s="222">
        <v>1.76</v>
      </c>
      <c r="I207" s="223"/>
      <c r="J207" s="224">
        <f>ROUND(I207*H207,2)</f>
        <v>0</v>
      </c>
      <c r="K207" s="225"/>
      <c r="L207" s="38"/>
      <c r="M207" s="226" t="s">
        <v>1</v>
      </c>
      <c r="N207" s="227" t="s">
        <v>43</v>
      </c>
      <c r="O207" s="76"/>
      <c r="P207" s="228">
        <f>O207*H207</f>
        <v>0</v>
      </c>
      <c r="Q207" s="228">
        <v>2.2151299999999998</v>
      </c>
      <c r="R207" s="228">
        <f>Q207*H207</f>
        <v>3.8986287999999996</v>
      </c>
      <c r="S207" s="228">
        <v>0</v>
      </c>
      <c r="T207" s="229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0" t="s">
        <v>162</v>
      </c>
      <c r="AT207" s="230" t="s">
        <v>158</v>
      </c>
      <c r="AU207" s="230" t="s">
        <v>134</v>
      </c>
      <c r="AY207" s="17" t="s">
        <v>155</v>
      </c>
      <c r="BE207" s="119">
        <f>IF(N207="základná",J207,0)</f>
        <v>0</v>
      </c>
      <c r="BF207" s="119">
        <f>IF(N207="znížená",J207,0)</f>
        <v>0</v>
      </c>
      <c r="BG207" s="119">
        <f>IF(N207="zákl. prenesená",J207,0)</f>
        <v>0</v>
      </c>
      <c r="BH207" s="119">
        <f>IF(N207="zníž. prenesená",J207,0)</f>
        <v>0</v>
      </c>
      <c r="BI207" s="119">
        <f>IF(N207="nulová",J207,0)</f>
        <v>0</v>
      </c>
      <c r="BJ207" s="17" t="s">
        <v>134</v>
      </c>
      <c r="BK207" s="119">
        <f>ROUND(I207*H207,2)</f>
        <v>0</v>
      </c>
      <c r="BL207" s="17" t="s">
        <v>162</v>
      </c>
      <c r="BM207" s="230" t="s">
        <v>385</v>
      </c>
    </row>
    <row r="208" spans="1:65" s="13" customFormat="1" ht="11.25">
      <c r="B208" s="231"/>
      <c r="C208" s="232"/>
      <c r="D208" s="233" t="s">
        <v>164</v>
      </c>
      <c r="E208" s="234" t="s">
        <v>1</v>
      </c>
      <c r="F208" s="235" t="s">
        <v>470</v>
      </c>
      <c r="G208" s="232"/>
      <c r="H208" s="234" t="s">
        <v>1</v>
      </c>
      <c r="I208" s="236"/>
      <c r="J208" s="232"/>
      <c r="K208" s="232"/>
      <c r="L208" s="237"/>
      <c r="M208" s="238"/>
      <c r="N208" s="239"/>
      <c r="O208" s="239"/>
      <c r="P208" s="239"/>
      <c r="Q208" s="239"/>
      <c r="R208" s="239"/>
      <c r="S208" s="239"/>
      <c r="T208" s="240"/>
      <c r="AT208" s="241" t="s">
        <v>164</v>
      </c>
      <c r="AU208" s="241" t="s">
        <v>134</v>
      </c>
      <c r="AV208" s="13" t="s">
        <v>84</v>
      </c>
      <c r="AW208" s="13" t="s">
        <v>31</v>
      </c>
      <c r="AX208" s="13" t="s">
        <v>77</v>
      </c>
      <c r="AY208" s="241" t="s">
        <v>155</v>
      </c>
    </row>
    <row r="209" spans="1:65" s="14" customFormat="1" ht="11.25">
      <c r="B209" s="242"/>
      <c r="C209" s="243"/>
      <c r="D209" s="233" t="s">
        <v>164</v>
      </c>
      <c r="E209" s="244" t="s">
        <v>1</v>
      </c>
      <c r="F209" s="245" t="s">
        <v>476</v>
      </c>
      <c r="G209" s="243"/>
      <c r="H209" s="246">
        <v>1.76</v>
      </c>
      <c r="I209" s="247"/>
      <c r="J209" s="243"/>
      <c r="K209" s="243"/>
      <c r="L209" s="248"/>
      <c r="M209" s="249"/>
      <c r="N209" s="250"/>
      <c r="O209" s="250"/>
      <c r="P209" s="250"/>
      <c r="Q209" s="250"/>
      <c r="R209" s="250"/>
      <c r="S209" s="250"/>
      <c r="T209" s="251"/>
      <c r="AT209" s="252" t="s">
        <v>164</v>
      </c>
      <c r="AU209" s="252" t="s">
        <v>134</v>
      </c>
      <c r="AV209" s="14" t="s">
        <v>134</v>
      </c>
      <c r="AW209" s="14" t="s">
        <v>31</v>
      </c>
      <c r="AX209" s="14" t="s">
        <v>84</v>
      </c>
      <c r="AY209" s="252" t="s">
        <v>155</v>
      </c>
    </row>
    <row r="210" spans="1:65" s="2" customFormat="1" ht="22.15" customHeight="1">
      <c r="A210" s="35"/>
      <c r="B210" s="36"/>
      <c r="C210" s="218" t="s">
        <v>367</v>
      </c>
      <c r="D210" s="218" t="s">
        <v>158</v>
      </c>
      <c r="E210" s="219" t="s">
        <v>390</v>
      </c>
      <c r="F210" s="220" t="s">
        <v>391</v>
      </c>
      <c r="G210" s="221" t="s">
        <v>174</v>
      </c>
      <c r="H210" s="222">
        <v>15</v>
      </c>
      <c r="I210" s="223"/>
      <c r="J210" s="224">
        <f>ROUND(I210*H210,2)</f>
        <v>0</v>
      </c>
      <c r="K210" s="225"/>
      <c r="L210" s="38"/>
      <c r="M210" s="226" t="s">
        <v>1</v>
      </c>
      <c r="N210" s="227" t="s">
        <v>43</v>
      </c>
      <c r="O210" s="76"/>
      <c r="P210" s="228">
        <f>O210*H210</f>
        <v>0</v>
      </c>
      <c r="Q210" s="228">
        <v>0</v>
      </c>
      <c r="R210" s="228">
        <f>Q210*H210</f>
        <v>0</v>
      </c>
      <c r="S210" s="228">
        <v>0</v>
      </c>
      <c r="T210" s="229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0" t="s">
        <v>162</v>
      </c>
      <c r="AT210" s="230" t="s">
        <v>158</v>
      </c>
      <c r="AU210" s="230" t="s">
        <v>134</v>
      </c>
      <c r="AY210" s="17" t="s">
        <v>155</v>
      </c>
      <c r="BE210" s="119">
        <f>IF(N210="základná",J210,0)</f>
        <v>0</v>
      </c>
      <c r="BF210" s="119">
        <f>IF(N210="znížená",J210,0)</f>
        <v>0</v>
      </c>
      <c r="BG210" s="119">
        <f>IF(N210="zákl. prenesená",J210,0)</f>
        <v>0</v>
      </c>
      <c r="BH210" s="119">
        <f>IF(N210="zníž. prenesená",J210,0)</f>
        <v>0</v>
      </c>
      <c r="BI210" s="119">
        <f>IF(N210="nulová",J210,0)</f>
        <v>0</v>
      </c>
      <c r="BJ210" s="17" t="s">
        <v>134</v>
      </c>
      <c r="BK210" s="119">
        <f>ROUND(I210*H210,2)</f>
        <v>0</v>
      </c>
      <c r="BL210" s="17" t="s">
        <v>162</v>
      </c>
      <c r="BM210" s="230" t="s">
        <v>392</v>
      </c>
    </row>
    <row r="211" spans="1:65" s="13" customFormat="1" ht="11.25">
      <c r="B211" s="231"/>
      <c r="C211" s="232"/>
      <c r="D211" s="233" t="s">
        <v>164</v>
      </c>
      <c r="E211" s="234" t="s">
        <v>1</v>
      </c>
      <c r="F211" s="235" t="s">
        <v>395</v>
      </c>
      <c r="G211" s="232"/>
      <c r="H211" s="234" t="s">
        <v>1</v>
      </c>
      <c r="I211" s="236"/>
      <c r="J211" s="232"/>
      <c r="K211" s="232"/>
      <c r="L211" s="237"/>
      <c r="M211" s="238"/>
      <c r="N211" s="239"/>
      <c r="O211" s="239"/>
      <c r="P211" s="239"/>
      <c r="Q211" s="239"/>
      <c r="R211" s="239"/>
      <c r="S211" s="239"/>
      <c r="T211" s="240"/>
      <c r="AT211" s="241" t="s">
        <v>164</v>
      </c>
      <c r="AU211" s="241" t="s">
        <v>134</v>
      </c>
      <c r="AV211" s="13" t="s">
        <v>84</v>
      </c>
      <c r="AW211" s="13" t="s">
        <v>31</v>
      </c>
      <c r="AX211" s="13" t="s">
        <v>77</v>
      </c>
      <c r="AY211" s="241" t="s">
        <v>155</v>
      </c>
    </row>
    <row r="212" spans="1:65" s="14" customFormat="1" ht="11.25">
      <c r="B212" s="242"/>
      <c r="C212" s="243"/>
      <c r="D212" s="233" t="s">
        <v>164</v>
      </c>
      <c r="E212" s="244" t="s">
        <v>1</v>
      </c>
      <c r="F212" s="245" t="s">
        <v>477</v>
      </c>
      <c r="G212" s="243"/>
      <c r="H212" s="246">
        <v>15</v>
      </c>
      <c r="I212" s="247"/>
      <c r="J212" s="243"/>
      <c r="K212" s="243"/>
      <c r="L212" s="248"/>
      <c r="M212" s="249"/>
      <c r="N212" s="250"/>
      <c r="O212" s="250"/>
      <c r="P212" s="250"/>
      <c r="Q212" s="250"/>
      <c r="R212" s="250"/>
      <c r="S212" s="250"/>
      <c r="T212" s="251"/>
      <c r="AT212" s="252" t="s">
        <v>164</v>
      </c>
      <c r="AU212" s="252" t="s">
        <v>134</v>
      </c>
      <c r="AV212" s="14" t="s">
        <v>134</v>
      </c>
      <c r="AW212" s="14" t="s">
        <v>31</v>
      </c>
      <c r="AX212" s="14" t="s">
        <v>84</v>
      </c>
      <c r="AY212" s="252" t="s">
        <v>155</v>
      </c>
    </row>
    <row r="213" spans="1:65" s="2" customFormat="1" ht="14.45" customHeight="1">
      <c r="A213" s="35"/>
      <c r="B213" s="36"/>
      <c r="C213" s="218" t="s">
        <v>369</v>
      </c>
      <c r="D213" s="218" t="s">
        <v>158</v>
      </c>
      <c r="E213" s="219" t="s">
        <v>240</v>
      </c>
      <c r="F213" s="220" t="s">
        <v>241</v>
      </c>
      <c r="G213" s="221" t="s">
        <v>161</v>
      </c>
      <c r="H213" s="222">
        <v>3</v>
      </c>
      <c r="I213" s="223"/>
      <c r="J213" s="224">
        <f t="shared" ref="J213:J218" si="15">ROUND(I213*H213,2)</f>
        <v>0</v>
      </c>
      <c r="K213" s="225"/>
      <c r="L213" s="38"/>
      <c r="M213" s="226" t="s">
        <v>1</v>
      </c>
      <c r="N213" s="227" t="s">
        <v>43</v>
      </c>
      <c r="O213" s="76"/>
      <c r="P213" s="228">
        <f t="shared" ref="P213:P218" si="16">O213*H213</f>
        <v>0</v>
      </c>
      <c r="Q213" s="228">
        <v>0</v>
      </c>
      <c r="R213" s="228">
        <f t="shared" ref="R213:R218" si="17">Q213*H213</f>
        <v>0</v>
      </c>
      <c r="S213" s="228">
        <v>8.2000000000000003E-2</v>
      </c>
      <c r="T213" s="229">
        <f t="shared" ref="T213:T218" si="18">S213*H213</f>
        <v>0.246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0" t="s">
        <v>162</v>
      </c>
      <c r="AT213" s="230" t="s">
        <v>158</v>
      </c>
      <c r="AU213" s="230" t="s">
        <v>134</v>
      </c>
      <c r="AY213" s="17" t="s">
        <v>155</v>
      </c>
      <c r="BE213" s="119">
        <f t="shared" ref="BE213:BE218" si="19">IF(N213="základná",J213,0)</f>
        <v>0</v>
      </c>
      <c r="BF213" s="119">
        <f t="shared" ref="BF213:BF218" si="20">IF(N213="znížená",J213,0)</f>
        <v>0</v>
      </c>
      <c r="BG213" s="119">
        <f t="shared" ref="BG213:BG218" si="21">IF(N213="zákl. prenesená",J213,0)</f>
        <v>0</v>
      </c>
      <c r="BH213" s="119">
        <f t="shared" ref="BH213:BH218" si="22">IF(N213="zníž. prenesená",J213,0)</f>
        <v>0</v>
      </c>
      <c r="BI213" s="119">
        <f t="shared" ref="BI213:BI218" si="23">IF(N213="nulová",J213,0)</f>
        <v>0</v>
      </c>
      <c r="BJ213" s="17" t="s">
        <v>134</v>
      </c>
      <c r="BK213" s="119">
        <f t="shared" ref="BK213:BK218" si="24">ROUND(I213*H213,2)</f>
        <v>0</v>
      </c>
      <c r="BL213" s="17" t="s">
        <v>162</v>
      </c>
      <c r="BM213" s="230" t="s">
        <v>397</v>
      </c>
    </row>
    <row r="214" spans="1:65" s="2" customFormat="1" ht="22.15" customHeight="1">
      <c r="A214" s="35"/>
      <c r="B214" s="36"/>
      <c r="C214" s="218" t="s">
        <v>371</v>
      </c>
      <c r="D214" s="218" t="s">
        <v>158</v>
      </c>
      <c r="E214" s="219" t="s">
        <v>244</v>
      </c>
      <c r="F214" s="220" t="s">
        <v>245</v>
      </c>
      <c r="G214" s="221" t="s">
        <v>161</v>
      </c>
      <c r="H214" s="222">
        <v>6</v>
      </c>
      <c r="I214" s="223"/>
      <c r="J214" s="224">
        <f t="shared" si="15"/>
        <v>0</v>
      </c>
      <c r="K214" s="225"/>
      <c r="L214" s="38"/>
      <c r="M214" s="226" t="s">
        <v>1</v>
      </c>
      <c r="N214" s="227" t="s">
        <v>43</v>
      </c>
      <c r="O214" s="76"/>
      <c r="P214" s="228">
        <f t="shared" si="16"/>
        <v>0</v>
      </c>
      <c r="Q214" s="228">
        <v>0</v>
      </c>
      <c r="R214" s="228">
        <f t="shared" si="17"/>
        <v>0</v>
      </c>
      <c r="S214" s="228">
        <v>4.0000000000000001E-3</v>
      </c>
      <c r="T214" s="229">
        <f t="shared" si="18"/>
        <v>2.4E-2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0" t="s">
        <v>162</v>
      </c>
      <c r="AT214" s="230" t="s">
        <v>158</v>
      </c>
      <c r="AU214" s="230" t="s">
        <v>134</v>
      </c>
      <c r="AY214" s="17" t="s">
        <v>155</v>
      </c>
      <c r="BE214" s="119">
        <f t="shared" si="19"/>
        <v>0</v>
      </c>
      <c r="BF214" s="119">
        <f t="shared" si="20"/>
        <v>0</v>
      </c>
      <c r="BG214" s="119">
        <f t="shared" si="21"/>
        <v>0</v>
      </c>
      <c r="BH214" s="119">
        <f t="shared" si="22"/>
        <v>0</v>
      </c>
      <c r="BI214" s="119">
        <f t="shared" si="23"/>
        <v>0</v>
      </c>
      <c r="BJ214" s="17" t="s">
        <v>134</v>
      </c>
      <c r="BK214" s="119">
        <f t="shared" si="24"/>
        <v>0</v>
      </c>
      <c r="BL214" s="17" t="s">
        <v>162</v>
      </c>
      <c r="BM214" s="230" t="s">
        <v>478</v>
      </c>
    </row>
    <row r="215" spans="1:65" s="2" customFormat="1" ht="14.45" customHeight="1">
      <c r="A215" s="35"/>
      <c r="B215" s="36"/>
      <c r="C215" s="218" t="s">
        <v>376</v>
      </c>
      <c r="D215" s="218" t="s">
        <v>158</v>
      </c>
      <c r="E215" s="219" t="s">
        <v>479</v>
      </c>
      <c r="F215" s="220" t="s">
        <v>480</v>
      </c>
      <c r="G215" s="221" t="s">
        <v>174</v>
      </c>
      <c r="H215" s="222">
        <v>4</v>
      </c>
      <c r="I215" s="223"/>
      <c r="J215" s="224">
        <f t="shared" si="15"/>
        <v>0</v>
      </c>
      <c r="K215" s="225"/>
      <c r="L215" s="38"/>
      <c r="M215" s="226" t="s">
        <v>1</v>
      </c>
      <c r="N215" s="227" t="s">
        <v>43</v>
      </c>
      <c r="O215" s="76"/>
      <c r="P215" s="228">
        <f t="shared" si="16"/>
        <v>0</v>
      </c>
      <c r="Q215" s="228">
        <v>0</v>
      </c>
      <c r="R215" s="228">
        <f t="shared" si="17"/>
        <v>0</v>
      </c>
      <c r="S215" s="228">
        <v>4.0000000000000001E-3</v>
      </c>
      <c r="T215" s="229">
        <f t="shared" si="18"/>
        <v>1.6E-2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0" t="s">
        <v>162</v>
      </c>
      <c r="AT215" s="230" t="s">
        <v>158</v>
      </c>
      <c r="AU215" s="230" t="s">
        <v>134</v>
      </c>
      <c r="AY215" s="17" t="s">
        <v>155</v>
      </c>
      <c r="BE215" s="119">
        <f t="shared" si="19"/>
        <v>0</v>
      </c>
      <c r="BF215" s="119">
        <f t="shared" si="20"/>
        <v>0</v>
      </c>
      <c r="BG215" s="119">
        <f t="shared" si="21"/>
        <v>0</v>
      </c>
      <c r="BH215" s="119">
        <f t="shared" si="22"/>
        <v>0</v>
      </c>
      <c r="BI215" s="119">
        <f t="shared" si="23"/>
        <v>0</v>
      </c>
      <c r="BJ215" s="17" t="s">
        <v>134</v>
      </c>
      <c r="BK215" s="119">
        <f t="shared" si="24"/>
        <v>0</v>
      </c>
      <c r="BL215" s="17" t="s">
        <v>162</v>
      </c>
      <c r="BM215" s="230" t="s">
        <v>481</v>
      </c>
    </row>
    <row r="216" spans="1:65" s="2" customFormat="1" ht="22.15" customHeight="1">
      <c r="A216" s="35"/>
      <c r="B216" s="36"/>
      <c r="C216" s="218" t="s">
        <v>381</v>
      </c>
      <c r="D216" s="218" t="s">
        <v>158</v>
      </c>
      <c r="E216" s="219" t="s">
        <v>195</v>
      </c>
      <c r="F216" s="220" t="s">
        <v>196</v>
      </c>
      <c r="G216" s="221" t="s">
        <v>180</v>
      </c>
      <c r="H216" s="222">
        <v>10.5</v>
      </c>
      <c r="I216" s="223"/>
      <c r="J216" s="224">
        <f t="shared" si="15"/>
        <v>0</v>
      </c>
      <c r="K216" s="225"/>
      <c r="L216" s="38"/>
      <c r="M216" s="226" t="s">
        <v>1</v>
      </c>
      <c r="N216" s="227" t="s">
        <v>43</v>
      </c>
      <c r="O216" s="76"/>
      <c r="P216" s="228">
        <f t="shared" si="16"/>
        <v>0</v>
      </c>
      <c r="Q216" s="228">
        <v>0</v>
      </c>
      <c r="R216" s="228">
        <f t="shared" si="17"/>
        <v>0</v>
      </c>
      <c r="S216" s="228">
        <v>4.0000000000000001E-3</v>
      </c>
      <c r="T216" s="229">
        <f t="shared" si="18"/>
        <v>4.2000000000000003E-2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0" t="s">
        <v>162</v>
      </c>
      <c r="AT216" s="230" t="s">
        <v>158</v>
      </c>
      <c r="AU216" s="230" t="s">
        <v>134</v>
      </c>
      <c r="AY216" s="17" t="s">
        <v>155</v>
      </c>
      <c r="BE216" s="119">
        <f t="shared" si="19"/>
        <v>0</v>
      </c>
      <c r="BF216" s="119">
        <f t="shared" si="20"/>
        <v>0</v>
      </c>
      <c r="BG216" s="119">
        <f t="shared" si="21"/>
        <v>0</v>
      </c>
      <c r="BH216" s="119">
        <f t="shared" si="22"/>
        <v>0</v>
      </c>
      <c r="BI216" s="119">
        <f t="shared" si="23"/>
        <v>0</v>
      </c>
      <c r="BJ216" s="17" t="s">
        <v>134</v>
      </c>
      <c r="BK216" s="119">
        <f t="shared" si="24"/>
        <v>0</v>
      </c>
      <c r="BL216" s="17" t="s">
        <v>162</v>
      </c>
      <c r="BM216" s="230" t="s">
        <v>403</v>
      </c>
    </row>
    <row r="217" spans="1:65" s="2" customFormat="1" ht="30" customHeight="1">
      <c r="A217" s="35"/>
      <c r="B217" s="36"/>
      <c r="C217" s="218" t="s">
        <v>389</v>
      </c>
      <c r="D217" s="218" t="s">
        <v>158</v>
      </c>
      <c r="E217" s="219" t="s">
        <v>198</v>
      </c>
      <c r="F217" s="220" t="s">
        <v>199</v>
      </c>
      <c r="G217" s="221" t="s">
        <v>200</v>
      </c>
      <c r="H217" s="222">
        <v>23.314</v>
      </c>
      <c r="I217" s="223"/>
      <c r="J217" s="224">
        <f t="shared" si="15"/>
        <v>0</v>
      </c>
      <c r="K217" s="225"/>
      <c r="L217" s="38"/>
      <c r="M217" s="226" t="s">
        <v>1</v>
      </c>
      <c r="N217" s="227" t="s">
        <v>43</v>
      </c>
      <c r="O217" s="76"/>
      <c r="P217" s="228">
        <f t="shared" si="16"/>
        <v>0</v>
      </c>
      <c r="Q217" s="228">
        <v>0</v>
      </c>
      <c r="R217" s="228">
        <f t="shared" si="17"/>
        <v>0</v>
      </c>
      <c r="S217" s="228">
        <v>0</v>
      </c>
      <c r="T217" s="229">
        <f t="shared" si="18"/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0" t="s">
        <v>162</v>
      </c>
      <c r="AT217" s="230" t="s">
        <v>158</v>
      </c>
      <c r="AU217" s="230" t="s">
        <v>134</v>
      </c>
      <c r="AY217" s="17" t="s">
        <v>155</v>
      </c>
      <c r="BE217" s="119">
        <f t="shared" si="19"/>
        <v>0</v>
      </c>
      <c r="BF217" s="119">
        <f t="shared" si="20"/>
        <v>0</v>
      </c>
      <c r="BG217" s="119">
        <f t="shared" si="21"/>
        <v>0</v>
      </c>
      <c r="BH217" s="119">
        <f t="shared" si="22"/>
        <v>0</v>
      </c>
      <c r="BI217" s="119">
        <f t="shared" si="23"/>
        <v>0</v>
      </c>
      <c r="BJ217" s="17" t="s">
        <v>134</v>
      </c>
      <c r="BK217" s="119">
        <f t="shared" si="24"/>
        <v>0</v>
      </c>
      <c r="BL217" s="17" t="s">
        <v>162</v>
      </c>
      <c r="BM217" s="230" t="s">
        <v>405</v>
      </c>
    </row>
    <row r="218" spans="1:65" s="2" customFormat="1" ht="22.15" customHeight="1">
      <c r="A218" s="35"/>
      <c r="B218" s="36"/>
      <c r="C218" s="218" t="s">
        <v>396</v>
      </c>
      <c r="D218" s="218" t="s">
        <v>158</v>
      </c>
      <c r="E218" s="219" t="s">
        <v>203</v>
      </c>
      <c r="F218" s="220" t="s">
        <v>204</v>
      </c>
      <c r="G218" s="221" t="s">
        <v>200</v>
      </c>
      <c r="H218" s="222">
        <v>93.256</v>
      </c>
      <c r="I218" s="223"/>
      <c r="J218" s="224">
        <f t="shared" si="15"/>
        <v>0</v>
      </c>
      <c r="K218" s="225"/>
      <c r="L218" s="38"/>
      <c r="M218" s="226" t="s">
        <v>1</v>
      </c>
      <c r="N218" s="227" t="s">
        <v>43</v>
      </c>
      <c r="O218" s="76"/>
      <c r="P218" s="228">
        <f t="shared" si="16"/>
        <v>0</v>
      </c>
      <c r="Q218" s="228">
        <v>0</v>
      </c>
      <c r="R218" s="228">
        <f t="shared" si="17"/>
        <v>0</v>
      </c>
      <c r="S218" s="228">
        <v>0</v>
      </c>
      <c r="T218" s="229">
        <f t="shared" si="18"/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0" t="s">
        <v>162</v>
      </c>
      <c r="AT218" s="230" t="s">
        <v>158</v>
      </c>
      <c r="AU218" s="230" t="s">
        <v>134</v>
      </c>
      <c r="AY218" s="17" t="s">
        <v>155</v>
      </c>
      <c r="BE218" s="119">
        <f t="shared" si="19"/>
        <v>0</v>
      </c>
      <c r="BF218" s="119">
        <f t="shared" si="20"/>
        <v>0</v>
      </c>
      <c r="BG218" s="119">
        <f t="shared" si="21"/>
        <v>0</v>
      </c>
      <c r="BH218" s="119">
        <f t="shared" si="22"/>
        <v>0</v>
      </c>
      <c r="BI218" s="119">
        <f t="shared" si="23"/>
        <v>0</v>
      </c>
      <c r="BJ218" s="17" t="s">
        <v>134</v>
      </c>
      <c r="BK218" s="119">
        <f t="shared" si="24"/>
        <v>0</v>
      </c>
      <c r="BL218" s="17" t="s">
        <v>162</v>
      </c>
      <c r="BM218" s="230" t="s">
        <v>407</v>
      </c>
    </row>
    <row r="219" spans="1:65" s="14" customFormat="1" ht="11.25">
      <c r="B219" s="242"/>
      <c r="C219" s="243"/>
      <c r="D219" s="233" t="s">
        <v>164</v>
      </c>
      <c r="E219" s="243"/>
      <c r="F219" s="245" t="s">
        <v>482</v>
      </c>
      <c r="G219" s="243"/>
      <c r="H219" s="246">
        <v>93.256</v>
      </c>
      <c r="I219" s="247"/>
      <c r="J219" s="243"/>
      <c r="K219" s="243"/>
      <c r="L219" s="248"/>
      <c r="M219" s="249"/>
      <c r="N219" s="250"/>
      <c r="O219" s="250"/>
      <c r="P219" s="250"/>
      <c r="Q219" s="250"/>
      <c r="R219" s="250"/>
      <c r="S219" s="250"/>
      <c r="T219" s="251"/>
      <c r="AT219" s="252" t="s">
        <v>164</v>
      </c>
      <c r="AU219" s="252" t="s">
        <v>134</v>
      </c>
      <c r="AV219" s="14" t="s">
        <v>134</v>
      </c>
      <c r="AW219" s="14" t="s">
        <v>4</v>
      </c>
      <c r="AX219" s="14" t="s">
        <v>84</v>
      </c>
      <c r="AY219" s="252" t="s">
        <v>155</v>
      </c>
    </row>
    <row r="220" spans="1:65" s="2" customFormat="1" ht="22.15" customHeight="1">
      <c r="A220" s="35"/>
      <c r="B220" s="36"/>
      <c r="C220" s="218" t="s">
        <v>398</v>
      </c>
      <c r="D220" s="218" t="s">
        <v>158</v>
      </c>
      <c r="E220" s="219" t="s">
        <v>208</v>
      </c>
      <c r="F220" s="220" t="s">
        <v>209</v>
      </c>
      <c r="G220" s="221" t="s">
        <v>200</v>
      </c>
      <c r="H220" s="222">
        <v>23.314</v>
      </c>
      <c r="I220" s="223"/>
      <c r="J220" s="224">
        <f>ROUND(I220*H220,2)</f>
        <v>0</v>
      </c>
      <c r="K220" s="225"/>
      <c r="L220" s="38"/>
      <c r="M220" s="226" t="s">
        <v>1</v>
      </c>
      <c r="N220" s="227" t="s">
        <v>43</v>
      </c>
      <c r="O220" s="76"/>
      <c r="P220" s="228">
        <f>O220*H220</f>
        <v>0</v>
      </c>
      <c r="Q220" s="228">
        <v>0</v>
      </c>
      <c r="R220" s="228">
        <f>Q220*H220</f>
        <v>0</v>
      </c>
      <c r="S220" s="228">
        <v>0</v>
      </c>
      <c r="T220" s="229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0" t="s">
        <v>162</v>
      </c>
      <c r="AT220" s="230" t="s">
        <v>158</v>
      </c>
      <c r="AU220" s="230" t="s">
        <v>134</v>
      </c>
      <c r="AY220" s="17" t="s">
        <v>155</v>
      </c>
      <c r="BE220" s="119">
        <f>IF(N220="základná",J220,0)</f>
        <v>0</v>
      </c>
      <c r="BF220" s="119">
        <f>IF(N220="znížená",J220,0)</f>
        <v>0</v>
      </c>
      <c r="BG220" s="119">
        <f>IF(N220="zákl. prenesená",J220,0)</f>
        <v>0</v>
      </c>
      <c r="BH220" s="119">
        <f>IF(N220="zníž. prenesená",J220,0)</f>
        <v>0</v>
      </c>
      <c r="BI220" s="119">
        <f>IF(N220="nulová",J220,0)</f>
        <v>0</v>
      </c>
      <c r="BJ220" s="17" t="s">
        <v>134</v>
      </c>
      <c r="BK220" s="119">
        <f>ROUND(I220*H220,2)</f>
        <v>0</v>
      </c>
      <c r="BL220" s="17" t="s">
        <v>162</v>
      </c>
      <c r="BM220" s="230" t="s">
        <v>410</v>
      </c>
    </row>
    <row r="221" spans="1:65" s="2" customFormat="1" ht="22.15" customHeight="1">
      <c r="A221" s="35"/>
      <c r="B221" s="36"/>
      <c r="C221" s="218" t="s">
        <v>400</v>
      </c>
      <c r="D221" s="218" t="s">
        <v>158</v>
      </c>
      <c r="E221" s="219" t="s">
        <v>412</v>
      </c>
      <c r="F221" s="220" t="s">
        <v>413</v>
      </c>
      <c r="G221" s="221" t="s">
        <v>200</v>
      </c>
      <c r="H221" s="222">
        <v>11.731999999999999</v>
      </c>
      <c r="I221" s="223"/>
      <c r="J221" s="224">
        <f>ROUND(I221*H221,2)</f>
        <v>0</v>
      </c>
      <c r="K221" s="225"/>
      <c r="L221" s="38"/>
      <c r="M221" s="226" t="s">
        <v>1</v>
      </c>
      <c r="N221" s="227" t="s">
        <v>43</v>
      </c>
      <c r="O221" s="76"/>
      <c r="P221" s="228">
        <f>O221*H221</f>
        <v>0</v>
      </c>
      <c r="Q221" s="228">
        <v>0</v>
      </c>
      <c r="R221" s="228">
        <f>Q221*H221</f>
        <v>0</v>
      </c>
      <c r="S221" s="228">
        <v>0</v>
      </c>
      <c r="T221" s="229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0" t="s">
        <v>162</v>
      </c>
      <c r="AT221" s="230" t="s">
        <v>158</v>
      </c>
      <c r="AU221" s="230" t="s">
        <v>134</v>
      </c>
      <c r="AY221" s="17" t="s">
        <v>155</v>
      </c>
      <c r="BE221" s="119">
        <f>IF(N221="základná",J221,0)</f>
        <v>0</v>
      </c>
      <c r="BF221" s="119">
        <f>IF(N221="znížená",J221,0)</f>
        <v>0</v>
      </c>
      <c r="BG221" s="119">
        <f>IF(N221="zákl. prenesená",J221,0)</f>
        <v>0</v>
      </c>
      <c r="BH221" s="119">
        <f>IF(N221="zníž. prenesená",J221,0)</f>
        <v>0</v>
      </c>
      <c r="BI221" s="119">
        <f>IF(N221="nulová",J221,0)</f>
        <v>0</v>
      </c>
      <c r="BJ221" s="17" t="s">
        <v>134</v>
      </c>
      <c r="BK221" s="119">
        <f>ROUND(I221*H221,2)</f>
        <v>0</v>
      </c>
      <c r="BL221" s="17" t="s">
        <v>162</v>
      </c>
      <c r="BM221" s="230" t="s">
        <v>414</v>
      </c>
    </row>
    <row r="222" spans="1:65" s="2" customFormat="1" ht="19.899999999999999" customHeight="1">
      <c r="A222" s="35"/>
      <c r="B222" s="36"/>
      <c r="C222" s="218" t="s">
        <v>402</v>
      </c>
      <c r="D222" s="218" t="s">
        <v>158</v>
      </c>
      <c r="E222" s="219" t="s">
        <v>416</v>
      </c>
      <c r="F222" s="220" t="s">
        <v>417</v>
      </c>
      <c r="G222" s="221" t="s">
        <v>200</v>
      </c>
      <c r="H222" s="222">
        <v>11.295999999999999</v>
      </c>
      <c r="I222" s="223"/>
      <c r="J222" s="224">
        <f>ROUND(I222*H222,2)</f>
        <v>0</v>
      </c>
      <c r="K222" s="225"/>
      <c r="L222" s="38"/>
      <c r="M222" s="226" t="s">
        <v>1</v>
      </c>
      <c r="N222" s="227" t="s">
        <v>43</v>
      </c>
      <c r="O222" s="76"/>
      <c r="P222" s="228">
        <f>O222*H222</f>
        <v>0</v>
      </c>
      <c r="Q222" s="228">
        <v>0</v>
      </c>
      <c r="R222" s="228">
        <f>Q222*H222</f>
        <v>0</v>
      </c>
      <c r="S222" s="228">
        <v>0</v>
      </c>
      <c r="T222" s="229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0" t="s">
        <v>162</v>
      </c>
      <c r="AT222" s="230" t="s">
        <v>158</v>
      </c>
      <c r="AU222" s="230" t="s">
        <v>134</v>
      </c>
      <c r="AY222" s="17" t="s">
        <v>155</v>
      </c>
      <c r="BE222" s="119">
        <f>IF(N222="základná",J222,0)</f>
        <v>0</v>
      </c>
      <c r="BF222" s="119">
        <f>IF(N222="znížená",J222,0)</f>
        <v>0</v>
      </c>
      <c r="BG222" s="119">
        <f>IF(N222="zákl. prenesená",J222,0)</f>
        <v>0</v>
      </c>
      <c r="BH222" s="119">
        <f>IF(N222="zníž. prenesená",J222,0)</f>
        <v>0</v>
      </c>
      <c r="BI222" s="119">
        <f>IF(N222="nulová",J222,0)</f>
        <v>0</v>
      </c>
      <c r="BJ222" s="17" t="s">
        <v>134</v>
      </c>
      <c r="BK222" s="119">
        <f>ROUND(I222*H222,2)</f>
        <v>0</v>
      </c>
      <c r="BL222" s="17" t="s">
        <v>162</v>
      </c>
      <c r="BM222" s="230" t="s">
        <v>418</v>
      </c>
    </row>
    <row r="223" spans="1:65" s="2" customFormat="1" ht="22.15" customHeight="1">
      <c r="A223" s="35"/>
      <c r="B223" s="36"/>
      <c r="C223" s="218" t="s">
        <v>404</v>
      </c>
      <c r="D223" s="218" t="s">
        <v>158</v>
      </c>
      <c r="E223" s="219" t="s">
        <v>212</v>
      </c>
      <c r="F223" s="220" t="s">
        <v>213</v>
      </c>
      <c r="G223" s="221" t="s">
        <v>200</v>
      </c>
      <c r="H223" s="222">
        <v>0.28599999999999998</v>
      </c>
      <c r="I223" s="223"/>
      <c r="J223" s="224">
        <f>ROUND(I223*H223,2)</f>
        <v>0</v>
      </c>
      <c r="K223" s="225"/>
      <c r="L223" s="38"/>
      <c r="M223" s="226" t="s">
        <v>1</v>
      </c>
      <c r="N223" s="227" t="s">
        <v>43</v>
      </c>
      <c r="O223" s="76"/>
      <c r="P223" s="228">
        <f>O223*H223</f>
        <v>0</v>
      </c>
      <c r="Q223" s="228">
        <v>0</v>
      </c>
      <c r="R223" s="228">
        <f>Q223*H223</f>
        <v>0</v>
      </c>
      <c r="S223" s="228">
        <v>0</v>
      </c>
      <c r="T223" s="229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0" t="s">
        <v>162</v>
      </c>
      <c r="AT223" s="230" t="s">
        <v>158</v>
      </c>
      <c r="AU223" s="230" t="s">
        <v>134</v>
      </c>
      <c r="AY223" s="17" t="s">
        <v>155</v>
      </c>
      <c r="BE223" s="119">
        <f>IF(N223="základná",J223,0)</f>
        <v>0</v>
      </c>
      <c r="BF223" s="119">
        <f>IF(N223="znížená",J223,0)</f>
        <v>0</v>
      </c>
      <c r="BG223" s="119">
        <f>IF(N223="zákl. prenesená",J223,0)</f>
        <v>0</v>
      </c>
      <c r="BH223" s="119">
        <f>IF(N223="zníž. prenesená",J223,0)</f>
        <v>0</v>
      </c>
      <c r="BI223" s="119">
        <f>IF(N223="nulová",J223,0)</f>
        <v>0</v>
      </c>
      <c r="BJ223" s="17" t="s">
        <v>134</v>
      </c>
      <c r="BK223" s="119">
        <f>ROUND(I223*H223,2)</f>
        <v>0</v>
      </c>
      <c r="BL223" s="17" t="s">
        <v>162</v>
      </c>
      <c r="BM223" s="230" t="s">
        <v>420</v>
      </c>
    </row>
    <row r="224" spans="1:65" s="12" customFormat="1" ht="22.9" customHeight="1">
      <c r="B224" s="202"/>
      <c r="C224" s="203"/>
      <c r="D224" s="204" t="s">
        <v>76</v>
      </c>
      <c r="E224" s="216" t="s">
        <v>215</v>
      </c>
      <c r="F224" s="216" t="s">
        <v>216</v>
      </c>
      <c r="G224" s="203"/>
      <c r="H224" s="203"/>
      <c r="I224" s="206"/>
      <c r="J224" s="217">
        <f>BK224</f>
        <v>0</v>
      </c>
      <c r="K224" s="203"/>
      <c r="L224" s="208"/>
      <c r="M224" s="209"/>
      <c r="N224" s="210"/>
      <c r="O224" s="210"/>
      <c r="P224" s="211">
        <f>P225</f>
        <v>0</v>
      </c>
      <c r="Q224" s="210"/>
      <c r="R224" s="211">
        <f>R225</f>
        <v>0</v>
      </c>
      <c r="S224" s="210"/>
      <c r="T224" s="212">
        <f>T225</f>
        <v>0</v>
      </c>
      <c r="AR224" s="213" t="s">
        <v>84</v>
      </c>
      <c r="AT224" s="214" t="s">
        <v>76</v>
      </c>
      <c r="AU224" s="214" t="s">
        <v>84</v>
      </c>
      <c r="AY224" s="213" t="s">
        <v>155</v>
      </c>
      <c r="BK224" s="215">
        <f>BK225</f>
        <v>0</v>
      </c>
    </row>
    <row r="225" spans="1:65" s="2" customFormat="1" ht="22.15" customHeight="1">
      <c r="A225" s="35"/>
      <c r="B225" s="36"/>
      <c r="C225" s="218" t="s">
        <v>406</v>
      </c>
      <c r="D225" s="218" t="s">
        <v>158</v>
      </c>
      <c r="E225" s="219" t="s">
        <v>218</v>
      </c>
      <c r="F225" s="220" t="s">
        <v>219</v>
      </c>
      <c r="G225" s="221" t="s">
        <v>200</v>
      </c>
      <c r="H225" s="222">
        <v>56.072000000000003</v>
      </c>
      <c r="I225" s="223"/>
      <c r="J225" s="224">
        <f>ROUND(I225*H225,2)</f>
        <v>0</v>
      </c>
      <c r="K225" s="225"/>
      <c r="L225" s="38"/>
      <c r="M225" s="264" t="s">
        <v>1</v>
      </c>
      <c r="N225" s="265" t="s">
        <v>43</v>
      </c>
      <c r="O225" s="266"/>
      <c r="P225" s="267">
        <f>O225*H225</f>
        <v>0</v>
      </c>
      <c r="Q225" s="267">
        <v>0</v>
      </c>
      <c r="R225" s="267">
        <f>Q225*H225</f>
        <v>0</v>
      </c>
      <c r="S225" s="267">
        <v>0</v>
      </c>
      <c r="T225" s="268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30" t="s">
        <v>162</v>
      </c>
      <c r="AT225" s="230" t="s">
        <v>158</v>
      </c>
      <c r="AU225" s="230" t="s">
        <v>134</v>
      </c>
      <c r="AY225" s="17" t="s">
        <v>155</v>
      </c>
      <c r="BE225" s="119">
        <f>IF(N225="základná",J225,0)</f>
        <v>0</v>
      </c>
      <c r="BF225" s="119">
        <f>IF(N225="znížená",J225,0)</f>
        <v>0</v>
      </c>
      <c r="BG225" s="119">
        <f>IF(N225="zákl. prenesená",J225,0)</f>
        <v>0</v>
      </c>
      <c r="BH225" s="119">
        <f>IF(N225="zníž. prenesená",J225,0)</f>
        <v>0</v>
      </c>
      <c r="BI225" s="119">
        <f>IF(N225="nulová",J225,0)</f>
        <v>0</v>
      </c>
      <c r="BJ225" s="17" t="s">
        <v>134</v>
      </c>
      <c r="BK225" s="119">
        <f>ROUND(I225*H225,2)</f>
        <v>0</v>
      </c>
      <c r="BL225" s="17" t="s">
        <v>162</v>
      </c>
      <c r="BM225" s="230" t="s">
        <v>422</v>
      </c>
    </row>
    <row r="226" spans="1:65" s="2" customFormat="1" ht="6.95" customHeight="1">
      <c r="A226" s="35"/>
      <c r="B226" s="59"/>
      <c r="C226" s="60"/>
      <c r="D226" s="60"/>
      <c r="E226" s="60"/>
      <c r="F226" s="60"/>
      <c r="G226" s="60"/>
      <c r="H226" s="60"/>
      <c r="I226" s="60"/>
      <c r="J226" s="60"/>
      <c r="K226" s="60"/>
      <c r="L226" s="38"/>
      <c r="M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</row>
  </sheetData>
  <sheetProtection algorithmName="SHA-512" hashValue="BA71HBXpJSWUgMXFnqppLi2kqw/g0HmoxBd9dxetPRxy0aZ/UnFR8vb4rMi65yCU1LlFEQeqANZXF7Q4Ru8rVw==" saltValue="akOMQVF4Lz9OvUy4kywFX75A2xnEzK6mszy/yHZxxzk2G6f6V6NhSsOJ5JQ33+4qlRbvqFSPWReO9UWxWnywDg==" spinCount="100000" sheet="1" objects="1" scenarios="1" formatColumns="0" formatRows="0" autoFilter="0"/>
  <autoFilter ref="C130:K225" xr:uid="{00000000-0009-0000-0000-000005000000}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54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54.5" style="1" customWidth="1"/>
    <col min="7" max="7" width="8" style="1" customWidth="1"/>
    <col min="8" max="8" width="15" style="1" customWidth="1"/>
    <col min="9" max="9" width="16.83203125" style="1" customWidth="1"/>
    <col min="10" max="10" width="23.83203125" style="1" customWidth="1"/>
    <col min="11" max="11" width="23.83203125" style="1" hidden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AT2" s="17" t="s">
        <v>100</v>
      </c>
    </row>
    <row r="3" spans="1:46" s="1" customFormat="1" ht="6.95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0"/>
      <c r="AT3" s="17" t="s">
        <v>77</v>
      </c>
    </row>
    <row r="4" spans="1:46" s="1" customFormat="1" ht="24.95" customHeight="1">
      <c r="B4" s="20"/>
      <c r="D4" s="128" t="s">
        <v>119</v>
      </c>
      <c r="L4" s="20"/>
      <c r="M4" s="129" t="s">
        <v>9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30" t="s">
        <v>15</v>
      </c>
      <c r="L6" s="20"/>
    </row>
    <row r="7" spans="1:46" s="1" customFormat="1" ht="27" customHeight="1">
      <c r="B7" s="20"/>
      <c r="E7" s="330" t="str">
        <f>'Rekapitulácia stavby'!K6</f>
        <v>Zviditeľnenie chodcov na priechodoch pre chodcov v meste Trnava</v>
      </c>
      <c r="F7" s="331"/>
      <c r="G7" s="331"/>
      <c r="H7" s="331"/>
      <c r="L7" s="20"/>
    </row>
    <row r="8" spans="1:46" s="2" customFormat="1" ht="12" customHeight="1">
      <c r="A8" s="35"/>
      <c r="B8" s="38"/>
      <c r="C8" s="35"/>
      <c r="D8" s="130" t="s">
        <v>120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31.15" customHeight="1">
      <c r="A9" s="35"/>
      <c r="B9" s="38"/>
      <c r="C9" s="35"/>
      <c r="D9" s="35"/>
      <c r="E9" s="332" t="s">
        <v>483</v>
      </c>
      <c r="F9" s="333"/>
      <c r="G9" s="333"/>
      <c r="H9" s="333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38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8"/>
      <c r="C11" s="35"/>
      <c r="D11" s="130" t="s">
        <v>17</v>
      </c>
      <c r="E11" s="35"/>
      <c r="F11" s="131" t="s">
        <v>1</v>
      </c>
      <c r="G11" s="35"/>
      <c r="H11" s="35"/>
      <c r="I11" s="130" t="s">
        <v>18</v>
      </c>
      <c r="J11" s="131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8"/>
      <c r="C12" s="35"/>
      <c r="D12" s="130" t="s">
        <v>19</v>
      </c>
      <c r="E12" s="35"/>
      <c r="F12" s="131" t="s">
        <v>20</v>
      </c>
      <c r="G12" s="35"/>
      <c r="H12" s="35"/>
      <c r="I12" s="130" t="s">
        <v>21</v>
      </c>
      <c r="J12" s="132" t="str">
        <f>'Rekapitulácia stavby'!AN8</f>
        <v>4. 7. 2022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8"/>
      <c r="C14" s="35"/>
      <c r="D14" s="130" t="s">
        <v>23</v>
      </c>
      <c r="E14" s="35"/>
      <c r="F14" s="35"/>
      <c r="G14" s="35"/>
      <c r="H14" s="35"/>
      <c r="I14" s="130" t="s">
        <v>24</v>
      </c>
      <c r="J14" s="131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8"/>
      <c r="C15" s="35"/>
      <c r="D15" s="35"/>
      <c r="E15" s="131" t="s">
        <v>25</v>
      </c>
      <c r="F15" s="35"/>
      <c r="G15" s="35"/>
      <c r="H15" s="35"/>
      <c r="I15" s="130" t="s">
        <v>26</v>
      </c>
      <c r="J15" s="131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38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8"/>
      <c r="C17" s="35"/>
      <c r="D17" s="130" t="s">
        <v>27</v>
      </c>
      <c r="E17" s="35"/>
      <c r="F17" s="35"/>
      <c r="G17" s="35"/>
      <c r="H17" s="35"/>
      <c r="I17" s="130" t="s">
        <v>24</v>
      </c>
      <c r="J17" s="30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8"/>
      <c r="C18" s="35"/>
      <c r="D18" s="35"/>
      <c r="E18" s="334" t="str">
        <f>'Rekapitulácia stavby'!E14</f>
        <v>Vyplň údaj</v>
      </c>
      <c r="F18" s="335"/>
      <c r="G18" s="335"/>
      <c r="H18" s="335"/>
      <c r="I18" s="130" t="s">
        <v>26</v>
      </c>
      <c r="J18" s="30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8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8"/>
      <c r="C20" s="35"/>
      <c r="D20" s="130" t="s">
        <v>29</v>
      </c>
      <c r="E20" s="35"/>
      <c r="F20" s="35"/>
      <c r="G20" s="35"/>
      <c r="H20" s="35"/>
      <c r="I20" s="130" t="s">
        <v>24</v>
      </c>
      <c r="J20" s="131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8"/>
      <c r="C21" s="35"/>
      <c r="D21" s="35"/>
      <c r="E21" s="131" t="s">
        <v>30</v>
      </c>
      <c r="F21" s="35"/>
      <c r="G21" s="35"/>
      <c r="H21" s="35"/>
      <c r="I21" s="130" t="s">
        <v>26</v>
      </c>
      <c r="J21" s="131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8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8"/>
      <c r="C23" s="35"/>
      <c r="D23" s="130" t="s">
        <v>32</v>
      </c>
      <c r="E23" s="35"/>
      <c r="F23" s="35"/>
      <c r="G23" s="35"/>
      <c r="H23" s="35"/>
      <c r="I23" s="130" t="s">
        <v>24</v>
      </c>
      <c r="J23" s="131" t="str">
        <f>IF('Rekapitulácia stavby'!AN19="","",'Rekapitulácia stavby'!AN19)</f>
        <v/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8"/>
      <c r="C24" s="35"/>
      <c r="D24" s="35"/>
      <c r="E24" s="131" t="str">
        <f>IF('Rekapitulácia stavby'!E20="","",'Rekapitulácia stavby'!E20)</f>
        <v xml:space="preserve"> </v>
      </c>
      <c r="F24" s="35"/>
      <c r="G24" s="35"/>
      <c r="H24" s="35"/>
      <c r="I24" s="130" t="s">
        <v>26</v>
      </c>
      <c r="J24" s="131" t="str">
        <f>IF('Rekapitulácia stavby'!AN20="","",'Rekapitulácia stavby'!AN20)</f>
        <v/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8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8"/>
      <c r="C26" s="35"/>
      <c r="D26" s="130" t="s">
        <v>34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33"/>
      <c r="B27" s="134"/>
      <c r="C27" s="133"/>
      <c r="D27" s="133"/>
      <c r="E27" s="336" t="s">
        <v>1</v>
      </c>
      <c r="F27" s="336"/>
      <c r="G27" s="336"/>
      <c r="H27" s="336"/>
      <c r="I27" s="133"/>
      <c r="J27" s="133"/>
      <c r="K27" s="133"/>
      <c r="L27" s="135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</row>
    <row r="28" spans="1:31" s="2" customFormat="1" ht="6.95" customHeight="1">
      <c r="A28" s="35"/>
      <c r="B28" s="38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8"/>
      <c r="C29" s="35"/>
      <c r="D29" s="136"/>
      <c r="E29" s="136"/>
      <c r="F29" s="136"/>
      <c r="G29" s="136"/>
      <c r="H29" s="136"/>
      <c r="I29" s="136"/>
      <c r="J29" s="136"/>
      <c r="K29" s="136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8"/>
      <c r="C30" s="35"/>
      <c r="D30" s="131" t="s">
        <v>122</v>
      </c>
      <c r="E30" s="35"/>
      <c r="F30" s="35"/>
      <c r="G30" s="35"/>
      <c r="H30" s="35"/>
      <c r="I30" s="35"/>
      <c r="J30" s="137">
        <f>J96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8"/>
      <c r="C31" s="35"/>
      <c r="D31" s="138" t="s">
        <v>113</v>
      </c>
      <c r="E31" s="35"/>
      <c r="F31" s="35"/>
      <c r="G31" s="35"/>
      <c r="H31" s="35"/>
      <c r="I31" s="35"/>
      <c r="J31" s="137">
        <f>J102</f>
        <v>0</v>
      </c>
      <c r="K31" s="35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38"/>
      <c r="C32" s="35"/>
      <c r="D32" s="139" t="s">
        <v>37</v>
      </c>
      <c r="E32" s="35"/>
      <c r="F32" s="35"/>
      <c r="G32" s="35"/>
      <c r="H32" s="35"/>
      <c r="I32" s="35"/>
      <c r="J32" s="140">
        <f>ROUND(J30 + J31, 2)</f>
        <v>0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38"/>
      <c r="C33" s="35"/>
      <c r="D33" s="136"/>
      <c r="E33" s="136"/>
      <c r="F33" s="136"/>
      <c r="G33" s="136"/>
      <c r="H33" s="136"/>
      <c r="I33" s="136"/>
      <c r="J33" s="136"/>
      <c r="K33" s="136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38"/>
      <c r="C34" s="35"/>
      <c r="D34" s="35"/>
      <c r="E34" s="35"/>
      <c r="F34" s="141" t="s">
        <v>39</v>
      </c>
      <c r="G34" s="35"/>
      <c r="H34" s="35"/>
      <c r="I34" s="141" t="s">
        <v>38</v>
      </c>
      <c r="J34" s="141" t="s">
        <v>40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8"/>
      <c r="C35" s="35"/>
      <c r="D35" s="142" t="s">
        <v>41</v>
      </c>
      <c r="E35" s="143" t="s">
        <v>42</v>
      </c>
      <c r="F35" s="144">
        <f>ROUND((SUM(BE102:BE109) + SUM(BE129:BE153)),  2)</f>
        <v>0</v>
      </c>
      <c r="G35" s="145"/>
      <c r="H35" s="145"/>
      <c r="I35" s="146">
        <v>0.2</v>
      </c>
      <c r="J35" s="144">
        <f>ROUND(((SUM(BE102:BE109) + SUM(BE129:BE153))*I35),  2)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8"/>
      <c r="C36" s="35"/>
      <c r="D36" s="35"/>
      <c r="E36" s="143" t="s">
        <v>43</v>
      </c>
      <c r="F36" s="144">
        <f>ROUND((SUM(BF102:BF109) + SUM(BF129:BF153)),  2)</f>
        <v>0</v>
      </c>
      <c r="G36" s="145"/>
      <c r="H36" s="145"/>
      <c r="I36" s="146">
        <v>0.2</v>
      </c>
      <c r="J36" s="144">
        <f>ROUND(((SUM(BF102:BF109) + SUM(BF129:BF153))*I36),  2)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38"/>
      <c r="C37" s="35"/>
      <c r="D37" s="35"/>
      <c r="E37" s="130" t="s">
        <v>44</v>
      </c>
      <c r="F37" s="147">
        <f>ROUND((SUM(BG102:BG109) + SUM(BG129:BG153)),  2)</f>
        <v>0</v>
      </c>
      <c r="G37" s="35"/>
      <c r="H37" s="35"/>
      <c r="I37" s="148">
        <v>0.2</v>
      </c>
      <c r="J37" s="147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8"/>
      <c r="C38" s="35"/>
      <c r="D38" s="35"/>
      <c r="E38" s="130" t="s">
        <v>45</v>
      </c>
      <c r="F38" s="147">
        <f>ROUND((SUM(BH102:BH109) + SUM(BH129:BH153)),  2)</f>
        <v>0</v>
      </c>
      <c r="G38" s="35"/>
      <c r="H38" s="35"/>
      <c r="I38" s="148">
        <v>0.2</v>
      </c>
      <c r="J38" s="147">
        <f>0</f>
        <v>0</v>
      </c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8"/>
      <c r="C39" s="35"/>
      <c r="D39" s="35"/>
      <c r="E39" s="143" t="s">
        <v>46</v>
      </c>
      <c r="F39" s="144">
        <f>ROUND((SUM(BI102:BI109) + SUM(BI129:BI153)),  2)</f>
        <v>0</v>
      </c>
      <c r="G39" s="145"/>
      <c r="H39" s="145"/>
      <c r="I39" s="146">
        <v>0</v>
      </c>
      <c r="J39" s="144">
        <f>0</f>
        <v>0</v>
      </c>
      <c r="K39" s="35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38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38"/>
      <c r="C41" s="149"/>
      <c r="D41" s="150" t="s">
        <v>47</v>
      </c>
      <c r="E41" s="151"/>
      <c r="F41" s="151"/>
      <c r="G41" s="152" t="s">
        <v>48</v>
      </c>
      <c r="H41" s="153" t="s">
        <v>49</v>
      </c>
      <c r="I41" s="151"/>
      <c r="J41" s="154">
        <f>SUM(J32:J39)</f>
        <v>0</v>
      </c>
      <c r="K41" s="155"/>
      <c r="L41" s="5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38"/>
      <c r="C42" s="35"/>
      <c r="D42" s="35"/>
      <c r="E42" s="35"/>
      <c r="F42" s="35"/>
      <c r="G42" s="35"/>
      <c r="H42" s="35"/>
      <c r="I42" s="35"/>
      <c r="J42" s="35"/>
      <c r="K42" s="35"/>
      <c r="L42" s="5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6"/>
      <c r="D50" s="156" t="s">
        <v>50</v>
      </c>
      <c r="E50" s="157"/>
      <c r="F50" s="157"/>
      <c r="G50" s="156" t="s">
        <v>51</v>
      </c>
      <c r="H50" s="157"/>
      <c r="I50" s="157"/>
      <c r="J50" s="157"/>
      <c r="K50" s="157"/>
      <c r="L50" s="56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5"/>
      <c r="B61" s="38"/>
      <c r="C61" s="35"/>
      <c r="D61" s="158" t="s">
        <v>52</v>
      </c>
      <c r="E61" s="159"/>
      <c r="F61" s="160" t="s">
        <v>53</v>
      </c>
      <c r="G61" s="158" t="s">
        <v>52</v>
      </c>
      <c r="H61" s="159"/>
      <c r="I61" s="159"/>
      <c r="J61" s="161" t="s">
        <v>53</v>
      </c>
      <c r="K61" s="159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5"/>
      <c r="B65" s="38"/>
      <c r="C65" s="35"/>
      <c r="D65" s="156" t="s">
        <v>54</v>
      </c>
      <c r="E65" s="162"/>
      <c r="F65" s="162"/>
      <c r="G65" s="156" t="s">
        <v>55</v>
      </c>
      <c r="H65" s="162"/>
      <c r="I65" s="162"/>
      <c r="J65" s="162"/>
      <c r="K65" s="162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5"/>
      <c r="B76" s="38"/>
      <c r="C76" s="35"/>
      <c r="D76" s="158" t="s">
        <v>52</v>
      </c>
      <c r="E76" s="159"/>
      <c r="F76" s="160" t="s">
        <v>53</v>
      </c>
      <c r="G76" s="158" t="s">
        <v>52</v>
      </c>
      <c r="H76" s="159"/>
      <c r="I76" s="159"/>
      <c r="J76" s="161" t="s">
        <v>53</v>
      </c>
      <c r="K76" s="159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3" t="s">
        <v>123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27" customHeight="1">
      <c r="A85" s="35"/>
      <c r="B85" s="36"/>
      <c r="C85" s="37"/>
      <c r="D85" s="37"/>
      <c r="E85" s="337" t="str">
        <f>E7</f>
        <v>Zviditeľnenie chodcov na priechodoch pre chodcov v meste Trnava</v>
      </c>
      <c r="F85" s="338"/>
      <c r="G85" s="338"/>
      <c r="H85" s="338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29" t="s">
        <v>120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31.15" customHeight="1">
      <c r="A87" s="35"/>
      <c r="B87" s="36"/>
      <c r="C87" s="37"/>
      <c r="D87" s="37"/>
      <c r="E87" s="286" t="str">
        <f>E9</f>
        <v>1413-9 - SO 09 - Priechod pre chodcov – križovatka ulíc Starohájska - Tehelná</v>
      </c>
      <c r="F87" s="339"/>
      <c r="G87" s="339"/>
      <c r="H87" s="33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29" t="s">
        <v>19</v>
      </c>
      <c r="D89" s="37"/>
      <c r="E89" s="37"/>
      <c r="F89" s="27" t="str">
        <f>F12</f>
        <v>Trnava</v>
      </c>
      <c r="G89" s="37"/>
      <c r="H89" s="37"/>
      <c r="I89" s="29" t="s">
        <v>21</v>
      </c>
      <c r="J89" s="71" t="str">
        <f>IF(J12="","",J12)</f>
        <v>4. 7. 2022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9" customHeight="1">
      <c r="A91" s="35"/>
      <c r="B91" s="36"/>
      <c r="C91" s="29" t="s">
        <v>23</v>
      </c>
      <c r="D91" s="37"/>
      <c r="E91" s="37"/>
      <c r="F91" s="27" t="str">
        <f>E15</f>
        <v>Mesto Trnava</v>
      </c>
      <c r="G91" s="37"/>
      <c r="H91" s="37"/>
      <c r="I91" s="29" t="s">
        <v>29</v>
      </c>
      <c r="J91" s="32" t="str">
        <f>E21</f>
        <v>Cykloprojekt spol. s.r.o.,  Ing.Alžbeta Masnicová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6" customHeight="1">
      <c r="A92" s="35"/>
      <c r="B92" s="36"/>
      <c r="C92" s="29" t="s">
        <v>27</v>
      </c>
      <c r="D92" s="37"/>
      <c r="E92" s="37"/>
      <c r="F92" s="27" t="str">
        <f>IF(E18="","",E18)</f>
        <v>Vyplň údaj</v>
      </c>
      <c r="G92" s="37"/>
      <c r="H92" s="37"/>
      <c r="I92" s="29" t="s">
        <v>32</v>
      </c>
      <c r="J92" s="32" t="str">
        <f>E24</f>
        <v xml:space="preserve"> 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67" t="s">
        <v>124</v>
      </c>
      <c r="D94" s="124"/>
      <c r="E94" s="124"/>
      <c r="F94" s="124"/>
      <c r="G94" s="124"/>
      <c r="H94" s="124"/>
      <c r="I94" s="124"/>
      <c r="J94" s="168" t="s">
        <v>125</v>
      </c>
      <c r="K94" s="124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9" t="s">
        <v>126</v>
      </c>
      <c r="D96" s="37"/>
      <c r="E96" s="37"/>
      <c r="F96" s="37"/>
      <c r="G96" s="37"/>
      <c r="H96" s="37"/>
      <c r="I96" s="37"/>
      <c r="J96" s="89">
        <f>J129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7" t="s">
        <v>127</v>
      </c>
    </row>
    <row r="97" spans="1:65" s="9" customFormat="1" ht="24.95" customHeight="1">
      <c r="B97" s="170"/>
      <c r="C97" s="171"/>
      <c r="D97" s="172" t="s">
        <v>128</v>
      </c>
      <c r="E97" s="173"/>
      <c r="F97" s="173"/>
      <c r="G97" s="173"/>
      <c r="H97" s="173"/>
      <c r="I97" s="173"/>
      <c r="J97" s="174">
        <f>J130</f>
        <v>0</v>
      </c>
      <c r="K97" s="171"/>
      <c r="L97" s="175"/>
    </row>
    <row r="98" spans="1:65" s="10" customFormat="1" ht="19.899999999999999" customHeight="1">
      <c r="B98" s="176"/>
      <c r="C98" s="177"/>
      <c r="D98" s="178" t="s">
        <v>129</v>
      </c>
      <c r="E98" s="179"/>
      <c r="F98" s="179"/>
      <c r="G98" s="179"/>
      <c r="H98" s="179"/>
      <c r="I98" s="179"/>
      <c r="J98" s="180">
        <f>J131</f>
        <v>0</v>
      </c>
      <c r="K98" s="177"/>
      <c r="L98" s="181"/>
    </row>
    <row r="99" spans="1:65" s="10" customFormat="1" ht="19.899999999999999" customHeight="1">
      <c r="B99" s="176"/>
      <c r="C99" s="177"/>
      <c r="D99" s="178" t="s">
        <v>130</v>
      </c>
      <c r="E99" s="179"/>
      <c r="F99" s="179"/>
      <c r="G99" s="179"/>
      <c r="H99" s="179"/>
      <c r="I99" s="179"/>
      <c r="J99" s="180">
        <f>J152</f>
        <v>0</v>
      </c>
      <c r="K99" s="177"/>
      <c r="L99" s="181"/>
    </row>
    <row r="100" spans="1:65" s="2" customFormat="1" ht="21.75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5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65" s="2" customFormat="1" ht="6.95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5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65" s="2" customFormat="1" ht="29.25" customHeight="1">
      <c r="A102" s="35"/>
      <c r="B102" s="36"/>
      <c r="C102" s="169" t="s">
        <v>131</v>
      </c>
      <c r="D102" s="37"/>
      <c r="E102" s="37"/>
      <c r="F102" s="37"/>
      <c r="G102" s="37"/>
      <c r="H102" s="37"/>
      <c r="I102" s="37"/>
      <c r="J102" s="182">
        <f>ROUND(J103 + J104 + J105 + J106 + J107 + J108,2)</f>
        <v>0</v>
      </c>
      <c r="K102" s="37"/>
      <c r="L102" s="56"/>
      <c r="N102" s="183" t="s">
        <v>41</v>
      </c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65" s="2" customFormat="1" ht="18" customHeight="1">
      <c r="A103" s="35"/>
      <c r="B103" s="36"/>
      <c r="C103" s="37"/>
      <c r="D103" s="282" t="s">
        <v>132</v>
      </c>
      <c r="E103" s="283"/>
      <c r="F103" s="283"/>
      <c r="G103" s="37"/>
      <c r="H103" s="37"/>
      <c r="I103" s="37"/>
      <c r="J103" s="115">
        <v>0</v>
      </c>
      <c r="K103" s="37"/>
      <c r="L103" s="184"/>
      <c r="M103" s="185"/>
      <c r="N103" s="186" t="s">
        <v>43</v>
      </c>
      <c r="O103" s="185"/>
      <c r="P103" s="185"/>
      <c r="Q103" s="185"/>
      <c r="R103" s="185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5"/>
      <c r="AU103" s="185"/>
      <c r="AV103" s="185"/>
      <c r="AW103" s="185"/>
      <c r="AX103" s="185"/>
      <c r="AY103" s="188" t="s">
        <v>133</v>
      </c>
      <c r="AZ103" s="185"/>
      <c r="BA103" s="185"/>
      <c r="BB103" s="185"/>
      <c r="BC103" s="185"/>
      <c r="BD103" s="185"/>
      <c r="BE103" s="189">
        <f t="shared" ref="BE103:BE108" si="0">IF(N103="základná",J103,0)</f>
        <v>0</v>
      </c>
      <c r="BF103" s="189">
        <f t="shared" ref="BF103:BF108" si="1">IF(N103="znížená",J103,0)</f>
        <v>0</v>
      </c>
      <c r="BG103" s="189">
        <f t="shared" ref="BG103:BG108" si="2">IF(N103="zákl. prenesená",J103,0)</f>
        <v>0</v>
      </c>
      <c r="BH103" s="189">
        <f t="shared" ref="BH103:BH108" si="3">IF(N103="zníž. prenesená",J103,0)</f>
        <v>0</v>
      </c>
      <c r="BI103" s="189">
        <f t="shared" ref="BI103:BI108" si="4">IF(N103="nulová",J103,0)</f>
        <v>0</v>
      </c>
      <c r="BJ103" s="188" t="s">
        <v>134</v>
      </c>
      <c r="BK103" s="185"/>
      <c r="BL103" s="185"/>
      <c r="BM103" s="185"/>
    </row>
    <row r="104" spans="1:65" s="2" customFormat="1" ht="18" customHeight="1">
      <c r="A104" s="35"/>
      <c r="B104" s="36"/>
      <c r="C104" s="37"/>
      <c r="D104" s="282" t="s">
        <v>135</v>
      </c>
      <c r="E104" s="283"/>
      <c r="F104" s="283"/>
      <c r="G104" s="37"/>
      <c r="H104" s="37"/>
      <c r="I104" s="37"/>
      <c r="J104" s="115">
        <v>0</v>
      </c>
      <c r="K104" s="37"/>
      <c r="L104" s="184"/>
      <c r="M104" s="185"/>
      <c r="N104" s="186" t="s">
        <v>43</v>
      </c>
      <c r="O104" s="185"/>
      <c r="P104" s="185"/>
      <c r="Q104" s="185"/>
      <c r="R104" s="185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5"/>
      <c r="AW104" s="185"/>
      <c r="AX104" s="185"/>
      <c r="AY104" s="188" t="s">
        <v>133</v>
      </c>
      <c r="AZ104" s="185"/>
      <c r="BA104" s="185"/>
      <c r="BB104" s="185"/>
      <c r="BC104" s="185"/>
      <c r="BD104" s="185"/>
      <c r="BE104" s="189">
        <f t="shared" si="0"/>
        <v>0</v>
      </c>
      <c r="BF104" s="189">
        <f t="shared" si="1"/>
        <v>0</v>
      </c>
      <c r="BG104" s="189">
        <f t="shared" si="2"/>
        <v>0</v>
      </c>
      <c r="BH104" s="189">
        <f t="shared" si="3"/>
        <v>0</v>
      </c>
      <c r="BI104" s="189">
        <f t="shared" si="4"/>
        <v>0</v>
      </c>
      <c r="BJ104" s="188" t="s">
        <v>134</v>
      </c>
      <c r="BK104" s="185"/>
      <c r="BL104" s="185"/>
      <c r="BM104" s="185"/>
    </row>
    <row r="105" spans="1:65" s="2" customFormat="1" ht="18" customHeight="1">
      <c r="A105" s="35"/>
      <c r="B105" s="36"/>
      <c r="C105" s="37"/>
      <c r="D105" s="282" t="s">
        <v>136</v>
      </c>
      <c r="E105" s="283"/>
      <c r="F105" s="283"/>
      <c r="G105" s="37"/>
      <c r="H105" s="37"/>
      <c r="I105" s="37"/>
      <c r="J105" s="115">
        <v>0</v>
      </c>
      <c r="K105" s="37"/>
      <c r="L105" s="184"/>
      <c r="M105" s="185"/>
      <c r="N105" s="186" t="s">
        <v>43</v>
      </c>
      <c r="O105" s="185"/>
      <c r="P105" s="185"/>
      <c r="Q105" s="185"/>
      <c r="R105" s="185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5"/>
      <c r="AV105" s="185"/>
      <c r="AW105" s="185"/>
      <c r="AX105" s="185"/>
      <c r="AY105" s="188" t="s">
        <v>133</v>
      </c>
      <c r="AZ105" s="185"/>
      <c r="BA105" s="185"/>
      <c r="BB105" s="185"/>
      <c r="BC105" s="185"/>
      <c r="BD105" s="185"/>
      <c r="BE105" s="189">
        <f t="shared" si="0"/>
        <v>0</v>
      </c>
      <c r="BF105" s="189">
        <f t="shared" si="1"/>
        <v>0</v>
      </c>
      <c r="BG105" s="189">
        <f t="shared" si="2"/>
        <v>0</v>
      </c>
      <c r="BH105" s="189">
        <f t="shared" si="3"/>
        <v>0</v>
      </c>
      <c r="BI105" s="189">
        <f t="shared" si="4"/>
        <v>0</v>
      </c>
      <c r="BJ105" s="188" t="s">
        <v>134</v>
      </c>
      <c r="BK105" s="185"/>
      <c r="BL105" s="185"/>
      <c r="BM105" s="185"/>
    </row>
    <row r="106" spans="1:65" s="2" customFormat="1" ht="18" customHeight="1">
      <c r="A106" s="35"/>
      <c r="B106" s="36"/>
      <c r="C106" s="37"/>
      <c r="D106" s="282" t="s">
        <v>137</v>
      </c>
      <c r="E106" s="283"/>
      <c r="F106" s="283"/>
      <c r="G106" s="37"/>
      <c r="H106" s="37"/>
      <c r="I106" s="37"/>
      <c r="J106" s="115">
        <v>0</v>
      </c>
      <c r="K106" s="37"/>
      <c r="L106" s="184"/>
      <c r="M106" s="185"/>
      <c r="N106" s="186" t="s">
        <v>43</v>
      </c>
      <c r="O106" s="185"/>
      <c r="P106" s="185"/>
      <c r="Q106" s="185"/>
      <c r="R106" s="185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5"/>
      <c r="AG106" s="185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5"/>
      <c r="AS106" s="185"/>
      <c r="AT106" s="185"/>
      <c r="AU106" s="185"/>
      <c r="AV106" s="185"/>
      <c r="AW106" s="185"/>
      <c r="AX106" s="185"/>
      <c r="AY106" s="188" t="s">
        <v>133</v>
      </c>
      <c r="AZ106" s="185"/>
      <c r="BA106" s="185"/>
      <c r="BB106" s="185"/>
      <c r="BC106" s="185"/>
      <c r="BD106" s="185"/>
      <c r="BE106" s="189">
        <f t="shared" si="0"/>
        <v>0</v>
      </c>
      <c r="BF106" s="189">
        <f t="shared" si="1"/>
        <v>0</v>
      </c>
      <c r="BG106" s="189">
        <f t="shared" si="2"/>
        <v>0</v>
      </c>
      <c r="BH106" s="189">
        <f t="shared" si="3"/>
        <v>0</v>
      </c>
      <c r="BI106" s="189">
        <f t="shared" si="4"/>
        <v>0</v>
      </c>
      <c r="BJ106" s="188" t="s">
        <v>134</v>
      </c>
      <c r="BK106" s="185"/>
      <c r="BL106" s="185"/>
      <c r="BM106" s="185"/>
    </row>
    <row r="107" spans="1:65" s="2" customFormat="1" ht="18" customHeight="1">
      <c r="A107" s="35"/>
      <c r="B107" s="36"/>
      <c r="C107" s="37"/>
      <c r="D107" s="282" t="s">
        <v>138</v>
      </c>
      <c r="E107" s="283"/>
      <c r="F107" s="283"/>
      <c r="G107" s="37"/>
      <c r="H107" s="37"/>
      <c r="I107" s="37"/>
      <c r="J107" s="115">
        <v>0</v>
      </c>
      <c r="K107" s="37"/>
      <c r="L107" s="184"/>
      <c r="M107" s="185"/>
      <c r="N107" s="186" t="s">
        <v>43</v>
      </c>
      <c r="O107" s="185"/>
      <c r="P107" s="185"/>
      <c r="Q107" s="185"/>
      <c r="R107" s="185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  <c r="AS107" s="185"/>
      <c r="AT107" s="185"/>
      <c r="AU107" s="185"/>
      <c r="AV107" s="185"/>
      <c r="AW107" s="185"/>
      <c r="AX107" s="185"/>
      <c r="AY107" s="188" t="s">
        <v>133</v>
      </c>
      <c r="AZ107" s="185"/>
      <c r="BA107" s="185"/>
      <c r="BB107" s="185"/>
      <c r="BC107" s="185"/>
      <c r="BD107" s="185"/>
      <c r="BE107" s="189">
        <f t="shared" si="0"/>
        <v>0</v>
      </c>
      <c r="BF107" s="189">
        <f t="shared" si="1"/>
        <v>0</v>
      </c>
      <c r="BG107" s="189">
        <f t="shared" si="2"/>
        <v>0</v>
      </c>
      <c r="BH107" s="189">
        <f t="shared" si="3"/>
        <v>0</v>
      </c>
      <c r="BI107" s="189">
        <f t="shared" si="4"/>
        <v>0</v>
      </c>
      <c r="BJ107" s="188" t="s">
        <v>134</v>
      </c>
      <c r="BK107" s="185"/>
      <c r="BL107" s="185"/>
      <c r="BM107" s="185"/>
    </row>
    <row r="108" spans="1:65" s="2" customFormat="1" ht="18" customHeight="1">
      <c r="A108" s="35"/>
      <c r="B108" s="36"/>
      <c r="C108" s="37"/>
      <c r="D108" s="114" t="s">
        <v>139</v>
      </c>
      <c r="E108" s="37"/>
      <c r="F108" s="37"/>
      <c r="G108" s="37"/>
      <c r="H108" s="37"/>
      <c r="I108" s="37"/>
      <c r="J108" s="115">
        <f>ROUND(J30*T108,2)</f>
        <v>0</v>
      </c>
      <c r="K108" s="37"/>
      <c r="L108" s="184"/>
      <c r="M108" s="185"/>
      <c r="N108" s="186" t="s">
        <v>43</v>
      </c>
      <c r="O108" s="185"/>
      <c r="P108" s="185"/>
      <c r="Q108" s="185"/>
      <c r="R108" s="185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185"/>
      <c r="AT108" s="185"/>
      <c r="AU108" s="185"/>
      <c r="AV108" s="185"/>
      <c r="AW108" s="185"/>
      <c r="AX108" s="185"/>
      <c r="AY108" s="188" t="s">
        <v>140</v>
      </c>
      <c r="AZ108" s="185"/>
      <c r="BA108" s="185"/>
      <c r="BB108" s="185"/>
      <c r="BC108" s="185"/>
      <c r="BD108" s="185"/>
      <c r="BE108" s="189">
        <f t="shared" si="0"/>
        <v>0</v>
      </c>
      <c r="BF108" s="189">
        <f t="shared" si="1"/>
        <v>0</v>
      </c>
      <c r="BG108" s="189">
        <f t="shared" si="2"/>
        <v>0</v>
      </c>
      <c r="BH108" s="189">
        <f t="shared" si="3"/>
        <v>0</v>
      </c>
      <c r="BI108" s="189">
        <f t="shared" si="4"/>
        <v>0</v>
      </c>
      <c r="BJ108" s="188" t="s">
        <v>134</v>
      </c>
      <c r="BK108" s="185"/>
      <c r="BL108" s="185"/>
      <c r="BM108" s="185"/>
    </row>
    <row r="109" spans="1:65" s="2" customFormat="1" ht="11.25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65" s="2" customFormat="1" ht="29.25" customHeight="1">
      <c r="A110" s="35"/>
      <c r="B110" s="36"/>
      <c r="C110" s="123" t="s">
        <v>118</v>
      </c>
      <c r="D110" s="124"/>
      <c r="E110" s="124"/>
      <c r="F110" s="124"/>
      <c r="G110" s="124"/>
      <c r="H110" s="124"/>
      <c r="I110" s="124"/>
      <c r="J110" s="125">
        <f>ROUND(J96+J102,2)</f>
        <v>0</v>
      </c>
      <c r="K110" s="124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65" s="2" customFormat="1" ht="6.95" customHeight="1">
      <c r="A111" s="35"/>
      <c r="B111" s="59"/>
      <c r="C111" s="60"/>
      <c r="D111" s="60"/>
      <c r="E111" s="60"/>
      <c r="F111" s="60"/>
      <c r="G111" s="60"/>
      <c r="H111" s="60"/>
      <c r="I111" s="60"/>
      <c r="J111" s="60"/>
      <c r="K111" s="60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pans="1:31" s="2" customFormat="1" ht="6.95" customHeight="1">
      <c r="A115" s="35"/>
      <c r="B115" s="61"/>
      <c r="C115" s="62"/>
      <c r="D115" s="62"/>
      <c r="E115" s="62"/>
      <c r="F115" s="62"/>
      <c r="G115" s="62"/>
      <c r="H115" s="62"/>
      <c r="I115" s="62"/>
      <c r="J115" s="62"/>
      <c r="K115" s="62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24.95" customHeight="1">
      <c r="A116" s="35"/>
      <c r="B116" s="36"/>
      <c r="C116" s="23" t="s">
        <v>141</v>
      </c>
      <c r="D116" s="37"/>
      <c r="E116" s="37"/>
      <c r="F116" s="37"/>
      <c r="G116" s="37"/>
      <c r="H116" s="37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2" customHeight="1">
      <c r="A118" s="35"/>
      <c r="B118" s="36"/>
      <c r="C118" s="29" t="s">
        <v>15</v>
      </c>
      <c r="D118" s="37"/>
      <c r="E118" s="37"/>
      <c r="F118" s="37"/>
      <c r="G118" s="37"/>
      <c r="H118" s="37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27" customHeight="1">
      <c r="A119" s="35"/>
      <c r="B119" s="36"/>
      <c r="C119" s="37"/>
      <c r="D119" s="37"/>
      <c r="E119" s="337" t="str">
        <f>E7</f>
        <v>Zviditeľnenie chodcov na priechodoch pre chodcov v meste Trnava</v>
      </c>
      <c r="F119" s="338"/>
      <c r="G119" s="338"/>
      <c r="H119" s="338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2" customHeight="1">
      <c r="A120" s="35"/>
      <c r="B120" s="36"/>
      <c r="C120" s="29" t="s">
        <v>120</v>
      </c>
      <c r="D120" s="37"/>
      <c r="E120" s="37"/>
      <c r="F120" s="37"/>
      <c r="G120" s="37"/>
      <c r="H120" s="37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31.15" customHeight="1">
      <c r="A121" s="35"/>
      <c r="B121" s="36"/>
      <c r="C121" s="37"/>
      <c r="D121" s="37"/>
      <c r="E121" s="286" t="str">
        <f>E9</f>
        <v>1413-9 - SO 09 - Priechod pre chodcov – križovatka ulíc Starohájska - Tehelná</v>
      </c>
      <c r="F121" s="339"/>
      <c r="G121" s="339"/>
      <c r="H121" s="339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6.9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29" t="s">
        <v>19</v>
      </c>
      <c r="D123" s="37"/>
      <c r="E123" s="37"/>
      <c r="F123" s="27" t="str">
        <f>F12</f>
        <v>Trnava</v>
      </c>
      <c r="G123" s="37"/>
      <c r="H123" s="37"/>
      <c r="I123" s="29" t="s">
        <v>21</v>
      </c>
      <c r="J123" s="71" t="str">
        <f>IF(J12="","",J12)</f>
        <v>4. 7. 2022</v>
      </c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40.9" customHeight="1">
      <c r="A125" s="35"/>
      <c r="B125" s="36"/>
      <c r="C125" s="29" t="s">
        <v>23</v>
      </c>
      <c r="D125" s="37"/>
      <c r="E125" s="37"/>
      <c r="F125" s="27" t="str">
        <f>E15</f>
        <v>Mesto Trnava</v>
      </c>
      <c r="G125" s="37"/>
      <c r="H125" s="37"/>
      <c r="I125" s="29" t="s">
        <v>29</v>
      </c>
      <c r="J125" s="32" t="str">
        <f>E21</f>
        <v>Cykloprojekt spol. s.r.o.,  Ing.Alžbeta Masnicová</v>
      </c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6" customHeight="1">
      <c r="A126" s="35"/>
      <c r="B126" s="36"/>
      <c r="C126" s="29" t="s">
        <v>27</v>
      </c>
      <c r="D126" s="37"/>
      <c r="E126" s="37"/>
      <c r="F126" s="27" t="str">
        <f>IF(E18="","",E18)</f>
        <v>Vyplň údaj</v>
      </c>
      <c r="G126" s="37"/>
      <c r="H126" s="37"/>
      <c r="I126" s="29" t="s">
        <v>32</v>
      </c>
      <c r="J126" s="32" t="str">
        <f>E24</f>
        <v xml:space="preserve"> </v>
      </c>
      <c r="K126" s="37"/>
      <c r="L126" s="5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0.3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11" customFormat="1" ht="29.25" customHeight="1">
      <c r="A128" s="190"/>
      <c r="B128" s="191"/>
      <c r="C128" s="192" t="s">
        <v>142</v>
      </c>
      <c r="D128" s="193" t="s">
        <v>62</v>
      </c>
      <c r="E128" s="193" t="s">
        <v>58</v>
      </c>
      <c r="F128" s="193" t="s">
        <v>59</v>
      </c>
      <c r="G128" s="193" t="s">
        <v>143</v>
      </c>
      <c r="H128" s="193" t="s">
        <v>144</v>
      </c>
      <c r="I128" s="193" t="s">
        <v>145</v>
      </c>
      <c r="J128" s="194" t="s">
        <v>125</v>
      </c>
      <c r="K128" s="195" t="s">
        <v>146</v>
      </c>
      <c r="L128" s="196"/>
      <c r="M128" s="80" t="s">
        <v>1</v>
      </c>
      <c r="N128" s="81" t="s">
        <v>41</v>
      </c>
      <c r="O128" s="81" t="s">
        <v>147</v>
      </c>
      <c r="P128" s="81" t="s">
        <v>148</v>
      </c>
      <c r="Q128" s="81" t="s">
        <v>149</v>
      </c>
      <c r="R128" s="81" t="s">
        <v>150</v>
      </c>
      <c r="S128" s="81" t="s">
        <v>151</v>
      </c>
      <c r="T128" s="82" t="s">
        <v>152</v>
      </c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0"/>
      <c r="AE128" s="190"/>
    </row>
    <row r="129" spans="1:65" s="2" customFormat="1" ht="22.9" customHeight="1">
      <c r="A129" s="35"/>
      <c r="B129" s="36"/>
      <c r="C129" s="87" t="s">
        <v>122</v>
      </c>
      <c r="D129" s="37"/>
      <c r="E129" s="37"/>
      <c r="F129" s="37"/>
      <c r="G129" s="37"/>
      <c r="H129" s="37"/>
      <c r="I129" s="37"/>
      <c r="J129" s="197">
        <f>BK129</f>
        <v>0</v>
      </c>
      <c r="K129" s="37"/>
      <c r="L129" s="38"/>
      <c r="M129" s="83"/>
      <c r="N129" s="198"/>
      <c r="O129" s="84"/>
      <c r="P129" s="199">
        <f>P130</f>
        <v>0</v>
      </c>
      <c r="Q129" s="84"/>
      <c r="R129" s="199">
        <f>R130</f>
        <v>0.82601999999999998</v>
      </c>
      <c r="S129" s="84"/>
      <c r="T129" s="200">
        <f>T130</f>
        <v>0.25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7" t="s">
        <v>76</v>
      </c>
      <c r="AU129" s="17" t="s">
        <v>127</v>
      </c>
      <c r="BK129" s="201">
        <f>BK130</f>
        <v>0</v>
      </c>
    </row>
    <row r="130" spans="1:65" s="12" customFormat="1" ht="25.9" customHeight="1">
      <c r="B130" s="202"/>
      <c r="C130" s="203"/>
      <c r="D130" s="204" t="s">
        <v>76</v>
      </c>
      <c r="E130" s="205" t="s">
        <v>153</v>
      </c>
      <c r="F130" s="205" t="s">
        <v>154</v>
      </c>
      <c r="G130" s="203"/>
      <c r="H130" s="203"/>
      <c r="I130" s="206"/>
      <c r="J130" s="207">
        <f>BK130</f>
        <v>0</v>
      </c>
      <c r="K130" s="203"/>
      <c r="L130" s="208"/>
      <c r="M130" s="209"/>
      <c r="N130" s="210"/>
      <c r="O130" s="210"/>
      <c r="P130" s="211">
        <f>P131+P152</f>
        <v>0</v>
      </c>
      <c r="Q130" s="210"/>
      <c r="R130" s="211">
        <f>R131+R152</f>
        <v>0.82601999999999998</v>
      </c>
      <c r="S130" s="210"/>
      <c r="T130" s="212">
        <f>T131+T152</f>
        <v>0.25</v>
      </c>
      <c r="AR130" s="213" t="s">
        <v>84</v>
      </c>
      <c r="AT130" s="214" t="s">
        <v>76</v>
      </c>
      <c r="AU130" s="214" t="s">
        <v>77</v>
      </c>
      <c r="AY130" s="213" t="s">
        <v>155</v>
      </c>
      <c r="BK130" s="215">
        <f>BK131+BK152</f>
        <v>0</v>
      </c>
    </row>
    <row r="131" spans="1:65" s="12" customFormat="1" ht="22.9" customHeight="1">
      <c r="B131" s="202"/>
      <c r="C131" s="203"/>
      <c r="D131" s="204" t="s">
        <v>76</v>
      </c>
      <c r="E131" s="216" t="s">
        <v>156</v>
      </c>
      <c r="F131" s="216" t="s">
        <v>157</v>
      </c>
      <c r="G131" s="203"/>
      <c r="H131" s="203"/>
      <c r="I131" s="206"/>
      <c r="J131" s="217">
        <f>BK131</f>
        <v>0</v>
      </c>
      <c r="K131" s="203"/>
      <c r="L131" s="208"/>
      <c r="M131" s="209"/>
      <c r="N131" s="210"/>
      <c r="O131" s="210"/>
      <c r="P131" s="211">
        <f>SUM(P132:P151)</f>
        <v>0</v>
      </c>
      <c r="Q131" s="210"/>
      <c r="R131" s="211">
        <f>SUM(R132:R151)</f>
        <v>0.82601999999999998</v>
      </c>
      <c r="S131" s="210"/>
      <c r="T131" s="212">
        <f>SUM(T132:T151)</f>
        <v>0.25</v>
      </c>
      <c r="AR131" s="213" t="s">
        <v>84</v>
      </c>
      <c r="AT131" s="214" t="s">
        <v>76</v>
      </c>
      <c r="AU131" s="214" t="s">
        <v>84</v>
      </c>
      <c r="AY131" s="213" t="s">
        <v>155</v>
      </c>
      <c r="BK131" s="215">
        <f>SUM(BK132:BK151)</f>
        <v>0</v>
      </c>
    </row>
    <row r="132" spans="1:65" s="2" customFormat="1" ht="22.15" customHeight="1">
      <c r="A132" s="35"/>
      <c r="B132" s="36"/>
      <c r="C132" s="218" t="s">
        <v>84</v>
      </c>
      <c r="D132" s="218" t="s">
        <v>158</v>
      </c>
      <c r="E132" s="219" t="s">
        <v>159</v>
      </c>
      <c r="F132" s="220" t="s">
        <v>160</v>
      </c>
      <c r="G132" s="221" t="s">
        <v>161</v>
      </c>
      <c r="H132" s="222">
        <v>3</v>
      </c>
      <c r="I132" s="223"/>
      <c r="J132" s="224">
        <f>ROUND(I132*H132,2)</f>
        <v>0</v>
      </c>
      <c r="K132" s="225"/>
      <c r="L132" s="38"/>
      <c r="M132" s="226" t="s">
        <v>1</v>
      </c>
      <c r="N132" s="227" t="s">
        <v>43</v>
      </c>
      <c r="O132" s="76"/>
      <c r="P132" s="228">
        <f>O132*H132</f>
        <v>0</v>
      </c>
      <c r="Q132" s="228">
        <v>0.22133</v>
      </c>
      <c r="R132" s="228">
        <f>Q132*H132</f>
        <v>0.66398999999999997</v>
      </c>
      <c r="S132" s="228">
        <v>0</v>
      </c>
      <c r="T132" s="22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0" t="s">
        <v>162</v>
      </c>
      <c r="AT132" s="230" t="s">
        <v>158</v>
      </c>
      <c r="AU132" s="230" t="s">
        <v>134</v>
      </c>
      <c r="AY132" s="17" t="s">
        <v>155</v>
      </c>
      <c r="BE132" s="119">
        <f>IF(N132="základná",J132,0)</f>
        <v>0</v>
      </c>
      <c r="BF132" s="119">
        <f>IF(N132="znížená",J132,0)</f>
        <v>0</v>
      </c>
      <c r="BG132" s="119">
        <f>IF(N132="zákl. prenesená",J132,0)</f>
        <v>0</v>
      </c>
      <c r="BH132" s="119">
        <f>IF(N132="zníž. prenesená",J132,0)</f>
        <v>0</v>
      </c>
      <c r="BI132" s="119">
        <f>IF(N132="nulová",J132,0)</f>
        <v>0</v>
      </c>
      <c r="BJ132" s="17" t="s">
        <v>134</v>
      </c>
      <c r="BK132" s="119">
        <f>ROUND(I132*H132,2)</f>
        <v>0</v>
      </c>
      <c r="BL132" s="17" t="s">
        <v>162</v>
      </c>
      <c r="BM132" s="230" t="s">
        <v>163</v>
      </c>
    </row>
    <row r="133" spans="1:65" s="13" customFormat="1" ht="11.25">
      <c r="B133" s="231"/>
      <c r="C133" s="232"/>
      <c r="D133" s="233" t="s">
        <v>164</v>
      </c>
      <c r="E133" s="234" t="s">
        <v>1</v>
      </c>
      <c r="F133" s="235" t="s">
        <v>165</v>
      </c>
      <c r="G133" s="232"/>
      <c r="H133" s="234" t="s">
        <v>1</v>
      </c>
      <c r="I133" s="236"/>
      <c r="J133" s="232"/>
      <c r="K133" s="232"/>
      <c r="L133" s="237"/>
      <c r="M133" s="238"/>
      <c r="N133" s="239"/>
      <c r="O133" s="239"/>
      <c r="P133" s="239"/>
      <c r="Q133" s="239"/>
      <c r="R133" s="239"/>
      <c r="S133" s="239"/>
      <c r="T133" s="240"/>
      <c r="AT133" s="241" t="s">
        <v>164</v>
      </c>
      <c r="AU133" s="241" t="s">
        <v>134</v>
      </c>
      <c r="AV133" s="13" t="s">
        <v>84</v>
      </c>
      <c r="AW133" s="13" t="s">
        <v>31</v>
      </c>
      <c r="AX133" s="13" t="s">
        <v>77</v>
      </c>
      <c r="AY133" s="241" t="s">
        <v>155</v>
      </c>
    </row>
    <row r="134" spans="1:65" s="14" customFormat="1" ht="11.25">
      <c r="B134" s="242"/>
      <c r="C134" s="243"/>
      <c r="D134" s="233" t="s">
        <v>164</v>
      </c>
      <c r="E134" s="244" t="s">
        <v>1</v>
      </c>
      <c r="F134" s="245" t="s">
        <v>254</v>
      </c>
      <c r="G134" s="243"/>
      <c r="H134" s="246">
        <v>2</v>
      </c>
      <c r="I134" s="247"/>
      <c r="J134" s="243"/>
      <c r="K134" s="243"/>
      <c r="L134" s="248"/>
      <c r="M134" s="249"/>
      <c r="N134" s="250"/>
      <c r="O134" s="250"/>
      <c r="P134" s="250"/>
      <c r="Q134" s="250"/>
      <c r="R134" s="250"/>
      <c r="S134" s="250"/>
      <c r="T134" s="251"/>
      <c r="AT134" s="252" t="s">
        <v>164</v>
      </c>
      <c r="AU134" s="252" t="s">
        <v>134</v>
      </c>
      <c r="AV134" s="14" t="s">
        <v>134</v>
      </c>
      <c r="AW134" s="14" t="s">
        <v>31</v>
      </c>
      <c r="AX134" s="14" t="s">
        <v>77</v>
      </c>
      <c r="AY134" s="252" t="s">
        <v>155</v>
      </c>
    </row>
    <row r="135" spans="1:65" s="13" customFormat="1" ht="11.25">
      <c r="B135" s="231"/>
      <c r="C135" s="232"/>
      <c r="D135" s="233" t="s">
        <v>164</v>
      </c>
      <c r="E135" s="234" t="s">
        <v>1</v>
      </c>
      <c r="F135" s="235" t="s">
        <v>484</v>
      </c>
      <c r="G135" s="232"/>
      <c r="H135" s="234" t="s">
        <v>1</v>
      </c>
      <c r="I135" s="236"/>
      <c r="J135" s="232"/>
      <c r="K135" s="232"/>
      <c r="L135" s="237"/>
      <c r="M135" s="238"/>
      <c r="N135" s="239"/>
      <c r="O135" s="239"/>
      <c r="P135" s="239"/>
      <c r="Q135" s="239"/>
      <c r="R135" s="239"/>
      <c r="S135" s="239"/>
      <c r="T135" s="240"/>
      <c r="AT135" s="241" t="s">
        <v>164</v>
      </c>
      <c r="AU135" s="241" t="s">
        <v>134</v>
      </c>
      <c r="AV135" s="13" t="s">
        <v>84</v>
      </c>
      <c r="AW135" s="13" t="s">
        <v>31</v>
      </c>
      <c r="AX135" s="13" t="s">
        <v>77</v>
      </c>
      <c r="AY135" s="241" t="s">
        <v>155</v>
      </c>
    </row>
    <row r="136" spans="1:65" s="14" customFormat="1" ht="11.25">
      <c r="B136" s="242"/>
      <c r="C136" s="243"/>
      <c r="D136" s="233" t="s">
        <v>164</v>
      </c>
      <c r="E136" s="244" t="s">
        <v>1</v>
      </c>
      <c r="F136" s="245" t="s">
        <v>485</v>
      </c>
      <c r="G136" s="243"/>
      <c r="H136" s="246">
        <v>1</v>
      </c>
      <c r="I136" s="247"/>
      <c r="J136" s="243"/>
      <c r="K136" s="243"/>
      <c r="L136" s="248"/>
      <c r="M136" s="249"/>
      <c r="N136" s="250"/>
      <c r="O136" s="250"/>
      <c r="P136" s="250"/>
      <c r="Q136" s="250"/>
      <c r="R136" s="250"/>
      <c r="S136" s="250"/>
      <c r="T136" s="251"/>
      <c r="AT136" s="252" t="s">
        <v>164</v>
      </c>
      <c r="AU136" s="252" t="s">
        <v>134</v>
      </c>
      <c r="AV136" s="14" t="s">
        <v>134</v>
      </c>
      <c r="AW136" s="14" t="s">
        <v>31</v>
      </c>
      <c r="AX136" s="14" t="s">
        <v>77</v>
      </c>
      <c r="AY136" s="252" t="s">
        <v>155</v>
      </c>
    </row>
    <row r="137" spans="1:65" s="15" customFormat="1" ht="11.25">
      <c r="B137" s="269"/>
      <c r="C137" s="270"/>
      <c r="D137" s="233" t="s">
        <v>164</v>
      </c>
      <c r="E137" s="271" t="s">
        <v>1</v>
      </c>
      <c r="F137" s="272" t="s">
        <v>223</v>
      </c>
      <c r="G137" s="270"/>
      <c r="H137" s="273">
        <v>3</v>
      </c>
      <c r="I137" s="274"/>
      <c r="J137" s="270"/>
      <c r="K137" s="270"/>
      <c r="L137" s="275"/>
      <c r="M137" s="276"/>
      <c r="N137" s="277"/>
      <c r="O137" s="277"/>
      <c r="P137" s="277"/>
      <c r="Q137" s="277"/>
      <c r="R137" s="277"/>
      <c r="S137" s="277"/>
      <c r="T137" s="278"/>
      <c r="AT137" s="279" t="s">
        <v>164</v>
      </c>
      <c r="AU137" s="279" t="s">
        <v>134</v>
      </c>
      <c r="AV137" s="15" t="s">
        <v>162</v>
      </c>
      <c r="AW137" s="15" t="s">
        <v>31</v>
      </c>
      <c r="AX137" s="15" t="s">
        <v>84</v>
      </c>
      <c r="AY137" s="279" t="s">
        <v>155</v>
      </c>
    </row>
    <row r="138" spans="1:65" s="2" customFormat="1" ht="22.15" customHeight="1">
      <c r="A138" s="35"/>
      <c r="B138" s="36"/>
      <c r="C138" s="218" t="s">
        <v>134</v>
      </c>
      <c r="D138" s="218" t="s">
        <v>158</v>
      </c>
      <c r="E138" s="219" t="s">
        <v>225</v>
      </c>
      <c r="F138" s="220" t="s">
        <v>226</v>
      </c>
      <c r="G138" s="221" t="s">
        <v>161</v>
      </c>
      <c r="H138" s="222">
        <v>1</v>
      </c>
      <c r="I138" s="223"/>
      <c r="J138" s="224">
        <f>ROUND(I138*H138,2)</f>
        <v>0</v>
      </c>
      <c r="K138" s="225"/>
      <c r="L138" s="38"/>
      <c r="M138" s="226" t="s">
        <v>1</v>
      </c>
      <c r="N138" s="227" t="s">
        <v>43</v>
      </c>
      <c r="O138" s="76"/>
      <c r="P138" s="228">
        <f>O138*H138</f>
        <v>0</v>
      </c>
      <c r="Q138" s="228">
        <v>0.11958000000000001</v>
      </c>
      <c r="R138" s="228">
        <f>Q138*H138</f>
        <v>0.11958000000000001</v>
      </c>
      <c r="S138" s="228">
        <v>0</v>
      </c>
      <c r="T138" s="22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0" t="s">
        <v>162</v>
      </c>
      <c r="AT138" s="230" t="s">
        <v>158</v>
      </c>
      <c r="AU138" s="230" t="s">
        <v>134</v>
      </c>
      <c r="AY138" s="17" t="s">
        <v>155</v>
      </c>
      <c r="BE138" s="119">
        <f>IF(N138="základná",J138,0)</f>
        <v>0</v>
      </c>
      <c r="BF138" s="119">
        <f>IF(N138="znížená",J138,0)</f>
        <v>0</v>
      </c>
      <c r="BG138" s="119">
        <f>IF(N138="zákl. prenesená",J138,0)</f>
        <v>0</v>
      </c>
      <c r="BH138" s="119">
        <f>IF(N138="zníž. prenesená",J138,0)</f>
        <v>0</v>
      </c>
      <c r="BI138" s="119">
        <f>IF(N138="nulová",J138,0)</f>
        <v>0</v>
      </c>
      <c r="BJ138" s="17" t="s">
        <v>134</v>
      </c>
      <c r="BK138" s="119">
        <f>ROUND(I138*H138,2)</f>
        <v>0</v>
      </c>
      <c r="BL138" s="17" t="s">
        <v>162</v>
      </c>
      <c r="BM138" s="230" t="s">
        <v>486</v>
      </c>
    </row>
    <row r="139" spans="1:65" s="2" customFormat="1" ht="14.45" customHeight="1">
      <c r="A139" s="35"/>
      <c r="B139" s="36"/>
      <c r="C139" s="253" t="s">
        <v>171</v>
      </c>
      <c r="D139" s="253" t="s">
        <v>166</v>
      </c>
      <c r="E139" s="254" t="s">
        <v>228</v>
      </c>
      <c r="F139" s="255" t="s">
        <v>229</v>
      </c>
      <c r="G139" s="256" t="s">
        <v>161</v>
      </c>
      <c r="H139" s="257">
        <v>3</v>
      </c>
      <c r="I139" s="258"/>
      <c r="J139" s="259">
        <f>ROUND(I139*H139,2)</f>
        <v>0</v>
      </c>
      <c r="K139" s="260"/>
      <c r="L139" s="261"/>
      <c r="M139" s="262" t="s">
        <v>1</v>
      </c>
      <c r="N139" s="263" t="s">
        <v>43</v>
      </c>
      <c r="O139" s="76"/>
      <c r="P139" s="228">
        <f>O139*H139</f>
        <v>0</v>
      </c>
      <c r="Q139" s="228">
        <v>1.0000000000000001E-5</v>
      </c>
      <c r="R139" s="228">
        <f>Q139*H139</f>
        <v>3.0000000000000004E-5</v>
      </c>
      <c r="S139" s="228">
        <v>0</v>
      </c>
      <c r="T139" s="22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0" t="s">
        <v>169</v>
      </c>
      <c r="AT139" s="230" t="s">
        <v>166</v>
      </c>
      <c r="AU139" s="230" t="s">
        <v>134</v>
      </c>
      <c r="AY139" s="17" t="s">
        <v>155</v>
      </c>
      <c r="BE139" s="119">
        <f>IF(N139="základná",J139,0)</f>
        <v>0</v>
      </c>
      <c r="BF139" s="119">
        <f>IF(N139="znížená",J139,0)</f>
        <v>0</v>
      </c>
      <c r="BG139" s="119">
        <f>IF(N139="zákl. prenesená",J139,0)</f>
        <v>0</v>
      </c>
      <c r="BH139" s="119">
        <f>IF(N139="zníž. prenesená",J139,0)</f>
        <v>0</v>
      </c>
      <c r="BI139" s="119">
        <f>IF(N139="nulová",J139,0)</f>
        <v>0</v>
      </c>
      <c r="BJ139" s="17" t="s">
        <v>134</v>
      </c>
      <c r="BK139" s="119">
        <f>ROUND(I139*H139,2)</f>
        <v>0</v>
      </c>
      <c r="BL139" s="17" t="s">
        <v>162</v>
      </c>
      <c r="BM139" s="230" t="s">
        <v>487</v>
      </c>
    </row>
    <row r="140" spans="1:65" s="2" customFormat="1" ht="14.45" customHeight="1">
      <c r="A140" s="35"/>
      <c r="B140" s="36"/>
      <c r="C140" s="253" t="s">
        <v>162</v>
      </c>
      <c r="D140" s="253" t="s">
        <v>166</v>
      </c>
      <c r="E140" s="254" t="s">
        <v>231</v>
      </c>
      <c r="F140" s="255" t="s">
        <v>232</v>
      </c>
      <c r="G140" s="256" t="s">
        <v>161</v>
      </c>
      <c r="H140" s="257">
        <v>1</v>
      </c>
      <c r="I140" s="258"/>
      <c r="J140" s="259">
        <f>ROUND(I140*H140,2)</f>
        <v>0</v>
      </c>
      <c r="K140" s="260"/>
      <c r="L140" s="261"/>
      <c r="M140" s="262" t="s">
        <v>1</v>
      </c>
      <c r="N140" s="263" t="s">
        <v>43</v>
      </c>
      <c r="O140" s="76"/>
      <c r="P140" s="228">
        <f>O140*H140</f>
        <v>0</v>
      </c>
      <c r="Q140" s="228">
        <v>1.4E-3</v>
      </c>
      <c r="R140" s="228">
        <f>Q140*H140</f>
        <v>1.4E-3</v>
      </c>
      <c r="S140" s="228">
        <v>0</v>
      </c>
      <c r="T140" s="229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0" t="s">
        <v>169</v>
      </c>
      <c r="AT140" s="230" t="s">
        <v>166</v>
      </c>
      <c r="AU140" s="230" t="s">
        <v>134</v>
      </c>
      <c r="AY140" s="17" t="s">
        <v>155</v>
      </c>
      <c r="BE140" s="119">
        <f>IF(N140="základná",J140,0)</f>
        <v>0</v>
      </c>
      <c r="BF140" s="119">
        <f>IF(N140="znížená",J140,0)</f>
        <v>0</v>
      </c>
      <c r="BG140" s="119">
        <f>IF(N140="zákl. prenesená",J140,0)</f>
        <v>0</v>
      </c>
      <c r="BH140" s="119">
        <f>IF(N140="zníž. prenesená",J140,0)</f>
        <v>0</v>
      </c>
      <c r="BI140" s="119">
        <f>IF(N140="nulová",J140,0)</f>
        <v>0</v>
      </c>
      <c r="BJ140" s="17" t="s">
        <v>134</v>
      </c>
      <c r="BK140" s="119">
        <f>ROUND(I140*H140,2)</f>
        <v>0</v>
      </c>
      <c r="BL140" s="17" t="s">
        <v>162</v>
      </c>
      <c r="BM140" s="230" t="s">
        <v>488</v>
      </c>
    </row>
    <row r="141" spans="1:65" s="2" customFormat="1" ht="14.45" customHeight="1">
      <c r="A141" s="35"/>
      <c r="B141" s="36"/>
      <c r="C141" s="253" t="s">
        <v>183</v>
      </c>
      <c r="D141" s="253" t="s">
        <v>166</v>
      </c>
      <c r="E141" s="254" t="s">
        <v>234</v>
      </c>
      <c r="F141" s="255" t="s">
        <v>235</v>
      </c>
      <c r="G141" s="256" t="s">
        <v>161</v>
      </c>
      <c r="H141" s="257">
        <v>1</v>
      </c>
      <c r="I141" s="258"/>
      <c r="J141" s="259">
        <f>ROUND(I141*H141,2)</f>
        <v>0</v>
      </c>
      <c r="K141" s="260"/>
      <c r="L141" s="261"/>
      <c r="M141" s="262" t="s">
        <v>1</v>
      </c>
      <c r="N141" s="263" t="s">
        <v>43</v>
      </c>
      <c r="O141" s="76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0" t="s">
        <v>169</v>
      </c>
      <c r="AT141" s="230" t="s">
        <v>166</v>
      </c>
      <c r="AU141" s="230" t="s">
        <v>134</v>
      </c>
      <c r="AY141" s="17" t="s">
        <v>155</v>
      </c>
      <c r="BE141" s="119">
        <f>IF(N141="základná",J141,0)</f>
        <v>0</v>
      </c>
      <c r="BF141" s="119">
        <f>IF(N141="znížená",J141,0)</f>
        <v>0</v>
      </c>
      <c r="BG141" s="119">
        <f>IF(N141="zákl. prenesená",J141,0)</f>
        <v>0</v>
      </c>
      <c r="BH141" s="119">
        <f>IF(N141="zníž. prenesená",J141,0)</f>
        <v>0</v>
      </c>
      <c r="BI141" s="119">
        <f>IF(N141="nulová",J141,0)</f>
        <v>0</v>
      </c>
      <c r="BJ141" s="17" t="s">
        <v>134</v>
      </c>
      <c r="BK141" s="119">
        <f>ROUND(I141*H141,2)</f>
        <v>0</v>
      </c>
      <c r="BL141" s="17" t="s">
        <v>162</v>
      </c>
      <c r="BM141" s="230" t="s">
        <v>489</v>
      </c>
    </row>
    <row r="142" spans="1:65" s="2" customFormat="1" ht="34.9" customHeight="1">
      <c r="A142" s="35"/>
      <c r="B142" s="36"/>
      <c r="C142" s="218" t="s">
        <v>187</v>
      </c>
      <c r="D142" s="218" t="s">
        <v>158</v>
      </c>
      <c r="E142" s="219" t="s">
        <v>178</v>
      </c>
      <c r="F142" s="220" t="s">
        <v>179</v>
      </c>
      <c r="G142" s="221" t="s">
        <v>180</v>
      </c>
      <c r="H142" s="222">
        <v>14</v>
      </c>
      <c r="I142" s="223"/>
      <c r="J142" s="224">
        <f>ROUND(I142*H142,2)</f>
        <v>0</v>
      </c>
      <c r="K142" s="225"/>
      <c r="L142" s="38"/>
      <c r="M142" s="226" t="s">
        <v>1</v>
      </c>
      <c r="N142" s="227" t="s">
        <v>43</v>
      </c>
      <c r="O142" s="76"/>
      <c r="P142" s="228">
        <f>O142*H142</f>
        <v>0</v>
      </c>
      <c r="Q142" s="228">
        <v>2.9199999999999999E-3</v>
      </c>
      <c r="R142" s="228">
        <f>Q142*H142</f>
        <v>4.088E-2</v>
      </c>
      <c r="S142" s="228">
        <v>0</v>
      </c>
      <c r="T142" s="229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0" t="s">
        <v>162</v>
      </c>
      <c r="AT142" s="230" t="s">
        <v>158</v>
      </c>
      <c r="AU142" s="230" t="s">
        <v>134</v>
      </c>
      <c r="AY142" s="17" t="s">
        <v>155</v>
      </c>
      <c r="BE142" s="119">
        <f>IF(N142="základná",J142,0)</f>
        <v>0</v>
      </c>
      <c r="BF142" s="119">
        <f>IF(N142="znížená",J142,0)</f>
        <v>0</v>
      </c>
      <c r="BG142" s="119">
        <f>IF(N142="zákl. prenesená",J142,0)</f>
        <v>0</v>
      </c>
      <c r="BH142" s="119">
        <f>IF(N142="zníž. prenesená",J142,0)</f>
        <v>0</v>
      </c>
      <c r="BI142" s="119">
        <f>IF(N142="nulová",J142,0)</f>
        <v>0</v>
      </c>
      <c r="BJ142" s="17" t="s">
        <v>134</v>
      </c>
      <c r="BK142" s="119">
        <f>ROUND(I142*H142,2)</f>
        <v>0</v>
      </c>
      <c r="BL142" s="17" t="s">
        <v>162</v>
      </c>
      <c r="BM142" s="230" t="s">
        <v>181</v>
      </c>
    </row>
    <row r="143" spans="1:65" s="14" customFormat="1" ht="11.25">
      <c r="B143" s="242"/>
      <c r="C143" s="243"/>
      <c r="D143" s="233" t="s">
        <v>164</v>
      </c>
      <c r="E143" s="244" t="s">
        <v>1</v>
      </c>
      <c r="F143" s="245" t="s">
        <v>469</v>
      </c>
      <c r="G143" s="243"/>
      <c r="H143" s="246">
        <v>14</v>
      </c>
      <c r="I143" s="247"/>
      <c r="J143" s="243"/>
      <c r="K143" s="243"/>
      <c r="L143" s="248"/>
      <c r="M143" s="249"/>
      <c r="N143" s="250"/>
      <c r="O143" s="250"/>
      <c r="P143" s="250"/>
      <c r="Q143" s="250"/>
      <c r="R143" s="250"/>
      <c r="S143" s="250"/>
      <c r="T143" s="251"/>
      <c r="AT143" s="252" t="s">
        <v>164</v>
      </c>
      <c r="AU143" s="252" t="s">
        <v>134</v>
      </c>
      <c r="AV143" s="14" t="s">
        <v>134</v>
      </c>
      <c r="AW143" s="14" t="s">
        <v>31</v>
      </c>
      <c r="AX143" s="14" t="s">
        <v>84</v>
      </c>
      <c r="AY143" s="252" t="s">
        <v>155</v>
      </c>
    </row>
    <row r="144" spans="1:65" s="2" customFormat="1" ht="22.15" customHeight="1">
      <c r="A144" s="35"/>
      <c r="B144" s="36"/>
      <c r="C144" s="218" t="s">
        <v>191</v>
      </c>
      <c r="D144" s="218" t="s">
        <v>158</v>
      </c>
      <c r="E144" s="219" t="s">
        <v>188</v>
      </c>
      <c r="F144" s="220" t="s">
        <v>189</v>
      </c>
      <c r="G144" s="221" t="s">
        <v>180</v>
      </c>
      <c r="H144" s="222">
        <v>14</v>
      </c>
      <c r="I144" s="223"/>
      <c r="J144" s="224">
        <f>ROUND(I144*H144,2)</f>
        <v>0</v>
      </c>
      <c r="K144" s="225"/>
      <c r="L144" s="38"/>
      <c r="M144" s="226" t="s">
        <v>1</v>
      </c>
      <c r="N144" s="227" t="s">
        <v>43</v>
      </c>
      <c r="O144" s="76"/>
      <c r="P144" s="228">
        <f>O144*H144</f>
        <v>0</v>
      </c>
      <c r="Q144" s="228">
        <v>1.0000000000000001E-5</v>
      </c>
      <c r="R144" s="228">
        <f>Q144*H144</f>
        <v>1.4000000000000001E-4</v>
      </c>
      <c r="S144" s="228">
        <v>0</v>
      </c>
      <c r="T144" s="22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0" t="s">
        <v>162</v>
      </c>
      <c r="AT144" s="230" t="s">
        <v>158</v>
      </c>
      <c r="AU144" s="230" t="s">
        <v>134</v>
      </c>
      <c r="AY144" s="17" t="s">
        <v>155</v>
      </c>
      <c r="BE144" s="119">
        <f>IF(N144="základná",J144,0)</f>
        <v>0</v>
      </c>
      <c r="BF144" s="119">
        <f>IF(N144="znížená",J144,0)</f>
        <v>0</v>
      </c>
      <c r="BG144" s="119">
        <f>IF(N144="zákl. prenesená",J144,0)</f>
        <v>0</v>
      </c>
      <c r="BH144" s="119">
        <f>IF(N144="zníž. prenesená",J144,0)</f>
        <v>0</v>
      </c>
      <c r="BI144" s="119">
        <f>IF(N144="nulová",J144,0)</f>
        <v>0</v>
      </c>
      <c r="BJ144" s="17" t="s">
        <v>134</v>
      </c>
      <c r="BK144" s="119">
        <f>ROUND(I144*H144,2)</f>
        <v>0</v>
      </c>
      <c r="BL144" s="17" t="s">
        <v>162</v>
      </c>
      <c r="BM144" s="230" t="s">
        <v>190</v>
      </c>
    </row>
    <row r="145" spans="1:65" s="2" customFormat="1" ht="14.45" customHeight="1">
      <c r="A145" s="35"/>
      <c r="B145" s="36"/>
      <c r="C145" s="218" t="s">
        <v>169</v>
      </c>
      <c r="D145" s="218" t="s">
        <v>158</v>
      </c>
      <c r="E145" s="219" t="s">
        <v>240</v>
      </c>
      <c r="F145" s="220" t="s">
        <v>241</v>
      </c>
      <c r="G145" s="221" t="s">
        <v>161</v>
      </c>
      <c r="H145" s="222">
        <v>3</v>
      </c>
      <c r="I145" s="223"/>
      <c r="J145" s="224">
        <f>ROUND(I145*H145,2)</f>
        <v>0</v>
      </c>
      <c r="K145" s="225"/>
      <c r="L145" s="38"/>
      <c r="M145" s="226" t="s">
        <v>1</v>
      </c>
      <c r="N145" s="227" t="s">
        <v>43</v>
      </c>
      <c r="O145" s="76"/>
      <c r="P145" s="228">
        <f>O145*H145</f>
        <v>0</v>
      </c>
      <c r="Q145" s="228">
        <v>0</v>
      </c>
      <c r="R145" s="228">
        <f>Q145*H145</f>
        <v>0</v>
      </c>
      <c r="S145" s="228">
        <v>8.2000000000000003E-2</v>
      </c>
      <c r="T145" s="229">
        <f>S145*H145</f>
        <v>0.246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0" t="s">
        <v>162</v>
      </c>
      <c r="AT145" s="230" t="s">
        <v>158</v>
      </c>
      <c r="AU145" s="230" t="s">
        <v>134</v>
      </c>
      <c r="AY145" s="17" t="s">
        <v>155</v>
      </c>
      <c r="BE145" s="119">
        <f>IF(N145="základná",J145,0)</f>
        <v>0</v>
      </c>
      <c r="BF145" s="119">
        <f>IF(N145="znížená",J145,0)</f>
        <v>0</v>
      </c>
      <c r="BG145" s="119">
        <f>IF(N145="zákl. prenesená",J145,0)</f>
        <v>0</v>
      </c>
      <c r="BH145" s="119">
        <f>IF(N145="zníž. prenesená",J145,0)</f>
        <v>0</v>
      </c>
      <c r="BI145" s="119">
        <f>IF(N145="nulová",J145,0)</f>
        <v>0</v>
      </c>
      <c r="BJ145" s="17" t="s">
        <v>134</v>
      </c>
      <c r="BK145" s="119">
        <f>ROUND(I145*H145,2)</f>
        <v>0</v>
      </c>
      <c r="BL145" s="17" t="s">
        <v>162</v>
      </c>
      <c r="BM145" s="230" t="s">
        <v>490</v>
      </c>
    </row>
    <row r="146" spans="1:65" s="2" customFormat="1" ht="22.15" customHeight="1">
      <c r="A146" s="35"/>
      <c r="B146" s="36"/>
      <c r="C146" s="218" t="s">
        <v>156</v>
      </c>
      <c r="D146" s="218" t="s">
        <v>158</v>
      </c>
      <c r="E146" s="219" t="s">
        <v>244</v>
      </c>
      <c r="F146" s="220" t="s">
        <v>245</v>
      </c>
      <c r="G146" s="221" t="s">
        <v>161</v>
      </c>
      <c r="H146" s="222">
        <v>1</v>
      </c>
      <c r="I146" s="223"/>
      <c r="J146" s="224">
        <f>ROUND(I146*H146,2)</f>
        <v>0</v>
      </c>
      <c r="K146" s="225"/>
      <c r="L146" s="38"/>
      <c r="M146" s="226" t="s">
        <v>1</v>
      </c>
      <c r="N146" s="227" t="s">
        <v>43</v>
      </c>
      <c r="O146" s="76"/>
      <c r="P146" s="228">
        <f>O146*H146</f>
        <v>0</v>
      </c>
      <c r="Q146" s="228">
        <v>0</v>
      </c>
      <c r="R146" s="228">
        <f>Q146*H146</f>
        <v>0</v>
      </c>
      <c r="S146" s="228">
        <v>4.0000000000000001E-3</v>
      </c>
      <c r="T146" s="229">
        <f>S146*H146</f>
        <v>4.0000000000000001E-3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0" t="s">
        <v>162</v>
      </c>
      <c r="AT146" s="230" t="s">
        <v>158</v>
      </c>
      <c r="AU146" s="230" t="s">
        <v>134</v>
      </c>
      <c r="AY146" s="17" t="s">
        <v>155</v>
      </c>
      <c r="BE146" s="119">
        <f>IF(N146="základná",J146,0)</f>
        <v>0</v>
      </c>
      <c r="BF146" s="119">
        <f>IF(N146="znížená",J146,0)</f>
        <v>0</v>
      </c>
      <c r="BG146" s="119">
        <f>IF(N146="zákl. prenesená",J146,0)</f>
        <v>0</v>
      </c>
      <c r="BH146" s="119">
        <f>IF(N146="zníž. prenesená",J146,0)</f>
        <v>0</v>
      </c>
      <c r="BI146" s="119">
        <f>IF(N146="nulová",J146,0)</f>
        <v>0</v>
      </c>
      <c r="BJ146" s="17" t="s">
        <v>134</v>
      </c>
      <c r="BK146" s="119">
        <f>ROUND(I146*H146,2)</f>
        <v>0</v>
      </c>
      <c r="BL146" s="17" t="s">
        <v>162</v>
      </c>
      <c r="BM146" s="230" t="s">
        <v>491</v>
      </c>
    </row>
    <row r="147" spans="1:65" s="2" customFormat="1" ht="30" customHeight="1">
      <c r="A147" s="35"/>
      <c r="B147" s="36"/>
      <c r="C147" s="218" t="s">
        <v>202</v>
      </c>
      <c r="D147" s="218" t="s">
        <v>158</v>
      </c>
      <c r="E147" s="219" t="s">
        <v>198</v>
      </c>
      <c r="F147" s="220" t="s">
        <v>199</v>
      </c>
      <c r="G147" s="221" t="s">
        <v>200</v>
      </c>
      <c r="H147" s="222">
        <v>0.25</v>
      </c>
      <c r="I147" s="223"/>
      <c r="J147" s="224">
        <f>ROUND(I147*H147,2)</f>
        <v>0</v>
      </c>
      <c r="K147" s="225"/>
      <c r="L147" s="38"/>
      <c r="M147" s="226" t="s">
        <v>1</v>
      </c>
      <c r="N147" s="227" t="s">
        <v>43</v>
      </c>
      <c r="O147" s="76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0" t="s">
        <v>162</v>
      </c>
      <c r="AT147" s="230" t="s">
        <v>158</v>
      </c>
      <c r="AU147" s="230" t="s">
        <v>134</v>
      </c>
      <c r="AY147" s="17" t="s">
        <v>155</v>
      </c>
      <c r="BE147" s="119">
        <f>IF(N147="základná",J147,0)</f>
        <v>0</v>
      </c>
      <c r="BF147" s="119">
        <f>IF(N147="znížená",J147,0)</f>
        <v>0</v>
      </c>
      <c r="BG147" s="119">
        <f>IF(N147="zákl. prenesená",J147,0)</f>
        <v>0</v>
      </c>
      <c r="BH147" s="119">
        <f>IF(N147="zníž. prenesená",J147,0)</f>
        <v>0</v>
      </c>
      <c r="BI147" s="119">
        <f>IF(N147="nulová",J147,0)</f>
        <v>0</v>
      </c>
      <c r="BJ147" s="17" t="s">
        <v>134</v>
      </c>
      <c r="BK147" s="119">
        <f>ROUND(I147*H147,2)</f>
        <v>0</v>
      </c>
      <c r="BL147" s="17" t="s">
        <v>162</v>
      </c>
      <c r="BM147" s="230" t="s">
        <v>201</v>
      </c>
    </row>
    <row r="148" spans="1:65" s="2" customFormat="1" ht="22.15" customHeight="1">
      <c r="A148" s="35"/>
      <c r="B148" s="36"/>
      <c r="C148" s="218" t="s">
        <v>207</v>
      </c>
      <c r="D148" s="218" t="s">
        <v>158</v>
      </c>
      <c r="E148" s="219" t="s">
        <v>203</v>
      </c>
      <c r="F148" s="220" t="s">
        <v>204</v>
      </c>
      <c r="G148" s="221" t="s">
        <v>200</v>
      </c>
      <c r="H148" s="222">
        <v>1</v>
      </c>
      <c r="I148" s="223"/>
      <c r="J148" s="224">
        <f>ROUND(I148*H148,2)</f>
        <v>0</v>
      </c>
      <c r="K148" s="225"/>
      <c r="L148" s="38"/>
      <c r="M148" s="226" t="s">
        <v>1</v>
      </c>
      <c r="N148" s="227" t="s">
        <v>43</v>
      </c>
      <c r="O148" s="76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0" t="s">
        <v>162</v>
      </c>
      <c r="AT148" s="230" t="s">
        <v>158</v>
      </c>
      <c r="AU148" s="230" t="s">
        <v>134</v>
      </c>
      <c r="AY148" s="17" t="s">
        <v>155</v>
      </c>
      <c r="BE148" s="119">
        <f>IF(N148="základná",J148,0)</f>
        <v>0</v>
      </c>
      <c r="BF148" s="119">
        <f>IF(N148="znížená",J148,0)</f>
        <v>0</v>
      </c>
      <c r="BG148" s="119">
        <f>IF(N148="zákl. prenesená",J148,0)</f>
        <v>0</v>
      </c>
      <c r="BH148" s="119">
        <f>IF(N148="zníž. prenesená",J148,0)</f>
        <v>0</v>
      </c>
      <c r="BI148" s="119">
        <f>IF(N148="nulová",J148,0)</f>
        <v>0</v>
      </c>
      <c r="BJ148" s="17" t="s">
        <v>134</v>
      </c>
      <c r="BK148" s="119">
        <f>ROUND(I148*H148,2)</f>
        <v>0</v>
      </c>
      <c r="BL148" s="17" t="s">
        <v>162</v>
      </c>
      <c r="BM148" s="230" t="s">
        <v>205</v>
      </c>
    </row>
    <row r="149" spans="1:65" s="14" customFormat="1" ht="11.25">
      <c r="B149" s="242"/>
      <c r="C149" s="243"/>
      <c r="D149" s="233" t="s">
        <v>164</v>
      </c>
      <c r="E149" s="243"/>
      <c r="F149" s="245" t="s">
        <v>492</v>
      </c>
      <c r="G149" s="243"/>
      <c r="H149" s="246">
        <v>1</v>
      </c>
      <c r="I149" s="247"/>
      <c r="J149" s="243"/>
      <c r="K149" s="243"/>
      <c r="L149" s="248"/>
      <c r="M149" s="249"/>
      <c r="N149" s="250"/>
      <c r="O149" s="250"/>
      <c r="P149" s="250"/>
      <c r="Q149" s="250"/>
      <c r="R149" s="250"/>
      <c r="S149" s="250"/>
      <c r="T149" s="251"/>
      <c r="AT149" s="252" t="s">
        <v>164</v>
      </c>
      <c r="AU149" s="252" t="s">
        <v>134</v>
      </c>
      <c r="AV149" s="14" t="s">
        <v>134</v>
      </c>
      <c r="AW149" s="14" t="s">
        <v>4</v>
      </c>
      <c r="AX149" s="14" t="s">
        <v>84</v>
      </c>
      <c r="AY149" s="252" t="s">
        <v>155</v>
      </c>
    </row>
    <row r="150" spans="1:65" s="2" customFormat="1" ht="22.15" customHeight="1">
      <c r="A150" s="35"/>
      <c r="B150" s="36"/>
      <c r="C150" s="218" t="s">
        <v>211</v>
      </c>
      <c r="D150" s="218" t="s">
        <v>158</v>
      </c>
      <c r="E150" s="219" t="s">
        <v>208</v>
      </c>
      <c r="F150" s="220" t="s">
        <v>209</v>
      </c>
      <c r="G150" s="221" t="s">
        <v>200</v>
      </c>
      <c r="H150" s="222">
        <v>0.25</v>
      </c>
      <c r="I150" s="223"/>
      <c r="J150" s="224">
        <f>ROUND(I150*H150,2)</f>
        <v>0</v>
      </c>
      <c r="K150" s="225"/>
      <c r="L150" s="38"/>
      <c r="M150" s="226" t="s">
        <v>1</v>
      </c>
      <c r="N150" s="227" t="s">
        <v>43</v>
      </c>
      <c r="O150" s="76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0" t="s">
        <v>162</v>
      </c>
      <c r="AT150" s="230" t="s">
        <v>158</v>
      </c>
      <c r="AU150" s="230" t="s">
        <v>134</v>
      </c>
      <c r="AY150" s="17" t="s">
        <v>155</v>
      </c>
      <c r="BE150" s="119">
        <f>IF(N150="základná",J150,0)</f>
        <v>0</v>
      </c>
      <c r="BF150" s="119">
        <f>IF(N150="znížená",J150,0)</f>
        <v>0</v>
      </c>
      <c r="BG150" s="119">
        <f>IF(N150="zákl. prenesená",J150,0)</f>
        <v>0</v>
      </c>
      <c r="BH150" s="119">
        <f>IF(N150="zníž. prenesená",J150,0)</f>
        <v>0</v>
      </c>
      <c r="BI150" s="119">
        <f>IF(N150="nulová",J150,0)</f>
        <v>0</v>
      </c>
      <c r="BJ150" s="17" t="s">
        <v>134</v>
      </c>
      <c r="BK150" s="119">
        <f>ROUND(I150*H150,2)</f>
        <v>0</v>
      </c>
      <c r="BL150" s="17" t="s">
        <v>162</v>
      </c>
      <c r="BM150" s="230" t="s">
        <v>210</v>
      </c>
    </row>
    <row r="151" spans="1:65" s="2" customFormat="1" ht="22.15" customHeight="1">
      <c r="A151" s="35"/>
      <c r="B151" s="36"/>
      <c r="C151" s="218" t="s">
        <v>217</v>
      </c>
      <c r="D151" s="218" t="s">
        <v>158</v>
      </c>
      <c r="E151" s="219" t="s">
        <v>212</v>
      </c>
      <c r="F151" s="220" t="s">
        <v>213</v>
      </c>
      <c r="G151" s="221" t="s">
        <v>200</v>
      </c>
      <c r="H151" s="222">
        <v>0.25</v>
      </c>
      <c r="I151" s="223"/>
      <c r="J151" s="224">
        <f>ROUND(I151*H151,2)</f>
        <v>0</v>
      </c>
      <c r="K151" s="225"/>
      <c r="L151" s="38"/>
      <c r="M151" s="226" t="s">
        <v>1</v>
      </c>
      <c r="N151" s="227" t="s">
        <v>43</v>
      </c>
      <c r="O151" s="76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0" t="s">
        <v>162</v>
      </c>
      <c r="AT151" s="230" t="s">
        <v>158</v>
      </c>
      <c r="AU151" s="230" t="s">
        <v>134</v>
      </c>
      <c r="AY151" s="17" t="s">
        <v>155</v>
      </c>
      <c r="BE151" s="119">
        <f>IF(N151="základná",J151,0)</f>
        <v>0</v>
      </c>
      <c r="BF151" s="119">
        <f>IF(N151="znížená",J151,0)</f>
        <v>0</v>
      </c>
      <c r="BG151" s="119">
        <f>IF(N151="zákl. prenesená",J151,0)</f>
        <v>0</v>
      </c>
      <c r="BH151" s="119">
        <f>IF(N151="zníž. prenesená",J151,0)</f>
        <v>0</v>
      </c>
      <c r="BI151" s="119">
        <f>IF(N151="nulová",J151,0)</f>
        <v>0</v>
      </c>
      <c r="BJ151" s="17" t="s">
        <v>134</v>
      </c>
      <c r="BK151" s="119">
        <f>ROUND(I151*H151,2)</f>
        <v>0</v>
      </c>
      <c r="BL151" s="17" t="s">
        <v>162</v>
      </c>
      <c r="BM151" s="230" t="s">
        <v>214</v>
      </c>
    </row>
    <row r="152" spans="1:65" s="12" customFormat="1" ht="22.9" customHeight="1">
      <c r="B152" s="202"/>
      <c r="C152" s="203"/>
      <c r="D152" s="204" t="s">
        <v>76</v>
      </c>
      <c r="E152" s="216" t="s">
        <v>215</v>
      </c>
      <c r="F152" s="216" t="s">
        <v>216</v>
      </c>
      <c r="G152" s="203"/>
      <c r="H152" s="203"/>
      <c r="I152" s="206"/>
      <c r="J152" s="217">
        <f>BK152</f>
        <v>0</v>
      </c>
      <c r="K152" s="203"/>
      <c r="L152" s="208"/>
      <c r="M152" s="209"/>
      <c r="N152" s="210"/>
      <c r="O152" s="210"/>
      <c r="P152" s="211">
        <f>P153</f>
        <v>0</v>
      </c>
      <c r="Q152" s="210"/>
      <c r="R152" s="211">
        <f>R153</f>
        <v>0</v>
      </c>
      <c r="S152" s="210"/>
      <c r="T152" s="212">
        <f>T153</f>
        <v>0</v>
      </c>
      <c r="AR152" s="213" t="s">
        <v>84</v>
      </c>
      <c r="AT152" s="214" t="s">
        <v>76</v>
      </c>
      <c r="AU152" s="214" t="s">
        <v>84</v>
      </c>
      <c r="AY152" s="213" t="s">
        <v>155</v>
      </c>
      <c r="BK152" s="215">
        <f>BK153</f>
        <v>0</v>
      </c>
    </row>
    <row r="153" spans="1:65" s="2" customFormat="1" ht="22.15" customHeight="1">
      <c r="A153" s="35"/>
      <c r="B153" s="36"/>
      <c r="C153" s="218" t="s">
        <v>248</v>
      </c>
      <c r="D153" s="218" t="s">
        <v>158</v>
      </c>
      <c r="E153" s="219" t="s">
        <v>218</v>
      </c>
      <c r="F153" s="220" t="s">
        <v>219</v>
      </c>
      <c r="G153" s="221" t="s">
        <v>200</v>
      </c>
      <c r="H153" s="222">
        <v>0.82599999999999996</v>
      </c>
      <c r="I153" s="223"/>
      <c r="J153" s="224">
        <f>ROUND(I153*H153,2)</f>
        <v>0</v>
      </c>
      <c r="K153" s="225"/>
      <c r="L153" s="38"/>
      <c r="M153" s="264" t="s">
        <v>1</v>
      </c>
      <c r="N153" s="265" t="s">
        <v>43</v>
      </c>
      <c r="O153" s="266"/>
      <c r="P153" s="267">
        <f>O153*H153</f>
        <v>0</v>
      </c>
      <c r="Q153" s="267">
        <v>0</v>
      </c>
      <c r="R153" s="267">
        <f>Q153*H153</f>
        <v>0</v>
      </c>
      <c r="S153" s="267">
        <v>0</v>
      </c>
      <c r="T153" s="268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0" t="s">
        <v>162</v>
      </c>
      <c r="AT153" s="230" t="s">
        <v>158</v>
      </c>
      <c r="AU153" s="230" t="s">
        <v>134</v>
      </c>
      <c r="AY153" s="17" t="s">
        <v>155</v>
      </c>
      <c r="BE153" s="119">
        <f>IF(N153="základná",J153,0)</f>
        <v>0</v>
      </c>
      <c r="BF153" s="119">
        <f>IF(N153="znížená",J153,0)</f>
        <v>0</v>
      </c>
      <c r="BG153" s="119">
        <f>IF(N153="zákl. prenesená",J153,0)</f>
        <v>0</v>
      </c>
      <c r="BH153" s="119">
        <f>IF(N153="zníž. prenesená",J153,0)</f>
        <v>0</v>
      </c>
      <c r="BI153" s="119">
        <f>IF(N153="nulová",J153,0)</f>
        <v>0</v>
      </c>
      <c r="BJ153" s="17" t="s">
        <v>134</v>
      </c>
      <c r="BK153" s="119">
        <f>ROUND(I153*H153,2)</f>
        <v>0</v>
      </c>
      <c r="BL153" s="17" t="s">
        <v>162</v>
      </c>
      <c r="BM153" s="230" t="s">
        <v>220</v>
      </c>
    </row>
    <row r="154" spans="1:65" s="2" customFormat="1" ht="6.95" customHeight="1">
      <c r="A154" s="35"/>
      <c r="B154" s="59"/>
      <c r="C154" s="60"/>
      <c r="D154" s="60"/>
      <c r="E154" s="60"/>
      <c r="F154" s="60"/>
      <c r="G154" s="60"/>
      <c r="H154" s="60"/>
      <c r="I154" s="60"/>
      <c r="J154" s="60"/>
      <c r="K154" s="60"/>
      <c r="L154" s="38"/>
      <c r="M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</row>
  </sheetData>
  <sheetProtection algorithmName="SHA-512" hashValue="bCGhv3sl3EXTSjMjxCpoEB9H2WrElz0pVFsBUtEikSVCncm/AJW7WBwGI9lCGzg0ZFLSF1xNjnGoYIT8nBR/Fg==" saltValue="IsD/yfShL2NXBP+Kpgd3PfGRsa31LzpmRu7oGK14Q9gSQjTIhoTr9suJf4Sx5AsFiG7Yem4S8hxDvHcWtTj7Bg==" spinCount="100000" sheet="1" objects="1" scenarios="1" formatColumns="0" formatRows="0" autoFilter="0"/>
  <autoFilter ref="C128:K153" xr:uid="{00000000-0009-0000-0000-000006000000}"/>
  <mergeCells count="14">
    <mergeCell ref="D107:F107"/>
    <mergeCell ref="E119:H119"/>
    <mergeCell ref="E121:H121"/>
    <mergeCell ref="L2:V2"/>
    <mergeCell ref="E87:H87"/>
    <mergeCell ref="D103:F103"/>
    <mergeCell ref="D104:F104"/>
    <mergeCell ref="D105:F105"/>
    <mergeCell ref="D106:F106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58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54.5" style="1" customWidth="1"/>
    <col min="7" max="7" width="8" style="1" customWidth="1"/>
    <col min="8" max="8" width="15" style="1" customWidth="1"/>
    <col min="9" max="9" width="16.83203125" style="1" customWidth="1"/>
    <col min="10" max="10" width="23.83203125" style="1" customWidth="1"/>
    <col min="11" max="11" width="23.83203125" style="1" hidden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AT2" s="17" t="s">
        <v>103</v>
      </c>
    </row>
    <row r="3" spans="1:46" s="1" customFormat="1" ht="6.95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0"/>
      <c r="AT3" s="17" t="s">
        <v>77</v>
      </c>
    </row>
    <row r="4" spans="1:46" s="1" customFormat="1" ht="24.95" customHeight="1">
      <c r="B4" s="20"/>
      <c r="D4" s="128" t="s">
        <v>119</v>
      </c>
      <c r="L4" s="20"/>
      <c r="M4" s="129" t="s">
        <v>9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30" t="s">
        <v>15</v>
      </c>
      <c r="L6" s="20"/>
    </row>
    <row r="7" spans="1:46" s="1" customFormat="1" ht="27" customHeight="1">
      <c r="B7" s="20"/>
      <c r="E7" s="330" t="str">
        <f>'Rekapitulácia stavby'!K6</f>
        <v>Zviditeľnenie chodcov na priechodoch pre chodcov v meste Trnava</v>
      </c>
      <c r="F7" s="331"/>
      <c r="G7" s="331"/>
      <c r="H7" s="331"/>
      <c r="L7" s="20"/>
    </row>
    <row r="8" spans="1:46" s="2" customFormat="1" ht="12" customHeight="1">
      <c r="A8" s="35"/>
      <c r="B8" s="38"/>
      <c r="C8" s="35"/>
      <c r="D8" s="130" t="s">
        <v>120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31.15" customHeight="1">
      <c r="A9" s="35"/>
      <c r="B9" s="38"/>
      <c r="C9" s="35"/>
      <c r="D9" s="35"/>
      <c r="E9" s="332" t="s">
        <v>493</v>
      </c>
      <c r="F9" s="333"/>
      <c r="G9" s="333"/>
      <c r="H9" s="333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38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8"/>
      <c r="C11" s="35"/>
      <c r="D11" s="130" t="s">
        <v>17</v>
      </c>
      <c r="E11" s="35"/>
      <c r="F11" s="131" t="s">
        <v>1</v>
      </c>
      <c r="G11" s="35"/>
      <c r="H11" s="35"/>
      <c r="I11" s="130" t="s">
        <v>18</v>
      </c>
      <c r="J11" s="131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8"/>
      <c r="C12" s="35"/>
      <c r="D12" s="130" t="s">
        <v>19</v>
      </c>
      <c r="E12" s="35"/>
      <c r="F12" s="131" t="s">
        <v>20</v>
      </c>
      <c r="G12" s="35"/>
      <c r="H12" s="35"/>
      <c r="I12" s="130" t="s">
        <v>21</v>
      </c>
      <c r="J12" s="132" t="str">
        <f>'Rekapitulácia stavby'!AN8</f>
        <v>4. 7. 2022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8"/>
      <c r="C14" s="35"/>
      <c r="D14" s="130" t="s">
        <v>23</v>
      </c>
      <c r="E14" s="35"/>
      <c r="F14" s="35"/>
      <c r="G14" s="35"/>
      <c r="H14" s="35"/>
      <c r="I14" s="130" t="s">
        <v>24</v>
      </c>
      <c r="J14" s="131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8"/>
      <c r="C15" s="35"/>
      <c r="D15" s="35"/>
      <c r="E15" s="131" t="s">
        <v>25</v>
      </c>
      <c r="F15" s="35"/>
      <c r="G15" s="35"/>
      <c r="H15" s="35"/>
      <c r="I15" s="130" t="s">
        <v>26</v>
      </c>
      <c r="J15" s="131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38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8"/>
      <c r="C17" s="35"/>
      <c r="D17" s="130" t="s">
        <v>27</v>
      </c>
      <c r="E17" s="35"/>
      <c r="F17" s="35"/>
      <c r="G17" s="35"/>
      <c r="H17" s="35"/>
      <c r="I17" s="130" t="s">
        <v>24</v>
      </c>
      <c r="J17" s="30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8"/>
      <c r="C18" s="35"/>
      <c r="D18" s="35"/>
      <c r="E18" s="334" t="str">
        <f>'Rekapitulácia stavby'!E14</f>
        <v>Vyplň údaj</v>
      </c>
      <c r="F18" s="335"/>
      <c r="G18" s="335"/>
      <c r="H18" s="335"/>
      <c r="I18" s="130" t="s">
        <v>26</v>
      </c>
      <c r="J18" s="30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8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8"/>
      <c r="C20" s="35"/>
      <c r="D20" s="130" t="s">
        <v>29</v>
      </c>
      <c r="E20" s="35"/>
      <c r="F20" s="35"/>
      <c r="G20" s="35"/>
      <c r="H20" s="35"/>
      <c r="I20" s="130" t="s">
        <v>24</v>
      </c>
      <c r="J20" s="131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8"/>
      <c r="C21" s="35"/>
      <c r="D21" s="35"/>
      <c r="E21" s="131" t="s">
        <v>30</v>
      </c>
      <c r="F21" s="35"/>
      <c r="G21" s="35"/>
      <c r="H21" s="35"/>
      <c r="I21" s="130" t="s">
        <v>26</v>
      </c>
      <c r="J21" s="131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8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8"/>
      <c r="C23" s="35"/>
      <c r="D23" s="130" t="s">
        <v>32</v>
      </c>
      <c r="E23" s="35"/>
      <c r="F23" s="35"/>
      <c r="G23" s="35"/>
      <c r="H23" s="35"/>
      <c r="I23" s="130" t="s">
        <v>24</v>
      </c>
      <c r="J23" s="131" t="str">
        <f>IF('Rekapitulácia stavby'!AN19="","",'Rekapitulácia stavby'!AN19)</f>
        <v/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8"/>
      <c r="C24" s="35"/>
      <c r="D24" s="35"/>
      <c r="E24" s="131" t="str">
        <f>IF('Rekapitulácia stavby'!E20="","",'Rekapitulácia stavby'!E20)</f>
        <v xml:space="preserve"> </v>
      </c>
      <c r="F24" s="35"/>
      <c r="G24" s="35"/>
      <c r="H24" s="35"/>
      <c r="I24" s="130" t="s">
        <v>26</v>
      </c>
      <c r="J24" s="131" t="str">
        <f>IF('Rekapitulácia stavby'!AN20="","",'Rekapitulácia stavby'!AN20)</f>
        <v/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8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8"/>
      <c r="C26" s="35"/>
      <c r="D26" s="130" t="s">
        <v>34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33"/>
      <c r="B27" s="134"/>
      <c r="C27" s="133"/>
      <c r="D27" s="133"/>
      <c r="E27" s="336" t="s">
        <v>1</v>
      </c>
      <c r="F27" s="336"/>
      <c r="G27" s="336"/>
      <c r="H27" s="336"/>
      <c r="I27" s="133"/>
      <c r="J27" s="133"/>
      <c r="K27" s="133"/>
      <c r="L27" s="135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</row>
    <row r="28" spans="1:31" s="2" customFormat="1" ht="6.95" customHeight="1">
      <c r="A28" s="35"/>
      <c r="B28" s="38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8"/>
      <c r="C29" s="35"/>
      <c r="D29" s="136"/>
      <c r="E29" s="136"/>
      <c r="F29" s="136"/>
      <c r="G29" s="136"/>
      <c r="H29" s="136"/>
      <c r="I29" s="136"/>
      <c r="J29" s="136"/>
      <c r="K29" s="136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8"/>
      <c r="C30" s="35"/>
      <c r="D30" s="131" t="s">
        <v>122</v>
      </c>
      <c r="E30" s="35"/>
      <c r="F30" s="35"/>
      <c r="G30" s="35"/>
      <c r="H30" s="35"/>
      <c r="I30" s="35"/>
      <c r="J30" s="137">
        <f>J96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8"/>
      <c r="C31" s="35"/>
      <c r="D31" s="138" t="s">
        <v>113</v>
      </c>
      <c r="E31" s="35"/>
      <c r="F31" s="35"/>
      <c r="G31" s="35"/>
      <c r="H31" s="35"/>
      <c r="I31" s="35"/>
      <c r="J31" s="137">
        <f>J102</f>
        <v>0</v>
      </c>
      <c r="K31" s="35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38"/>
      <c r="C32" s="35"/>
      <c r="D32" s="139" t="s">
        <v>37</v>
      </c>
      <c r="E32" s="35"/>
      <c r="F32" s="35"/>
      <c r="G32" s="35"/>
      <c r="H32" s="35"/>
      <c r="I32" s="35"/>
      <c r="J32" s="140">
        <f>ROUND(J30 + J31, 2)</f>
        <v>0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38"/>
      <c r="C33" s="35"/>
      <c r="D33" s="136"/>
      <c r="E33" s="136"/>
      <c r="F33" s="136"/>
      <c r="G33" s="136"/>
      <c r="H33" s="136"/>
      <c r="I33" s="136"/>
      <c r="J33" s="136"/>
      <c r="K33" s="136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38"/>
      <c r="C34" s="35"/>
      <c r="D34" s="35"/>
      <c r="E34" s="35"/>
      <c r="F34" s="141" t="s">
        <v>39</v>
      </c>
      <c r="G34" s="35"/>
      <c r="H34" s="35"/>
      <c r="I34" s="141" t="s">
        <v>38</v>
      </c>
      <c r="J34" s="141" t="s">
        <v>40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8"/>
      <c r="C35" s="35"/>
      <c r="D35" s="142" t="s">
        <v>41</v>
      </c>
      <c r="E35" s="143" t="s">
        <v>42</v>
      </c>
      <c r="F35" s="144">
        <f>ROUND((SUM(BE102:BE109) + SUM(BE129:BE157)),  2)</f>
        <v>0</v>
      </c>
      <c r="G35" s="145"/>
      <c r="H35" s="145"/>
      <c r="I35" s="146">
        <v>0.2</v>
      </c>
      <c r="J35" s="144">
        <f>ROUND(((SUM(BE102:BE109) + SUM(BE129:BE157))*I35),  2)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8"/>
      <c r="C36" s="35"/>
      <c r="D36" s="35"/>
      <c r="E36" s="143" t="s">
        <v>43</v>
      </c>
      <c r="F36" s="144">
        <f>ROUND((SUM(BF102:BF109) + SUM(BF129:BF157)),  2)</f>
        <v>0</v>
      </c>
      <c r="G36" s="145"/>
      <c r="H36" s="145"/>
      <c r="I36" s="146">
        <v>0.2</v>
      </c>
      <c r="J36" s="144">
        <f>ROUND(((SUM(BF102:BF109) + SUM(BF129:BF157))*I36),  2)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38"/>
      <c r="C37" s="35"/>
      <c r="D37" s="35"/>
      <c r="E37" s="130" t="s">
        <v>44</v>
      </c>
      <c r="F37" s="147">
        <f>ROUND((SUM(BG102:BG109) + SUM(BG129:BG157)),  2)</f>
        <v>0</v>
      </c>
      <c r="G37" s="35"/>
      <c r="H37" s="35"/>
      <c r="I37" s="148">
        <v>0.2</v>
      </c>
      <c r="J37" s="147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8"/>
      <c r="C38" s="35"/>
      <c r="D38" s="35"/>
      <c r="E38" s="130" t="s">
        <v>45</v>
      </c>
      <c r="F38" s="147">
        <f>ROUND((SUM(BH102:BH109) + SUM(BH129:BH157)),  2)</f>
        <v>0</v>
      </c>
      <c r="G38" s="35"/>
      <c r="H38" s="35"/>
      <c r="I38" s="148">
        <v>0.2</v>
      </c>
      <c r="J38" s="147">
        <f>0</f>
        <v>0</v>
      </c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8"/>
      <c r="C39" s="35"/>
      <c r="D39" s="35"/>
      <c r="E39" s="143" t="s">
        <v>46</v>
      </c>
      <c r="F39" s="144">
        <f>ROUND((SUM(BI102:BI109) + SUM(BI129:BI157)),  2)</f>
        <v>0</v>
      </c>
      <c r="G39" s="145"/>
      <c r="H39" s="145"/>
      <c r="I39" s="146">
        <v>0</v>
      </c>
      <c r="J39" s="144">
        <f>0</f>
        <v>0</v>
      </c>
      <c r="K39" s="35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38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38"/>
      <c r="C41" s="149"/>
      <c r="D41" s="150" t="s">
        <v>47</v>
      </c>
      <c r="E41" s="151"/>
      <c r="F41" s="151"/>
      <c r="G41" s="152" t="s">
        <v>48</v>
      </c>
      <c r="H41" s="153" t="s">
        <v>49</v>
      </c>
      <c r="I41" s="151"/>
      <c r="J41" s="154">
        <f>SUM(J32:J39)</f>
        <v>0</v>
      </c>
      <c r="K41" s="155"/>
      <c r="L41" s="5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38"/>
      <c r="C42" s="35"/>
      <c r="D42" s="35"/>
      <c r="E42" s="35"/>
      <c r="F42" s="35"/>
      <c r="G42" s="35"/>
      <c r="H42" s="35"/>
      <c r="I42" s="35"/>
      <c r="J42" s="35"/>
      <c r="K42" s="35"/>
      <c r="L42" s="5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6"/>
      <c r="D50" s="156" t="s">
        <v>50</v>
      </c>
      <c r="E50" s="157"/>
      <c r="F50" s="157"/>
      <c r="G50" s="156" t="s">
        <v>51</v>
      </c>
      <c r="H50" s="157"/>
      <c r="I50" s="157"/>
      <c r="J50" s="157"/>
      <c r="K50" s="157"/>
      <c r="L50" s="56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5"/>
      <c r="B61" s="38"/>
      <c r="C61" s="35"/>
      <c r="D61" s="158" t="s">
        <v>52</v>
      </c>
      <c r="E61" s="159"/>
      <c r="F61" s="160" t="s">
        <v>53</v>
      </c>
      <c r="G61" s="158" t="s">
        <v>52</v>
      </c>
      <c r="H61" s="159"/>
      <c r="I61" s="159"/>
      <c r="J61" s="161" t="s">
        <v>53</v>
      </c>
      <c r="K61" s="159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5"/>
      <c r="B65" s="38"/>
      <c r="C65" s="35"/>
      <c r="D65" s="156" t="s">
        <v>54</v>
      </c>
      <c r="E65" s="162"/>
      <c r="F65" s="162"/>
      <c r="G65" s="156" t="s">
        <v>55</v>
      </c>
      <c r="H65" s="162"/>
      <c r="I65" s="162"/>
      <c r="J65" s="162"/>
      <c r="K65" s="162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5"/>
      <c r="B76" s="38"/>
      <c r="C76" s="35"/>
      <c r="D76" s="158" t="s">
        <v>52</v>
      </c>
      <c r="E76" s="159"/>
      <c r="F76" s="160" t="s">
        <v>53</v>
      </c>
      <c r="G76" s="158" t="s">
        <v>52</v>
      </c>
      <c r="H76" s="159"/>
      <c r="I76" s="159"/>
      <c r="J76" s="161" t="s">
        <v>53</v>
      </c>
      <c r="K76" s="159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3" t="s">
        <v>123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27" customHeight="1">
      <c r="A85" s="35"/>
      <c r="B85" s="36"/>
      <c r="C85" s="37"/>
      <c r="D85" s="37"/>
      <c r="E85" s="337" t="str">
        <f>E7</f>
        <v>Zviditeľnenie chodcov na priechodoch pre chodcov v meste Trnava</v>
      </c>
      <c r="F85" s="338"/>
      <c r="G85" s="338"/>
      <c r="H85" s="338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29" t="s">
        <v>120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31.15" customHeight="1">
      <c r="A87" s="35"/>
      <c r="B87" s="36"/>
      <c r="C87" s="37"/>
      <c r="D87" s="37"/>
      <c r="E87" s="286" t="str">
        <f>E9</f>
        <v>1413-12 - SO 12 - Priechod pre chodcov – križovatka Kollárova – Športová – rameno Kollárova</v>
      </c>
      <c r="F87" s="339"/>
      <c r="G87" s="339"/>
      <c r="H87" s="33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29" t="s">
        <v>19</v>
      </c>
      <c r="D89" s="37"/>
      <c r="E89" s="37"/>
      <c r="F89" s="27" t="str">
        <f>F12</f>
        <v>Trnava</v>
      </c>
      <c r="G89" s="37"/>
      <c r="H89" s="37"/>
      <c r="I89" s="29" t="s">
        <v>21</v>
      </c>
      <c r="J89" s="71" t="str">
        <f>IF(J12="","",J12)</f>
        <v>4. 7. 2022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9" customHeight="1">
      <c r="A91" s="35"/>
      <c r="B91" s="36"/>
      <c r="C91" s="29" t="s">
        <v>23</v>
      </c>
      <c r="D91" s="37"/>
      <c r="E91" s="37"/>
      <c r="F91" s="27" t="str">
        <f>E15</f>
        <v>Mesto Trnava</v>
      </c>
      <c r="G91" s="37"/>
      <c r="H91" s="37"/>
      <c r="I91" s="29" t="s">
        <v>29</v>
      </c>
      <c r="J91" s="32" t="str">
        <f>E21</f>
        <v>Cykloprojekt spol. s.r.o.,  Ing.Alžbeta Masnicová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6" customHeight="1">
      <c r="A92" s="35"/>
      <c r="B92" s="36"/>
      <c r="C92" s="29" t="s">
        <v>27</v>
      </c>
      <c r="D92" s="37"/>
      <c r="E92" s="37"/>
      <c r="F92" s="27" t="str">
        <f>IF(E18="","",E18)</f>
        <v>Vyplň údaj</v>
      </c>
      <c r="G92" s="37"/>
      <c r="H92" s="37"/>
      <c r="I92" s="29" t="s">
        <v>32</v>
      </c>
      <c r="J92" s="32" t="str">
        <f>E24</f>
        <v xml:space="preserve"> 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67" t="s">
        <v>124</v>
      </c>
      <c r="D94" s="124"/>
      <c r="E94" s="124"/>
      <c r="F94" s="124"/>
      <c r="G94" s="124"/>
      <c r="H94" s="124"/>
      <c r="I94" s="124"/>
      <c r="J94" s="168" t="s">
        <v>125</v>
      </c>
      <c r="K94" s="124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9" t="s">
        <v>126</v>
      </c>
      <c r="D96" s="37"/>
      <c r="E96" s="37"/>
      <c r="F96" s="37"/>
      <c r="G96" s="37"/>
      <c r="H96" s="37"/>
      <c r="I96" s="37"/>
      <c r="J96" s="89">
        <f>J129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7" t="s">
        <v>127</v>
      </c>
    </row>
    <row r="97" spans="1:65" s="9" customFormat="1" ht="24.95" customHeight="1">
      <c r="B97" s="170"/>
      <c r="C97" s="171"/>
      <c r="D97" s="172" t="s">
        <v>128</v>
      </c>
      <c r="E97" s="173"/>
      <c r="F97" s="173"/>
      <c r="G97" s="173"/>
      <c r="H97" s="173"/>
      <c r="I97" s="173"/>
      <c r="J97" s="174">
        <f>J130</f>
        <v>0</v>
      </c>
      <c r="K97" s="171"/>
      <c r="L97" s="175"/>
    </row>
    <row r="98" spans="1:65" s="10" customFormat="1" ht="19.899999999999999" customHeight="1">
      <c r="B98" s="176"/>
      <c r="C98" s="177"/>
      <c r="D98" s="178" t="s">
        <v>129</v>
      </c>
      <c r="E98" s="179"/>
      <c r="F98" s="179"/>
      <c r="G98" s="179"/>
      <c r="H98" s="179"/>
      <c r="I98" s="179"/>
      <c r="J98" s="180">
        <f>J131</f>
        <v>0</v>
      </c>
      <c r="K98" s="177"/>
      <c r="L98" s="181"/>
    </row>
    <row r="99" spans="1:65" s="10" customFormat="1" ht="19.899999999999999" customHeight="1">
      <c r="B99" s="176"/>
      <c r="C99" s="177"/>
      <c r="D99" s="178" t="s">
        <v>130</v>
      </c>
      <c r="E99" s="179"/>
      <c r="F99" s="179"/>
      <c r="G99" s="179"/>
      <c r="H99" s="179"/>
      <c r="I99" s="179"/>
      <c r="J99" s="180">
        <f>J156</f>
        <v>0</v>
      </c>
      <c r="K99" s="177"/>
      <c r="L99" s="181"/>
    </row>
    <row r="100" spans="1:65" s="2" customFormat="1" ht="21.75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5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65" s="2" customFormat="1" ht="6.95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5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65" s="2" customFormat="1" ht="29.25" customHeight="1">
      <c r="A102" s="35"/>
      <c r="B102" s="36"/>
      <c r="C102" s="169" t="s">
        <v>131</v>
      </c>
      <c r="D102" s="37"/>
      <c r="E102" s="37"/>
      <c r="F102" s="37"/>
      <c r="G102" s="37"/>
      <c r="H102" s="37"/>
      <c r="I102" s="37"/>
      <c r="J102" s="182">
        <f>ROUND(J103 + J104 + J105 + J106 + J107 + J108,2)</f>
        <v>0</v>
      </c>
      <c r="K102" s="37"/>
      <c r="L102" s="56"/>
      <c r="N102" s="183" t="s">
        <v>41</v>
      </c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65" s="2" customFormat="1" ht="18" customHeight="1">
      <c r="A103" s="35"/>
      <c r="B103" s="36"/>
      <c r="C103" s="37"/>
      <c r="D103" s="282" t="s">
        <v>132</v>
      </c>
      <c r="E103" s="283"/>
      <c r="F103" s="283"/>
      <c r="G103" s="37"/>
      <c r="H103" s="37"/>
      <c r="I103" s="37"/>
      <c r="J103" s="115">
        <v>0</v>
      </c>
      <c r="K103" s="37"/>
      <c r="L103" s="184"/>
      <c r="M103" s="185"/>
      <c r="N103" s="186" t="s">
        <v>43</v>
      </c>
      <c r="O103" s="185"/>
      <c r="P103" s="185"/>
      <c r="Q103" s="185"/>
      <c r="R103" s="185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5"/>
      <c r="AU103" s="185"/>
      <c r="AV103" s="185"/>
      <c r="AW103" s="185"/>
      <c r="AX103" s="185"/>
      <c r="AY103" s="188" t="s">
        <v>133</v>
      </c>
      <c r="AZ103" s="185"/>
      <c r="BA103" s="185"/>
      <c r="BB103" s="185"/>
      <c r="BC103" s="185"/>
      <c r="BD103" s="185"/>
      <c r="BE103" s="189">
        <f t="shared" ref="BE103:BE108" si="0">IF(N103="základná",J103,0)</f>
        <v>0</v>
      </c>
      <c r="BF103" s="189">
        <f t="shared" ref="BF103:BF108" si="1">IF(N103="znížená",J103,0)</f>
        <v>0</v>
      </c>
      <c r="BG103" s="189">
        <f t="shared" ref="BG103:BG108" si="2">IF(N103="zákl. prenesená",J103,0)</f>
        <v>0</v>
      </c>
      <c r="BH103" s="189">
        <f t="shared" ref="BH103:BH108" si="3">IF(N103="zníž. prenesená",J103,0)</f>
        <v>0</v>
      </c>
      <c r="BI103" s="189">
        <f t="shared" ref="BI103:BI108" si="4">IF(N103="nulová",J103,0)</f>
        <v>0</v>
      </c>
      <c r="BJ103" s="188" t="s">
        <v>134</v>
      </c>
      <c r="BK103" s="185"/>
      <c r="BL103" s="185"/>
      <c r="BM103" s="185"/>
    </row>
    <row r="104" spans="1:65" s="2" customFormat="1" ht="18" customHeight="1">
      <c r="A104" s="35"/>
      <c r="B104" s="36"/>
      <c r="C104" s="37"/>
      <c r="D104" s="282" t="s">
        <v>135</v>
      </c>
      <c r="E104" s="283"/>
      <c r="F104" s="283"/>
      <c r="G104" s="37"/>
      <c r="H104" s="37"/>
      <c r="I104" s="37"/>
      <c r="J104" s="115">
        <v>0</v>
      </c>
      <c r="K104" s="37"/>
      <c r="L104" s="184"/>
      <c r="M104" s="185"/>
      <c r="N104" s="186" t="s">
        <v>43</v>
      </c>
      <c r="O104" s="185"/>
      <c r="P104" s="185"/>
      <c r="Q104" s="185"/>
      <c r="R104" s="185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5"/>
      <c r="AW104" s="185"/>
      <c r="AX104" s="185"/>
      <c r="AY104" s="188" t="s">
        <v>133</v>
      </c>
      <c r="AZ104" s="185"/>
      <c r="BA104" s="185"/>
      <c r="BB104" s="185"/>
      <c r="BC104" s="185"/>
      <c r="BD104" s="185"/>
      <c r="BE104" s="189">
        <f t="shared" si="0"/>
        <v>0</v>
      </c>
      <c r="BF104" s="189">
        <f t="shared" si="1"/>
        <v>0</v>
      </c>
      <c r="BG104" s="189">
        <f t="shared" si="2"/>
        <v>0</v>
      </c>
      <c r="BH104" s="189">
        <f t="shared" si="3"/>
        <v>0</v>
      </c>
      <c r="BI104" s="189">
        <f t="shared" si="4"/>
        <v>0</v>
      </c>
      <c r="BJ104" s="188" t="s">
        <v>134</v>
      </c>
      <c r="BK104" s="185"/>
      <c r="BL104" s="185"/>
      <c r="BM104" s="185"/>
    </row>
    <row r="105" spans="1:65" s="2" customFormat="1" ht="18" customHeight="1">
      <c r="A105" s="35"/>
      <c r="B105" s="36"/>
      <c r="C105" s="37"/>
      <c r="D105" s="282" t="s">
        <v>136</v>
      </c>
      <c r="E105" s="283"/>
      <c r="F105" s="283"/>
      <c r="G105" s="37"/>
      <c r="H105" s="37"/>
      <c r="I105" s="37"/>
      <c r="J105" s="115">
        <v>0</v>
      </c>
      <c r="K105" s="37"/>
      <c r="L105" s="184"/>
      <c r="M105" s="185"/>
      <c r="N105" s="186" t="s">
        <v>43</v>
      </c>
      <c r="O105" s="185"/>
      <c r="P105" s="185"/>
      <c r="Q105" s="185"/>
      <c r="R105" s="185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5"/>
      <c r="AV105" s="185"/>
      <c r="AW105" s="185"/>
      <c r="AX105" s="185"/>
      <c r="AY105" s="188" t="s">
        <v>133</v>
      </c>
      <c r="AZ105" s="185"/>
      <c r="BA105" s="185"/>
      <c r="BB105" s="185"/>
      <c r="BC105" s="185"/>
      <c r="BD105" s="185"/>
      <c r="BE105" s="189">
        <f t="shared" si="0"/>
        <v>0</v>
      </c>
      <c r="BF105" s="189">
        <f t="shared" si="1"/>
        <v>0</v>
      </c>
      <c r="BG105" s="189">
        <f t="shared" si="2"/>
        <v>0</v>
      </c>
      <c r="BH105" s="189">
        <f t="shared" si="3"/>
        <v>0</v>
      </c>
      <c r="BI105" s="189">
        <f t="shared" si="4"/>
        <v>0</v>
      </c>
      <c r="BJ105" s="188" t="s">
        <v>134</v>
      </c>
      <c r="BK105" s="185"/>
      <c r="BL105" s="185"/>
      <c r="BM105" s="185"/>
    </row>
    <row r="106" spans="1:65" s="2" customFormat="1" ht="18" customHeight="1">
      <c r="A106" s="35"/>
      <c r="B106" s="36"/>
      <c r="C106" s="37"/>
      <c r="D106" s="282" t="s">
        <v>137</v>
      </c>
      <c r="E106" s="283"/>
      <c r="F106" s="283"/>
      <c r="G106" s="37"/>
      <c r="H106" s="37"/>
      <c r="I106" s="37"/>
      <c r="J106" s="115">
        <v>0</v>
      </c>
      <c r="K106" s="37"/>
      <c r="L106" s="184"/>
      <c r="M106" s="185"/>
      <c r="N106" s="186" t="s">
        <v>43</v>
      </c>
      <c r="O106" s="185"/>
      <c r="P106" s="185"/>
      <c r="Q106" s="185"/>
      <c r="R106" s="185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5"/>
      <c r="AG106" s="185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5"/>
      <c r="AS106" s="185"/>
      <c r="AT106" s="185"/>
      <c r="AU106" s="185"/>
      <c r="AV106" s="185"/>
      <c r="AW106" s="185"/>
      <c r="AX106" s="185"/>
      <c r="AY106" s="188" t="s">
        <v>133</v>
      </c>
      <c r="AZ106" s="185"/>
      <c r="BA106" s="185"/>
      <c r="BB106" s="185"/>
      <c r="BC106" s="185"/>
      <c r="BD106" s="185"/>
      <c r="BE106" s="189">
        <f t="shared" si="0"/>
        <v>0</v>
      </c>
      <c r="BF106" s="189">
        <f t="shared" si="1"/>
        <v>0</v>
      </c>
      <c r="BG106" s="189">
        <f t="shared" si="2"/>
        <v>0</v>
      </c>
      <c r="BH106" s="189">
        <f t="shared" si="3"/>
        <v>0</v>
      </c>
      <c r="BI106" s="189">
        <f t="shared" si="4"/>
        <v>0</v>
      </c>
      <c r="BJ106" s="188" t="s">
        <v>134</v>
      </c>
      <c r="BK106" s="185"/>
      <c r="BL106" s="185"/>
      <c r="BM106" s="185"/>
    </row>
    <row r="107" spans="1:65" s="2" customFormat="1" ht="18" customHeight="1">
      <c r="A107" s="35"/>
      <c r="B107" s="36"/>
      <c r="C107" s="37"/>
      <c r="D107" s="282" t="s">
        <v>138</v>
      </c>
      <c r="E107" s="283"/>
      <c r="F107" s="283"/>
      <c r="G107" s="37"/>
      <c r="H107" s="37"/>
      <c r="I107" s="37"/>
      <c r="J107" s="115">
        <v>0</v>
      </c>
      <c r="K107" s="37"/>
      <c r="L107" s="184"/>
      <c r="M107" s="185"/>
      <c r="N107" s="186" t="s">
        <v>43</v>
      </c>
      <c r="O107" s="185"/>
      <c r="P107" s="185"/>
      <c r="Q107" s="185"/>
      <c r="R107" s="185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  <c r="AS107" s="185"/>
      <c r="AT107" s="185"/>
      <c r="AU107" s="185"/>
      <c r="AV107" s="185"/>
      <c r="AW107" s="185"/>
      <c r="AX107" s="185"/>
      <c r="AY107" s="188" t="s">
        <v>133</v>
      </c>
      <c r="AZ107" s="185"/>
      <c r="BA107" s="185"/>
      <c r="BB107" s="185"/>
      <c r="BC107" s="185"/>
      <c r="BD107" s="185"/>
      <c r="BE107" s="189">
        <f t="shared" si="0"/>
        <v>0</v>
      </c>
      <c r="BF107" s="189">
        <f t="shared" si="1"/>
        <v>0</v>
      </c>
      <c r="BG107" s="189">
        <f t="shared" si="2"/>
        <v>0</v>
      </c>
      <c r="BH107" s="189">
        <f t="shared" si="3"/>
        <v>0</v>
      </c>
      <c r="BI107" s="189">
        <f t="shared" si="4"/>
        <v>0</v>
      </c>
      <c r="BJ107" s="188" t="s">
        <v>134</v>
      </c>
      <c r="BK107" s="185"/>
      <c r="BL107" s="185"/>
      <c r="BM107" s="185"/>
    </row>
    <row r="108" spans="1:65" s="2" customFormat="1" ht="18" customHeight="1">
      <c r="A108" s="35"/>
      <c r="B108" s="36"/>
      <c r="C108" s="37"/>
      <c r="D108" s="114" t="s">
        <v>139</v>
      </c>
      <c r="E108" s="37"/>
      <c r="F108" s="37"/>
      <c r="G108" s="37"/>
      <c r="H108" s="37"/>
      <c r="I108" s="37"/>
      <c r="J108" s="115">
        <f>ROUND(J30*T108,2)</f>
        <v>0</v>
      </c>
      <c r="K108" s="37"/>
      <c r="L108" s="184"/>
      <c r="M108" s="185"/>
      <c r="N108" s="186" t="s">
        <v>43</v>
      </c>
      <c r="O108" s="185"/>
      <c r="P108" s="185"/>
      <c r="Q108" s="185"/>
      <c r="R108" s="185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185"/>
      <c r="AT108" s="185"/>
      <c r="AU108" s="185"/>
      <c r="AV108" s="185"/>
      <c r="AW108" s="185"/>
      <c r="AX108" s="185"/>
      <c r="AY108" s="188" t="s">
        <v>140</v>
      </c>
      <c r="AZ108" s="185"/>
      <c r="BA108" s="185"/>
      <c r="BB108" s="185"/>
      <c r="BC108" s="185"/>
      <c r="BD108" s="185"/>
      <c r="BE108" s="189">
        <f t="shared" si="0"/>
        <v>0</v>
      </c>
      <c r="BF108" s="189">
        <f t="shared" si="1"/>
        <v>0</v>
      </c>
      <c r="BG108" s="189">
        <f t="shared" si="2"/>
        <v>0</v>
      </c>
      <c r="BH108" s="189">
        <f t="shared" si="3"/>
        <v>0</v>
      </c>
      <c r="BI108" s="189">
        <f t="shared" si="4"/>
        <v>0</v>
      </c>
      <c r="BJ108" s="188" t="s">
        <v>134</v>
      </c>
      <c r="BK108" s="185"/>
      <c r="BL108" s="185"/>
      <c r="BM108" s="185"/>
    </row>
    <row r="109" spans="1:65" s="2" customFormat="1" ht="11.25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65" s="2" customFormat="1" ht="29.25" customHeight="1">
      <c r="A110" s="35"/>
      <c r="B110" s="36"/>
      <c r="C110" s="123" t="s">
        <v>118</v>
      </c>
      <c r="D110" s="124"/>
      <c r="E110" s="124"/>
      <c r="F110" s="124"/>
      <c r="G110" s="124"/>
      <c r="H110" s="124"/>
      <c r="I110" s="124"/>
      <c r="J110" s="125">
        <f>ROUND(J96+J102,2)</f>
        <v>0</v>
      </c>
      <c r="K110" s="124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65" s="2" customFormat="1" ht="6.95" customHeight="1">
      <c r="A111" s="35"/>
      <c r="B111" s="59"/>
      <c r="C111" s="60"/>
      <c r="D111" s="60"/>
      <c r="E111" s="60"/>
      <c r="F111" s="60"/>
      <c r="G111" s="60"/>
      <c r="H111" s="60"/>
      <c r="I111" s="60"/>
      <c r="J111" s="60"/>
      <c r="K111" s="60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pans="1:31" s="2" customFormat="1" ht="6.95" customHeight="1">
      <c r="A115" s="35"/>
      <c r="B115" s="61"/>
      <c r="C115" s="62"/>
      <c r="D115" s="62"/>
      <c r="E115" s="62"/>
      <c r="F115" s="62"/>
      <c r="G115" s="62"/>
      <c r="H115" s="62"/>
      <c r="I115" s="62"/>
      <c r="J115" s="62"/>
      <c r="K115" s="62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24.95" customHeight="1">
      <c r="A116" s="35"/>
      <c r="B116" s="36"/>
      <c r="C116" s="23" t="s">
        <v>141</v>
      </c>
      <c r="D116" s="37"/>
      <c r="E116" s="37"/>
      <c r="F116" s="37"/>
      <c r="G116" s="37"/>
      <c r="H116" s="37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2" customHeight="1">
      <c r="A118" s="35"/>
      <c r="B118" s="36"/>
      <c r="C118" s="29" t="s">
        <v>15</v>
      </c>
      <c r="D118" s="37"/>
      <c r="E118" s="37"/>
      <c r="F118" s="37"/>
      <c r="G118" s="37"/>
      <c r="H118" s="37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27" customHeight="1">
      <c r="A119" s="35"/>
      <c r="B119" s="36"/>
      <c r="C119" s="37"/>
      <c r="D119" s="37"/>
      <c r="E119" s="337" t="str">
        <f>E7</f>
        <v>Zviditeľnenie chodcov na priechodoch pre chodcov v meste Trnava</v>
      </c>
      <c r="F119" s="338"/>
      <c r="G119" s="338"/>
      <c r="H119" s="338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2" customHeight="1">
      <c r="A120" s="35"/>
      <c r="B120" s="36"/>
      <c r="C120" s="29" t="s">
        <v>120</v>
      </c>
      <c r="D120" s="37"/>
      <c r="E120" s="37"/>
      <c r="F120" s="37"/>
      <c r="G120" s="37"/>
      <c r="H120" s="37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31.15" customHeight="1">
      <c r="A121" s="35"/>
      <c r="B121" s="36"/>
      <c r="C121" s="37"/>
      <c r="D121" s="37"/>
      <c r="E121" s="286" t="str">
        <f>E9</f>
        <v>1413-12 - SO 12 - Priechod pre chodcov – križovatka Kollárova – Športová – rameno Kollárova</v>
      </c>
      <c r="F121" s="339"/>
      <c r="G121" s="339"/>
      <c r="H121" s="339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6.9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29" t="s">
        <v>19</v>
      </c>
      <c r="D123" s="37"/>
      <c r="E123" s="37"/>
      <c r="F123" s="27" t="str">
        <f>F12</f>
        <v>Trnava</v>
      </c>
      <c r="G123" s="37"/>
      <c r="H123" s="37"/>
      <c r="I123" s="29" t="s">
        <v>21</v>
      </c>
      <c r="J123" s="71" t="str">
        <f>IF(J12="","",J12)</f>
        <v>4. 7. 2022</v>
      </c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40.9" customHeight="1">
      <c r="A125" s="35"/>
      <c r="B125" s="36"/>
      <c r="C125" s="29" t="s">
        <v>23</v>
      </c>
      <c r="D125" s="37"/>
      <c r="E125" s="37"/>
      <c r="F125" s="27" t="str">
        <f>E15</f>
        <v>Mesto Trnava</v>
      </c>
      <c r="G125" s="37"/>
      <c r="H125" s="37"/>
      <c r="I125" s="29" t="s">
        <v>29</v>
      </c>
      <c r="J125" s="32" t="str">
        <f>E21</f>
        <v>Cykloprojekt spol. s.r.o.,  Ing.Alžbeta Masnicová</v>
      </c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6" customHeight="1">
      <c r="A126" s="35"/>
      <c r="B126" s="36"/>
      <c r="C126" s="29" t="s">
        <v>27</v>
      </c>
      <c r="D126" s="37"/>
      <c r="E126" s="37"/>
      <c r="F126" s="27" t="str">
        <f>IF(E18="","",E18)</f>
        <v>Vyplň údaj</v>
      </c>
      <c r="G126" s="37"/>
      <c r="H126" s="37"/>
      <c r="I126" s="29" t="s">
        <v>32</v>
      </c>
      <c r="J126" s="32" t="str">
        <f>E24</f>
        <v xml:space="preserve"> </v>
      </c>
      <c r="K126" s="37"/>
      <c r="L126" s="5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0.3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11" customFormat="1" ht="29.25" customHeight="1">
      <c r="A128" s="190"/>
      <c r="B128" s="191"/>
      <c r="C128" s="192" t="s">
        <v>142</v>
      </c>
      <c r="D128" s="193" t="s">
        <v>62</v>
      </c>
      <c r="E128" s="193" t="s">
        <v>58</v>
      </c>
      <c r="F128" s="193" t="s">
        <v>59</v>
      </c>
      <c r="G128" s="193" t="s">
        <v>143</v>
      </c>
      <c r="H128" s="193" t="s">
        <v>144</v>
      </c>
      <c r="I128" s="193" t="s">
        <v>145</v>
      </c>
      <c r="J128" s="194" t="s">
        <v>125</v>
      </c>
      <c r="K128" s="195" t="s">
        <v>146</v>
      </c>
      <c r="L128" s="196"/>
      <c r="M128" s="80" t="s">
        <v>1</v>
      </c>
      <c r="N128" s="81" t="s">
        <v>41</v>
      </c>
      <c r="O128" s="81" t="s">
        <v>147</v>
      </c>
      <c r="P128" s="81" t="s">
        <v>148</v>
      </c>
      <c r="Q128" s="81" t="s">
        <v>149</v>
      </c>
      <c r="R128" s="81" t="s">
        <v>150</v>
      </c>
      <c r="S128" s="81" t="s">
        <v>151</v>
      </c>
      <c r="T128" s="82" t="s">
        <v>152</v>
      </c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0"/>
      <c r="AE128" s="190"/>
    </row>
    <row r="129" spans="1:65" s="2" customFormat="1" ht="22.9" customHeight="1">
      <c r="A129" s="35"/>
      <c r="B129" s="36"/>
      <c r="C129" s="87" t="s">
        <v>122</v>
      </c>
      <c r="D129" s="37"/>
      <c r="E129" s="37"/>
      <c r="F129" s="37"/>
      <c r="G129" s="37"/>
      <c r="H129" s="37"/>
      <c r="I129" s="37"/>
      <c r="J129" s="197">
        <f>BK129</f>
        <v>0</v>
      </c>
      <c r="K129" s="37"/>
      <c r="L129" s="38"/>
      <c r="M129" s="83"/>
      <c r="N129" s="198"/>
      <c r="O129" s="84"/>
      <c r="P129" s="199">
        <f>P130</f>
        <v>0</v>
      </c>
      <c r="Q129" s="84"/>
      <c r="R129" s="199">
        <f>R130</f>
        <v>1.0729499999999998</v>
      </c>
      <c r="S129" s="84"/>
      <c r="T129" s="200">
        <f>T130</f>
        <v>0.18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7" t="s">
        <v>76</v>
      </c>
      <c r="AU129" s="17" t="s">
        <v>127</v>
      </c>
      <c r="BK129" s="201">
        <f>BK130</f>
        <v>0</v>
      </c>
    </row>
    <row r="130" spans="1:65" s="12" customFormat="1" ht="25.9" customHeight="1">
      <c r="B130" s="202"/>
      <c r="C130" s="203"/>
      <c r="D130" s="204" t="s">
        <v>76</v>
      </c>
      <c r="E130" s="205" t="s">
        <v>153</v>
      </c>
      <c r="F130" s="205" t="s">
        <v>154</v>
      </c>
      <c r="G130" s="203"/>
      <c r="H130" s="203"/>
      <c r="I130" s="206"/>
      <c r="J130" s="207">
        <f>BK130</f>
        <v>0</v>
      </c>
      <c r="K130" s="203"/>
      <c r="L130" s="208"/>
      <c r="M130" s="209"/>
      <c r="N130" s="210"/>
      <c r="O130" s="210"/>
      <c r="P130" s="211">
        <f>P131+P156</f>
        <v>0</v>
      </c>
      <c r="Q130" s="210"/>
      <c r="R130" s="211">
        <f>R131+R156</f>
        <v>1.0729499999999998</v>
      </c>
      <c r="S130" s="210"/>
      <c r="T130" s="212">
        <f>T131+T156</f>
        <v>0.18</v>
      </c>
      <c r="AR130" s="213" t="s">
        <v>84</v>
      </c>
      <c r="AT130" s="214" t="s">
        <v>76</v>
      </c>
      <c r="AU130" s="214" t="s">
        <v>77</v>
      </c>
      <c r="AY130" s="213" t="s">
        <v>155</v>
      </c>
      <c r="BK130" s="215">
        <f>BK131+BK156</f>
        <v>0</v>
      </c>
    </row>
    <row r="131" spans="1:65" s="12" customFormat="1" ht="22.9" customHeight="1">
      <c r="B131" s="202"/>
      <c r="C131" s="203"/>
      <c r="D131" s="204" t="s">
        <v>76</v>
      </c>
      <c r="E131" s="216" t="s">
        <v>156</v>
      </c>
      <c r="F131" s="216" t="s">
        <v>157</v>
      </c>
      <c r="G131" s="203"/>
      <c r="H131" s="203"/>
      <c r="I131" s="206"/>
      <c r="J131" s="217">
        <f>BK131</f>
        <v>0</v>
      </c>
      <c r="K131" s="203"/>
      <c r="L131" s="208"/>
      <c r="M131" s="209"/>
      <c r="N131" s="210"/>
      <c r="O131" s="210"/>
      <c r="P131" s="211">
        <f>SUM(P132:P155)</f>
        <v>0</v>
      </c>
      <c r="Q131" s="210"/>
      <c r="R131" s="211">
        <f>SUM(R132:R155)</f>
        <v>1.0729499999999998</v>
      </c>
      <c r="S131" s="210"/>
      <c r="T131" s="212">
        <f>SUM(T132:T155)</f>
        <v>0.18</v>
      </c>
      <c r="AR131" s="213" t="s">
        <v>84</v>
      </c>
      <c r="AT131" s="214" t="s">
        <v>76</v>
      </c>
      <c r="AU131" s="214" t="s">
        <v>84</v>
      </c>
      <c r="AY131" s="213" t="s">
        <v>155</v>
      </c>
      <c r="BK131" s="215">
        <f>SUM(BK132:BK155)</f>
        <v>0</v>
      </c>
    </row>
    <row r="132" spans="1:65" s="2" customFormat="1" ht="22.15" customHeight="1">
      <c r="A132" s="35"/>
      <c r="B132" s="36"/>
      <c r="C132" s="218" t="s">
        <v>84</v>
      </c>
      <c r="D132" s="218" t="s">
        <v>158</v>
      </c>
      <c r="E132" s="219" t="s">
        <v>159</v>
      </c>
      <c r="F132" s="220" t="s">
        <v>160</v>
      </c>
      <c r="G132" s="221" t="s">
        <v>161</v>
      </c>
      <c r="H132" s="222">
        <v>4</v>
      </c>
      <c r="I132" s="223"/>
      <c r="J132" s="224">
        <f>ROUND(I132*H132,2)</f>
        <v>0</v>
      </c>
      <c r="K132" s="225"/>
      <c r="L132" s="38"/>
      <c r="M132" s="226" t="s">
        <v>1</v>
      </c>
      <c r="N132" s="227" t="s">
        <v>43</v>
      </c>
      <c r="O132" s="76"/>
      <c r="P132" s="228">
        <f>O132*H132</f>
        <v>0</v>
      </c>
      <c r="Q132" s="228">
        <v>0.22133</v>
      </c>
      <c r="R132" s="228">
        <f>Q132*H132</f>
        <v>0.88532</v>
      </c>
      <c r="S132" s="228">
        <v>0</v>
      </c>
      <c r="T132" s="22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0" t="s">
        <v>162</v>
      </c>
      <c r="AT132" s="230" t="s">
        <v>158</v>
      </c>
      <c r="AU132" s="230" t="s">
        <v>134</v>
      </c>
      <c r="AY132" s="17" t="s">
        <v>155</v>
      </c>
      <c r="BE132" s="119">
        <f>IF(N132="základná",J132,0)</f>
        <v>0</v>
      </c>
      <c r="BF132" s="119">
        <f>IF(N132="znížená",J132,0)</f>
        <v>0</v>
      </c>
      <c r="BG132" s="119">
        <f>IF(N132="zákl. prenesená",J132,0)</f>
        <v>0</v>
      </c>
      <c r="BH132" s="119">
        <f>IF(N132="zníž. prenesená",J132,0)</f>
        <v>0</v>
      </c>
      <c r="BI132" s="119">
        <f>IF(N132="nulová",J132,0)</f>
        <v>0</v>
      </c>
      <c r="BJ132" s="17" t="s">
        <v>134</v>
      </c>
      <c r="BK132" s="119">
        <f>ROUND(I132*H132,2)</f>
        <v>0</v>
      </c>
      <c r="BL132" s="17" t="s">
        <v>162</v>
      </c>
      <c r="BM132" s="230" t="s">
        <v>163</v>
      </c>
    </row>
    <row r="133" spans="1:65" s="13" customFormat="1" ht="11.25">
      <c r="B133" s="231"/>
      <c r="C133" s="232"/>
      <c r="D133" s="233" t="s">
        <v>164</v>
      </c>
      <c r="E133" s="234" t="s">
        <v>1</v>
      </c>
      <c r="F133" s="235" t="s">
        <v>165</v>
      </c>
      <c r="G133" s="232"/>
      <c r="H133" s="234" t="s">
        <v>1</v>
      </c>
      <c r="I133" s="236"/>
      <c r="J133" s="232"/>
      <c r="K133" s="232"/>
      <c r="L133" s="237"/>
      <c r="M133" s="238"/>
      <c r="N133" s="239"/>
      <c r="O133" s="239"/>
      <c r="P133" s="239"/>
      <c r="Q133" s="239"/>
      <c r="R133" s="239"/>
      <c r="S133" s="239"/>
      <c r="T133" s="240"/>
      <c r="AT133" s="241" t="s">
        <v>164</v>
      </c>
      <c r="AU133" s="241" t="s">
        <v>134</v>
      </c>
      <c r="AV133" s="13" t="s">
        <v>84</v>
      </c>
      <c r="AW133" s="13" t="s">
        <v>31</v>
      </c>
      <c r="AX133" s="13" t="s">
        <v>77</v>
      </c>
      <c r="AY133" s="241" t="s">
        <v>155</v>
      </c>
    </row>
    <row r="134" spans="1:65" s="14" customFormat="1" ht="11.25">
      <c r="B134" s="242"/>
      <c r="C134" s="243"/>
      <c r="D134" s="233" t="s">
        <v>164</v>
      </c>
      <c r="E134" s="244" t="s">
        <v>1</v>
      </c>
      <c r="F134" s="245" t="s">
        <v>254</v>
      </c>
      <c r="G134" s="243"/>
      <c r="H134" s="246">
        <v>2</v>
      </c>
      <c r="I134" s="247"/>
      <c r="J134" s="243"/>
      <c r="K134" s="243"/>
      <c r="L134" s="248"/>
      <c r="M134" s="249"/>
      <c r="N134" s="250"/>
      <c r="O134" s="250"/>
      <c r="P134" s="250"/>
      <c r="Q134" s="250"/>
      <c r="R134" s="250"/>
      <c r="S134" s="250"/>
      <c r="T134" s="251"/>
      <c r="AT134" s="252" t="s">
        <v>164</v>
      </c>
      <c r="AU134" s="252" t="s">
        <v>134</v>
      </c>
      <c r="AV134" s="14" t="s">
        <v>134</v>
      </c>
      <c r="AW134" s="14" t="s">
        <v>31</v>
      </c>
      <c r="AX134" s="14" t="s">
        <v>77</v>
      </c>
      <c r="AY134" s="252" t="s">
        <v>155</v>
      </c>
    </row>
    <row r="135" spans="1:65" s="13" customFormat="1" ht="11.25">
      <c r="B135" s="231"/>
      <c r="C135" s="232"/>
      <c r="D135" s="233" t="s">
        <v>164</v>
      </c>
      <c r="E135" s="234" t="s">
        <v>1</v>
      </c>
      <c r="F135" s="235" t="s">
        <v>247</v>
      </c>
      <c r="G135" s="232"/>
      <c r="H135" s="234" t="s">
        <v>1</v>
      </c>
      <c r="I135" s="236"/>
      <c r="J135" s="232"/>
      <c r="K135" s="232"/>
      <c r="L135" s="237"/>
      <c r="M135" s="238"/>
      <c r="N135" s="239"/>
      <c r="O135" s="239"/>
      <c r="P135" s="239"/>
      <c r="Q135" s="239"/>
      <c r="R135" s="239"/>
      <c r="S135" s="239"/>
      <c r="T135" s="240"/>
      <c r="AT135" s="241" t="s">
        <v>164</v>
      </c>
      <c r="AU135" s="241" t="s">
        <v>134</v>
      </c>
      <c r="AV135" s="13" t="s">
        <v>84</v>
      </c>
      <c r="AW135" s="13" t="s">
        <v>31</v>
      </c>
      <c r="AX135" s="13" t="s">
        <v>77</v>
      </c>
      <c r="AY135" s="241" t="s">
        <v>155</v>
      </c>
    </row>
    <row r="136" spans="1:65" s="14" customFormat="1" ht="11.25">
      <c r="B136" s="242"/>
      <c r="C136" s="243"/>
      <c r="D136" s="233" t="s">
        <v>164</v>
      </c>
      <c r="E136" s="244" t="s">
        <v>1</v>
      </c>
      <c r="F136" s="245" t="s">
        <v>254</v>
      </c>
      <c r="G136" s="243"/>
      <c r="H136" s="246">
        <v>2</v>
      </c>
      <c r="I136" s="247"/>
      <c r="J136" s="243"/>
      <c r="K136" s="243"/>
      <c r="L136" s="248"/>
      <c r="M136" s="249"/>
      <c r="N136" s="250"/>
      <c r="O136" s="250"/>
      <c r="P136" s="250"/>
      <c r="Q136" s="250"/>
      <c r="R136" s="250"/>
      <c r="S136" s="250"/>
      <c r="T136" s="251"/>
      <c r="AT136" s="252" t="s">
        <v>164</v>
      </c>
      <c r="AU136" s="252" t="s">
        <v>134</v>
      </c>
      <c r="AV136" s="14" t="s">
        <v>134</v>
      </c>
      <c r="AW136" s="14" t="s">
        <v>31</v>
      </c>
      <c r="AX136" s="14" t="s">
        <v>77</v>
      </c>
      <c r="AY136" s="252" t="s">
        <v>155</v>
      </c>
    </row>
    <row r="137" spans="1:65" s="15" customFormat="1" ht="11.25">
      <c r="B137" s="269"/>
      <c r="C137" s="270"/>
      <c r="D137" s="233" t="s">
        <v>164</v>
      </c>
      <c r="E137" s="271" t="s">
        <v>1</v>
      </c>
      <c r="F137" s="272" t="s">
        <v>223</v>
      </c>
      <c r="G137" s="270"/>
      <c r="H137" s="273">
        <v>4</v>
      </c>
      <c r="I137" s="274"/>
      <c r="J137" s="270"/>
      <c r="K137" s="270"/>
      <c r="L137" s="275"/>
      <c r="M137" s="276"/>
      <c r="N137" s="277"/>
      <c r="O137" s="277"/>
      <c r="P137" s="277"/>
      <c r="Q137" s="277"/>
      <c r="R137" s="277"/>
      <c r="S137" s="277"/>
      <c r="T137" s="278"/>
      <c r="AT137" s="279" t="s">
        <v>164</v>
      </c>
      <c r="AU137" s="279" t="s">
        <v>134</v>
      </c>
      <c r="AV137" s="15" t="s">
        <v>162</v>
      </c>
      <c r="AW137" s="15" t="s">
        <v>31</v>
      </c>
      <c r="AX137" s="15" t="s">
        <v>84</v>
      </c>
      <c r="AY137" s="279" t="s">
        <v>155</v>
      </c>
    </row>
    <row r="138" spans="1:65" s="2" customFormat="1" ht="22.15" customHeight="1">
      <c r="A138" s="35"/>
      <c r="B138" s="36"/>
      <c r="C138" s="218" t="s">
        <v>134</v>
      </c>
      <c r="D138" s="218" t="s">
        <v>158</v>
      </c>
      <c r="E138" s="219" t="s">
        <v>225</v>
      </c>
      <c r="F138" s="220" t="s">
        <v>226</v>
      </c>
      <c r="G138" s="221" t="s">
        <v>161</v>
      </c>
      <c r="H138" s="222">
        <v>1</v>
      </c>
      <c r="I138" s="223"/>
      <c r="J138" s="224">
        <f>ROUND(I138*H138,2)</f>
        <v>0</v>
      </c>
      <c r="K138" s="225"/>
      <c r="L138" s="38"/>
      <c r="M138" s="226" t="s">
        <v>1</v>
      </c>
      <c r="N138" s="227" t="s">
        <v>43</v>
      </c>
      <c r="O138" s="76"/>
      <c r="P138" s="228">
        <f>O138*H138</f>
        <v>0</v>
      </c>
      <c r="Q138" s="228">
        <v>0.11958000000000001</v>
      </c>
      <c r="R138" s="228">
        <f>Q138*H138</f>
        <v>0.11958000000000001</v>
      </c>
      <c r="S138" s="228">
        <v>0</v>
      </c>
      <c r="T138" s="22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0" t="s">
        <v>162</v>
      </c>
      <c r="AT138" s="230" t="s">
        <v>158</v>
      </c>
      <c r="AU138" s="230" t="s">
        <v>134</v>
      </c>
      <c r="AY138" s="17" t="s">
        <v>155</v>
      </c>
      <c r="BE138" s="119">
        <f>IF(N138="základná",J138,0)</f>
        <v>0</v>
      </c>
      <c r="BF138" s="119">
        <f>IF(N138="znížená",J138,0)</f>
        <v>0</v>
      </c>
      <c r="BG138" s="119">
        <f>IF(N138="zákl. prenesená",J138,0)</f>
        <v>0</v>
      </c>
      <c r="BH138" s="119">
        <f>IF(N138="zníž. prenesená",J138,0)</f>
        <v>0</v>
      </c>
      <c r="BI138" s="119">
        <f>IF(N138="nulová",J138,0)</f>
        <v>0</v>
      </c>
      <c r="BJ138" s="17" t="s">
        <v>134</v>
      </c>
      <c r="BK138" s="119">
        <f>ROUND(I138*H138,2)</f>
        <v>0</v>
      </c>
      <c r="BL138" s="17" t="s">
        <v>162</v>
      </c>
      <c r="BM138" s="230" t="s">
        <v>494</v>
      </c>
    </row>
    <row r="139" spans="1:65" s="2" customFormat="1" ht="14.45" customHeight="1">
      <c r="A139" s="35"/>
      <c r="B139" s="36"/>
      <c r="C139" s="253" t="s">
        <v>171</v>
      </c>
      <c r="D139" s="253" t="s">
        <v>166</v>
      </c>
      <c r="E139" s="254" t="s">
        <v>228</v>
      </c>
      <c r="F139" s="255" t="s">
        <v>229</v>
      </c>
      <c r="G139" s="256" t="s">
        <v>161</v>
      </c>
      <c r="H139" s="257">
        <v>2</v>
      </c>
      <c r="I139" s="258"/>
      <c r="J139" s="259">
        <f>ROUND(I139*H139,2)</f>
        <v>0</v>
      </c>
      <c r="K139" s="260"/>
      <c r="L139" s="261"/>
      <c r="M139" s="262" t="s">
        <v>1</v>
      </c>
      <c r="N139" s="263" t="s">
        <v>43</v>
      </c>
      <c r="O139" s="76"/>
      <c r="P139" s="228">
        <f>O139*H139</f>
        <v>0</v>
      </c>
      <c r="Q139" s="228">
        <v>1.0000000000000001E-5</v>
      </c>
      <c r="R139" s="228">
        <f>Q139*H139</f>
        <v>2.0000000000000002E-5</v>
      </c>
      <c r="S139" s="228">
        <v>0</v>
      </c>
      <c r="T139" s="22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0" t="s">
        <v>169</v>
      </c>
      <c r="AT139" s="230" t="s">
        <v>166</v>
      </c>
      <c r="AU139" s="230" t="s">
        <v>134</v>
      </c>
      <c r="AY139" s="17" t="s">
        <v>155</v>
      </c>
      <c r="BE139" s="119">
        <f>IF(N139="základná",J139,0)</f>
        <v>0</v>
      </c>
      <c r="BF139" s="119">
        <f>IF(N139="znížená",J139,0)</f>
        <v>0</v>
      </c>
      <c r="BG139" s="119">
        <f>IF(N139="zákl. prenesená",J139,0)</f>
        <v>0</v>
      </c>
      <c r="BH139" s="119">
        <f>IF(N139="zníž. prenesená",J139,0)</f>
        <v>0</v>
      </c>
      <c r="BI139" s="119">
        <f>IF(N139="nulová",J139,0)</f>
        <v>0</v>
      </c>
      <c r="BJ139" s="17" t="s">
        <v>134</v>
      </c>
      <c r="BK139" s="119">
        <f>ROUND(I139*H139,2)</f>
        <v>0</v>
      </c>
      <c r="BL139" s="17" t="s">
        <v>162</v>
      </c>
      <c r="BM139" s="230" t="s">
        <v>495</v>
      </c>
    </row>
    <row r="140" spans="1:65" s="2" customFormat="1" ht="14.45" customHeight="1">
      <c r="A140" s="35"/>
      <c r="B140" s="36"/>
      <c r="C140" s="253" t="s">
        <v>162</v>
      </c>
      <c r="D140" s="253" t="s">
        <v>166</v>
      </c>
      <c r="E140" s="254" t="s">
        <v>231</v>
      </c>
      <c r="F140" s="255" t="s">
        <v>232</v>
      </c>
      <c r="G140" s="256" t="s">
        <v>161</v>
      </c>
      <c r="H140" s="257">
        <v>1</v>
      </c>
      <c r="I140" s="258"/>
      <c r="J140" s="259">
        <f>ROUND(I140*H140,2)</f>
        <v>0</v>
      </c>
      <c r="K140" s="260"/>
      <c r="L140" s="261"/>
      <c r="M140" s="262" t="s">
        <v>1</v>
      </c>
      <c r="N140" s="263" t="s">
        <v>43</v>
      </c>
      <c r="O140" s="76"/>
      <c r="P140" s="228">
        <f>O140*H140</f>
        <v>0</v>
      </c>
      <c r="Q140" s="228">
        <v>1.4E-3</v>
      </c>
      <c r="R140" s="228">
        <f>Q140*H140</f>
        <v>1.4E-3</v>
      </c>
      <c r="S140" s="228">
        <v>0</v>
      </c>
      <c r="T140" s="229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0" t="s">
        <v>169</v>
      </c>
      <c r="AT140" s="230" t="s">
        <v>166</v>
      </c>
      <c r="AU140" s="230" t="s">
        <v>134</v>
      </c>
      <c r="AY140" s="17" t="s">
        <v>155</v>
      </c>
      <c r="BE140" s="119">
        <f>IF(N140="základná",J140,0)</f>
        <v>0</v>
      </c>
      <c r="BF140" s="119">
        <f>IF(N140="znížená",J140,0)</f>
        <v>0</v>
      </c>
      <c r="BG140" s="119">
        <f>IF(N140="zákl. prenesená",J140,0)</f>
        <v>0</v>
      </c>
      <c r="BH140" s="119">
        <f>IF(N140="zníž. prenesená",J140,0)</f>
        <v>0</v>
      </c>
      <c r="BI140" s="119">
        <f>IF(N140="nulová",J140,0)</f>
        <v>0</v>
      </c>
      <c r="BJ140" s="17" t="s">
        <v>134</v>
      </c>
      <c r="BK140" s="119">
        <f>ROUND(I140*H140,2)</f>
        <v>0</v>
      </c>
      <c r="BL140" s="17" t="s">
        <v>162</v>
      </c>
      <c r="BM140" s="230" t="s">
        <v>496</v>
      </c>
    </row>
    <row r="141" spans="1:65" s="2" customFormat="1" ht="14.45" customHeight="1">
      <c r="A141" s="35"/>
      <c r="B141" s="36"/>
      <c r="C141" s="253" t="s">
        <v>183</v>
      </c>
      <c r="D141" s="253" t="s">
        <v>166</v>
      </c>
      <c r="E141" s="254" t="s">
        <v>234</v>
      </c>
      <c r="F141" s="255" t="s">
        <v>235</v>
      </c>
      <c r="G141" s="256" t="s">
        <v>161</v>
      </c>
      <c r="H141" s="257">
        <v>1</v>
      </c>
      <c r="I141" s="258"/>
      <c r="J141" s="259">
        <f>ROUND(I141*H141,2)</f>
        <v>0</v>
      </c>
      <c r="K141" s="260"/>
      <c r="L141" s="261"/>
      <c r="M141" s="262" t="s">
        <v>1</v>
      </c>
      <c r="N141" s="263" t="s">
        <v>43</v>
      </c>
      <c r="O141" s="76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0" t="s">
        <v>169</v>
      </c>
      <c r="AT141" s="230" t="s">
        <v>166</v>
      </c>
      <c r="AU141" s="230" t="s">
        <v>134</v>
      </c>
      <c r="AY141" s="17" t="s">
        <v>155</v>
      </c>
      <c r="BE141" s="119">
        <f>IF(N141="základná",J141,0)</f>
        <v>0</v>
      </c>
      <c r="BF141" s="119">
        <f>IF(N141="znížená",J141,0)</f>
        <v>0</v>
      </c>
      <c r="BG141" s="119">
        <f>IF(N141="zákl. prenesená",J141,0)</f>
        <v>0</v>
      </c>
      <c r="BH141" s="119">
        <f>IF(N141="zníž. prenesená",J141,0)</f>
        <v>0</v>
      </c>
      <c r="BI141" s="119">
        <f>IF(N141="nulová",J141,0)</f>
        <v>0</v>
      </c>
      <c r="BJ141" s="17" t="s">
        <v>134</v>
      </c>
      <c r="BK141" s="119">
        <f>ROUND(I141*H141,2)</f>
        <v>0</v>
      </c>
      <c r="BL141" s="17" t="s">
        <v>162</v>
      </c>
      <c r="BM141" s="230" t="s">
        <v>497</v>
      </c>
    </row>
    <row r="142" spans="1:65" s="2" customFormat="1" ht="34.9" customHeight="1">
      <c r="A142" s="35"/>
      <c r="B142" s="36"/>
      <c r="C142" s="218" t="s">
        <v>187</v>
      </c>
      <c r="D142" s="218" t="s">
        <v>158</v>
      </c>
      <c r="E142" s="219" t="s">
        <v>172</v>
      </c>
      <c r="F142" s="220" t="s">
        <v>173</v>
      </c>
      <c r="G142" s="221" t="s">
        <v>174</v>
      </c>
      <c r="H142" s="222">
        <v>11</v>
      </c>
      <c r="I142" s="223"/>
      <c r="J142" s="224">
        <f>ROUND(I142*H142,2)</f>
        <v>0</v>
      </c>
      <c r="K142" s="225"/>
      <c r="L142" s="38"/>
      <c r="M142" s="226" t="s">
        <v>1</v>
      </c>
      <c r="N142" s="227" t="s">
        <v>43</v>
      </c>
      <c r="O142" s="76"/>
      <c r="P142" s="228">
        <f>O142*H142</f>
        <v>0</v>
      </c>
      <c r="Q142" s="228">
        <v>7.2999999999999996E-4</v>
      </c>
      <c r="R142" s="228">
        <f>Q142*H142</f>
        <v>8.0299999999999989E-3</v>
      </c>
      <c r="S142" s="228">
        <v>0</v>
      </c>
      <c r="T142" s="229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0" t="s">
        <v>162</v>
      </c>
      <c r="AT142" s="230" t="s">
        <v>158</v>
      </c>
      <c r="AU142" s="230" t="s">
        <v>134</v>
      </c>
      <c r="AY142" s="17" t="s">
        <v>155</v>
      </c>
      <c r="BE142" s="119">
        <f>IF(N142="základná",J142,0)</f>
        <v>0</v>
      </c>
      <c r="BF142" s="119">
        <f>IF(N142="znížená",J142,0)</f>
        <v>0</v>
      </c>
      <c r="BG142" s="119">
        <f>IF(N142="zákl. prenesená",J142,0)</f>
        <v>0</v>
      </c>
      <c r="BH142" s="119">
        <f>IF(N142="zníž. prenesená",J142,0)</f>
        <v>0</v>
      </c>
      <c r="BI142" s="119">
        <f>IF(N142="nulová",J142,0)</f>
        <v>0</v>
      </c>
      <c r="BJ142" s="17" t="s">
        <v>134</v>
      </c>
      <c r="BK142" s="119">
        <f>ROUND(I142*H142,2)</f>
        <v>0</v>
      </c>
      <c r="BL142" s="17" t="s">
        <v>162</v>
      </c>
      <c r="BM142" s="230" t="s">
        <v>498</v>
      </c>
    </row>
    <row r="143" spans="1:65" s="13" customFormat="1" ht="22.5">
      <c r="B143" s="231"/>
      <c r="C143" s="232"/>
      <c r="D143" s="233" t="s">
        <v>164</v>
      </c>
      <c r="E143" s="234" t="s">
        <v>1</v>
      </c>
      <c r="F143" s="235" t="s">
        <v>176</v>
      </c>
      <c r="G143" s="232"/>
      <c r="H143" s="234" t="s">
        <v>1</v>
      </c>
      <c r="I143" s="236"/>
      <c r="J143" s="232"/>
      <c r="K143" s="232"/>
      <c r="L143" s="237"/>
      <c r="M143" s="238"/>
      <c r="N143" s="239"/>
      <c r="O143" s="239"/>
      <c r="P143" s="239"/>
      <c r="Q143" s="239"/>
      <c r="R143" s="239"/>
      <c r="S143" s="239"/>
      <c r="T143" s="240"/>
      <c r="AT143" s="241" t="s">
        <v>164</v>
      </c>
      <c r="AU143" s="241" t="s">
        <v>134</v>
      </c>
      <c r="AV143" s="13" t="s">
        <v>84</v>
      </c>
      <c r="AW143" s="13" t="s">
        <v>31</v>
      </c>
      <c r="AX143" s="13" t="s">
        <v>77</v>
      </c>
      <c r="AY143" s="241" t="s">
        <v>155</v>
      </c>
    </row>
    <row r="144" spans="1:65" s="14" customFormat="1" ht="11.25">
      <c r="B144" s="242"/>
      <c r="C144" s="243"/>
      <c r="D144" s="233" t="s">
        <v>164</v>
      </c>
      <c r="E144" s="244" t="s">
        <v>1</v>
      </c>
      <c r="F144" s="245" t="s">
        <v>499</v>
      </c>
      <c r="G144" s="243"/>
      <c r="H144" s="246">
        <v>11</v>
      </c>
      <c r="I144" s="247"/>
      <c r="J144" s="243"/>
      <c r="K144" s="243"/>
      <c r="L144" s="248"/>
      <c r="M144" s="249"/>
      <c r="N144" s="250"/>
      <c r="O144" s="250"/>
      <c r="P144" s="250"/>
      <c r="Q144" s="250"/>
      <c r="R144" s="250"/>
      <c r="S144" s="250"/>
      <c r="T144" s="251"/>
      <c r="AT144" s="252" t="s">
        <v>164</v>
      </c>
      <c r="AU144" s="252" t="s">
        <v>134</v>
      </c>
      <c r="AV144" s="14" t="s">
        <v>134</v>
      </c>
      <c r="AW144" s="14" t="s">
        <v>31</v>
      </c>
      <c r="AX144" s="14" t="s">
        <v>84</v>
      </c>
      <c r="AY144" s="252" t="s">
        <v>155</v>
      </c>
    </row>
    <row r="145" spans="1:65" s="2" customFormat="1" ht="34.9" customHeight="1">
      <c r="A145" s="35"/>
      <c r="B145" s="36"/>
      <c r="C145" s="218" t="s">
        <v>191</v>
      </c>
      <c r="D145" s="218" t="s">
        <v>158</v>
      </c>
      <c r="E145" s="219" t="s">
        <v>178</v>
      </c>
      <c r="F145" s="220" t="s">
        <v>179</v>
      </c>
      <c r="G145" s="221" t="s">
        <v>180</v>
      </c>
      <c r="H145" s="222">
        <v>20</v>
      </c>
      <c r="I145" s="223"/>
      <c r="J145" s="224">
        <f>ROUND(I145*H145,2)</f>
        <v>0</v>
      </c>
      <c r="K145" s="225"/>
      <c r="L145" s="38"/>
      <c r="M145" s="226" t="s">
        <v>1</v>
      </c>
      <c r="N145" s="227" t="s">
        <v>43</v>
      </c>
      <c r="O145" s="76"/>
      <c r="P145" s="228">
        <f>O145*H145</f>
        <v>0</v>
      </c>
      <c r="Q145" s="228">
        <v>2.9199999999999999E-3</v>
      </c>
      <c r="R145" s="228">
        <f>Q145*H145</f>
        <v>5.8399999999999994E-2</v>
      </c>
      <c r="S145" s="228">
        <v>0</v>
      </c>
      <c r="T145" s="229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0" t="s">
        <v>162</v>
      </c>
      <c r="AT145" s="230" t="s">
        <v>158</v>
      </c>
      <c r="AU145" s="230" t="s">
        <v>134</v>
      </c>
      <c r="AY145" s="17" t="s">
        <v>155</v>
      </c>
      <c r="BE145" s="119">
        <f>IF(N145="základná",J145,0)</f>
        <v>0</v>
      </c>
      <c r="BF145" s="119">
        <f>IF(N145="znížená",J145,0)</f>
        <v>0</v>
      </c>
      <c r="BG145" s="119">
        <f>IF(N145="zákl. prenesená",J145,0)</f>
        <v>0</v>
      </c>
      <c r="BH145" s="119">
        <f>IF(N145="zníž. prenesená",J145,0)</f>
        <v>0</v>
      </c>
      <c r="BI145" s="119">
        <f>IF(N145="nulová",J145,0)</f>
        <v>0</v>
      </c>
      <c r="BJ145" s="17" t="s">
        <v>134</v>
      </c>
      <c r="BK145" s="119">
        <f>ROUND(I145*H145,2)</f>
        <v>0</v>
      </c>
      <c r="BL145" s="17" t="s">
        <v>162</v>
      </c>
      <c r="BM145" s="230" t="s">
        <v>181</v>
      </c>
    </row>
    <row r="146" spans="1:65" s="14" customFormat="1" ht="11.25">
      <c r="B146" s="242"/>
      <c r="C146" s="243"/>
      <c r="D146" s="233" t="s">
        <v>164</v>
      </c>
      <c r="E146" s="244" t="s">
        <v>1</v>
      </c>
      <c r="F146" s="245" t="s">
        <v>366</v>
      </c>
      <c r="G146" s="243"/>
      <c r="H146" s="246">
        <v>20</v>
      </c>
      <c r="I146" s="247"/>
      <c r="J146" s="243"/>
      <c r="K146" s="243"/>
      <c r="L146" s="248"/>
      <c r="M146" s="249"/>
      <c r="N146" s="250"/>
      <c r="O146" s="250"/>
      <c r="P146" s="250"/>
      <c r="Q146" s="250"/>
      <c r="R146" s="250"/>
      <c r="S146" s="250"/>
      <c r="T146" s="251"/>
      <c r="AT146" s="252" t="s">
        <v>164</v>
      </c>
      <c r="AU146" s="252" t="s">
        <v>134</v>
      </c>
      <c r="AV146" s="14" t="s">
        <v>134</v>
      </c>
      <c r="AW146" s="14" t="s">
        <v>31</v>
      </c>
      <c r="AX146" s="14" t="s">
        <v>84</v>
      </c>
      <c r="AY146" s="252" t="s">
        <v>155</v>
      </c>
    </row>
    <row r="147" spans="1:65" s="2" customFormat="1" ht="22.15" customHeight="1">
      <c r="A147" s="35"/>
      <c r="B147" s="36"/>
      <c r="C147" s="218" t="s">
        <v>169</v>
      </c>
      <c r="D147" s="218" t="s">
        <v>158</v>
      </c>
      <c r="E147" s="219" t="s">
        <v>184</v>
      </c>
      <c r="F147" s="220" t="s">
        <v>185</v>
      </c>
      <c r="G147" s="221" t="s">
        <v>174</v>
      </c>
      <c r="H147" s="222">
        <v>11</v>
      </c>
      <c r="I147" s="223"/>
      <c r="J147" s="224">
        <f t="shared" ref="J147:J152" si="5">ROUND(I147*H147,2)</f>
        <v>0</v>
      </c>
      <c r="K147" s="225"/>
      <c r="L147" s="38"/>
      <c r="M147" s="226" t="s">
        <v>1</v>
      </c>
      <c r="N147" s="227" t="s">
        <v>43</v>
      </c>
      <c r="O147" s="76"/>
      <c r="P147" s="228">
        <f t="shared" ref="P147:P152" si="6">O147*H147</f>
        <v>0</v>
      </c>
      <c r="Q147" s="228">
        <v>0</v>
      </c>
      <c r="R147" s="228">
        <f t="shared" ref="R147:R152" si="7">Q147*H147</f>
        <v>0</v>
      </c>
      <c r="S147" s="228">
        <v>0</v>
      </c>
      <c r="T147" s="229">
        <f t="shared" ref="T147:T152" si="8"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0" t="s">
        <v>162</v>
      </c>
      <c r="AT147" s="230" t="s">
        <v>158</v>
      </c>
      <c r="AU147" s="230" t="s">
        <v>134</v>
      </c>
      <c r="AY147" s="17" t="s">
        <v>155</v>
      </c>
      <c r="BE147" s="119">
        <f t="shared" ref="BE147:BE152" si="9">IF(N147="základná",J147,0)</f>
        <v>0</v>
      </c>
      <c r="BF147" s="119">
        <f t="shared" ref="BF147:BF152" si="10">IF(N147="znížená",J147,0)</f>
        <v>0</v>
      </c>
      <c r="BG147" s="119">
        <f t="shared" ref="BG147:BG152" si="11">IF(N147="zákl. prenesená",J147,0)</f>
        <v>0</v>
      </c>
      <c r="BH147" s="119">
        <f t="shared" ref="BH147:BH152" si="12">IF(N147="zníž. prenesená",J147,0)</f>
        <v>0</v>
      </c>
      <c r="BI147" s="119">
        <f t="shared" ref="BI147:BI152" si="13">IF(N147="nulová",J147,0)</f>
        <v>0</v>
      </c>
      <c r="BJ147" s="17" t="s">
        <v>134</v>
      </c>
      <c r="BK147" s="119">
        <f t="shared" ref="BK147:BK152" si="14">ROUND(I147*H147,2)</f>
        <v>0</v>
      </c>
      <c r="BL147" s="17" t="s">
        <v>162</v>
      </c>
      <c r="BM147" s="230" t="s">
        <v>500</v>
      </c>
    </row>
    <row r="148" spans="1:65" s="2" customFormat="1" ht="22.15" customHeight="1">
      <c r="A148" s="35"/>
      <c r="B148" s="36"/>
      <c r="C148" s="218" t="s">
        <v>156</v>
      </c>
      <c r="D148" s="218" t="s">
        <v>158</v>
      </c>
      <c r="E148" s="219" t="s">
        <v>188</v>
      </c>
      <c r="F148" s="220" t="s">
        <v>189</v>
      </c>
      <c r="G148" s="221" t="s">
        <v>180</v>
      </c>
      <c r="H148" s="222">
        <v>20</v>
      </c>
      <c r="I148" s="223"/>
      <c r="J148" s="224">
        <f t="shared" si="5"/>
        <v>0</v>
      </c>
      <c r="K148" s="225"/>
      <c r="L148" s="38"/>
      <c r="M148" s="226" t="s">
        <v>1</v>
      </c>
      <c r="N148" s="227" t="s">
        <v>43</v>
      </c>
      <c r="O148" s="76"/>
      <c r="P148" s="228">
        <f t="shared" si="6"/>
        <v>0</v>
      </c>
      <c r="Q148" s="228">
        <v>1.0000000000000001E-5</v>
      </c>
      <c r="R148" s="228">
        <f t="shared" si="7"/>
        <v>2.0000000000000001E-4</v>
      </c>
      <c r="S148" s="228">
        <v>0</v>
      </c>
      <c r="T148" s="229">
        <f t="shared" si="8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0" t="s">
        <v>162</v>
      </c>
      <c r="AT148" s="230" t="s">
        <v>158</v>
      </c>
      <c r="AU148" s="230" t="s">
        <v>134</v>
      </c>
      <c r="AY148" s="17" t="s">
        <v>155</v>
      </c>
      <c r="BE148" s="119">
        <f t="shared" si="9"/>
        <v>0</v>
      </c>
      <c r="BF148" s="119">
        <f t="shared" si="10"/>
        <v>0</v>
      </c>
      <c r="BG148" s="119">
        <f t="shared" si="11"/>
        <v>0</v>
      </c>
      <c r="BH148" s="119">
        <f t="shared" si="12"/>
        <v>0</v>
      </c>
      <c r="BI148" s="119">
        <f t="shared" si="13"/>
        <v>0</v>
      </c>
      <c r="BJ148" s="17" t="s">
        <v>134</v>
      </c>
      <c r="BK148" s="119">
        <f t="shared" si="14"/>
        <v>0</v>
      </c>
      <c r="BL148" s="17" t="s">
        <v>162</v>
      </c>
      <c r="BM148" s="230" t="s">
        <v>190</v>
      </c>
    </row>
    <row r="149" spans="1:65" s="2" customFormat="1" ht="14.45" customHeight="1">
      <c r="A149" s="35"/>
      <c r="B149" s="36"/>
      <c r="C149" s="218" t="s">
        <v>202</v>
      </c>
      <c r="D149" s="218" t="s">
        <v>158</v>
      </c>
      <c r="E149" s="219" t="s">
        <v>240</v>
      </c>
      <c r="F149" s="220" t="s">
        <v>241</v>
      </c>
      <c r="G149" s="221" t="s">
        <v>161</v>
      </c>
      <c r="H149" s="222">
        <v>2</v>
      </c>
      <c r="I149" s="223"/>
      <c r="J149" s="224">
        <f t="shared" si="5"/>
        <v>0</v>
      </c>
      <c r="K149" s="225"/>
      <c r="L149" s="38"/>
      <c r="M149" s="226" t="s">
        <v>1</v>
      </c>
      <c r="N149" s="227" t="s">
        <v>43</v>
      </c>
      <c r="O149" s="76"/>
      <c r="P149" s="228">
        <f t="shared" si="6"/>
        <v>0</v>
      </c>
      <c r="Q149" s="228">
        <v>0</v>
      </c>
      <c r="R149" s="228">
        <f t="shared" si="7"/>
        <v>0</v>
      </c>
      <c r="S149" s="228">
        <v>8.2000000000000003E-2</v>
      </c>
      <c r="T149" s="229">
        <f t="shared" si="8"/>
        <v>0.16400000000000001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0" t="s">
        <v>162</v>
      </c>
      <c r="AT149" s="230" t="s">
        <v>158</v>
      </c>
      <c r="AU149" s="230" t="s">
        <v>134</v>
      </c>
      <c r="AY149" s="17" t="s">
        <v>155</v>
      </c>
      <c r="BE149" s="119">
        <f t="shared" si="9"/>
        <v>0</v>
      </c>
      <c r="BF149" s="119">
        <f t="shared" si="10"/>
        <v>0</v>
      </c>
      <c r="BG149" s="119">
        <f t="shared" si="11"/>
        <v>0</v>
      </c>
      <c r="BH149" s="119">
        <f t="shared" si="12"/>
        <v>0</v>
      </c>
      <c r="BI149" s="119">
        <f t="shared" si="13"/>
        <v>0</v>
      </c>
      <c r="BJ149" s="17" t="s">
        <v>134</v>
      </c>
      <c r="BK149" s="119">
        <f t="shared" si="14"/>
        <v>0</v>
      </c>
      <c r="BL149" s="17" t="s">
        <v>162</v>
      </c>
      <c r="BM149" s="230" t="s">
        <v>490</v>
      </c>
    </row>
    <row r="150" spans="1:65" s="2" customFormat="1" ht="22.15" customHeight="1">
      <c r="A150" s="35"/>
      <c r="B150" s="36"/>
      <c r="C150" s="218" t="s">
        <v>207</v>
      </c>
      <c r="D150" s="218" t="s">
        <v>158</v>
      </c>
      <c r="E150" s="219" t="s">
        <v>244</v>
      </c>
      <c r="F150" s="220" t="s">
        <v>245</v>
      </c>
      <c r="G150" s="221" t="s">
        <v>161</v>
      </c>
      <c r="H150" s="222">
        <v>4</v>
      </c>
      <c r="I150" s="223"/>
      <c r="J150" s="224">
        <f t="shared" si="5"/>
        <v>0</v>
      </c>
      <c r="K150" s="225"/>
      <c r="L150" s="38"/>
      <c r="M150" s="226" t="s">
        <v>1</v>
      </c>
      <c r="N150" s="227" t="s">
        <v>43</v>
      </c>
      <c r="O150" s="76"/>
      <c r="P150" s="228">
        <f t="shared" si="6"/>
        <v>0</v>
      </c>
      <c r="Q150" s="228">
        <v>0</v>
      </c>
      <c r="R150" s="228">
        <f t="shared" si="7"/>
        <v>0</v>
      </c>
      <c r="S150" s="228">
        <v>4.0000000000000001E-3</v>
      </c>
      <c r="T150" s="229">
        <f t="shared" si="8"/>
        <v>1.6E-2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0" t="s">
        <v>162</v>
      </c>
      <c r="AT150" s="230" t="s">
        <v>158</v>
      </c>
      <c r="AU150" s="230" t="s">
        <v>134</v>
      </c>
      <c r="AY150" s="17" t="s">
        <v>155</v>
      </c>
      <c r="BE150" s="119">
        <f t="shared" si="9"/>
        <v>0</v>
      </c>
      <c r="BF150" s="119">
        <f t="shared" si="10"/>
        <v>0</v>
      </c>
      <c r="BG150" s="119">
        <f t="shared" si="11"/>
        <v>0</v>
      </c>
      <c r="BH150" s="119">
        <f t="shared" si="12"/>
        <v>0</v>
      </c>
      <c r="BI150" s="119">
        <f t="shared" si="13"/>
        <v>0</v>
      </c>
      <c r="BJ150" s="17" t="s">
        <v>134</v>
      </c>
      <c r="BK150" s="119">
        <f t="shared" si="14"/>
        <v>0</v>
      </c>
      <c r="BL150" s="17" t="s">
        <v>162</v>
      </c>
      <c r="BM150" s="230" t="s">
        <v>501</v>
      </c>
    </row>
    <row r="151" spans="1:65" s="2" customFormat="1" ht="30" customHeight="1">
      <c r="A151" s="35"/>
      <c r="B151" s="36"/>
      <c r="C151" s="218" t="s">
        <v>211</v>
      </c>
      <c r="D151" s="218" t="s">
        <v>158</v>
      </c>
      <c r="E151" s="219" t="s">
        <v>198</v>
      </c>
      <c r="F151" s="220" t="s">
        <v>199</v>
      </c>
      <c r="G151" s="221" t="s">
        <v>200</v>
      </c>
      <c r="H151" s="222">
        <v>0.18</v>
      </c>
      <c r="I151" s="223"/>
      <c r="J151" s="224">
        <f t="shared" si="5"/>
        <v>0</v>
      </c>
      <c r="K151" s="225"/>
      <c r="L151" s="38"/>
      <c r="M151" s="226" t="s">
        <v>1</v>
      </c>
      <c r="N151" s="227" t="s">
        <v>43</v>
      </c>
      <c r="O151" s="76"/>
      <c r="P151" s="228">
        <f t="shared" si="6"/>
        <v>0</v>
      </c>
      <c r="Q151" s="228">
        <v>0</v>
      </c>
      <c r="R151" s="228">
        <f t="shared" si="7"/>
        <v>0</v>
      </c>
      <c r="S151" s="228">
        <v>0</v>
      </c>
      <c r="T151" s="229">
        <f t="shared" si="8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0" t="s">
        <v>162</v>
      </c>
      <c r="AT151" s="230" t="s">
        <v>158</v>
      </c>
      <c r="AU151" s="230" t="s">
        <v>134</v>
      </c>
      <c r="AY151" s="17" t="s">
        <v>155</v>
      </c>
      <c r="BE151" s="119">
        <f t="shared" si="9"/>
        <v>0</v>
      </c>
      <c r="BF151" s="119">
        <f t="shared" si="10"/>
        <v>0</v>
      </c>
      <c r="BG151" s="119">
        <f t="shared" si="11"/>
        <v>0</v>
      </c>
      <c r="BH151" s="119">
        <f t="shared" si="12"/>
        <v>0</v>
      </c>
      <c r="BI151" s="119">
        <f t="shared" si="13"/>
        <v>0</v>
      </c>
      <c r="BJ151" s="17" t="s">
        <v>134</v>
      </c>
      <c r="BK151" s="119">
        <f t="shared" si="14"/>
        <v>0</v>
      </c>
      <c r="BL151" s="17" t="s">
        <v>162</v>
      </c>
      <c r="BM151" s="230" t="s">
        <v>201</v>
      </c>
    </row>
    <row r="152" spans="1:65" s="2" customFormat="1" ht="22.15" customHeight="1">
      <c r="A152" s="35"/>
      <c r="B152" s="36"/>
      <c r="C152" s="218" t="s">
        <v>217</v>
      </c>
      <c r="D152" s="218" t="s">
        <v>158</v>
      </c>
      <c r="E152" s="219" t="s">
        <v>203</v>
      </c>
      <c r="F152" s="220" t="s">
        <v>204</v>
      </c>
      <c r="G152" s="221" t="s">
        <v>200</v>
      </c>
      <c r="H152" s="222">
        <v>0.72</v>
      </c>
      <c r="I152" s="223"/>
      <c r="J152" s="224">
        <f t="shared" si="5"/>
        <v>0</v>
      </c>
      <c r="K152" s="225"/>
      <c r="L152" s="38"/>
      <c r="M152" s="226" t="s">
        <v>1</v>
      </c>
      <c r="N152" s="227" t="s">
        <v>43</v>
      </c>
      <c r="O152" s="76"/>
      <c r="P152" s="228">
        <f t="shared" si="6"/>
        <v>0</v>
      </c>
      <c r="Q152" s="228">
        <v>0</v>
      </c>
      <c r="R152" s="228">
        <f t="shared" si="7"/>
        <v>0</v>
      </c>
      <c r="S152" s="228">
        <v>0</v>
      </c>
      <c r="T152" s="229">
        <f t="shared" si="8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0" t="s">
        <v>162</v>
      </c>
      <c r="AT152" s="230" t="s">
        <v>158</v>
      </c>
      <c r="AU152" s="230" t="s">
        <v>134</v>
      </c>
      <c r="AY152" s="17" t="s">
        <v>155</v>
      </c>
      <c r="BE152" s="119">
        <f t="shared" si="9"/>
        <v>0</v>
      </c>
      <c r="BF152" s="119">
        <f t="shared" si="10"/>
        <v>0</v>
      </c>
      <c r="BG152" s="119">
        <f t="shared" si="11"/>
        <v>0</v>
      </c>
      <c r="BH152" s="119">
        <f t="shared" si="12"/>
        <v>0</v>
      </c>
      <c r="BI152" s="119">
        <f t="shared" si="13"/>
        <v>0</v>
      </c>
      <c r="BJ152" s="17" t="s">
        <v>134</v>
      </c>
      <c r="BK152" s="119">
        <f t="shared" si="14"/>
        <v>0</v>
      </c>
      <c r="BL152" s="17" t="s">
        <v>162</v>
      </c>
      <c r="BM152" s="230" t="s">
        <v>205</v>
      </c>
    </row>
    <row r="153" spans="1:65" s="14" customFormat="1" ht="11.25">
      <c r="B153" s="242"/>
      <c r="C153" s="243"/>
      <c r="D153" s="233" t="s">
        <v>164</v>
      </c>
      <c r="E153" s="243"/>
      <c r="F153" s="245" t="s">
        <v>502</v>
      </c>
      <c r="G153" s="243"/>
      <c r="H153" s="246">
        <v>0.72</v>
      </c>
      <c r="I153" s="247"/>
      <c r="J153" s="243"/>
      <c r="K153" s="243"/>
      <c r="L153" s="248"/>
      <c r="M153" s="249"/>
      <c r="N153" s="250"/>
      <c r="O153" s="250"/>
      <c r="P153" s="250"/>
      <c r="Q153" s="250"/>
      <c r="R153" s="250"/>
      <c r="S153" s="250"/>
      <c r="T153" s="251"/>
      <c r="AT153" s="252" t="s">
        <v>164</v>
      </c>
      <c r="AU153" s="252" t="s">
        <v>134</v>
      </c>
      <c r="AV153" s="14" t="s">
        <v>134</v>
      </c>
      <c r="AW153" s="14" t="s">
        <v>4</v>
      </c>
      <c r="AX153" s="14" t="s">
        <v>84</v>
      </c>
      <c r="AY153" s="252" t="s">
        <v>155</v>
      </c>
    </row>
    <row r="154" spans="1:65" s="2" customFormat="1" ht="22.15" customHeight="1">
      <c r="A154" s="35"/>
      <c r="B154" s="36"/>
      <c r="C154" s="218" t="s">
        <v>248</v>
      </c>
      <c r="D154" s="218" t="s">
        <v>158</v>
      </c>
      <c r="E154" s="219" t="s">
        <v>208</v>
      </c>
      <c r="F154" s="220" t="s">
        <v>209</v>
      </c>
      <c r="G154" s="221" t="s">
        <v>200</v>
      </c>
      <c r="H154" s="222">
        <v>0.18</v>
      </c>
      <c r="I154" s="223"/>
      <c r="J154" s="224">
        <f>ROUND(I154*H154,2)</f>
        <v>0</v>
      </c>
      <c r="K154" s="225"/>
      <c r="L154" s="38"/>
      <c r="M154" s="226" t="s">
        <v>1</v>
      </c>
      <c r="N154" s="227" t="s">
        <v>43</v>
      </c>
      <c r="O154" s="76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0" t="s">
        <v>162</v>
      </c>
      <c r="AT154" s="230" t="s">
        <v>158</v>
      </c>
      <c r="AU154" s="230" t="s">
        <v>134</v>
      </c>
      <c r="AY154" s="17" t="s">
        <v>155</v>
      </c>
      <c r="BE154" s="119">
        <f>IF(N154="základná",J154,0)</f>
        <v>0</v>
      </c>
      <c r="BF154" s="119">
        <f>IF(N154="znížená",J154,0)</f>
        <v>0</v>
      </c>
      <c r="BG154" s="119">
        <f>IF(N154="zákl. prenesená",J154,0)</f>
        <v>0</v>
      </c>
      <c r="BH154" s="119">
        <f>IF(N154="zníž. prenesená",J154,0)</f>
        <v>0</v>
      </c>
      <c r="BI154" s="119">
        <f>IF(N154="nulová",J154,0)</f>
        <v>0</v>
      </c>
      <c r="BJ154" s="17" t="s">
        <v>134</v>
      </c>
      <c r="BK154" s="119">
        <f>ROUND(I154*H154,2)</f>
        <v>0</v>
      </c>
      <c r="BL154" s="17" t="s">
        <v>162</v>
      </c>
      <c r="BM154" s="230" t="s">
        <v>210</v>
      </c>
    </row>
    <row r="155" spans="1:65" s="2" customFormat="1" ht="22.15" customHeight="1">
      <c r="A155" s="35"/>
      <c r="B155" s="36"/>
      <c r="C155" s="218" t="s">
        <v>249</v>
      </c>
      <c r="D155" s="218" t="s">
        <v>158</v>
      </c>
      <c r="E155" s="219" t="s">
        <v>212</v>
      </c>
      <c r="F155" s="220" t="s">
        <v>213</v>
      </c>
      <c r="G155" s="221" t="s">
        <v>200</v>
      </c>
      <c r="H155" s="222">
        <v>0.18</v>
      </c>
      <c r="I155" s="223"/>
      <c r="J155" s="224">
        <f>ROUND(I155*H155,2)</f>
        <v>0</v>
      </c>
      <c r="K155" s="225"/>
      <c r="L155" s="38"/>
      <c r="M155" s="226" t="s">
        <v>1</v>
      </c>
      <c r="N155" s="227" t="s">
        <v>43</v>
      </c>
      <c r="O155" s="76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0" t="s">
        <v>162</v>
      </c>
      <c r="AT155" s="230" t="s">
        <v>158</v>
      </c>
      <c r="AU155" s="230" t="s">
        <v>134</v>
      </c>
      <c r="AY155" s="17" t="s">
        <v>155</v>
      </c>
      <c r="BE155" s="119">
        <f>IF(N155="základná",J155,0)</f>
        <v>0</v>
      </c>
      <c r="BF155" s="119">
        <f>IF(N155="znížená",J155,0)</f>
        <v>0</v>
      </c>
      <c r="BG155" s="119">
        <f>IF(N155="zákl. prenesená",J155,0)</f>
        <v>0</v>
      </c>
      <c r="BH155" s="119">
        <f>IF(N155="zníž. prenesená",J155,0)</f>
        <v>0</v>
      </c>
      <c r="BI155" s="119">
        <f>IF(N155="nulová",J155,0)</f>
        <v>0</v>
      </c>
      <c r="BJ155" s="17" t="s">
        <v>134</v>
      </c>
      <c r="BK155" s="119">
        <f>ROUND(I155*H155,2)</f>
        <v>0</v>
      </c>
      <c r="BL155" s="17" t="s">
        <v>162</v>
      </c>
      <c r="BM155" s="230" t="s">
        <v>214</v>
      </c>
    </row>
    <row r="156" spans="1:65" s="12" customFormat="1" ht="22.9" customHeight="1">
      <c r="B156" s="202"/>
      <c r="C156" s="203"/>
      <c r="D156" s="204" t="s">
        <v>76</v>
      </c>
      <c r="E156" s="216" t="s">
        <v>215</v>
      </c>
      <c r="F156" s="216" t="s">
        <v>216</v>
      </c>
      <c r="G156" s="203"/>
      <c r="H156" s="203"/>
      <c r="I156" s="206"/>
      <c r="J156" s="217">
        <f>BK156</f>
        <v>0</v>
      </c>
      <c r="K156" s="203"/>
      <c r="L156" s="208"/>
      <c r="M156" s="209"/>
      <c r="N156" s="210"/>
      <c r="O156" s="210"/>
      <c r="P156" s="211">
        <f>P157</f>
        <v>0</v>
      </c>
      <c r="Q156" s="210"/>
      <c r="R156" s="211">
        <f>R157</f>
        <v>0</v>
      </c>
      <c r="S156" s="210"/>
      <c r="T156" s="212">
        <f>T157</f>
        <v>0</v>
      </c>
      <c r="AR156" s="213" t="s">
        <v>84</v>
      </c>
      <c r="AT156" s="214" t="s">
        <v>76</v>
      </c>
      <c r="AU156" s="214" t="s">
        <v>84</v>
      </c>
      <c r="AY156" s="213" t="s">
        <v>155</v>
      </c>
      <c r="BK156" s="215">
        <f>BK157</f>
        <v>0</v>
      </c>
    </row>
    <row r="157" spans="1:65" s="2" customFormat="1" ht="22.15" customHeight="1">
      <c r="A157" s="35"/>
      <c r="B157" s="36"/>
      <c r="C157" s="218" t="s">
        <v>182</v>
      </c>
      <c r="D157" s="218" t="s">
        <v>158</v>
      </c>
      <c r="E157" s="219" t="s">
        <v>218</v>
      </c>
      <c r="F157" s="220" t="s">
        <v>219</v>
      </c>
      <c r="G157" s="221" t="s">
        <v>200</v>
      </c>
      <c r="H157" s="222">
        <v>1.073</v>
      </c>
      <c r="I157" s="223"/>
      <c r="J157" s="224">
        <f>ROUND(I157*H157,2)</f>
        <v>0</v>
      </c>
      <c r="K157" s="225"/>
      <c r="L157" s="38"/>
      <c r="M157" s="264" t="s">
        <v>1</v>
      </c>
      <c r="N157" s="265" t="s">
        <v>43</v>
      </c>
      <c r="O157" s="266"/>
      <c r="P157" s="267">
        <f>O157*H157</f>
        <v>0</v>
      </c>
      <c r="Q157" s="267">
        <v>0</v>
      </c>
      <c r="R157" s="267">
        <f>Q157*H157</f>
        <v>0</v>
      </c>
      <c r="S157" s="267">
        <v>0</v>
      </c>
      <c r="T157" s="268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0" t="s">
        <v>162</v>
      </c>
      <c r="AT157" s="230" t="s">
        <v>158</v>
      </c>
      <c r="AU157" s="230" t="s">
        <v>134</v>
      </c>
      <c r="AY157" s="17" t="s">
        <v>155</v>
      </c>
      <c r="BE157" s="119">
        <f>IF(N157="základná",J157,0)</f>
        <v>0</v>
      </c>
      <c r="BF157" s="119">
        <f>IF(N157="znížená",J157,0)</f>
        <v>0</v>
      </c>
      <c r="BG157" s="119">
        <f>IF(N157="zákl. prenesená",J157,0)</f>
        <v>0</v>
      </c>
      <c r="BH157" s="119">
        <f>IF(N157="zníž. prenesená",J157,0)</f>
        <v>0</v>
      </c>
      <c r="BI157" s="119">
        <f>IF(N157="nulová",J157,0)</f>
        <v>0</v>
      </c>
      <c r="BJ157" s="17" t="s">
        <v>134</v>
      </c>
      <c r="BK157" s="119">
        <f>ROUND(I157*H157,2)</f>
        <v>0</v>
      </c>
      <c r="BL157" s="17" t="s">
        <v>162</v>
      </c>
      <c r="BM157" s="230" t="s">
        <v>220</v>
      </c>
    </row>
    <row r="158" spans="1:65" s="2" customFormat="1" ht="6.95" customHeight="1">
      <c r="A158" s="35"/>
      <c r="B158" s="59"/>
      <c r="C158" s="60"/>
      <c r="D158" s="60"/>
      <c r="E158" s="60"/>
      <c r="F158" s="60"/>
      <c r="G158" s="60"/>
      <c r="H158" s="60"/>
      <c r="I158" s="60"/>
      <c r="J158" s="60"/>
      <c r="K158" s="60"/>
      <c r="L158" s="38"/>
      <c r="M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</row>
  </sheetData>
  <sheetProtection algorithmName="SHA-512" hashValue="jSH+wGvIcItbrtTEzVwtq4S0VmKTPT539++ZtMk67E6ocBcr0ynt8htY8Vbyys+7A2j1A00DSy5BH46EEMQBaA==" saltValue="e055x4yWQKTQdxZPqEMNtVZu9CRSn0GCsqzzIzCcLMcvci8j94Nj+F1wzq08WvW0RT8/EYsIoFuFT/uGr2DO7Q==" spinCount="100000" sheet="1" objects="1" scenarios="1" formatColumns="0" formatRows="0" autoFilter="0"/>
  <autoFilter ref="C128:K157" xr:uid="{00000000-0009-0000-0000-000007000000}"/>
  <mergeCells count="14">
    <mergeCell ref="D107:F107"/>
    <mergeCell ref="E119:H119"/>
    <mergeCell ref="E121:H121"/>
    <mergeCell ref="L2:V2"/>
    <mergeCell ref="E87:H87"/>
    <mergeCell ref="D103:F103"/>
    <mergeCell ref="D104:F104"/>
    <mergeCell ref="D105:F105"/>
    <mergeCell ref="D106:F106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165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54.5" style="1" customWidth="1"/>
    <col min="7" max="7" width="8" style="1" customWidth="1"/>
    <col min="8" max="8" width="15" style="1" customWidth="1"/>
    <col min="9" max="9" width="16.83203125" style="1" customWidth="1"/>
    <col min="10" max="10" width="23.83203125" style="1" customWidth="1"/>
    <col min="11" max="11" width="23.83203125" style="1" hidden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AT2" s="17" t="s">
        <v>106</v>
      </c>
    </row>
    <row r="3" spans="1:46" s="1" customFormat="1" ht="6.95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0"/>
      <c r="AT3" s="17" t="s">
        <v>77</v>
      </c>
    </row>
    <row r="4" spans="1:46" s="1" customFormat="1" ht="24.95" customHeight="1">
      <c r="B4" s="20"/>
      <c r="D4" s="128" t="s">
        <v>119</v>
      </c>
      <c r="L4" s="20"/>
      <c r="M4" s="129" t="s">
        <v>9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30" t="s">
        <v>15</v>
      </c>
      <c r="L6" s="20"/>
    </row>
    <row r="7" spans="1:46" s="1" customFormat="1" ht="27" customHeight="1">
      <c r="B7" s="20"/>
      <c r="E7" s="330" t="str">
        <f>'Rekapitulácia stavby'!K6</f>
        <v>Zviditeľnenie chodcov na priechodoch pre chodcov v meste Trnava</v>
      </c>
      <c r="F7" s="331"/>
      <c r="G7" s="331"/>
      <c r="H7" s="331"/>
      <c r="L7" s="20"/>
    </row>
    <row r="8" spans="1:46" s="2" customFormat="1" ht="12" customHeight="1">
      <c r="A8" s="35"/>
      <c r="B8" s="38"/>
      <c r="C8" s="35"/>
      <c r="D8" s="130" t="s">
        <v>120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31.15" customHeight="1">
      <c r="A9" s="35"/>
      <c r="B9" s="38"/>
      <c r="C9" s="35"/>
      <c r="D9" s="35"/>
      <c r="E9" s="332" t="s">
        <v>503</v>
      </c>
      <c r="F9" s="333"/>
      <c r="G9" s="333"/>
      <c r="H9" s="333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38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8"/>
      <c r="C11" s="35"/>
      <c r="D11" s="130" t="s">
        <v>17</v>
      </c>
      <c r="E11" s="35"/>
      <c r="F11" s="131" t="s">
        <v>1</v>
      </c>
      <c r="G11" s="35"/>
      <c r="H11" s="35"/>
      <c r="I11" s="130" t="s">
        <v>18</v>
      </c>
      <c r="J11" s="131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8"/>
      <c r="C12" s="35"/>
      <c r="D12" s="130" t="s">
        <v>19</v>
      </c>
      <c r="E12" s="35"/>
      <c r="F12" s="131" t="s">
        <v>20</v>
      </c>
      <c r="G12" s="35"/>
      <c r="H12" s="35"/>
      <c r="I12" s="130" t="s">
        <v>21</v>
      </c>
      <c r="J12" s="132" t="str">
        <f>'Rekapitulácia stavby'!AN8</f>
        <v>4. 7. 2022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8"/>
      <c r="C14" s="35"/>
      <c r="D14" s="130" t="s">
        <v>23</v>
      </c>
      <c r="E14" s="35"/>
      <c r="F14" s="35"/>
      <c r="G14" s="35"/>
      <c r="H14" s="35"/>
      <c r="I14" s="130" t="s">
        <v>24</v>
      </c>
      <c r="J14" s="131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8"/>
      <c r="C15" s="35"/>
      <c r="D15" s="35"/>
      <c r="E15" s="131" t="s">
        <v>25</v>
      </c>
      <c r="F15" s="35"/>
      <c r="G15" s="35"/>
      <c r="H15" s="35"/>
      <c r="I15" s="130" t="s">
        <v>26</v>
      </c>
      <c r="J15" s="131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38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8"/>
      <c r="C17" s="35"/>
      <c r="D17" s="130" t="s">
        <v>27</v>
      </c>
      <c r="E17" s="35"/>
      <c r="F17" s="35"/>
      <c r="G17" s="35"/>
      <c r="H17" s="35"/>
      <c r="I17" s="130" t="s">
        <v>24</v>
      </c>
      <c r="J17" s="30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8"/>
      <c r="C18" s="35"/>
      <c r="D18" s="35"/>
      <c r="E18" s="334" t="str">
        <f>'Rekapitulácia stavby'!E14</f>
        <v>Vyplň údaj</v>
      </c>
      <c r="F18" s="335"/>
      <c r="G18" s="335"/>
      <c r="H18" s="335"/>
      <c r="I18" s="130" t="s">
        <v>26</v>
      </c>
      <c r="J18" s="30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8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8"/>
      <c r="C20" s="35"/>
      <c r="D20" s="130" t="s">
        <v>29</v>
      </c>
      <c r="E20" s="35"/>
      <c r="F20" s="35"/>
      <c r="G20" s="35"/>
      <c r="H20" s="35"/>
      <c r="I20" s="130" t="s">
        <v>24</v>
      </c>
      <c r="J20" s="131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8"/>
      <c r="C21" s="35"/>
      <c r="D21" s="35"/>
      <c r="E21" s="131" t="s">
        <v>30</v>
      </c>
      <c r="F21" s="35"/>
      <c r="G21" s="35"/>
      <c r="H21" s="35"/>
      <c r="I21" s="130" t="s">
        <v>26</v>
      </c>
      <c r="J21" s="131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8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8"/>
      <c r="C23" s="35"/>
      <c r="D23" s="130" t="s">
        <v>32</v>
      </c>
      <c r="E23" s="35"/>
      <c r="F23" s="35"/>
      <c r="G23" s="35"/>
      <c r="H23" s="35"/>
      <c r="I23" s="130" t="s">
        <v>24</v>
      </c>
      <c r="J23" s="131" t="str">
        <f>IF('Rekapitulácia stavby'!AN19="","",'Rekapitulácia stavby'!AN19)</f>
        <v/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8"/>
      <c r="C24" s="35"/>
      <c r="D24" s="35"/>
      <c r="E24" s="131" t="str">
        <f>IF('Rekapitulácia stavby'!E20="","",'Rekapitulácia stavby'!E20)</f>
        <v xml:space="preserve"> </v>
      </c>
      <c r="F24" s="35"/>
      <c r="G24" s="35"/>
      <c r="H24" s="35"/>
      <c r="I24" s="130" t="s">
        <v>26</v>
      </c>
      <c r="J24" s="131" t="str">
        <f>IF('Rekapitulácia stavby'!AN20="","",'Rekapitulácia stavby'!AN20)</f>
        <v/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8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8"/>
      <c r="C26" s="35"/>
      <c r="D26" s="130" t="s">
        <v>34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33"/>
      <c r="B27" s="134"/>
      <c r="C27" s="133"/>
      <c r="D27" s="133"/>
      <c r="E27" s="336" t="s">
        <v>1</v>
      </c>
      <c r="F27" s="336"/>
      <c r="G27" s="336"/>
      <c r="H27" s="336"/>
      <c r="I27" s="133"/>
      <c r="J27" s="133"/>
      <c r="K27" s="133"/>
      <c r="L27" s="135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</row>
    <row r="28" spans="1:31" s="2" customFormat="1" ht="6.95" customHeight="1">
      <c r="A28" s="35"/>
      <c r="B28" s="38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8"/>
      <c r="C29" s="35"/>
      <c r="D29" s="136"/>
      <c r="E29" s="136"/>
      <c r="F29" s="136"/>
      <c r="G29" s="136"/>
      <c r="H29" s="136"/>
      <c r="I29" s="136"/>
      <c r="J29" s="136"/>
      <c r="K29" s="136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8"/>
      <c r="C30" s="35"/>
      <c r="D30" s="131" t="s">
        <v>122</v>
      </c>
      <c r="E30" s="35"/>
      <c r="F30" s="35"/>
      <c r="G30" s="35"/>
      <c r="H30" s="35"/>
      <c r="I30" s="35"/>
      <c r="J30" s="137">
        <f>J96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8"/>
      <c r="C31" s="35"/>
      <c r="D31" s="138" t="s">
        <v>113</v>
      </c>
      <c r="E31" s="35"/>
      <c r="F31" s="35"/>
      <c r="G31" s="35"/>
      <c r="H31" s="35"/>
      <c r="I31" s="35"/>
      <c r="J31" s="137">
        <f>J104</f>
        <v>0</v>
      </c>
      <c r="K31" s="35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38"/>
      <c r="C32" s="35"/>
      <c r="D32" s="139" t="s">
        <v>37</v>
      </c>
      <c r="E32" s="35"/>
      <c r="F32" s="35"/>
      <c r="G32" s="35"/>
      <c r="H32" s="35"/>
      <c r="I32" s="35"/>
      <c r="J32" s="140">
        <f>ROUND(J30 + J31, 2)</f>
        <v>0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38"/>
      <c r="C33" s="35"/>
      <c r="D33" s="136"/>
      <c r="E33" s="136"/>
      <c r="F33" s="136"/>
      <c r="G33" s="136"/>
      <c r="H33" s="136"/>
      <c r="I33" s="136"/>
      <c r="J33" s="136"/>
      <c r="K33" s="136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38"/>
      <c r="C34" s="35"/>
      <c r="D34" s="35"/>
      <c r="E34" s="35"/>
      <c r="F34" s="141" t="s">
        <v>39</v>
      </c>
      <c r="G34" s="35"/>
      <c r="H34" s="35"/>
      <c r="I34" s="141" t="s">
        <v>38</v>
      </c>
      <c r="J34" s="141" t="s">
        <v>40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8"/>
      <c r="C35" s="35"/>
      <c r="D35" s="142" t="s">
        <v>41</v>
      </c>
      <c r="E35" s="143" t="s">
        <v>42</v>
      </c>
      <c r="F35" s="144">
        <f>ROUND((SUM(BE104:BE111) + SUM(BE131:BE164)),  2)</f>
        <v>0</v>
      </c>
      <c r="G35" s="145"/>
      <c r="H35" s="145"/>
      <c r="I35" s="146">
        <v>0.2</v>
      </c>
      <c r="J35" s="144">
        <f>ROUND(((SUM(BE104:BE111) + SUM(BE131:BE164))*I35),  2)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8"/>
      <c r="C36" s="35"/>
      <c r="D36" s="35"/>
      <c r="E36" s="143" t="s">
        <v>43</v>
      </c>
      <c r="F36" s="144">
        <f>ROUND((SUM(BF104:BF111) + SUM(BF131:BF164)),  2)</f>
        <v>0</v>
      </c>
      <c r="G36" s="145"/>
      <c r="H36" s="145"/>
      <c r="I36" s="146">
        <v>0.2</v>
      </c>
      <c r="J36" s="144">
        <f>ROUND(((SUM(BF104:BF111) + SUM(BF131:BF164))*I36),  2)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38"/>
      <c r="C37" s="35"/>
      <c r="D37" s="35"/>
      <c r="E37" s="130" t="s">
        <v>44</v>
      </c>
      <c r="F37" s="147">
        <f>ROUND((SUM(BG104:BG111) + SUM(BG131:BG164)),  2)</f>
        <v>0</v>
      </c>
      <c r="G37" s="35"/>
      <c r="H37" s="35"/>
      <c r="I37" s="148">
        <v>0.2</v>
      </c>
      <c r="J37" s="147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8"/>
      <c r="C38" s="35"/>
      <c r="D38" s="35"/>
      <c r="E38" s="130" t="s">
        <v>45</v>
      </c>
      <c r="F38" s="147">
        <f>ROUND((SUM(BH104:BH111) + SUM(BH131:BH164)),  2)</f>
        <v>0</v>
      </c>
      <c r="G38" s="35"/>
      <c r="H38" s="35"/>
      <c r="I38" s="148">
        <v>0.2</v>
      </c>
      <c r="J38" s="147">
        <f>0</f>
        <v>0</v>
      </c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8"/>
      <c r="C39" s="35"/>
      <c r="D39" s="35"/>
      <c r="E39" s="143" t="s">
        <v>46</v>
      </c>
      <c r="F39" s="144">
        <f>ROUND((SUM(BI104:BI111) + SUM(BI131:BI164)),  2)</f>
        <v>0</v>
      </c>
      <c r="G39" s="145"/>
      <c r="H39" s="145"/>
      <c r="I39" s="146">
        <v>0</v>
      </c>
      <c r="J39" s="144">
        <f>0</f>
        <v>0</v>
      </c>
      <c r="K39" s="35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38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38"/>
      <c r="C41" s="149"/>
      <c r="D41" s="150" t="s">
        <v>47</v>
      </c>
      <c r="E41" s="151"/>
      <c r="F41" s="151"/>
      <c r="G41" s="152" t="s">
        <v>48</v>
      </c>
      <c r="H41" s="153" t="s">
        <v>49</v>
      </c>
      <c r="I41" s="151"/>
      <c r="J41" s="154">
        <f>SUM(J32:J39)</f>
        <v>0</v>
      </c>
      <c r="K41" s="155"/>
      <c r="L41" s="5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38"/>
      <c r="C42" s="35"/>
      <c r="D42" s="35"/>
      <c r="E42" s="35"/>
      <c r="F42" s="35"/>
      <c r="G42" s="35"/>
      <c r="H42" s="35"/>
      <c r="I42" s="35"/>
      <c r="J42" s="35"/>
      <c r="K42" s="35"/>
      <c r="L42" s="5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6"/>
      <c r="D50" s="156" t="s">
        <v>50</v>
      </c>
      <c r="E50" s="157"/>
      <c r="F50" s="157"/>
      <c r="G50" s="156" t="s">
        <v>51</v>
      </c>
      <c r="H50" s="157"/>
      <c r="I50" s="157"/>
      <c r="J50" s="157"/>
      <c r="K50" s="157"/>
      <c r="L50" s="56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5"/>
      <c r="B61" s="38"/>
      <c r="C61" s="35"/>
      <c r="D61" s="158" t="s">
        <v>52</v>
      </c>
      <c r="E61" s="159"/>
      <c r="F61" s="160" t="s">
        <v>53</v>
      </c>
      <c r="G61" s="158" t="s">
        <v>52</v>
      </c>
      <c r="H61" s="159"/>
      <c r="I61" s="159"/>
      <c r="J61" s="161" t="s">
        <v>53</v>
      </c>
      <c r="K61" s="159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5"/>
      <c r="B65" s="38"/>
      <c r="C65" s="35"/>
      <c r="D65" s="156" t="s">
        <v>54</v>
      </c>
      <c r="E65" s="162"/>
      <c r="F65" s="162"/>
      <c r="G65" s="156" t="s">
        <v>55</v>
      </c>
      <c r="H65" s="162"/>
      <c r="I65" s="162"/>
      <c r="J65" s="162"/>
      <c r="K65" s="162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5"/>
      <c r="B76" s="38"/>
      <c r="C76" s="35"/>
      <c r="D76" s="158" t="s">
        <v>52</v>
      </c>
      <c r="E76" s="159"/>
      <c r="F76" s="160" t="s">
        <v>53</v>
      </c>
      <c r="G76" s="158" t="s">
        <v>52</v>
      </c>
      <c r="H76" s="159"/>
      <c r="I76" s="159"/>
      <c r="J76" s="161" t="s">
        <v>53</v>
      </c>
      <c r="K76" s="159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3" t="s">
        <v>123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27" customHeight="1">
      <c r="A85" s="35"/>
      <c r="B85" s="36"/>
      <c r="C85" s="37"/>
      <c r="D85" s="37"/>
      <c r="E85" s="337" t="str">
        <f>E7</f>
        <v>Zviditeľnenie chodcov na priechodoch pre chodcov v meste Trnava</v>
      </c>
      <c r="F85" s="338"/>
      <c r="G85" s="338"/>
      <c r="H85" s="338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29" t="s">
        <v>120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31.15" customHeight="1">
      <c r="A87" s="35"/>
      <c r="B87" s="36"/>
      <c r="C87" s="37"/>
      <c r="D87" s="37"/>
      <c r="E87" s="286" t="str">
        <f>E9</f>
        <v>1413-13 - SO 13 - Priechod pre chodcov – križovatka Kollárova – Rázusova – rameno Kollárova – pri PF</v>
      </c>
      <c r="F87" s="339"/>
      <c r="G87" s="339"/>
      <c r="H87" s="33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29" t="s">
        <v>19</v>
      </c>
      <c r="D89" s="37"/>
      <c r="E89" s="37"/>
      <c r="F89" s="27" t="str">
        <f>F12</f>
        <v>Trnava</v>
      </c>
      <c r="G89" s="37"/>
      <c r="H89" s="37"/>
      <c r="I89" s="29" t="s">
        <v>21</v>
      </c>
      <c r="J89" s="71" t="str">
        <f>IF(J12="","",J12)</f>
        <v>4. 7. 2022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9" customHeight="1">
      <c r="A91" s="35"/>
      <c r="B91" s="36"/>
      <c r="C91" s="29" t="s">
        <v>23</v>
      </c>
      <c r="D91" s="37"/>
      <c r="E91" s="37"/>
      <c r="F91" s="27" t="str">
        <f>E15</f>
        <v>Mesto Trnava</v>
      </c>
      <c r="G91" s="37"/>
      <c r="H91" s="37"/>
      <c r="I91" s="29" t="s">
        <v>29</v>
      </c>
      <c r="J91" s="32" t="str">
        <f>E21</f>
        <v>Cykloprojekt spol. s.r.o.,  Ing.Alžbeta Masnicová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6" customHeight="1">
      <c r="A92" s="35"/>
      <c r="B92" s="36"/>
      <c r="C92" s="29" t="s">
        <v>27</v>
      </c>
      <c r="D92" s="37"/>
      <c r="E92" s="37"/>
      <c r="F92" s="27" t="str">
        <f>IF(E18="","",E18)</f>
        <v>Vyplň údaj</v>
      </c>
      <c r="G92" s="37"/>
      <c r="H92" s="37"/>
      <c r="I92" s="29" t="s">
        <v>32</v>
      </c>
      <c r="J92" s="32" t="str">
        <f>E24</f>
        <v xml:space="preserve"> 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67" t="s">
        <v>124</v>
      </c>
      <c r="D94" s="124"/>
      <c r="E94" s="124"/>
      <c r="F94" s="124"/>
      <c r="G94" s="124"/>
      <c r="H94" s="124"/>
      <c r="I94" s="124"/>
      <c r="J94" s="168" t="s">
        <v>125</v>
      </c>
      <c r="K94" s="124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9" t="s">
        <v>126</v>
      </c>
      <c r="D96" s="37"/>
      <c r="E96" s="37"/>
      <c r="F96" s="37"/>
      <c r="G96" s="37"/>
      <c r="H96" s="37"/>
      <c r="I96" s="37"/>
      <c r="J96" s="89">
        <f>J131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7" t="s">
        <v>127</v>
      </c>
    </row>
    <row r="97" spans="1:65" s="9" customFormat="1" ht="24.95" customHeight="1">
      <c r="B97" s="170"/>
      <c r="C97" s="171"/>
      <c r="D97" s="172" t="s">
        <v>128</v>
      </c>
      <c r="E97" s="173"/>
      <c r="F97" s="173"/>
      <c r="G97" s="173"/>
      <c r="H97" s="173"/>
      <c r="I97" s="173"/>
      <c r="J97" s="174">
        <f>J132</f>
        <v>0</v>
      </c>
      <c r="K97" s="171"/>
      <c r="L97" s="175"/>
    </row>
    <row r="98" spans="1:65" s="10" customFormat="1" ht="19.899999999999999" customHeight="1">
      <c r="B98" s="176"/>
      <c r="C98" s="177"/>
      <c r="D98" s="178" t="s">
        <v>265</v>
      </c>
      <c r="E98" s="179"/>
      <c r="F98" s="179"/>
      <c r="G98" s="179"/>
      <c r="H98" s="179"/>
      <c r="I98" s="179"/>
      <c r="J98" s="180">
        <f>J133</f>
        <v>0</v>
      </c>
      <c r="K98" s="177"/>
      <c r="L98" s="181"/>
    </row>
    <row r="99" spans="1:65" s="10" customFormat="1" ht="19.899999999999999" customHeight="1">
      <c r="B99" s="176"/>
      <c r="C99" s="177"/>
      <c r="D99" s="178" t="s">
        <v>266</v>
      </c>
      <c r="E99" s="179"/>
      <c r="F99" s="179"/>
      <c r="G99" s="179"/>
      <c r="H99" s="179"/>
      <c r="I99" s="179"/>
      <c r="J99" s="180">
        <f>J137</f>
        <v>0</v>
      </c>
      <c r="K99" s="177"/>
      <c r="L99" s="181"/>
    </row>
    <row r="100" spans="1:65" s="10" customFormat="1" ht="19.899999999999999" customHeight="1">
      <c r="B100" s="176"/>
      <c r="C100" s="177"/>
      <c r="D100" s="178" t="s">
        <v>129</v>
      </c>
      <c r="E100" s="179"/>
      <c r="F100" s="179"/>
      <c r="G100" s="179"/>
      <c r="H100" s="179"/>
      <c r="I100" s="179"/>
      <c r="J100" s="180">
        <f>J146</f>
        <v>0</v>
      </c>
      <c r="K100" s="177"/>
      <c r="L100" s="181"/>
    </row>
    <row r="101" spans="1:65" s="10" customFormat="1" ht="19.899999999999999" customHeight="1">
      <c r="B101" s="176"/>
      <c r="C101" s="177"/>
      <c r="D101" s="178" t="s">
        <v>130</v>
      </c>
      <c r="E101" s="179"/>
      <c r="F101" s="179"/>
      <c r="G101" s="179"/>
      <c r="H101" s="179"/>
      <c r="I101" s="179"/>
      <c r="J101" s="180">
        <f>J163</f>
        <v>0</v>
      </c>
      <c r="K101" s="177"/>
      <c r="L101" s="181"/>
    </row>
    <row r="102" spans="1:65" s="2" customFormat="1" ht="21.75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5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65" s="2" customFormat="1" ht="6.95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5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65" s="2" customFormat="1" ht="29.25" customHeight="1">
      <c r="A104" s="35"/>
      <c r="B104" s="36"/>
      <c r="C104" s="169" t="s">
        <v>131</v>
      </c>
      <c r="D104" s="37"/>
      <c r="E104" s="37"/>
      <c r="F104" s="37"/>
      <c r="G104" s="37"/>
      <c r="H104" s="37"/>
      <c r="I104" s="37"/>
      <c r="J104" s="182">
        <f>ROUND(J105 + J106 + J107 + J108 + J109 + J110,2)</f>
        <v>0</v>
      </c>
      <c r="K104" s="37"/>
      <c r="L104" s="56"/>
      <c r="N104" s="183" t="s">
        <v>41</v>
      </c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65" s="2" customFormat="1" ht="18" customHeight="1">
      <c r="A105" s="35"/>
      <c r="B105" s="36"/>
      <c r="C105" s="37"/>
      <c r="D105" s="282" t="s">
        <v>132</v>
      </c>
      <c r="E105" s="283"/>
      <c r="F105" s="283"/>
      <c r="G105" s="37"/>
      <c r="H105" s="37"/>
      <c r="I105" s="37"/>
      <c r="J105" s="115">
        <v>0</v>
      </c>
      <c r="K105" s="37"/>
      <c r="L105" s="184"/>
      <c r="M105" s="185"/>
      <c r="N105" s="186" t="s">
        <v>43</v>
      </c>
      <c r="O105" s="185"/>
      <c r="P105" s="185"/>
      <c r="Q105" s="185"/>
      <c r="R105" s="185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5"/>
      <c r="AV105" s="185"/>
      <c r="AW105" s="185"/>
      <c r="AX105" s="185"/>
      <c r="AY105" s="188" t="s">
        <v>133</v>
      </c>
      <c r="AZ105" s="185"/>
      <c r="BA105" s="185"/>
      <c r="BB105" s="185"/>
      <c r="BC105" s="185"/>
      <c r="BD105" s="185"/>
      <c r="BE105" s="189">
        <f t="shared" ref="BE105:BE110" si="0">IF(N105="základná",J105,0)</f>
        <v>0</v>
      </c>
      <c r="BF105" s="189">
        <f t="shared" ref="BF105:BF110" si="1">IF(N105="znížená",J105,0)</f>
        <v>0</v>
      </c>
      <c r="BG105" s="189">
        <f t="shared" ref="BG105:BG110" si="2">IF(N105="zákl. prenesená",J105,0)</f>
        <v>0</v>
      </c>
      <c r="BH105" s="189">
        <f t="shared" ref="BH105:BH110" si="3">IF(N105="zníž. prenesená",J105,0)</f>
        <v>0</v>
      </c>
      <c r="BI105" s="189">
        <f t="shared" ref="BI105:BI110" si="4">IF(N105="nulová",J105,0)</f>
        <v>0</v>
      </c>
      <c r="BJ105" s="188" t="s">
        <v>134</v>
      </c>
      <c r="BK105" s="185"/>
      <c r="BL105" s="185"/>
      <c r="BM105" s="185"/>
    </row>
    <row r="106" spans="1:65" s="2" customFormat="1" ht="18" customHeight="1">
      <c r="A106" s="35"/>
      <c r="B106" s="36"/>
      <c r="C106" s="37"/>
      <c r="D106" s="282" t="s">
        <v>135</v>
      </c>
      <c r="E106" s="283"/>
      <c r="F106" s="283"/>
      <c r="G106" s="37"/>
      <c r="H106" s="37"/>
      <c r="I106" s="37"/>
      <c r="J106" s="115">
        <v>0</v>
      </c>
      <c r="K106" s="37"/>
      <c r="L106" s="184"/>
      <c r="M106" s="185"/>
      <c r="N106" s="186" t="s">
        <v>43</v>
      </c>
      <c r="O106" s="185"/>
      <c r="P106" s="185"/>
      <c r="Q106" s="185"/>
      <c r="R106" s="185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5"/>
      <c r="AG106" s="185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5"/>
      <c r="AS106" s="185"/>
      <c r="AT106" s="185"/>
      <c r="AU106" s="185"/>
      <c r="AV106" s="185"/>
      <c r="AW106" s="185"/>
      <c r="AX106" s="185"/>
      <c r="AY106" s="188" t="s">
        <v>133</v>
      </c>
      <c r="AZ106" s="185"/>
      <c r="BA106" s="185"/>
      <c r="BB106" s="185"/>
      <c r="BC106" s="185"/>
      <c r="BD106" s="185"/>
      <c r="BE106" s="189">
        <f t="shared" si="0"/>
        <v>0</v>
      </c>
      <c r="BF106" s="189">
        <f t="shared" si="1"/>
        <v>0</v>
      </c>
      <c r="BG106" s="189">
        <f t="shared" si="2"/>
        <v>0</v>
      </c>
      <c r="BH106" s="189">
        <f t="shared" si="3"/>
        <v>0</v>
      </c>
      <c r="BI106" s="189">
        <f t="shared" si="4"/>
        <v>0</v>
      </c>
      <c r="BJ106" s="188" t="s">
        <v>134</v>
      </c>
      <c r="BK106" s="185"/>
      <c r="BL106" s="185"/>
      <c r="BM106" s="185"/>
    </row>
    <row r="107" spans="1:65" s="2" customFormat="1" ht="18" customHeight="1">
      <c r="A107" s="35"/>
      <c r="B107" s="36"/>
      <c r="C107" s="37"/>
      <c r="D107" s="282" t="s">
        <v>136</v>
      </c>
      <c r="E107" s="283"/>
      <c r="F107" s="283"/>
      <c r="G107" s="37"/>
      <c r="H107" s="37"/>
      <c r="I107" s="37"/>
      <c r="J107" s="115">
        <v>0</v>
      </c>
      <c r="K107" s="37"/>
      <c r="L107" s="184"/>
      <c r="M107" s="185"/>
      <c r="N107" s="186" t="s">
        <v>43</v>
      </c>
      <c r="O107" s="185"/>
      <c r="P107" s="185"/>
      <c r="Q107" s="185"/>
      <c r="R107" s="185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  <c r="AS107" s="185"/>
      <c r="AT107" s="185"/>
      <c r="AU107" s="185"/>
      <c r="AV107" s="185"/>
      <c r="AW107" s="185"/>
      <c r="AX107" s="185"/>
      <c r="AY107" s="188" t="s">
        <v>133</v>
      </c>
      <c r="AZ107" s="185"/>
      <c r="BA107" s="185"/>
      <c r="BB107" s="185"/>
      <c r="BC107" s="185"/>
      <c r="BD107" s="185"/>
      <c r="BE107" s="189">
        <f t="shared" si="0"/>
        <v>0</v>
      </c>
      <c r="BF107" s="189">
        <f t="shared" si="1"/>
        <v>0</v>
      </c>
      <c r="BG107" s="189">
        <f t="shared" si="2"/>
        <v>0</v>
      </c>
      <c r="BH107" s="189">
        <f t="shared" si="3"/>
        <v>0</v>
      </c>
      <c r="BI107" s="189">
        <f t="shared" si="4"/>
        <v>0</v>
      </c>
      <c r="BJ107" s="188" t="s">
        <v>134</v>
      </c>
      <c r="BK107" s="185"/>
      <c r="BL107" s="185"/>
      <c r="BM107" s="185"/>
    </row>
    <row r="108" spans="1:65" s="2" customFormat="1" ht="18" customHeight="1">
      <c r="A108" s="35"/>
      <c r="B108" s="36"/>
      <c r="C108" s="37"/>
      <c r="D108" s="282" t="s">
        <v>137</v>
      </c>
      <c r="E108" s="283"/>
      <c r="F108" s="283"/>
      <c r="G108" s="37"/>
      <c r="H108" s="37"/>
      <c r="I108" s="37"/>
      <c r="J108" s="115">
        <v>0</v>
      </c>
      <c r="K108" s="37"/>
      <c r="L108" s="184"/>
      <c r="M108" s="185"/>
      <c r="N108" s="186" t="s">
        <v>43</v>
      </c>
      <c r="O108" s="185"/>
      <c r="P108" s="185"/>
      <c r="Q108" s="185"/>
      <c r="R108" s="185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185"/>
      <c r="AT108" s="185"/>
      <c r="AU108" s="185"/>
      <c r="AV108" s="185"/>
      <c r="AW108" s="185"/>
      <c r="AX108" s="185"/>
      <c r="AY108" s="188" t="s">
        <v>133</v>
      </c>
      <c r="AZ108" s="185"/>
      <c r="BA108" s="185"/>
      <c r="BB108" s="185"/>
      <c r="BC108" s="185"/>
      <c r="BD108" s="185"/>
      <c r="BE108" s="189">
        <f t="shared" si="0"/>
        <v>0</v>
      </c>
      <c r="BF108" s="189">
        <f t="shared" si="1"/>
        <v>0</v>
      </c>
      <c r="BG108" s="189">
        <f t="shared" si="2"/>
        <v>0</v>
      </c>
      <c r="BH108" s="189">
        <f t="shared" si="3"/>
        <v>0</v>
      </c>
      <c r="BI108" s="189">
        <f t="shared" si="4"/>
        <v>0</v>
      </c>
      <c r="BJ108" s="188" t="s">
        <v>134</v>
      </c>
      <c r="BK108" s="185"/>
      <c r="BL108" s="185"/>
      <c r="BM108" s="185"/>
    </row>
    <row r="109" spans="1:65" s="2" customFormat="1" ht="18" customHeight="1">
      <c r="A109" s="35"/>
      <c r="B109" s="36"/>
      <c r="C109" s="37"/>
      <c r="D109" s="282" t="s">
        <v>138</v>
      </c>
      <c r="E109" s="283"/>
      <c r="F109" s="283"/>
      <c r="G109" s="37"/>
      <c r="H109" s="37"/>
      <c r="I109" s="37"/>
      <c r="J109" s="115">
        <v>0</v>
      </c>
      <c r="K109" s="37"/>
      <c r="L109" s="184"/>
      <c r="M109" s="185"/>
      <c r="N109" s="186" t="s">
        <v>43</v>
      </c>
      <c r="O109" s="185"/>
      <c r="P109" s="185"/>
      <c r="Q109" s="185"/>
      <c r="R109" s="185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187"/>
      <c r="AE109" s="187"/>
      <c r="AF109" s="185"/>
      <c r="AG109" s="185"/>
      <c r="AH109" s="185"/>
      <c r="AI109" s="185"/>
      <c r="AJ109" s="185"/>
      <c r="AK109" s="185"/>
      <c r="AL109" s="185"/>
      <c r="AM109" s="185"/>
      <c r="AN109" s="185"/>
      <c r="AO109" s="185"/>
      <c r="AP109" s="185"/>
      <c r="AQ109" s="185"/>
      <c r="AR109" s="185"/>
      <c r="AS109" s="185"/>
      <c r="AT109" s="185"/>
      <c r="AU109" s="185"/>
      <c r="AV109" s="185"/>
      <c r="AW109" s="185"/>
      <c r="AX109" s="185"/>
      <c r="AY109" s="188" t="s">
        <v>133</v>
      </c>
      <c r="AZ109" s="185"/>
      <c r="BA109" s="185"/>
      <c r="BB109" s="185"/>
      <c r="BC109" s="185"/>
      <c r="BD109" s="185"/>
      <c r="BE109" s="189">
        <f t="shared" si="0"/>
        <v>0</v>
      </c>
      <c r="BF109" s="189">
        <f t="shared" si="1"/>
        <v>0</v>
      </c>
      <c r="BG109" s="189">
        <f t="shared" si="2"/>
        <v>0</v>
      </c>
      <c r="BH109" s="189">
        <f t="shared" si="3"/>
        <v>0</v>
      </c>
      <c r="BI109" s="189">
        <f t="shared" si="4"/>
        <v>0</v>
      </c>
      <c r="BJ109" s="188" t="s">
        <v>134</v>
      </c>
      <c r="BK109" s="185"/>
      <c r="BL109" s="185"/>
      <c r="BM109" s="185"/>
    </row>
    <row r="110" spans="1:65" s="2" customFormat="1" ht="18" customHeight="1">
      <c r="A110" s="35"/>
      <c r="B110" s="36"/>
      <c r="C110" s="37"/>
      <c r="D110" s="114" t="s">
        <v>139</v>
      </c>
      <c r="E110" s="37"/>
      <c r="F110" s="37"/>
      <c r="G110" s="37"/>
      <c r="H110" s="37"/>
      <c r="I110" s="37"/>
      <c r="J110" s="115">
        <f>ROUND(J30*T110,2)</f>
        <v>0</v>
      </c>
      <c r="K110" s="37"/>
      <c r="L110" s="184"/>
      <c r="M110" s="185"/>
      <c r="N110" s="186" t="s">
        <v>43</v>
      </c>
      <c r="O110" s="185"/>
      <c r="P110" s="185"/>
      <c r="Q110" s="185"/>
      <c r="R110" s="185"/>
      <c r="S110" s="187"/>
      <c r="T110" s="187"/>
      <c r="U110" s="187"/>
      <c r="V110" s="187"/>
      <c r="W110" s="187"/>
      <c r="X110" s="187"/>
      <c r="Y110" s="187"/>
      <c r="Z110" s="187"/>
      <c r="AA110" s="187"/>
      <c r="AB110" s="187"/>
      <c r="AC110" s="187"/>
      <c r="AD110" s="187"/>
      <c r="AE110" s="187"/>
      <c r="AF110" s="185"/>
      <c r="AG110" s="185"/>
      <c r="AH110" s="185"/>
      <c r="AI110" s="185"/>
      <c r="AJ110" s="185"/>
      <c r="AK110" s="185"/>
      <c r="AL110" s="185"/>
      <c r="AM110" s="185"/>
      <c r="AN110" s="185"/>
      <c r="AO110" s="185"/>
      <c r="AP110" s="185"/>
      <c r="AQ110" s="185"/>
      <c r="AR110" s="185"/>
      <c r="AS110" s="185"/>
      <c r="AT110" s="185"/>
      <c r="AU110" s="185"/>
      <c r="AV110" s="185"/>
      <c r="AW110" s="185"/>
      <c r="AX110" s="185"/>
      <c r="AY110" s="188" t="s">
        <v>140</v>
      </c>
      <c r="AZ110" s="185"/>
      <c r="BA110" s="185"/>
      <c r="BB110" s="185"/>
      <c r="BC110" s="185"/>
      <c r="BD110" s="185"/>
      <c r="BE110" s="189">
        <f t="shared" si="0"/>
        <v>0</v>
      </c>
      <c r="BF110" s="189">
        <f t="shared" si="1"/>
        <v>0</v>
      </c>
      <c r="BG110" s="189">
        <f t="shared" si="2"/>
        <v>0</v>
      </c>
      <c r="BH110" s="189">
        <f t="shared" si="3"/>
        <v>0</v>
      </c>
      <c r="BI110" s="189">
        <f t="shared" si="4"/>
        <v>0</v>
      </c>
      <c r="BJ110" s="188" t="s">
        <v>134</v>
      </c>
      <c r="BK110" s="185"/>
      <c r="BL110" s="185"/>
      <c r="BM110" s="185"/>
    </row>
    <row r="111" spans="1:65" s="2" customFormat="1" ht="11.25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65" s="2" customFormat="1" ht="29.25" customHeight="1">
      <c r="A112" s="35"/>
      <c r="B112" s="36"/>
      <c r="C112" s="123" t="s">
        <v>118</v>
      </c>
      <c r="D112" s="124"/>
      <c r="E112" s="124"/>
      <c r="F112" s="124"/>
      <c r="G112" s="124"/>
      <c r="H112" s="124"/>
      <c r="I112" s="124"/>
      <c r="J112" s="125">
        <f>ROUND(J96+J104,2)</f>
        <v>0</v>
      </c>
      <c r="K112" s="124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31" s="2" customFormat="1" ht="6.95" customHeight="1">
      <c r="A113" s="35"/>
      <c r="B113" s="59"/>
      <c r="C113" s="60"/>
      <c r="D113" s="60"/>
      <c r="E113" s="60"/>
      <c r="F113" s="60"/>
      <c r="G113" s="60"/>
      <c r="H113" s="60"/>
      <c r="I113" s="60"/>
      <c r="J113" s="60"/>
      <c r="K113" s="60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7" spans="1:31" s="2" customFormat="1" ht="6.95" customHeight="1">
      <c r="A117" s="35"/>
      <c r="B117" s="61"/>
      <c r="C117" s="62"/>
      <c r="D117" s="62"/>
      <c r="E117" s="62"/>
      <c r="F117" s="62"/>
      <c r="G117" s="62"/>
      <c r="H117" s="62"/>
      <c r="I117" s="62"/>
      <c r="J117" s="62"/>
      <c r="K117" s="62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24.95" customHeight="1">
      <c r="A118" s="35"/>
      <c r="B118" s="36"/>
      <c r="C118" s="23" t="s">
        <v>141</v>
      </c>
      <c r="D118" s="37"/>
      <c r="E118" s="37"/>
      <c r="F118" s="37"/>
      <c r="G118" s="37"/>
      <c r="H118" s="37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6.95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2" customHeight="1">
      <c r="A120" s="35"/>
      <c r="B120" s="36"/>
      <c r="C120" s="29" t="s">
        <v>15</v>
      </c>
      <c r="D120" s="37"/>
      <c r="E120" s="37"/>
      <c r="F120" s="37"/>
      <c r="G120" s="37"/>
      <c r="H120" s="37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27" customHeight="1">
      <c r="A121" s="35"/>
      <c r="B121" s="36"/>
      <c r="C121" s="37"/>
      <c r="D121" s="37"/>
      <c r="E121" s="337" t="str">
        <f>E7</f>
        <v>Zviditeľnenie chodcov na priechodoch pre chodcov v meste Trnava</v>
      </c>
      <c r="F121" s="338"/>
      <c r="G121" s="338"/>
      <c r="H121" s="338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29" t="s">
        <v>120</v>
      </c>
      <c r="D122" s="37"/>
      <c r="E122" s="37"/>
      <c r="F122" s="37"/>
      <c r="G122" s="37"/>
      <c r="H122" s="37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31.15" customHeight="1">
      <c r="A123" s="35"/>
      <c r="B123" s="36"/>
      <c r="C123" s="37"/>
      <c r="D123" s="37"/>
      <c r="E123" s="286" t="str">
        <f>E9</f>
        <v>1413-13 - SO 13 - Priechod pre chodcov – križovatka Kollárova – Rázusova – rameno Kollárova – pri PF</v>
      </c>
      <c r="F123" s="339"/>
      <c r="G123" s="339"/>
      <c r="H123" s="339"/>
      <c r="I123" s="37"/>
      <c r="J123" s="37"/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29" t="s">
        <v>19</v>
      </c>
      <c r="D125" s="37"/>
      <c r="E125" s="37"/>
      <c r="F125" s="27" t="str">
        <f>F12</f>
        <v>Trnava</v>
      </c>
      <c r="G125" s="37"/>
      <c r="H125" s="37"/>
      <c r="I125" s="29" t="s">
        <v>21</v>
      </c>
      <c r="J125" s="71" t="str">
        <f>IF(J12="","",J12)</f>
        <v>4. 7. 2022</v>
      </c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40.9" customHeight="1">
      <c r="A127" s="35"/>
      <c r="B127" s="36"/>
      <c r="C127" s="29" t="s">
        <v>23</v>
      </c>
      <c r="D127" s="37"/>
      <c r="E127" s="37"/>
      <c r="F127" s="27" t="str">
        <f>E15</f>
        <v>Mesto Trnava</v>
      </c>
      <c r="G127" s="37"/>
      <c r="H127" s="37"/>
      <c r="I127" s="29" t="s">
        <v>29</v>
      </c>
      <c r="J127" s="32" t="str">
        <f>E21</f>
        <v>Cykloprojekt spol. s.r.o.,  Ing.Alžbeta Masnicová</v>
      </c>
      <c r="K127" s="37"/>
      <c r="L127" s="5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6" customHeight="1">
      <c r="A128" s="35"/>
      <c r="B128" s="36"/>
      <c r="C128" s="29" t="s">
        <v>27</v>
      </c>
      <c r="D128" s="37"/>
      <c r="E128" s="37"/>
      <c r="F128" s="27" t="str">
        <f>IF(E18="","",E18)</f>
        <v>Vyplň údaj</v>
      </c>
      <c r="G128" s="37"/>
      <c r="H128" s="37"/>
      <c r="I128" s="29" t="s">
        <v>32</v>
      </c>
      <c r="J128" s="32" t="str">
        <f>E24</f>
        <v xml:space="preserve"> </v>
      </c>
      <c r="K128" s="37"/>
      <c r="L128" s="5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0.3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11" customFormat="1" ht="29.25" customHeight="1">
      <c r="A130" s="190"/>
      <c r="B130" s="191"/>
      <c r="C130" s="192" t="s">
        <v>142</v>
      </c>
      <c r="D130" s="193" t="s">
        <v>62</v>
      </c>
      <c r="E130" s="193" t="s">
        <v>58</v>
      </c>
      <c r="F130" s="193" t="s">
        <v>59</v>
      </c>
      <c r="G130" s="193" t="s">
        <v>143</v>
      </c>
      <c r="H130" s="193" t="s">
        <v>144</v>
      </c>
      <c r="I130" s="193" t="s">
        <v>145</v>
      </c>
      <c r="J130" s="194" t="s">
        <v>125</v>
      </c>
      <c r="K130" s="195" t="s">
        <v>146</v>
      </c>
      <c r="L130" s="196"/>
      <c r="M130" s="80" t="s">
        <v>1</v>
      </c>
      <c r="N130" s="81" t="s">
        <v>41</v>
      </c>
      <c r="O130" s="81" t="s">
        <v>147</v>
      </c>
      <c r="P130" s="81" t="s">
        <v>148</v>
      </c>
      <c r="Q130" s="81" t="s">
        <v>149</v>
      </c>
      <c r="R130" s="81" t="s">
        <v>150</v>
      </c>
      <c r="S130" s="81" t="s">
        <v>151</v>
      </c>
      <c r="T130" s="82" t="s">
        <v>152</v>
      </c>
      <c r="U130" s="190"/>
      <c r="V130" s="190"/>
      <c r="W130" s="190"/>
      <c r="X130" s="190"/>
      <c r="Y130" s="190"/>
      <c r="Z130" s="190"/>
      <c r="AA130" s="190"/>
      <c r="AB130" s="190"/>
      <c r="AC130" s="190"/>
      <c r="AD130" s="190"/>
      <c r="AE130" s="190"/>
    </row>
    <row r="131" spans="1:65" s="2" customFormat="1" ht="22.9" customHeight="1">
      <c r="A131" s="35"/>
      <c r="B131" s="36"/>
      <c r="C131" s="87" t="s">
        <v>122</v>
      </c>
      <c r="D131" s="37"/>
      <c r="E131" s="37"/>
      <c r="F131" s="37"/>
      <c r="G131" s="37"/>
      <c r="H131" s="37"/>
      <c r="I131" s="37"/>
      <c r="J131" s="197">
        <f>BK131</f>
        <v>0</v>
      </c>
      <c r="K131" s="37"/>
      <c r="L131" s="38"/>
      <c r="M131" s="83"/>
      <c r="N131" s="198"/>
      <c r="O131" s="84"/>
      <c r="P131" s="199">
        <f>P132</f>
        <v>0</v>
      </c>
      <c r="Q131" s="84"/>
      <c r="R131" s="199">
        <f>R132</f>
        <v>3.9061400000000006</v>
      </c>
      <c r="S131" s="84"/>
      <c r="T131" s="200">
        <f>T132</f>
        <v>8.0000000000000002E-3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7" t="s">
        <v>76</v>
      </c>
      <c r="AU131" s="17" t="s">
        <v>127</v>
      </c>
      <c r="BK131" s="201">
        <f>BK132</f>
        <v>0</v>
      </c>
    </row>
    <row r="132" spans="1:65" s="12" customFormat="1" ht="25.9" customHeight="1">
      <c r="B132" s="202"/>
      <c r="C132" s="203"/>
      <c r="D132" s="204" t="s">
        <v>76</v>
      </c>
      <c r="E132" s="205" t="s">
        <v>153</v>
      </c>
      <c r="F132" s="205" t="s">
        <v>154</v>
      </c>
      <c r="G132" s="203"/>
      <c r="H132" s="203"/>
      <c r="I132" s="206"/>
      <c r="J132" s="207">
        <f>BK132</f>
        <v>0</v>
      </c>
      <c r="K132" s="203"/>
      <c r="L132" s="208"/>
      <c r="M132" s="209"/>
      <c r="N132" s="210"/>
      <c r="O132" s="210"/>
      <c r="P132" s="211">
        <f>P133+P137+P146+P163</f>
        <v>0</v>
      </c>
      <c r="Q132" s="210"/>
      <c r="R132" s="211">
        <f>R133+R137+R146+R163</f>
        <v>3.9061400000000006</v>
      </c>
      <c r="S132" s="210"/>
      <c r="T132" s="212">
        <f>T133+T137+T146+T163</f>
        <v>8.0000000000000002E-3</v>
      </c>
      <c r="AR132" s="213" t="s">
        <v>84</v>
      </c>
      <c r="AT132" s="214" t="s">
        <v>76</v>
      </c>
      <c r="AU132" s="214" t="s">
        <v>77</v>
      </c>
      <c r="AY132" s="213" t="s">
        <v>155</v>
      </c>
      <c r="BK132" s="215">
        <f>BK133+BK137+BK146+BK163</f>
        <v>0</v>
      </c>
    </row>
    <row r="133" spans="1:65" s="12" customFormat="1" ht="22.9" customHeight="1">
      <c r="B133" s="202"/>
      <c r="C133" s="203"/>
      <c r="D133" s="204" t="s">
        <v>76</v>
      </c>
      <c r="E133" s="216" t="s">
        <v>84</v>
      </c>
      <c r="F133" s="216" t="s">
        <v>270</v>
      </c>
      <c r="G133" s="203"/>
      <c r="H133" s="203"/>
      <c r="I133" s="206"/>
      <c r="J133" s="217">
        <f>BK133</f>
        <v>0</v>
      </c>
      <c r="K133" s="203"/>
      <c r="L133" s="208"/>
      <c r="M133" s="209"/>
      <c r="N133" s="210"/>
      <c r="O133" s="210"/>
      <c r="P133" s="211">
        <f>SUM(P134:P136)</f>
        <v>0</v>
      </c>
      <c r="Q133" s="210"/>
      <c r="R133" s="211">
        <f>SUM(R134:R136)</f>
        <v>0</v>
      </c>
      <c r="S133" s="210"/>
      <c r="T133" s="212">
        <f>SUM(T134:T136)</f>
        <v>0</v>
      </c>
      <c r="AR133" s="213" t="s">
        <v>84</v>
      </c>
      <c r="AT133" s="214" t="s">
        <v>76</v>
      </c>
      <c r="AU133" s="214" t="s">
        <v>84</v>
      </c>
      <c r="AY133" s="213" t="s">
        <v>155</v>
      </c>
      <c r="BK133" s="215">
        <f>SUM(BK134:BK136)</f>
        <v>0</v>
      </c>
    </row>
    <row r="134" spans="1:65" s="2" customFormat="1" ht="22.15" customHeight="1">
      <c r="A134" s="35"/>
      <c r="B134" s="36"/>
      <c r="C134" s="218" t="s">
        <v>84</v>
      </c>
      <c r="D134" s="218" t="s">
        <v>158</v>
      </c>
      <c r="E134" s="219" t="s">
        <v>271</v>
      </c>
      <c r="F134" s="220" t="s">
        <v>272</v>
      </c>
      <c r="G134" s="221" t="s">
        <v>180</v>
      </c>
      <c r="H134" s="222">
        <v>20</v>
      </c>
      <c r="I134" s="223"/>
      <c r="J134" s="224">
        <f>ROUND(I134*H134,2)</f>
        <v>0</v>
      </c>
      <c r="K134" s="225"/>
      <c r="L134" s="38"/>
      <c r="M134" s="226" t="s">
        <v>1</v>
      </c>
      <c r="N134" s="227" t="s">
        <v>43</v>
      </c>
      <c r="O134" s="76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0" t="s">
        <v>162</v>
      </c>
      <c r="AT134" s="230" t="s">
        <v>158</v>
      </c>
      <c r="AU134" s="230" t="s">
        <v>134</v>
      </c>
      <c r="AY134" s="17" t="s">
        <v>155</v>
      </c>
      <c r="BE134" s="119">
        <f>IF(N134="základná",J134,0)</f>
        <v>0</v>
      </c>
      <c r="BF134" s="119">
        <f>IF(N134="znížená",J134,0)</f>
        <v>0</v>
      </c>
      <c r="BG134" s="119">
        <f>IF(N134="zákl. prenesená",J134,0)</f>
        <v>0</v>
      </c>
      <c r="BH134" s="119">
        <f>IF(N134="zníž. prenesená",J134,0)</f>
        <v>0</v>
      </c>
      <c r="BI134" s="119">
        <f>IF(N134="nulová",J134,0)</f>
        <v>0</v>
      </c>
      <c r="BJ134" s="17" t="s">
        <v>134</v>
      </c>
      <c r="BK134" s="119">
        <f>ROUND(I134*H134,2)</f>
        <v>0</v>
      </c>
      <c r="BL134" s="17" t="s">
        <v>162</v>
      </c>
      <c r="BM134" s="230" t="s">
        <v>273</v>
      </c>
    </row>
    <row r="135" spans="1:65" s="13" customFormat="1" ht="11.25">
      <c r="B135" s="231"/>
      <c r="C135" s="232"/>
      <c r="D135" s="233" t="s">
        <v>164</v>
      </c>
      <c r="E135" s="234" t="s">
        <v>1</v>
      </c>
      <c r="F135" s="235" t="s">
        <v>504</v>
      </c>
      <c r="G135" s="232"/>
      <c r="H135" s="234" t="s">
        <v>1</v>
      </c>
      <c r="I135" s="236"/>
      <c r="J135" s="232"/>
      <c r="K135" s="232"/>
      <c r="L135" s="237"/>
      <c r="M135" s="238"/>
      <c r="N135" s="239"/>
      <c r="O135" s="239"/>
      <c r="P135" s="239"/>
      <c r="Q135" s="239"/>
      <c r="R135" s="239"/>
      <c r="S135" s="239"/>
      <c r="T135" s="240"/>
      <c r="AT135" s="241" t="s">
        <v>164</v>
      </c>
      <c r="AU135" s="241" t="s">
        <v>134</v>
      </c>
      <c r="AV135" s="13" t="s">
        <v>84</v>
      </c>
      <c r="AW135" s="13" t="s">
        <v>31</v>
      </c>
      <c r="AX135" s="13" t="s">
        <v>77</v>
      </c>
      <c r="AY135" s="241" t="s">
        <v>155</v>
      </c>
    </row>
    <row r="136" spans="1:65" s="14" customFormat="1" ht="11.25">
      <c r="B136" s="242"/>
      <c r="C136" s="243"/>
      <c r="D136" s="233" t="s">
        <v>164</v>
      </c>
      <c r="E136" s="244" t="s">
        <v>1</v>
      </c>
      <c r="F136" s="245" t="s">
        <v>505</v>
      </c>
      <c r="G136" s="243"/>
      <c r="H136" s="246">
        <v>20</v>
      </c>
      <c r="I136" s="247"/>
      <c r="J136" s="243"/>
      <c r="K136" s="243"/>
      <c r="L136" s="248"/>
      <c r="M136" s="249"/>
      <c r="N136" s="250"/>
      <c r="O136" s="250"/>
      <c r="P136" s="250"/>
      <c r="Q136" s="250"/>
      <c r="R136" s="250"/>
      <c r="S136" s="250"/>
      <c r="T136" s="251"/>
      <c r="AT136" s="252" t="s">
        <v>164</v>
      </c>
      <c r="AU136" s="252" t="s">
        <v>134</v>
      </c>
      <c r="AV136" s="14" t="s">
        <v>134</v>
      </c>
      <c r="AW136" s="14" t="s">
        <v>31</v>
      </c>
      <c r="AX136" s="14" t="s">
        <v>84</v>
      </c>
      <c r="AY136" s="252" t="s">
        <v>155</v>
      </c>
    </row>
    <row r="137" spans="1:65" s="12" customFormat="1" ht="22.9" customHeight="1">
      <c r="B137" s="202"/>
      <c r="C137" s="203"/>
      <c r="D137" s="204" t="s">
        <v>76</v>
      </c>
      <c r="E137" s="216" t="s">
        <v>183</v>
      </c>
      <c r="F137" s="216" t="s">
        <v>300</v>
      </c>
      <c r="G137" s="203"/>
      <c r="H137" s="203"/>
      <c r="I137" s="206"/>
      <c r="J137" s="217">
        <f>BK137</f>
        <v>0</v>
      </c>
      <c r="K137" s="203"/>
      <c r="L137" s="208"/>
      <c r="M137" s="209"/>
      <c r="N137" s="210"/>
      <c r="O137" s="210"/>
      <c r="P137" s="211">
        <f>SUM(P138:P145)</f>
        <v>0</v>
      </c>
      <c r="Q137" s="210"/>
      <c r="R137" s="211">
        <f>SUM(R138:R145)</f>
        <v>3.0720800000000006</v>
      </c>
      <c r="S137" s="210"/>
      <c r="T137" s="212">
        <f>SUM(T138:T145)</f>
        <v>0</v>
      </c>
      <c r="AR137" s="213" t="s">
        <v>84</v>
      </c>
      <c r="AT137" s="214" t="s">
        <v>76</v>
      </c>
      <c r="AU137" s="214" t="s">
        <v>84</v>
      </c>
      <c r="AY137" s="213" t="s">
        <v>155</v>
      </c>
      <c r="BK137" s="215">
        <f>SUM(BK138:BK145)</f>
        <v>0</v>
      </c>
    </row>
    <row r="138" spans="1:65" s="2" customFormat="1" ht="34.9" customHeight="1">
      <c r="A138" s="35"/>
      <c r="B138" s="36"/>
      <c r="C138" s="218" t="s">
        <v>134</v>
      </c>
      <c r="D138" s="218" t="s">
        <v>158</v>
      </c>
      <c r="E138" s="219" t="s">
        <v>319</v>
      </c>
      <c r="F138" s="220" t="s">
        <v>320</v>
      </c>
      <c r="G138" s="221" t="s">
        <v>180</v>
      </c>
      <c r="H138" s="222">
        <v>12.5</v>
      </c>
      <c r="I138" s="223"/>
      <c r="J138" s="224">
        <f>ROUND(I138*H138,2)</f>
        <v>0</v>
      </c>
      <c r="K138" s="225"/>
      <c r="L138" s="38"/>
      <c r="M138" s="226" t="s">
        <v>1</v>
      </c>
      <c r="N138" s="227" t="s">
        <v>43</v>
      </c>
      <c r="O138" s="76"/>
      <c r="P138" s="228">
        <f>O138*H138</f>
        <v>0</v>
      </c>
      <c r="Q138" s="228">
        <v>8.4000000000000005E-2</v>
      </c>
      <c r="R138" s="228">
        <f>Q138*H138</f>
        <v>1.05</v>
      </c>
      <c r="S138" s="228">
        <v>0</v>
      </c>
      <c r="T138" s="22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0" t="s">
        <v>162</v>
      </c>
      <c r="AT138" s="230" t="s">
        <v>158</v>
      </c>
      <c r="AU138" s="230" t="s">
        <v>134</v>
      </c>
      <c r="AY138" s="17" t="s">
        <v>155</v>
      </c>
      <c r="BE138" s="119">
        <f>IF(N138="základná",J138,0)</f>
        <v>0</v>
      </c>
      <c r="BF138" s="119">
        <f>IF(N138="znížená",J138,0)</f>
        <v>0</v>
      </c>
      <c r="BG138" s="119">
        <f>IF(N138="zákl. prenesená",J138,0)</f>
        <v>0</v>
      </c>
      <c r="BH138" s="119">
        <f>IF(N138="zníž. prenesená",J138,0)</f>
        <v>0</v>
      </c>
      <c r="BI138" s="119">
        <f>IF(N138="nulová",J138,0)</f>
        <v>0</v>
      </c>
      <c r="BJ138" s="17" t="s">
        <v>134</v>
      </c>
      <c r="BK138" s="119">
        <f>ROUND(I138*H138,2)</f>
        <v>0</v>
      </c>
      <c r="BL138" s="17" t="s">
        <v>162</v>
      </c>
      <c r="BM138" s="230" t="s">
        <v>506</v>
      </c>
    </row>
    <row r="139" spans="1:65" s="13" customFormat="1" ht="11.25">
      <c r="B139" s="231"/>
      <c r="C139" s="232"/>
      <c r="D139" s="233" t="s">
        <v>164</v>
      </c>
      <c r="E139" s="234" t="s">
        <v>1</v>
      </c>
      <c r="F139" s="235" t="s">
        <v>507</v>
      </c>
      <c r="G139" s="232"/>
      <c r="H139" s="234" t="s">
        <v>1</v>
      </c>
      <c r="I139" s="236"/>
      <c r="J139" s="232"/>
      <c r="K139" s="232"/>
      <c r="L139" s="237"/>
      <c r="M139" s="238"/>
      <c r="N139" s="239"/>
      <c r="O139" s="239"/>
      <c r="P139" s="239"/>
      <c r="Q139" s="239"/>
      <c r="R139" s="239"/>
      <c r="S139" s="239"/>
      <c r="T139" s="240"/>
      <c r="AT139" s="241" t="s">
        <v>164</v>
      </c>
      <c r="AU139" s="241" t="s">
        <v>134</v>
      </c>
      <c r="AV139" s="13" t="s">
        <v>84</v>
      </c>
      <c r="AW139" s="13" t="s">
        <v>31</v>
      </c>
      <c r="AX139" s="13" t="s">
        <v>77</v>
      </c>
      <c r="AY139" s="241" t="s">
        <v>155</v>
      </c>
    </row>
    <row r="140" spans="1:65" s="14" customFormat="1" ht="11.25">
      <c r="B140" s="242"/>
      <c r="C140" s="243"/>
      <c r="D140" s="233" t="s">
        <v>164</v>
      </c>
      <c r="E140" s="244" t="s">
        <v>1</v>
      </c>
      <c r="F140" s="245" t="s">
        <v>508</v>
      </c>
      <c r="G140" s="243"/>
      <c r="H140" s="246">
        <v>12.5</v>
      </c>
      <c r="I140" s="247"/>
      <c r="J140" s="243"/>
      <c r="K140" s="243"/>
      <c r="L140" s="248"/>
      <c r="M140" s="249"/>
      <c r="N140" s="250"/>
      <c r="O140" s="250"/>
      <c r="P140" s="250"/>
      <c r="Q140" s="250"/>
      <c r="R140" s="250"/>
      <c r="S140" s="250"/>
      <c r="T140" s="251"/>
      <c r="AT140" s="252" t="s">
        <v>164</v>
      </c>
      <c r="AU140" s="252" t="s">
        <v>134</v>
      </c>
      <c r="AV140" s="14" t="s">
        <v>134</v>
      </c>
      <c r="AW140" s="14" t="s">
        <v>31</v>
      </c>
      <c r="AX140" s="14" t="s">
        <v>84</v>
      </c>
      <c r="AY140" s="252" t="s">
        <v>155</v>
      </c>
    </row>
    <row r="141" spans="1:65" s="2" customFormat="1" ht="22.15" customHeight="1">
      <c r="A141" s="35"/>
      <c r="B141" s="36"/>
      <c r="C141" s="218" t="s">
        <v>171</v>
      </c>
      <c r="D141" s="218" t="s">
        <v>158</v>
      </c>
      <c r="E141" s="219" t="s">
        <v>328</v>
      </c>
      <c r="F141" s="220" t="s">
        <v>329</v>
      </c>
      <c r="G141" s="221" t="s">
        <v>180</v>
      </c>
      <c r="H141" s="222">
        <v>8</v>
      </c>
      <c r="I141" s="223"/>
      <c r="J141" s="224">
        <f>ROUND(I141*H141,2)</f>
        <v>0</v>
      </c>
      <c r="K141" s="225"/>
      <c r="L141" s="38"/>
      <c r="M141" s="226" t="s">
        <v>1</v>
      </c>
      <c r="N141" s="227" t="s">
        <v>43</v>
      </c>
      <c r="O141" s="76"/>
      <c r="P141" s="228">
        <f>O141*H141</f>
        <v>0</v>
      </c>
      <c r="Q141" s="228">
        <v>0.112</v>
      </c>
      <c r="R141" s="228">
        <f>Q141*H141</f>
        <v>0.89600000000000002</v>
      </c>
      <c r="S141" s="228">
        <v>0</v>
      </c>
      <c r="T141" s="22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0" t="s">
        <v>162</v>
      </c>
      <c r="AT141" s="230" t="s">
        <v>158</v>
      </c>
      <c r="AU141" s="230" t="s">
        <v>134</v>
      </c>
      <c r="AY141" s="17" t="s">
        <v>155</v>
      </c>
      <c r="BE141" s="119">
        <f>IF(N141="základná",J141,0)</f>
        <v>0</v>
      </c>
      <c r="BF141" s="119">
        <f>IF(N141="znížená",J141,0)</f>
        <v>0</v>
      </c>
      <c r="BG141" s="119">
        <f>IF(N141="zákl. prenesená",J141,0)</f>
        <v>0</v>
      </c>
      <c r="BH141" s="119">
        <f>IF(N141="zníž. prenesená",J141,0)</f>
        <v>0</v>
      </c>
      <c r="BI141" s="119">
        <f>IF(N141="nulová",J141,0)</f>
        <v>0</v>
      </c>
      <c r="BJ141" s="17" t="s">
        <v>134</v>
      </c>
      <c r="BK141" s="119">
        <f>ROUND(I141*H141,2)</f>
        <v>0</v>
      </c>
      <c r="BL141" s="17" t="s">
        <v>162</v>
      </c>
      <c r="BM141" s="230" t="s">
        <v>509</v>
      </c>
    </row>
    <row r="142" spans="1:65" s="13" customFormat="1" ht="11.25">
      <c r="B142" s="231"/>
      <c r="C142" s="232"/>
      <c r="D142" s="233" t="s">
        <v>164</v>
      </c>
      <c r="E142" s="234" t="s">
        <v>1</v>
      </c>
      <c r="F142" s="235" t="s">
        <v>306</v>
      </c>
      <c r="G142" s="232"/>
      <c r="H142" s="234" t="s">
        <v>1</v>
      </c>
      <c r="I142" s="236"/>
      <c r="J142" s="232"/>
      <c r="K142" s="232"/>
      <c r="L142" s="237"/>
      <c r="M142" s="238"/>
      <c r="N142" s="239"/>
      <c r="O142" s="239"/>
      <c r="P142" s="239"/>
      <c r="Q142" s="239"/>
      <c r="R142" s="239"/>
      <c r="S142" s="239"/>
      <c r="T142" s="240"/>
      <c r="AT142" s="241" t="s">
        <v>164</v>
      </c>
      <c r="AU142" s="241" t="s">
        <v>134</v>
      </c>
      <c r="AV142" s="13" t="s">
        <v>84</v>
      </c>
      <c r="AW142" s="13" t="s">
        <v>31</v>
      </c>
      <c r="AX142" s="13" t="s">
        <v>77</v>
      </c>
      <c r="AY142" s="241" t="s">
        <v>155</v>
      </c>
    </row>
    <row r="143" spans="1:65" s="14" customFormat="1" ht="11.25">
      <c r="B143" s="242"/>
      <c r="C143" s="243"/>
      <c r="D143" s="233" t="s">
        <v>164</v>
      </c>
      <c r="E143" s="244" t="s">
        <v>1</v>
      </c>
      <c r="F143" s="245" t="s">
        <v>510</v>
      </c>
      <c r="G143" s="243"/>
      <c r="H143" s="246">
        <v>8</v>
      </c>
      <c r="I143" s="247"/>
      <c r="J143" s="243"/>
      <c r="K143" s="243"/>
      <c r="L143" s="248"/>
      <c r="M143" s="249"/>
      <c r="N143" s="250"/>
      <c r="O143" s="250"/>
      <c r="P143" s="250"/>
      <c r="Q143" s="250"/>
      <c r="R143" s="250"/>
      <c r="S143" s="250"/>
      <c r="T143" s="251"/>
      <c r="AT143" s="252" t="s">
        <v>164</v>
      </c>
      <c r="AU143" s="252" t="s">
        <v>134</v>
      </c>
      <c r="AV143" s="14" t="s">
        <v>134</v>
      </c>
      <c r="AW143" s="14" t="s">
        <v>31</v>
      </c>
      <c r="AX143" s="14" t="s">
        <v>84</v>
      </c>
      <c r="AY143" s="252" t="s">
        <v>155</v>
      </c>
    </row>
    <row r="144" spans="1:65" s="2" customFormat="1" ht="22.15" customHeight="1">
      <c r="A144" s="35"/>
      <c r="B144" s="36"/>
      <c r="C144" s="253" t="s">
        <v>162</v>
      </c>
      <c r="D144" s="253" t="s">
        <v>166</v>
      </c>
      <c r="E144" s="254" t="s">
        <v>332</v>
      </c>
      <c r="F144" s="255" t="s">
        <v>333</v>
      </c>
      <c r="G144" s="256" t="s">
        <v>180</v>
      </c>
      <c r="H144" s="257">
        <v>8.16</v>
      </c>
      <c r="I144" s="258"/>
      <c r="J144" s="259">
        <f>ROUND(I144*H144,2)</f>
        <v>0</v>
      </c>
      <c r="K144" s="260"/>
      <c r="L144" s="261"/>
      <c r="M144" s="262" t="s">
        <v>1</v>
      </c>
      <c r="N144" s="263" t="s">
        <v>43</v>
      </c>
      <c r="O144" s="76"/>
      <c r="P144" s="228">
        <f>O144*H144</f>
        <v>0</v>
      </c>
      <c r="Q144" s="228">
        <v>0.13800000000000001</v>
      </c>
      <c r="R144" s="228">
        <f>Q144*H144</f>
        <v>1.1260800000000002</v>
      </c>
      <c r="S144" s="228">
        <v>0</v>
      </c>
      <c r="T144" s="22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0" t="s">
        <v>169</v>
      </c>
      <c r="AT144" s="230" t="s">
        <v>166</v>
      </c>
      <c r="AU144" s="230" t="s">
        <v>134</v>
      </c>
      <c r="AY144" s="17" t="s">
        <v>155</v>
      </c>
      <c r="BE144" s="119">
        <f>IF(N144="základná",J144,0)</f>
        <v>0</v>
      </c>
      <c r="BF144" s="119">
        <f>IF(N144="znížená",J144,0)</f>
        <v>0</v>
      </c>
      <c r="BG144" s="119">
        <f>IF(N144="zákl. prenesená",J144,0)</f>
        <v>0</v>
      </c>
      <c r="BH144" s="119">
        <f>IF(N144="zníž. prenesená",J144,0)</f>
        <v>0</v>
      </c>
      <c r="BI144" s="119">
        <f>IF(N144="nulová",J144,0)</f>
        <v>0</v>
      </c>
      <c r="BJ144" s="17" t="s">
        <v>134</v>
      </c>
      <c r="BK144" s="119">
        <f>ROUND(I144*H144,2)</f>
        <v>0</v>
      </c>
      <c r="BL144" s="17" t="s">
        <v>162</v>
      </c>
      <c r="BM144" s="230" t="s">
        <v>511</v>
      </c>
    </row>
    <row r="145" spans="1:65" s="14" customFormat="1" ht="11.25">
      <c r="B145" s="242"/>
      <c r="C145" s="243"/>
      <c r="D145" s="233" t="s">
        <v>164</v>
      </c>
      <c r="E145" s="243"/>
      <c r="F145" s="245" t="s">
        <v>512</v>
      </c>
      <c r="G145" s="243"/>
      <c r="H145" s="246">
        <v>8.16</v>
      </c>
      <c r="I145" s="247"/>
      <c r="J145" s="243"/>
      <c r="K145" s="243"/>
      <c r="L145" s="248"/>
      <c r="M145" s="249"/>
      <c r="N145" s="250"/>
      <c r="O145" s="250"/>
      <c r="P145" s="250"/>
      <c r="Q145" s="250"/>
      <c r="R145" s="250"/>
      <c r="S145" s="250"/>
      <c r="T145" s="251"/>
      <c r="AT145" s="252" t="s">
        <v>164</v>
      </c>
      <c r="AU145" s="252" t="s">
        <v>134</v>
      </c>
      <c r="AV145" s="14" t="s">
        <v>134</v>
      </c>
      <c r="AW145" s="14" t="s">
        <v>4</v>
      </c>
      <c r="AX145" s="14" t="s">
        <v>84</v>
      </c>
      <c r="AY145" s="252" t="s">
        <v>155</v>
      </c>
    </row>
    <row r="146" spans="1:65" s="12" customFormat="1" ht="22.9" customHeight="1">
      <c r="B146" s="202"/>
      <c r="C146" s="203"/>
      <c r="D146" s="204" t="s">
        <v>76</v>
      </c>
      <c r="E146" s="216" t="s">
        <v>156</v>
      </c>
      <c r="F146" s="216" t="s">
        <v>157</v>
      </c>
      <c r="G146" s="203"/>
      <c r="H146" s="203"/>
      <c r="I146" s="206"/>
      <c r="J146" s="217">
        <f>BK146</f>
        <v>0</v>
      </c>
      <c r="K146" s="203"/>
      <c r="L146" s="208"/>
      <c r="M146" s="209"/>
      <c r="N146" s="210"/>
      <c r="O146" s="210"/>
      <c r="P146" s="211">
        <f>SUM(P147:P162)</f>
        <v>0</v>
      </c>
      <c r="Q146" s="210"/>
      <c r="R146" s="211">
        <f>SUM(R147:R162)</f>
        <v>0.83405999999999991</v>
      </c>
      <c r="S146" s="210"/>
      <c r="T146" s="212">
        <f>SUM(T147:T162)</f>
        <v>8.0000000000000002E-3</v>
      </c>
      <c r="AR146" s="213" t="s">
        <v>84</v>
      </c>
      <c r="AT146" s="214" t="s">
        <v>76</v>
      </c>
      <c r="AU146" s="214" t="s">
        <v>84</v>
      </c>
      <c r="AY146" s="213" t="s">
        <v>155</v>
      </c>
      <c r="BK146" s="215">
        <f>SUM(BK147:BK162)</f>
        <v>0</v>
      </c>
    </row>
    <row r="147" spans="1:65" s="2" customFormat="1" ht="22.15" customHeight="1">
      <c r="A147" s="35"/>
      <c r="B147" s="36"/>
      <c r="C147" s="218" t="s">
        <v>183</v>
      </c>
      <c r="D147" s="218" t="s">
        <v>158</v>
      </c>
      <c r="E147" s="219" t="s">
        <v>159</v>
      </c>
      <c r="F147" s="220" t="s">
        <v>160</v>
      </c>
      <c r="G147" s="221" t="s">
        <v>161</v>
      </c>
      <c r="H147" s="222">
        <v>3</v>
      </c>
      <c r="I147" s="223"/>
      <c r="J147" s="224">
        <f>ROUND(I147*H147,2)</f>
        <v>0</v>
      </c>
      <c r="K147" s="225"/>
      <c r="L147" s="38"/>
      <c r="M147" s="226" t="s">
        <v>1</v>
      </c>
      <c r="N147" s="227" t="s">
        <v>43</v>
      </c>
      <c r="O147" s="76"/>
      <c r="P147" s="228">
        <f>O147*H147</f>
        <v>0</v>
      </c>
      <c r="Q147" s="228">
        <v>0.22133</v>
      </c>
      <c r="R147" s="228">
        <f>Q147*H147</f>
        <v>0.66398999999999997</v>
      </c>
      <c r="S147" s="228">
        <v>0</v>
      </c>
      <c r="T147" s="229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0" t="s">
        <v>162</v>
      </c>
      <c r="AT147" s="230" t="s">
        <v>158</v>
      </c>
      <c r="AU147" s="230" t="s">
        <v>134</v>
      </c>
      <c r="AY147" s="17" t="s">
        <v>155</v>
      </c>
      <c r="BE147" s="119">
        <f>IF(N147="základná",J147,0)</f>
        <v>0</v>
      </c>
      <c r="BF147" s="119">
        <f>IF(N147="znížená",J147,0)</f>
        <v>0</v>
      </c>
      <c r="BG147" s="119">
        <f>IF(N147="zákl. prenesená",J147,0)</f>
        <v>0</v>
      </c>
      <c r="BH147" s="119">
        <f>IF(N147="zníž. prenesená",J147,0)</f>
        <v>0</v>
      </c>
      <c r="BI147" s="119">
        <f>IF(N147="nulová",J147,0)</f>
        <v>0</v>
      </c>
      <c r="BJ147" s="17" t="s">
        <v>134</v>
      </c>
      <c r="BK147" s="119">
        <f>ROUND(I147*H147,2)</f>
        <v>0</v>
      </c>
      <c r="BL147" s="17" t="s">
        <v>162</v>
      </c>
      <c r="BM147" s="230" t="s">
        <v>349</v>
      </c>
    </row>
    <row r="148" spans="1:65" s="13" customFormat="1" ht="11.25">
      <c r="B148" s="231"/>
      <c r="C148" s="232"/>
      <c r="D148" s="233" t="s">
        <v>164</v>
      </c>
      <c r="E148" s="234" t="s">
        <v>1</v>
      </c>
      <c r="F148" s="235" t="s">
        <v>350</v>
      </c>
      <c r="G148" s="232"/>
      <c r="H148" s="234" t="s">
        <v>1</v>
      </c>
      <c r="I148" s="236"/>
      <c r="J148" s="232"/>
      <c r="K148" s="232"/>
      <c r="L148" s="237"/>
      <c r="M148" s="238"/>
      <c r="N148" s="239"/>
      <c r="O148" s="239"/>
      <c r="P148" s="239"/>
      <c r="Q148" s="239"/>
      <c r="R148" s="239"/>
      <c r="S148" s="239"/>
      <c r="T148" s="240"/>
      <c r="AT148" s="241" t="s">
        <v>164</v>
      </c>
      <c r="AU148" s="241" t="s">
        <v>134</v>
      </c>
      <c r="AV148" s="13" t="s">
        <v>84</v>
      </c>
      <c r="AW148" s="13" t="s">
        <v>31</v>
      </c>
      <c r="AX148" s="13" t="s">
        <v>77</v>
      </c>
      <c r="AY148" s="241" t="s">
        <v>155</v>
      </c>
    </row>
    <row r="149" spans="1:65" s="14" customFormat="1" ht="11.25">
      <c r="B149" s="242"/>
      <c r="C149" s="243"/>
      <c r="D149" s="233" t="s">
        <v>164</v>
      </c>
      <c r="E149" s="244" t="s">
        <v>1</v>
      </c>
      <c r="F149" s="245" t="s">
        <v>254</v>
      </c>
      <c r="G149" s="243"/>
      <c r="H149" s="246">
        <v>2</v>
      </c>
      <c r="I149" s="247"/>
      <c r="J149" s="243"/>
      <c r="K149" s="243"/>
      <c r="L149" s="248"/>
      <c r="M149" s="249"/>
      <c r="N149" s="250"/>
      <c r="O149" s="250"/>
      <c r="P149" s="250"/>
      <c r="Q149" s="250"/>
      <c r="R149" s="250"/>
      <c r="S149" s="250"/>
      <c r="T149" s="251"/>
      <c r="AT149" s="252" t="s">
        <v>164</v>
      </c>
      <c r="AU149" s="252" t="s">
        <v>134</v>
      </c>
      <c r="AV149" s="14" t="s">
        <v>134</v>
      </c>
      <c r="AW149" s="14" t="s">
        <v>31</v>
      </c>
      <c r="AX149" s="14" t="s">
        <v>77</v>
      </c>
      <c r="AY149" s="252" t="s">
        <v>155</v>
      </c>
    </row>
    <row r="150" spans="1:65" s="13" customFormat="1" ht="11.25">
      <c r="B150" s="231"/>
      <c r="C150" s="232"/>
      <c r="D150" s="233" t="s">
        <v>164</v>
      </c>
      <c r="E150" s="234" t="s">
        <v>1</v>
      </c>
      <c r="F150" s="235" t="s">
        <v>513</v>
      </c>
      <c r="G150" s="232"/>
      <c r="H150" s="234" t="s">
        <v>1</v>
      </c>
      <c r="I150" s="236"/>
      <c r="J150" s="232"/>
      <c r="K150" s="232"/>
      <c r="L150" s="237"/>
      <c r="M150" s="238"/>
      <c r="N150" s="239"/>
      <c r="O150" s="239"/>
      <c r="P150" s="239"/>
      <c r="Q150" s="239"/>
      <c r="R150" s="239"/>
      <c r="S150" s="239"/>
      <c r="T150" s="240"/>
      <c r="AT150" s="241" t="s">
        <v>164</v>
      </c>
      <c r="AU150" s="241" t="s">
        <v>134</v>
      </c>
      <c r="AV150" s="13" t="s">
        <v>84</v>
      </c>
      <c r="AW150" s="13" t="s">
        <v>31</v>
      </c>
      <c r="AX150" s="13" t="s">
        <v>77</v>
      </c>
      <c r="AY150" s="241" t="s">
        <v>155</v>
      </c>
    </row>
    <row r="151" spans="1:65" s="14" customFormat="1" ht="11.25">
      <c r="B151" s="242"/>
      <c r="C151" s="243"/>
      <c r="D151" s="233" t="s">
        <v>164</v>
      </c>
      <c r="E151" s="244" t="s">
        <v>1</v>
      </c>
      <c r="F151" s="245" t="s">
        <v>485</v>
      </c>
      <c r="G151" s="243"/>
      <c r="H151" s="246">
        <v>1</v>
      </c>
      <c r="I151" s="247"/>
      <c r="J151" s="243"/>
      <c r="K151" s="243"/>
      <c r="L151" s="248"/>
      <c r="M151" s="249"/>
      <c r="N151" s="250"/>
      <c r="O151" s="250"/>
      <c r="P151" s="250"/>
      <c r="Q151" s="250"/>
      <c r="R151" s="250"/>
      <c r="S151" s="250"/>
      <c r="T151" s="251"/>
      <c r="AT151" s="252" t="s">
        <v>164</v>
      </c>
      <c r="AU151" s="252" t="s">
        <v>134</v>
      </c>
      <c r="AV151" s="14" t="s">
        <v>134</v>
      </c>
      <c r="AW151" s="14" t="s">
        <v>31</v>
      </c>
      <c r="AX151" s="14" t="s">
        <v>77</v>
      </c>
      <c r="AY151" s="252" t="s">
        <v>155</v>
      </c>
    </row>
    <row r="152" spans="1:65" s="15" customFormat="1" ht="11.25">
      <c r="B152" s="269"/>
      <c r="C152" s="270"/>
      <c r="D152" s="233" t="s">
        <v>164</v>
      </c>
      <c r="E152" s="271" t="s">
        <v>1</v>
      </c>
      <c r="F152" s="272" t="s">
        <v>223</v>
      </c>
      <c r="G152" s="270"/>
      <c r="H152" s="273">
        <v>3</v>
      </c>
      <c r="I152" s="274"/>
      <c r="J152" s="270"/>
      <c r="K152" s="270"/>
      <c r="L152" s="275"/>
      <c r="M152" s="276"/>
      <c r="N152" s="277"/>
      <c r="O152" s="277"/>
      <c r="P152" s="277"/>
      <c r="Q152" s="277"/>
      <c r="R152" s="277"/>
      <c r="S152" s="277"/>
      <c r="T152" s="278"/>
      <c r="AT152" s="279" t="s">
        <v>164</v>
      </c>
      <c r="AU152" s="279" t="s">
        <v>134</v>
      </c>
      <c r="AV152" s="15" t="s">
        <v>162</v>
      </c>
      <c r="AW152" s="15" t="s">
        <v>31</v>
      </c>
      <c r="AX152" s="15" t="s">
        <v>84</v>
      </c>
      <c r="AY152" s="279" t="s">
        <v>155</v>
      </c>
    </row>
    <row r="153" spans="1:65" s="2" customFormat="1" ht="34.9" customHeight="1">
      <c r="A153" s="35"/>
      <c r="B153" s="36"/>
      <c r="C153" s="253" t="s">
        <v>187</v>
      </c>
      <c r="D153" s="253" t="s">
        <v>166</v>
      </c>
      <c r="E153" s="254" t="s">
        <v>167</v>
      </c>
      <c r="F153" s="255" t="s">
        <v>514</v>
      </c>
      <c r="G153" s="256" t="s">
        <v>161</v>
      </c>
      <c r="H153" s="257">
        <v>1</v>
      </c>
      <c r="I153" s="258"/>
      <c r="J153" s="259">
        <f t="shared" ref="J153:J158" si="5">ROUND(I153*H153,2)</f>
        <v>0</v>
      </c>
      <c r="K153" s="260"/>
      <c r="L153" s="261"/>
      <c r="M153" s="262" t="s">
        <v>1</v>
      </c>
      <c r="N153" s="263" t="s">
        <v>43</v>
      </c>
      <c r="O153" s="76"/>
      <c r="P153" s="228">
        <f t="shared" ref="P153:P158" si="6">O153*H153</f>
        <v>0</v>
      </c>
      <c r="Q153" s="228">
        <v>2.2000000000000001E-3</v>
      </c>
      <c r="R153" s="228">
        <f t="shared" ref="R153:R158" si="7">Q153*H153</f>
        <v>2.2000000000000001E-3</v>
      </c>
      <c r="S153" s="228">
        <v>0</v>
      </c>
      <c r="T153" s="229">
        <f t="shared" ref="T153:T158" si="8"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0" t="s">
        <v>169</v>
      </c>
      <c r="AT153" s="230" t="s">
        <v>166</v>
      </c>
      <c r="AU153" s="230" t="s">
        <v>134</v>
      </c>
      <c r="AY153" s="17" t="s">
        <v>155</v>
      </c>
      <c r="BE153" s="119">
        <f t="shared" ref="BE153:BE158" si="9">IF(N153="základná",J153,0)</f>
        <v>0</v>
      </c>
      <c r="BF153" s="119">
        <f t="shared" ref="BF153:BF158" si="10">IF(N153="znížená",J153,0)</f>
        <v>0</v>
      </c>
      <c r="BG153" s="119">
        <f t="shared" ref="BG153:BG158" si="11">IF(N153="zákl. prenesená",J153,0)</f>
        <v>0</v>
      </c>
      <c r="BH153" s="119">
        <f t="shared" ref="BH153:BH158" si="12">IF(N153="zníž. prenesená",J153,0)</f>
        <v>0</v>
      </c>
      <c r="BI153" s="119">
        <f t="shared" ref="BI153:BI158" si="13">IF(N153="nulová",J153,0)</f>
        <v>0</v>
      </c>
      <c r="BJ153" s="17" t="s">
        <v>134</v>
      </c>
      <c r="BK153" s="119">
        <f t="shared" ref="BK153:BK158" si="14">ROUND(I153*H153,2)</f>
        <v>0</v>
      </c>
      <c r="BL153" s="17" t="s">
        <v>162</v>
      </c>
      <c r="BM153" s="230" t="s">
        <v>515</v>
      </c>
    </row>
    <row r="154" spans="1:65" s="2" customFormat="1" ht="22.15" customHeight="1">
      <c r="A154" s="35"/>
      <c r="B154" s="36"/>
      <c r="C154" s="218" t="s">
        <v>191</v>
      </c>
      <c r="D154" s="218" t="s">
        <v>158</v>
      </c>
      <c r="E154" s="219" t="s">
        <v>225</v>
      </c>
      <c r="F154" s="220" t="s">
        <v>226</v>
      </c>
      <c r="G154" s="221" t="s">
        <v>161</v>
      </c>
      <c r="H154" s="222">
        <v>1</v>
      </c>
      <c r="I154" s="223"/>
      <c r="J154" s="224">
        <f t="shared" si="5"/>
        <v>0</v>
      </c>
      <c r="K154" s="225"/>
      <c r="L154" s="38"/>
      <c r="M154" s="226" t="s">
        <v>1</v>
      </c>
      <c r="N154" s="227" t="s">
        <v>43</v>
      </c>
      <c r="O154" s="76"/>
      <c r="P154" s="228">
        <f t="shared" si="6"/>
        <v>0</v>
      </c>
      <c r="Q154" s="228">
        <v>0.11958000000000001</v>
      </c>
      <c r="R154" s="228">
        <f t="shared" si="7"/>
        <v>0.11958000000000001</v>
      </c>
      <c r="S154" s="228">
        <v>0</v>
      </c>
      <c r="T154" s="229">
        <f t="shared" si="8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0" t="s">
        <v>162</v>
      </c>
      <c r="AT154" s="230" t="s">
        <v>158</v>
      </c>
      <c r="AU154" s="230" t="s">
        <v>134</v>
      </c>
      <c r="AY154" s="17" t="s">
        <v>155</v>
      </c>
      <c r="BE154" s="119">
        <f t="shared" si="9"/>
        <v>0</v>
      </c>
      <c r="BF154" s="119">
        <f t="shared" si="10"/>
        <v>0</v>
      </c>
      <c r="BG154" s="119">
        <f t="shared" si="11"/>
        <v>0</v>
      </c>
      <c r="BH154" s="119">
        <f t="shared" si="12"/>
        <v>0</v>
      </c>
      <c r="BI154" s="119">
        <f t="shared" si="13"/>
        <v>0</v>
      </c>
      <c r="BJ154" s="17" t="s">
        <v>134</v>
      </c>
      <c r="BK154" s="119">
        <f t="shared" si="14"/>
        <v>0</v>
      </c>
      <c r="BL154" s="17" t="s">
        <v>162</v>
      </c>
      <c r="BM154" s="230" t="s">
        <v>516</v>
      </c>
    </row>
    <row r="155" spans="1:65" s="2" customFormat="1" ht="14.45" customHeight="1">
      <c r="A155" s="35"/>
      <c r="B155" s="36"/>
      <c r="C155" s="253" t="s">
        <v>169</v>
      </c>
      <c r="D155" s="253" t="s">
        <v>166</v>
      </c>
      <c r="E155" s="254" t="s">
        <v>228</v>
      </c>
      <c r="F155" s="255" t="s">
        <v>229</v>
      </c>
      <c r="G155" s="256" t="s">
        <v>161</v>
      </c>
      <c r="H155" s="257">
        <v>1</v>
      </c>
      <c r="I155" s="258"/>
      <c r="J155" s="259">
        <f t="shared" si="5"/>
        <v>0</v>
      </c>
      <c r="K155" s="260"/>
      <c r="L155" s="261"/>
      <c r="M155" s="262" t="s">
        <v>1</v>
      </c>
      <c r="N155" s="263" t="s">
        <v>43</v>
      </c>
      <c r="O155" s="76"/>
      <c r="P155" s="228">
        <f t="shared" si="6"/>
        <v>0</v>
      </c>
      <c r="Q155" s="228">
        <v>1.0000000000000001E-5</v>
      </c>
      <c r="R155" s="228">
        <f t="shared" si="7"/>
        <v>1.0000000000000001E-5</v>
      </c>
      <c r="S155" s="228">
        <v>0</v>
      </c>
      <c r="T155" s="229">
        <f t="shared" si="8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0" t="s">
        <v>169</v>
      </c>
      <c r="AT155" s="230" t="s">
        <v>166</v>
      </c>
      <c r="AU155" s="230" t="s">
        <v>134</v>
      </c>
      <c r="AY155" s="17" t="s">
        <v>155</v>
      </c>
      <c r="BE155" s="119">
        <f t="shared" si="9"/>
        <v>0</v>
      </c>
      <c r="BF155" s="119">
        <f t="shared" si="10"/>
        <v>0</v>
      </c>
      <c r="BG155" s="119">
        <f t="shared" si="11"/>
        <v>0</v>
      </c>
      <c r="BH155" s="119">
        <f t="shared" si="12"/>
        <v>0</v>
      </c>
      <c r="BI155" s="119">
        <f t="shared" si="13"/>
        <v>0</v>
      </c>
      <c r="BJ155" s="17" t="s">
        <v>134</v>
      </c>
      <c r="BK155" s="119">
        <f t="shared" si="14"/>
        <v>0</v>
      </c>
      <c r="BL155" s="17" t="s">
        <v>162</v>
      </c>
      <c r="BM155" s="230" t="s">
        <v>517</v>
      </c>
    </row>
    <row r="156" spans="1:65" s="2" customFormat="1" ht="14.45" customHeight="1">
      <c r="A156" s="35"/>
      <c r="B156" s="36"/>
      <c r="C156" s="253" t="s">
        <v>156</v>
      </c>
      <c r="D156" s="253" t="s">
        <v>166</v>
      </c>
      <c r="E156" s="254" t="s">
        <v>231</v>
      </c>
      <c r="F156" s="255" t="s">
        <v>232</v>
      </c>
      <c r="G156" s="256" t="s">
        <v>161</v>
      </c>
      <c r="H156" s="257">
        <v>1</v>
      </c>
      <c r="I156" s="258"/>
      <c r="J156" s="259">
        <f t="shared" si="5"/>
        <v>0</v>
      </c>
      <c r="K156" s="260"/>
      <c r="L156" s="261"/>
      <c r="M156" s="262" t="s">
        <v>1</v>
      </c>
      <c r="N156" s="263" t="s">
        <v>43</v>
      </c>
      <c r="O156" s="76"/>
      <c r="P156" s="228">
        <f t="shared" si="6"/>
        <v>0</v>
      </c>
      <c r="Q156" s="228">
        <v>1.4E-3</v>
      </c>
      <c r="R156" s="228">
        <f t="shared" si="7"/>
        <v>1.4E-3</v>
      </c>
      <c r="S156" s="228">
        <v>0</v>
      </c>
      <c r="T156" s="229">
        <f t="shared" si="8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0" t="s">
        <v>169</v>
      </c>
      <c r="AT156" s="230" t="s">
        <v>166</v>
      </c>
      <c r="AU156" s="230" t="s">
        <v>134</v>
      </c>
      <c r="AY156" s="17" t="s">
        <v>155</v>
      </c>
      <c r="BE156" s="119">
        <f t="shared" si="9"/>
        <v>0</v>
      </c>
      <c r="BF156" s="119">
        <f t="shared" si="10"/>
        <v>0</v>
      </c>
      <c r="BG156" s="119">
        <f t="shared" si="11"/>
        <v>0</v>
      </c>
      <c r="BH156" s="119">
        <f t="shared" si="12"/>
        <v>0</v>
      </c>
      <c r="BI156" s="119">
        <f t="shared" si="13"/>
        <v>0</v>
      </c>
      <c r="BJ156" s="17" t="s">
        <v>134</v>
      </c>
      <c r="BK156" s="119">
        <f t="shared" si="14"/>
        <v>0</v>
      </c>
      <c r="BL156" s="17" t="s">
        <v>162</v>
      </c>
      <c r="BM156" s="230" t="s">
        <v>518</v>
      </c>
    </row>
    <row r="157" spans="1:65" s="2" customFormat="1" ht="14.45" customHeight="1">
      <c r="A157" s="35"/>
      <c r="B157" s="36"/>
      <c r="C157" s="253" t="s">
        <v>202</v>
      </c>
      <c r="D157" s="253" t="s">
        <v>166</v>
      </c>
      <c r="E157" s="254" t="s">
        <v>234</v>
      </c>
      <c r="F157" s="255" t="s">
        <v>235</v>
      </c>
      <c r="G157" s="256" t="s">
        <v>161</v>
      </c>
      <c r="H157" s="257">
        <v>1</v>
      </c>
      <c r="I157" s="258"/>
      <c r="J157" s="259">
        <f t="shared" si="5"/>
        <v>0</v>
      </c>
      <c r="K157" s="260"/>
      <c r="L157" s="261"/>
      <c r="M157" s="262" t="s">
        <v>1</v>
      </c>
      <c r="N157" s="263" t="s">
        <v>43</v>
      </c>
      <c r="O157" s="76"/>
      <c r="P157" s="228">
        <f t="shared" si="6"/>
        <v>0</v>
      </c>
      <c r="Q157" s="228">
        <v>0</v>
      </c>
      <c r="R157" s="228">
        <f t="shared" si="7"/>
        <v>0</v>
      </c>
      <c r="S157" s="228">
        <v>0</v>
      </c>
      <c r="T157" s="229">
        <f t="shared" si="8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0" t="s">
        <v>169</v>
      </c>
      <c r="AT157" s="230" t="s">
        <v>166</v>
      </c>
      <c r="AU157" s="230" t="s">
        <v>134</v>
      </c>
      <c r="AY157" s="17" t="s">
        <v>155</v>
      </c>
      <c r="BE157" s="119">
        <f t="shared" si="9"/>
        <v>0</v>
      </c>
      <c r="BF157" s="119">
        <f t="shared" si="10"/>
        <v>0</v>
      </c>
      <c r="BG157" s="119">
        <f t="shared" si="11"/>
        <v>0</v>
      </c>
      <c r="BH157" s="119">
        <f t="shared" si="12"/>
        <v>0</v>
      </c>
      <c r="BI157" s="119">
        <f t="shared" si="13"/>
        <v>0</v>
      </c>
      <c r="BJ157" s="17" t="s">
        <v>134</v>
      </c>
      <c r="BK157" s="119">
        <f t="shared" si="14"/>
        <v>0</v>
      </c>
      <c r="BL157" s="17" t="s">
        <v>162</v>
      </c>
      <c r="BM157" s="230" t="s">
        <v>519</v>
      </c>
    </row>
    <row r="158" spans="1:65" s="2" customFormat="1" ht="34.9" customHeight="1">
      <c r="A158" s="35"/>
      <c r="B158" s="36"/>
      <c r="C158" s="218" t="s">
        <v>207</v>
      </c>
      <c r="D158" s="218" t="s">
        <v>158</v>
      </c>
      <c r="E158" s="219" t="s">
        <v>178</v>
      </c>
      <c r="F158" s="220" t="s">
        <v>179</v>
      </c>
      <c r="G158" s="221" t="s">
        <v>180</v>
      </c>
      <c r="H158" s="222">
        <v>16</v>
      </c>
      <c r="I158" s="223"/>
      <c r="J158" s="224">
        <f t="shared" si="5"/>
        <v>0</v>
      </c>
      <c r="K158" s="225"/>
      <c r="L158" s="38"/>
      <c r="M158" s="226" t="s">
        <v>1</v>
      </c>
      <c r="N158" s="227" t="s">
        <v>43</v>
      </c>
      <c r="O158" s="76"/>
      <c r="P158" s="228">
        <f t="shared" si="6"/>
        <v>0</v>
      </c>
      <c r="Q158" s="228">
        <v>2.9199999999999999E-3</v>
      </c>
      <c r="R158" s="228">
        <f t="shared" si="7"/>
        <v>4.6719999999999998E-2</v>
      </c>
      <c r="S158" s="228">
        <v>0</v>
      </c>
      <c r="T158" s="229">
        <f t="shared" si="8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0" t="s">
        <v>162</v>
      </c>
      <c r="AT158" s="230" t="s">
        <v>158</v>
      </c>
      <c r="AU158" s="230" t="s">
        <v>134</v>
      </c>
      <c r="AY158" s="17" t="s">
        <v>155</v>
      </c>
      <c r="BE158" s="119">
        <f t="shared" si="9"/>
        <v>0</v>
      </c>
      <c r="BF158" s="119">
        <f t="shared" si="10"/>
        <v>0</v>
      </c>
      <c r="BG158" s="119">
        <f t="shared" si="11"/>
        <v>0</v>
      </c>
      <c r="BH158" s="119">
        <f t="shared" si="12"/>
        <v>0</v>
      </c>
      <c r="BI158" s="119">
        <f t="shared" si="13"/>
        <v>0</v>
      </c>
      <c r="BJ158" s="17" t="s">
        <v>134</v>
      </c>
      <c r="BK158" s="119">
        <f t="shared" si="14"/>
        <v>0</v>
      </c>
      <c r="BL158" s="17" t="s">
        <v>162</v>
      </c>
      <c r="BM158" s="230" t="s">
        <v>365</v>
      </c>
    </row>
    <row r="159" spans="1:65" s="13" customFormat="1" ht="11.25">
      <c r="B159" s="231"/>
      <c r="C159" s="232"/>
      <c r="D159" s="233" t="s">
        <v>164</v>
      </c>
      <c r="E159" s="234" t="s">
        <v>1</v>
      </c>
      <c r="F159" s="235" t="s">
        <v>520</v>
      </c>
      <c r="G159" s="232"/>
      <c r="H159" s="234" t="s">
        <v>1</v>
      </c>
      <c r="I159" s="236"/>
      <c r="J159" s="232"/>
      <c r="K159" s="232"/>
      <c r="L159" s="237"/>
      <c r="M159" s="238"/>
      <c r="N159" s="239"/>
      <c r="O159" s="239"/>
      <c r="P159" s="239"/>
      <c r="Q159" s="239"/>
      <c r="R159" s="239"/>
      <c r="S159" s="239"/>
      <c r="T159" s="240"/>
      <c r="AT159" s="241" t="s">
        <v>164</v>
      </c>
      <c r="AU159" s="241" t="s">
        <v>134</v>
      </c>
      <c r="AV159" s="13" t="s">
        <v>84</v>
      </c>
      <c r="AW159" s="13" t="s">
        <v>31</v>
      </c>
      <c r="AX159" s="13" t="s">
        <v>77</v>
      </c>
      <c r="AY159" s="241" t="s">
        <v>155</v>
      </c>
    </row>
    <row r="160" spans="1:65" s="14" customFormat="1" ht="11.25">
      <c r="B160" s="242"/>
      <c r="C160" s="243"/>
      <c r="D160" s="233" t="s">
        <v>164</v>
      </c>
      <c r="E160" s="244" t="s">
        <v>1</v>
      </c>
      <c r="F160" s="245" t="s">
        <v>521</v>
      </c>
      <c r="G160" s="243"/>
      <c r="H160" s="246">
        <v>16</v>
      </c>
      <c r="I160" s="247"/>
      <c r="J160" s="243"/>
      <c r="K160" s="243"/>
      <c r="L160" s="248"/>
      <c r="M160" s="249"/>
      <c r="N160" s="250"/>
      <c r="O160" s="250"/>
      <c r="P160" s="250"/>
      <c r="Q160" s="250"/>
      <c r="R160" s="250"/>
      <c r="S160" s="250"/>
      <c r="T160" s="251"/>
      <c r="AT160" s="252" t="s">
        <v>164</v>
      </c>
      <c r="AU160" s="252" t="s">
        <v>134</v>
      </c>
      <c r="AV160" s="14" t="s">
        <v>134</v>
      </c>
      <c r="AW160" s="14" t="s">
        <v>31</v>
      </c>
      <c r="AX160" s="14" t="s">
        <v>84</v>
      </c>
      <c r="AY160" s="252" t="s">
        <v>155</v>
      </c>
    </row>
    <row r="161" spans="1:65" s="2" customFormat="1" ht="22.15" customHeight="1">
      <c r="A161" s="35"/>
      <c r="B161" s="36"/>
      <c r="C161" s="218" t="s">
        <v>211</v>
      </c>
      <c r="D161" s="218" t="s">
        <v>158</v>
      </c>
      <c r="E161" s="219" t="s">
        <v>188</v>
      </c>
      <c r="F161" s="220" t="s">
        <v>189</v>
      </c>
      <c r="G161" s="221" t="s">
        <v>180</v>
      </c>
      <c r="H161" s="222">
        <v>16</v>
      </c>
      <c r="I161" s="223"/>
      <c r="J161" s="224">
        <f>ROUND(I161*H161,2)</f>
        <v>0</v>
      </c>
      <c r="K161" s="225"/>
      <c r="L161" s="38"/>
      <c r="M161" s="226" t="s">
        <v>1</v>
      </c>
      <c r="N161" s="227" t="s">
        <v>43</v>
      </c>
      <c r="O161" s="76"/>
      <c r="P161" s="228">
        <f>O161*H161</f>
        <v>0</v>
      </c>
      <c r="Q161" s="228">
        <v>1.0000000000000001E-5</v>
      </c>
      <c r="R161" s="228">
        <f>Q161*H161</f>
        <v>1.6000000000000001E-4</v>
      </c>
      <c r="S161" s="228">
        <v>0</v>
      </c>
      <c r="T161" s="229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0" t="s">
        <v>162</v>
      </c>
      <c r="AT161" s="230" t="s">
        <v>158</v>
      </c>
      <c r="AU161" s="230" t="s">
        <v>134</v>
      </c>
      <c r="AY161" s="17" t="s">
        <v>155</v>
      </c>
      <c r="BE161" s="119">
        <f>IF(N161="základná",J161,0)</f>
        <v>0</v>
      </c>
      <c r="BF161" s="119">
        <f>IF(N161="znížená",J161,0)</f>
        <v>0</v>
      </c>
      <c r="BG161" s="119">
        <f>IF(N161="zákl. prenesená",J161,0)</f>
        <v>0</v>
      </c>
      <c r="BH161" s="119">
        <f>IF(N161="zníž. prenesená",J161,0)</f>
        <v>0</v>
      </c>
      <c r="BI161" s="119">
        <f>IF(N161="nulová",J161,0)</f>
        <v>0</v>
      </c>
      <c r="BJ161" s="17" t="s">
        <v>134</v>
      </c>
      <c r="BK161" s="119">
        <f>ROUND(I161*H161,2)</f>
        <v>0</v>
      </c>
      <c r="BL161" s="17" t="s">
        <v>162</v>
      </c>
      <c r="BM161" s="230" t="s">
        <v>370</v>
      </c>
    </row>
    <row r="162" spans="1:65" s="2" customFormat="1" ht="22.15" customHeight="1">
      <c r="A162" s="35"/>
      <c r="B162" s="36"/>
      <c r="C162" s="218" t="s">
        <v>217</v>
      </c>
      <c r="D162" s="218" t="s">
        <v>158</v>
      </c>
      <c r="E162" s="219" t="s">
        <v>244</v>
      </c>
      <c r="F162" s="220" t="s">
        <v>245</v>
      </c>
      <c r="G162" s="221" t="s">
        <v>161</v>
      </c>
      <c r="H162" s="222">
        <v>2</v>
      </c>
      <c r="I162" s="223"/>
      <c r="J162" s="224">
        <f>ROUND(I162*H162,2)</f>
        <v>0</v>
      </c>
      <c r="K162" s="225"/>
      <c r="L162" s="38"/>
      <c r="M162" s="226" t="s">
        <v>1</v>
      </c>
      <c r="N162" s="227" t="s">
        <v>43</v>
      </c>
      <c r="O162" s="76"/>
      <c r="P162" s="228">
        <f>O162*H162</f>
        <v>0</v>
      </c>
      <c r="Q162" s="228">
        <v>0</v>
      </c>
      <c r="R162" s="228">
        <f>Q162*H162</f>
        <v>0</v>
      </c>
      <c r="S162" s="228">
        <v>4.0000000000000001E-3</v>
      </c>
      <c r="T162" s="229">
        <f>S162*H162</f>
        <v>8.0000000000000002E-3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0" t="s">
        <v>162</v>
      </c>
      <c r="AT162" s="230" t="s">
        <v>158</v>
      </c>
      <c r="AU162" s="230" t="s">
        <v>134</v>
      </c>
      <c r="AY162" s="17" t="s">
        <v>155</v>
      </c>
      <c r="BE162" s="119">
        <f>IF(N162="základná",J162,0)</f>
        <v>0</v>
      </c>
      <c r="BF162" s="119">
        <f>IF(N162="znížená",J162,0)</f>
        <v>0</v>
      </c>
      <c r="BG162" s="119">
        <f>IF(N162="zákl. prenesená",J162,0)</f>
        <v>0</v>
      </c>
      <c r="BH162" s="119">
        <f>IF(N162="zníž. prenesená",J162,0)</f>
        <v>0</v>
      </c>
      <c r="BI162" s="119">
        <f>IF(N162="nulová",J162,0)</f>
        <v>0</v>
      </c>
      <c r="BJ162" s="17" t="s">
        <v>134</v>
      </c>
      <c r="BK162" s="119">
        <f>ROUND(I162*H162,2)</f>
        <v>0</v>
      </c>
      <c r="BL162" s="17" t="s">
        <v>162</v>
      </c>
      <c r="BM162" s="230" t="s">
        <v>522</v>
      </c>
    </row>
    <row r="163" spans="1:65" s="12" customFormat="1" ht="22.9" customHeight="1">
      <c r="B163" s="202"/>
      <c r="C163" s="203"/>
      <c r="D163" s="204" t="s">
        <v>76</v>
      </c>
      <c r="E163" s="216" t="s">
        <v>215</v>
      </c>
      <c r="F163" s="216" t="s">
        <v>216</v>
      </c>
      <c r="G163" s="203"/>
      <c r="H163" s="203"/>
      <c r="I163" s="206"/>
      <c r="J163" s="217">
        <f>BK163</f>
        <v>0</v>
      </c>
      <c r="K163" s="203"/>
      <c r="L163" s="208"/>
      <c r="M163" s="209"/>
      <c r="N163" s="210"/>
      <c r="O163" s="210"/>
      <c r="P163" s="211">
        <f>P164</f>
        <v>0</v>
      </c>
      <c r="Q163" s="210"/>
      <c r="R163" s="211">
        <f>R164</f>
        <v>0</v>
      </c>
      <c r="S163" s="210"/>
      <c r="T163" s="212">
        <f>T164</f>
        <v>0</v>
      </c>
      <c r="AR163" s="213" t="s">
        <v>84</v>
      </c>
      <c r="AT163" s="214" t="s">
        <v>76</v>
      </c>
      <c r="AU163" s="214" t="s">
        <v>84</v>
      </c>
      <c r="AY163" s="213" t="s">
        <v>155</v>
      </c>
      <c r="BK163" s="215">
        <f>BK164</f>
        <v>0</v>
      </c>
    </row>
    <row r="164" spans="1:65" s="2" customFormat="1" ht="22.15" customHeight="1">
      <c r="A164" s="35"/>
      <c r="B164" s="36"/>
      <c r="C164" s="218" t="s">
        <v>248</v>
      </c>
      <c r="D164" s="218" t="s">
        <v>158</v>
      </c>
      <c r="E164" s="219" t="s">
        <v>218</v>
      </c>
      <c r="F164" s="220" t="s">
        <v>219</v>
      </c>
      <c r="G164" s="221" t="s">
        <v>200</v>
      </c>
      <c r="H164" s="222">
        <v>3.9060000000000001</v>
      </c>
      <c r="I164" s="223"/>
      <c r="J164" s="224">
        <f>ROUND(I164*H164,2)</f>
        <v>0</v>
      </c>
      <c r="K164" s="225"/>
      <c r="L164" s="38"/>
      <c r="M164" s="264" t="s">
        <v>1</v>
      </c>
      <c r="N164" s="265" t="s">
        <v>43</v>
      </c>
      <c r="O164" s="266"/>
      <c r="P164" s="267">
        <f>O164*H164</f>
        <v>0</v>
      </c>
      <c r="Q164" s="267">
        <v>0</v>
      </c>
      <c r="R164" s="267">
        <f>Q164*H164</f>
        <v>0</v>
      </c>
      <c r="S164" s="267">
        <v>0</v>
      </c>
      <c r="T164" s="268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0" t="s">
        <v>162</v>
      </c>
      <c r="AT164" s="230" t="s">
        <v>158</v>
      </c>
      <c r="AU164" s="230" t="s">
        <v>134</v>
      </c>
      <c r="AY164" s="17" t="s">
        <v>155</v>
      </c>
      <c r="BE164" s="119">
        <f>IF(N164="základná",J164,0)</f>
        <v>0</v>
      </c>
      <c r="BF164" s="119">
        <f>IF(N164="znížená",J164,0)</f>
        <v>0</v>
      </c>
      <c r="BG164" s="119">
        <f>IF(N164="zákl. prenesená",J164,0)</f>
        <v>0</v>
      </c>
      <c r="BH164" s="119">
        <f>IF(N164="zníž. prenesená",J164,0)</f>
        <v>0</v>
      </c>
      <c r="BI164" s="119">
        <f>IF(N164="nulová",J164,0)</f>
        <v>0</v>
      </c>
      <c r="BJ164" s="17" t="s">
        <v>134</v>
      </c>
      <c r="BK164" s="119">
        <f>ROUND(I164*H164,2)</f>
        <v>0</v>
      </c>
      <c r="BL164" s="17" t="s">
        <v>162</v>
      </c>
      <c r="BM164" s="230" t="s">
        <v>422</v>
      </c>
    </row>
    <row r="165" spans="1:65" s="2" customFormat="1" ht="6.95" customHeight="1">
      <c r="A165" s="35"/>
      <c r="B165" s="59"/>
      <c r="C165" s="60"/>
      <c r="D165" s="60"/>
      <c r="E165" s="60"/>
      <c r="F165" s="60"/>
      <c r="G165" s="60"/>
      <c r="H165" s="60"/>
      <c r="I165" s="60"/>
      <c r="J165" s="60"/>
      <c r="K165" s="60"/>
      <c r="L165" s="38"/>
      <c r="M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</row>
  </sheetData>
  <sheetProtection algorithmName="SHA-512" hashValue="KKadFn7zYZ6cU/HomGgnH6x6xZj1rxIH2drF0xDu9GOw3zzjISq4CSaMQVKXSmYv/7ZxV4HXxjmtFMoqdy00AQ==" saltValue="gSN5s/8sWEFXV+XnF8PEmYjgaMrFz7AH+iUaCP1engT7jBTOO9V6QBjwr39Oj7WMPci9MFLwxe3JpVa9r/eIQg==" spinCount="100000" sheet="1" objects="1" scenarios="1" formatColumns="0" formatRows="0" autoFilter="0"/>
  <autoFilter ref="C130:K164" xr:uid="{00000000-0009-0000-0000-000008000000}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20</vt:i4>
      </vt:variant>
    </vt:vector>
  </HeadingPairs>
  <TitlesOfParts>
    <vt:vector size="30" baseType="lpstr">
      <vt:lpstr>Rekapitulácia stavby</vt:lpstr>
      <vt:lpstr>1413-1 - SO-01- Priechod ...</vt:lpstr>
      <vt:lpstr>1413-4 - SO-04- Priechod ...</vt:lpstr>
      <vt:lpstr>1413-5 - SO 05 - Priechod...</vt:lpstr>
      <vt:lpstr>1413-7 - SO 07 - Priechod...</vt:lpstr>
      <vt:lpstr>1413-8 - SO 08 - Priechod...</vt:lpstr>
      <vt:lpstr>1413-9 - SO 09 - Priechod...</vt:lpstr>
      <vt:lpstr>1413-12 - SO 12 - Priecho...</vt:lpstr>
      <vt:lpstr>1413-13 - SO 13 - Priecho...</vt:lpstr>
      <vt:lpstr>1413-14 - SO 14 - Priecho...</vt:lpstr>
      <vt:lpstr>'1413-1 - SO-01- Priechod ...'!Názvy_tlače</vt:lpstr>
      <vt:lpstr>'1413-12 - SO 12 - Priecho...'!Názvy_tlače</vt:lpstr>
      <vt:lpstr>'1413-13 - SO 13 - Priecho...'!Názvy_tlače</vt:lpstr>
      <vt:lpstr>'1413-14 - SO 14 - Priecho...'!Názvy_tlače</vt:lpstr>
      <vt:lpstr>'1413-4 - SO-04- Priechod ...'!Názvy_tlače</vt:lpstr>
      <vt:lpstr>'1413-5 - SO 05 - Priechod...'!Názvy_tlače</vt:lpstr>
      <vt:lpstr>'1413-7 - SO 07 - Priechod...'!Názvy_tlače</vt:lpstr>
      <vt:lpstr>'1413-8 - SO 08 - Priechod...'!Názvy_tlače</vt:lpstr>
      <vt:lpstr>'1413-9 - SO 09 - Priechod...'!Názvy_tlače</vt:lpstr>
      <vt:lpstr>'Rekapitulácia stavby'!Názvy_tlače</vt:lpstr>
      <vt:lpstr>'1413-1 - SO-01- Priechod ...'!Oblasť_tlače</vt:lpstr>
      <vt:lpstr>'1413-12 - SO 12 - Priecho...'!Oblasť_tlače</vt:lpstr>
      <vt:lpstr>'1413-13 - SO 13 - Priecho...'!Oblasť_tlače</vt:lpstr>
      <vt:lpstr>'1413-14 - SO 14 - Priecho...'!Oblasť_tlače</vt:lpstr>
      <vt:lpstr>'1413-4 - SO-04- Priechod ...'!Oblasť_tlače</vt:lpstr>
      <vt:lpstr>'1413-5 - SO 05 - Priechod...'!Oblasť_tlače</vt:lpstr>
      <vt:lpstr>'1413-7 - SO 07 - Priechod...'!Oblasť_tlače</vt:lpstr>
      <vt:lpstr>'1413-8 - SO 08 - Priechod...'!Oblasť_tlače</vt:lpstr>
      <vt:lpstr>'1413-9 - SO 09 - Priechod...'!Oblasť_tlače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Marika-PC\Marika</dc:creator>
  <cp:lastModifiedBy>JUDr. Radoslav Bazala</cp:lastModifiedBy>
  <dcterms:created xsi:type="dcterms:W3CDTF">2022-09-20T12:10:47Z</dcterms:created>
  <dcterms:modified xsi:type="dcterms:W3CDTF">2022-09-21T06:40:26Z</dcterms:modified>
</cp:coreProperties>
</file>